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elderinkoopadvies1.sharepoint.com/sites/1.opdrachtgevers/Gedeelde documenten/Rijksmuseum Twenthe/Schoonmaakdienstverlening 2026/Aanbestedingsdocumenten/"/>
    </mc:Choice>
  </mc:AlternateContent>
  <xr:revisionPtr revIDLastSave="3153" documentId="8_{5396DAFF-434E-422E-8ADC-4BF17116C7DA}" xr6:coauthVersionLast="47" xr6:coauthVersionMax="47" xr10:uidLastSave="{762C8EDC-42F2-4C40-86FE-D1F7331470C4}"/>
  <bookViews>
    <workbookView xWindow="-105" yWindow="0" windowWidth="29010" windowHeight="23385" tabRatio="766" xr2:uid="{7DCFE4A6-C21E-45F2-BA3E-E71BF084D2D4}"/>
  </bookViews>
  <sheets>
    <sheet name="1. Locatieoverzicht" sheetId="14" r:id="rId1"/>
    <sheet name="2. Programma" sheetId="13" r:id="rId2"/>
    <sheet name="3. Uurtarief" sheetId="6" r:id="rId3"/>
    <sheet name="4. Normen &amp; Tarieven" sheetId="1" r:id="rId4"/>
    <sheet name="5. Ruimtestaat" sheetId="2" r:id="rId5"/>
    <sheet name="6. Glasreiniging" sheetId="16" r:id="rId6"/>
    <sheet name="7. Vloeronderhoud" sheetId="18" r:id="rId7"/>
    <sheet name="8. Sanitaire Supplies" sheetId="23" r:id="rId8"/>
    <sheet name="9. Totalisatie" sheetId="21" r:id="rId9"/>
  </sheets>
  <definedNames>
    <definedName name="_xlnm._FilterDatabase" localSheetId="4" hidden="1">'5. Ruimtestaat'!$C$6:$AD$32</definedName>
    <definedName name="_xlnm._FilterDatabase" localSheetId="6" hidden="1">'7. Vloeronderhoud'!$B$6:$O$15</definedName>
    <definedName name="_xlnm._FilterDatabase" localSheetId="7" hidden="1">'8. Sanitaire Supplies'!$B$6:$N$17</definedName>
    <definedName name="ruimte_cod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9" i="2" l="1"/>
  <c r="H168" i="2"/>
  <c r="H167" i="2"/>
  <c r="H76" i="2"/>
  <c r="M76" i="2"/>
  <c r="N76" i="2"/>
  <c r="Q76" i="2"/>
  <c r="R76" i="2" s="1"/>
  <c r="AB76" i="2" s="1"/>
  <c r="U76" i="2"/>
  <c r="V76" i="2"/>
  <c r="Y76" i="2"/>
  <c r="Z76" i="2"/>
  <c r="H74" i="2"/>
  <c r="M74" i="2"/>
  <c r="N74" i="2" s="1"/>
  <c r="Q74" i="2"/>
  <c r="R74" i="2" s="1"/>
  <c r="AB74" i="2" s="1"/>
  <c r="U74" i="2"/>
  <c r="V74" i="2"/>
  <c r="Y74" i="2"/>
  <c r="Z74" i="2"/>
  <c r="H75" i="2"/>
  <c r="M75" i="2"/>
  <c r="N75" i="2"/>
  <c r="Q75" i="2"/>
  <c r="R75" i="2"/>
  <c r="U75" i="2"/>
  <c r="V75" i="2"/>
  <c r="Y75" i="2"/>
  <c r="Z75" i="2"/>
  <c r="AB75" i="2"/>
  <c r="H77" i="2"/>
  <c r="M77" i="2"/>
  <c r="N77" i="2"/>
  <c r="Q77" i="2"/>
  <c r="R77" i="2"/>
  <c r="U77" i="2"/>
  <c r="V77" i="2"/>
  <c r="Y77" i="2"/>
  <c r="Z77" i="2"/>
  <c r="AB77" i="2"/>
  <c r="H8" i="21"/>
  <c r="H7" i="21"/>
  <c r="K15" i="18"/>
  <c r="K14" i="18"/>
  <c r="K13" i="18"/>
  <c r="K12" i="18"/>
  <c r="K11" i="18"/>
  <c r="K10" i="18"/>
  <c r="K9" i="18"/>
  <c r="K8" i="18"/>
  <c r="K7" i="18"/>
  <c r="G15" i="18"/>
  <c r="G14" i="18"/>
  <c r="G13" i="18"/>
  <c r="G12" i="18"/>
  <c r="G11" i="18"/>
  <c r="G10" i="18"/>
  <c r="G9" i="18"/>
  <c r="G8" i="18"/>
  <c r="G7" i="18"/>
  <c r="H17" i="16"/>
  <c r="H18" i="16"/>
  <c r="I18" i="16" s="1"/>
  <c r="K18" i="16" s="1"/>
  <c r="M18" i="16" s="1"/>
  <c r="H19" i="16"/>
  <c r="I19" i="16" s="1"/>
  <c r="K19" i="16" s="1"/>
  <c r="M19" i="16" s="1"/>
  <c r="H20" i="16"/>
  <c r="I20" i="16" s="1"/>
  <c r="K20" i="16" s="1"/>
  <c r="M20" i="16" s="1"/>
  <c r="H21" i="16"/>
  <c r="I21" i="16" s="1"/>
  <c r="K21" i="16" s="1"/>
  <c r="M21" i="16" s="1"/>
  <c r="H22" i="16"/>
  <c r="I22" i="16" s="1"/>
  <c r="K22" i="16" s="1"/>
  <c r="M22" i="16" s="1"/>
  <c r="H23" i="16"/>
  <c r="I23" i="16" s="1"/>
  <c r="K23" i="16" s="1"/>
  <c r="M23" i="16" s="1"/>
  <c r="H24" i="16"/>
  <c r="I24" i="16" s="1"/>
  <c r="K24" i="16" s="1"/>
  <c r="M24" i="16" s="1"/>
  <c r="H25" i="16"/>
  <c r="I25" i="16" s="1"/>
  <c r="K25" i="16" s="1"/>
  <c r="M25" i="16" s="1"/>
  <c r="H26" i="16"/>
  <c r="I26" i="16" s="1"/>
  <c r="K26" i="16" s="1"/>
  <c r="M26" i="16" s="1"/>
  <c r="H27" i="16"/>
  <c r="I27" i="16" s="1"/>
  <c r="K27" i="16" s="1"/>
  <c r="M27" i="16" s="1"/>
  <c r="H28" i="16"/>
  <c r="I28" i="16" s="1"/>
  <c r="K28" i="16" s="1"/>
  <c r="M28" i="16" s="1"/>
  <c r="H29" i="16"/>
  <c r="I29" i="16" s="1"/>
  <c r="K29" i="16" s="1"/>
  <c r="M29" i="16" s="1"/>
  <c r="H30" i="16"/>
  <c r="I30" i="16" s="1"/>
  <c r="K30" i="16" s="1"/>
  <c r="M30" i="16" s="1"/>
  <c r="H31" i="16"/>
  <c r="I31" i="16" s="1"/>
  <c r="K31" i="16" s="1"/>
  <c r="M31" i="16" s="1"/>
  <c r="H32" i="16"/>
  <c r="I32" i="16" s="1"/>
  <c r="K32" i="16" s="1"/>
  <c r="M32" i="16" s="1"/>
  <c r="H33" i="16"/>
  <c r="I33" i="16" s="1"/>
  <c r="K33" i="16" s="1"/>
  <c r="M33" i="16" s="1"/>
  <c r="H34" i="16"/>
  <c r="I34" i="16" s="1"/>
  <c r="K34" i="16" s="1"/>
  <c r="M34" i="16" s="1"/>
  <c r="H35" i="16"/>
  <c r="I35" i="16" s="1"/>
  <c r="K35" i="16" s="1"/>
  <c r="M35" i="16" s="1"/>
  <c r="H36" i="16"/>
  <c r="I36" i="16" s="1"/>
  <c r="K36" i="16" s="1"/>
  <c r="M36" i="16" s="1"/>
  <c r="H37" i="16"/>
  <c r="I37" i="16" s="1"/>
  <c r="K37" i="16" s="1"/>
  <c r="M37" i="16" s="1"/>
  <c r="H38" i="16"/>
  <c r="I38" i="16" s="1"/>
  <c r="K38" i="16" s="1"/>
  <c r="M38" i="16" s="1"/>
  <c r="H39" i="16"/>
  <c r="I39" i="16" s="1"/>
  <c r="K39" i="16" s="1"/>
  <c r="M39" i="16" s="1"/>
  <c r="H40" i="16"/>
  <c r="I40" i="16" s="1"/>
  <c r="K40" i="16" s="1"/>
  <c r="M40" i="16" s="1"/>
  <c r="H41" i="16"/>
  <c r="I41" i="16" s="1"/>
  <c r="K41" i="16" s="1"/>
  <c r="M41" i="16" s="1"/>
  <c r="H42" i="16"/>
  <c r="I42" i="16" s="1"/>
  <c r="K42" i="16" s="1"/>
  <c r="M42" i="16" s="1"/>
  <c r="H43" i="16"/>
  <c r="I43" i="16" s="1"/>
  <c r="K43" i="16" s="1"/>
  <c r="M43" i="16" s="1"/>
  <c r="H44" i="16"/>
  <c r="I44" i="16" s="1"/>
  <c r="K44" i="16" s="1"/>
  <c r="M44" i="16" s="1"/>
  <c r="H45" i="16"/>
  <c r="I45" i="16" s="1"/>
  <c r="K45" i="16" s="1"/>
  <c r="M45" i="16" s="1"/>
  <c r="H46" i="16"/>
  <c r="I46" i="16" s="1"/>
  <c r="K46" i="16" s="1"/>
  <c r="M46" i="16" s="1"/>
  <c r="H47" i="16"/>
  <c r="I47" i="16" s="1"/>
  <c r="K47" i="16" s="1"/>
  <c r="M47" i="16" s="1"/>
  <c r="H48" i="16"/>
  <c r="I48" i="16" s="1"/>
  <c r="K48" i="16" s="1"/>
  <c r="M48" i="16" s="1"/>
  <c r="H49" i="16"/>
  <c r="I49" i="16" s="1"/>
  <c r="K49" i="16" s="1"/>
  <c r="M49" i="16" s="1"/>
  <c r="H50" i="16"/>
  <c r="I50" i="16" s="1"/>
  <c r="K50" i="16" s="1"/>
  <c r="M50" i="16" s="1"/>
  <c r="H51" i="16"/>
  <c r="I51" i="16" s="1"/>
  <c r="K51" i="16" s="1"/>
  <c r="M51" i="16" s="1"/>
  <c r="H52" i="16"/>
  <c r="I52" i="16" s="1"/>
  <c r="K52" i="16" s="1"/>
  <c r="M52" i="16" s="1"/>
  <c r="H53" i="16"/>
  <c r="I53" i="16" s="1"/>
  <c r="K53" i="16" s="1"/>
  <c r="M53" i="16" s="1"/>
  <c r="H54" i="16"/>
  <c r="I54" i="16" s="1"/>
  <c r="K54" i="16" s="1"/>
  <c r="M54" i="16" s="1"/>
  <c r="H55" i="16"/>
  <c r="I55" i="16" s="1"/>
  <c r="K55" i="16" s="1"/>
  <c r="M55" i="16" s="1"/>
  <c r="H56" i="16"/>
  <c r="I56" i="16" s="1"/>
  <c r="K56" i="16" s="1"/>
  <c r="M56" i="16" s="1"/>
  <c r="H57" i="16"/>
  <c r="I57" i="16" s="1"/>
  <c r="K57" i="16" s="1"/>
  <c r="M57" i="16" s="1"/>
  <c r="I17" i="16"/>
  <c r="K17" i="16" s="1"/>
  <c r="M17" i="16" s="1"/>
  <c r="Y7" i="2"/>
  <c r="Y8" i="2"/>
  <c r="Y9" i="2"/>
  <c r="Y10" i="2"/>
  <c r="Y11" i="2"/>
  <c r="Y12" i="2"/>
  <c r="Y13" i="2"/>
  <c r="Y28" i="2"/>
  <c r="Y33" i="2"/>
  <c r="Y34" i="2"/>
  <c r="Y37" i="2"/>
  <c r="Y59" i="2"/>
  <c r="Z59" i="2" s="1"/>
  <c r="Y60" i="2"/>
  <c r="Y61" i="2"/>
  <c r="Z61" i="2" s="1"/>
  <c r="Y62" i="2"/>
  <c r="Y64" i="2"/>
  <c r="Y65" i="2"/>
  <c r="Y66" i="2"/>
  <c r="Y67" i="2"/>
  <c r="Y68" i="2"/>
  <c r="Y69" i="2"/>
  <c r="Y70" i="2"/>
  <c r="Y71" i="2"/>
  <c r="Y72" i="2"/>
  <c r="Y73"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2" i="2"/>
  <c r="Y135" i="2"/>
  <c r="Y136" i="2"/>
  <c r="Y137" i="2"/>
  <c r="Y138" i="2"/>
  <c r="Y139" i="2"/>
  <c r="Y140" i="2"/>
  <c r="Y141" i="2"/>
  <c r="Y142" i="2"/>
  <c r="Y143" i="2"/>
  <c r="Y144" i="2"/>
  <c r="Y145" i="2"/>
  <c r="Y146" i="2"/>
  <c r="Y147" i="2"/>
  <c r="Y148" i="2"/>
  <c r="Y149" i="2"/>
  <c r="Y150" i="2"/>
  <c r="Y151" i="2"/>
  <c r="Y152" i="2"/>
  <c r="Y153" i="2"/>
  <c r="Y154" i="2"/>
  <c r="Y155" i="2"/>
  <c r="Y156" i="2"/>
  <c r="Y157" i="2"/>
  <c r="Y158" i="2"/>
  <c r="Y160" i="2"/>
  <c r="Y161" i="2"/>
  <c r="Y162" i="2"/>
  <c r="Y163" i="2"/>
  <c r="Y164" i="2"/>
  <c r="Y166" i="2"/>
  <c r="Y167" i="2"/>
  <c r="Y168" i="2"/>
  <c r="Y169" i="2"/>
  <c r="Y170" i="2"/>
  <c r="Y171" i="2"/>
  <c r="Y172" i="2"/>
  <c r="Y173" i="2"/>
  <c r="Z173" i="2" s="1"/>
  <c r="Y174" i="2"/>
  <c r="Y175" i="2"/>
  <c r="Y176" i="2"/>
  <c r="Y178" i="2"/>
  <c r="Y179" i="2"/>
  <c r="Y180" i="2"/>
  <c r="Y181" i="2"/>
  <c r="Y182" i="2"/>
  <c r="Y183" i="2"/>
  <c r="Y184" i="2"/>
  <c r="U7" i="2"/>
  <c r="U8" i="2"/>
  <c r="U9" i="2"/>
  <c r="U10" i="2"/>
  <c r="U11" i="2"/>
  <c r="U12" i="2"/>
  <c r="U13" i="2"/>
  <c r="U28" i="2"/>
  <c r="U33" i="2"/>
  <c r="U34" i="2"/>
  <c r="U37" i="2"/>
  <c r="U59" i="2"/>
  <c r="U60" i="2"/>
  <c r="U61" i="2"/>
  <c r="V61" i="2" s="1"/>
  <c r="U62" i="2"/>
  <c r="U64" i="2"/>
  <c r="U65" i="2"/>
  <c r="U66" i="2"/>
  <c r="U67" i="2"/>
  <c r="U68" i="2"/>
  <c r="U69" i="2"/>
  <c r="U70" i="2"/>
  <c r="U71" i="2"/>
  <c r="U72" i="2"/>
  <c r="U73"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2" i="2"/>
  <c r="V132" i="2" s="1"/>
  <c r="U135" i="2"/>
  <c r="U136" i="2"/>
  <c r="U137" i="2"/>
  <c r="U138" i="2"/>
  <c r="U139" i="2"/>
  <c r="U140" i="2"/>
  <c r="U141" i="2"/>
  <c r="U142" i="2"/>
  <c r="U143" i="2"/>
  <c r="U144" i="2"/>
  <c r="U145" i="2"/>
  <c r="U146" i="2"/>
  <c r="U147" i="2"/>
  <c r="U148" i="2"/>
  <c r="U149" i="2"/>
  <c r="U150" i="2"/>
  <c r="U151" i="2"/>
  <c r="U152" i="2"/>
  <c r="U153" i="2"/>
  <c r="U154" i="2"/>
  <c r="U155" i="2"/>
  <c r="U156" i="2"/>
  <c r="U157" i="2"/>
  <c r="U158" i="2"/>
  <c r="U160" i="2"/>
  <c r="U161" i="2"/>
  <c r="U162" i="2"/>
  <c r="U163" i="2"/>
  <c r="U164" i="2"/>
  <c r="U166" i="2"/>
  <c r="U167" i="2"/>
  <c r="U168" i="2"/>
  <c r="U169" i="2"/>
  <c r="U170" i="2"/>
  <c r="U171" i="2"/>
  <c r="U172" i="2"/>
  <c r="U173" i="2"/>
  <c r="U174" i="2"/>
  <c r="U175" i="2"/>
  <c r="U176" i="2"/>
  <c r="U178" i="2"/>
  <c r="U179" i="2"/>
  <c r="U180" i="2"/>
  <c r="U181" i="2"/>
  <c r="U182" i="2"/>
  <c r="U183" i="2"/>
  <c r="U184" i="2"/>
  <c r="Q10" i="2"/>
  <c r="Q11" i="2"/>
  <c r="Q12" i="2"/>
  <c r="Q13" i="2"/>
  <c r="Q60" i="2"/>
  <c r="Q61" i="2"/>
  <c r="R61" i="2" s="1"/>
  <c r="Q67" i="2"/>
  <c r="Q72" i="2"/>
  <c r="R72" i="2" s="1"/>
  <c r="Q126" i="2"/>
  <c r="Q128" i="2"/>
  <c r="Q130" i="2"/>
  <c r="Q137" i="2"/>
  <c r="Q142" i="2"/>
  <c r="Q143" i="2"/>
  <c r="Q145" i="2"/>
  <c r="Q147" i="2"/>
  <c r="Q148" i="2"/>
  <c r="Q150" i="2"/>
  <c r="Q151" i="2"/>
  <c r="Q156" i="2"/>
  <c r="Q158" i="2"/>
  <c r="Q163" i="2"/>
  <c r="Q164" i="2"/>
  <c r="Q176" i="2"/>
  <c r="Q179" i="2"/>
  <c r="Q182" i="2"/>
  <c r="Z7" i="2"/>
  <c r="Z8" i="2"/>
  <c r="Z9" i="2"/>
  <c r="Z10" i="2"/>
  <c r="Z11" i="2"/>
  <c r="Z12" i="2"/>
  <c r="Z13" i="2"/>
  <c r="Z28" i="2"/>
  <c r="Z33" i="2"/>
  <c r="Z34" i="2"/>
  <c r="Z37" i="2"/>
  <c r="Z60" i="2"/>
  <c r="Z62" i="2"/>
  <c r="Z64" i="2"/>
  <c r="Z65" i="2"/>
  <c r="Z66" i="2"/>
  <c r="Z67" i="2"/>
  <c r="Z68" i="2"/>
  <c r="Z69" i="2"/>
  <c r="Z70" i="2"/>
  <c r="Z71" i="2"/>
  <c r="Z72" i="2"/>
  <c r="Z73"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2" i="2"/>
  <c r="Z135" i="2"/>
  <c r="Z136" i="2"/>
  <c r="Z137" i="2"/>
  <c r="Z138" i="2"/>
  <c r="Z139" i="2"/>
  <c r="Z140" i="2"/>
  <c r="Z141" i="2"/>
  <c r="Z142" i="2"/>
  <c r="Z143" i="2"/>
  <c r="Z144" i="2"/>
  <c r="Z145" i="2"/>
  <c r="Z146" i="2"/>
  <c r="Z147" i="2"/>
  <c r="Z148" i="2"/>
  <c r="Z149" i="2"/>
  <c r="Z150" i="2"/>
  <c r="Z151" i="2"/>
  <c r="Z152" i="2"/>
  <c r="Z153" i="2"/>
  <c r="Z154" i="2"/>
  <c r="Z155" i="2"/>
  <c r="Z156" i="2"/>
  <c r="Z157" i="2"/>
  <c r="Z158" i="2"/>
  <c r="Z160" i="2"/>
  <c r="Z161" i="2"/>
  <c r="Z162" i="2"/>
  <c r="Z163" i="2"/>
  <c r="Z164" i="2"/>
  <c r="Z166" i="2"/>
  <c r="Z167" i="2"/>
  <c r="Z168" i="2"/>
  <c r="Z169" i="2"/>
  <c r="Z170" i="2"/>
  <c r="Z171" i="2"/>
  <c r="Z172" i="2"/>
  <c r="Z174" i="2"/>
  <c r="Z175" i="2"/>
  <c r="Z176" i="2"/>
  <c r="Z178" i="2"/>
  <c r="Z179" i="2"/>
  <c r="Z180" i="2"/>
  <c r="Z181" i="2"/>
  <c r="Z182" i="2"/>
  <c r="Z183" i="2"/>
  <c r="Z184" i="2"/>
  <c r="V7" i="2"/>
  <c r="V8" i="2"/>
  <c r="V9" i="2"/>
  <c r="V10" i="2"/>
  <c r="V11" i="2"/>
  <c r="V12" i="2"/>
  <c r="V13" i="2"/>
  <c r="V28" i="2"/>
  <c r="V33" i="2"/>
  <c r="V34" i="2"/>
  <c r="V37" i="2"/>
  <c r="V59" i="2"/>
  <c r="V60" i="2"/>
  <c r="V62" i="2"/>
  <c r="V64" i="2"/>
  <c r="V65" i="2"/>
  <c r="V66" i="2"/>
  <c r="V67" i="2"/>
  <c r="V68" i="2"/>
  <c r="V69" i="2"/>
  <c r="V70" i="2"/>
  <c r="V71" i="2"/>
  <c r="V72" i="2"/>
  <c r="V73"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5" i="2"/>
  <c r="V136" i="2"/>
  <c r="V137" i="2"/>
  <c r="V138" i="2"/>
  <c r="V139" i="2"/>
  <c r="V140" i="2"/>
  <c r="V141" i="2"/>
  <c r="V142" i="2"/>
  <c r="V143" i="2"/>
  <c r="V144" i="2"/>
  <c r="V145" i="2"/>
  <c r="V146" i="2"/>
  <c r="V147" i="2"/>
  <c r="V148" i="2"/>
  <c r="V149" i="2"/>
  <c r="V150" i="2"/>
  <c r="V151" i="2"/>
  <c r="V152" i="2"/>
  <c r="V153" i="2"/>
  <c r="V154" i="2"/>
  <c r="V155" i="2"/>
  <c r="V156" i="2"/>
  <c r="V157" i="2"/>
  <c r="V158" i="2"/>
  <c r="V160" i="2"/>
  <c r="V161" i="2"/>
  <c r="V162" i="2"/>
  <c r="V163" i="2"/>
  <c r="V164" i="2"/>
  <c r="V166" i="2"/>
  <c r="V167" i="2"/>
  <c r="V168" i="2"/>
  <c r="V169" i="2"/>
  <c r="V170" i="2"/>
  <c r="V171" i="2"/>
  <c r="V172" i="2"/>
  <c r="V173" i="2"/>
  <c r="V174" i="2"/>
  <c r="V175" i="2"/>
  <c r="V176" i="2"/>
  <c r="V178" i="2"/>
  <c r="V179" i="2"/>
  <c r="V180" i="2"/>
  <c r="V181" i="2"/>
  <c r="V182" i="2"/>
  <c r="V183" i="2"/>
  <c r="V184" i="2"/>
  <c r="R10" i="2"/>
  <c r="R11" i="2"/>
  <c r="R12" i="2"/>
  <c r="R13" i="2"/>
  <c r="R60" i="2"/>
  <c r="R67" i="2"/>
  <c r="R126" i="2"/>
  <c r="R128" i="2"/>
  <c r="R130" i="2"/>
  <c r="R137" i="2"/>
  <c r="R142" i="2"/>
  <c r="R143" i="2"/>
  <c r="R145" i="2"/>
  <c r="R147" i="2"/>
  <c r="R148" i="2"/>
  <c r="R150" i="2"/>
  <c r="R151" i="2"/>
  <c r="R156" i="2"/>
  <c r="R158" i="2"/>
  <c r="R163" i="2"/>
  <c r="R164" i="2"/>
  <c r="R176" i="2"/>
  <c r="R179" i="2"/>
  <c r="R182" i="2"/>
  <c r="M37" i="2"/>
  <c r="N37" i="2" s="1"/>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70" i="2"/>
  <c r="H171" i="2"/>
  <c r="H172" i="2"/>
  <c r="H173" i="2"/>
  <c r="H174" i="2"/>
  <c r="H175" i="2"/>
  <c r="H176" i="2"/>
  <c r="H177" i="2"/>
  <c r="H178" i="2"/>
  <c r="H179" i="2"/>
  <c r="H180" i="2"/>
  <c r="H181" i="2"/>
  <c r="H182" i="2"/>
  <c r="H183" i="2"/>
  <c r="H184" i="2"/>
  <c r="M33" i="2"/>
  <c r="N33" i="2" s="1"/>
  <c r="M34" i="2"/>
  <c r="N34" i="2" s="1"/>
  <c r="M35" i="2"/>
  <c r="N35" i="2" s="1"/>
  <c r="M36" i="2"/>
  <c r="N36" i="2" s="1"/>
  <c r="M38" i="2"/>
  <c r="N38" i="2" s="1"/>
  <c r="M39" i="2"/>
  <c r="N39" i="2" s="1"/>
  <c r="M40" i="2"/>
  <c r="N40" i="2" s="1"/>
  <c r="M41" i="2"/>
  <c r="N41" i="2" s="1"/>
  <c r="M42" i="2"/>
  <c r="N42" i="2" s="1"/>
  <c r="M43" i="2"/>
  <c r="N43" i="2" s="1"/>
  <c r="M44" i="2"/>
  <c r="N44" i="2" s="1"/>
  <c r="M45" i="2"/>
  <c r="N45" i="2" s="1"/>
  <c r="M46" i="2"/>
  <c r="N46" i="2" s="1"/>
  <c r="M47" i="2"/>
  <c r="N47" i="2" s="1"/>
  <c r="M48" i="2"/>
  <c r="N48" i="2" s="1"/>
  <c r="M49" i="2"/>
  <c r="N49" i="2" s="1"/>
  <c r="M50" i="2"/>
  <c r="N50" i="2" s="1"/>
  <c r="M51" i="2"/>
  <c r="N51" i="2" s="1"/>
  <c r="M52" i="2"/>
  <c r="N52" i="2" s="1"/>
  <c r="M53" i="2"/>
  <c r="N53" i="2" s="1"/>
  <c r="M54" i="2"/>
  <c r="N54" i="2" s="1"/>
  <c r="M55" i="2"/>
  <c r="N55" i="2" s="1"/>
  <c r="M56" i="2"/>
  <c r="N56" i="2" s="1"/>
  <c r="M57" i="2"/>
  <c r="N57" i="2" s="1"/>
  <c r="M58" i="2"/>
  <c r="N58" i="2" s="1"/>
  <c r="M59" i="2"/>
  <c r="N59" i="2" s="1"/>
  <c r="M60" i="2"/>
  <c r="N60" i="2" s="1"/>
  <c r="M61" i="2"/>
  <c r="N61" i="2" s="1"/>
  <c r="M62" i="2"/>
  <c r="N62" i="2" s="1"/>
  <c r="E10" i="18" s="1"/>
  <c r="M63" i="2"/>
  <c r="N63" i="2" s="1"/>
  <c r="M64" i="2"/>
  <c r="N64" i="2" s="1"/>
  <c r="M65" i="2"/>
  <c r="N65" i="2" s="1"/>
  <c r="M66" i="2"/>
  <c r="N66" i="2" s="1"/>
  <c r="M67" i="2"/>
  <c r="N67" i="2" s="1"/>
  <c r="M68" i="2"/>
  <c r="N68" i="2" s="1"/>
  <c r="M69" i="2"/>
  <c r="N69" i="2" s="1"/>
  <c r="M70" i="2"/>
  <c r="N70" i="2" s="1"/>
  <c r="M71" i="2"/>
  <c r="N71" i="2" s="1"/>
  <c r="M72" i="2"/>
  <c r="N72" i="2" s="1"/>
  <c r="M73" i="2"/>
  <c r="N73" i="2" s="1"/>
  <c r="M78" i="2"/>
  <c r="N78" i="2" s="1"/>
  <c r="M79" i="2"/>
  <c r="N79" i="2" s="1"/>
  <c r="M80" i="2"/>
  <c r="N80" i="2" s="1"/>
  <c r="M81" i="2"/>
  <c r="N81" i="2" s="1"/>
  <c r="M82" i="2"/>
  <c r="N82" i="2" s="1"/>
  <c r="M83" i="2"/>
  <c r="N83" i="2" s="1"/>
  <c r="M84" i="2"/>
  <c r="N84" i="2" s="1"/>
  <c r="M85" i="2"/>
  <c r="N85" i="2" s="1"/>
  <c r="M86" i="2"/>
  <c r="N86" i="2" s="1"/>
  <c r="M87" i="2"/>
  <c r="N87" i="2" s="1"/>
  <c r="M88" i="2"/>
  <c r="N88" i="2" s="1"/>
  <c r="M89" i="2"/>
  <c r="N89" i="2" s="1"/>
  <c r="M90" i="2"/>
  <c r="N90" i="2" s="1"/>
  <c r="M91" i="2"/>
  <c r="N91" i="2" s="1"/>
  <c r="M92" i="2"/>
  <c r="N92" i="2" s="1"/>
  <c r="M93" i="2"/>
  <c r="N93" i="2" s="1"/>
  <c r="M94" i="2"/>
  <c r="N94" i="2" s="1"/>
  <c r="M95" i="2"/>
  <c r="N95" i="2" s="1"/>
  <c r="M96" i="2"/>
  <c r="N96" i="2" s="1"/>
  <c r="M97" i="2"/>
  <c r="N97" i="2" s="1"/>
  <c r="M98" i="2"/>
  <c r="N98" i="2" s="1"/>
  <c r="M99" i="2"/>
  <c r="N99" i="2" s="1"/>
  <c r="M100" i="2"/>
  <c r="N100" i="2" s="1"/>
  <c r="M101" i="2"/>
  <c r="N101" i="2" s="1"/>
  <c r="M102" i="2"/>
  <c r="N102" i="2" s="1"/>
  <c r="M103" i="2"/>
  <c r="N103" i="2" s="1"/>
  <c r="M104" i="2"/>
  <c r="N104" i="2" s="1"/>
  <c r="M105" i="2"/>
  <c r="N105" i="2" s="1"/>
  <c r="M106" i="2"/>
  <c r="N106" i="2" s="1"/>
  <c r="M107" i="2"/>
  <c r="N107" i="2" s="1"/>
  <c r="M108" i="2"/>
  <c r="N108" i="2" s="1"/>
  <c r="M109" i="2"/>
  <c r="N109" i="2" s="1"/>
  <c r="M110" i="2"/>
  <c r="N110" i="2" s="1"/>
  <c r="M111" i="2"/>
  <c r="N111" i="2" s="1"/>
  <c r="M112" i="2"/>
  <c r="N112" i="2" s="1"/>
  <c r="M113" i="2"/>
  <c r="N113" i="2" s="1"/>
  <c r="M114" i="2"/>
  <c r="N114" i="2" s="1"/>
  <c r="M115" i="2"/>
  <c r="N115" i="2" s="1"/>
  <c r="M116" i="2"/>
  <c r="N116" i="2" s="1"/>
  <c r="M117" i="2"/>
  <c r="N117" i="2" s="1"/>
  <c r="M118" i="2"/>
  <c r="N118" i="2" s="1"/>
  <c r="M119" i="2"/>
  <c r="N119" i="2" s="1"/>
  <c r="M120" i="2"/>
  <c r="N120" i="2" s="1"/>
  <c r="M121" i="2"/>
  <c r="N121" i="2" s="1"/>
  <c r="M122" i="2"/>
  <c r="N122" i="2" s="1"/>
  <c r="M123" i="2"/>
  <c r="N123" i="2" s="1"/>
  <c r="M124" i="2"/>
  <c r="N124" i="2" s="1"/>
  <c r="M125" i="2"/>
  <c r="N125" i="2" s="1"/>
  <c r="M126" i="2"/>
  <c r="N126" i="2" s="1"/>
  <c r="M127" i="2"/>
  <c r="N127" i="2" s="1"/>
  <c r="M128" i="2"/>
  <c r="N128" i="2" s="1"/>
  <c r="M129" i="2"/>
  <c r="N129" i="2" s="1"/>
  <c r="M130" i="2"/>
  <c r="N130" i="2" s="1"/>
  <c r="M131" i="2"/>
  <c r="N131" i="2" s="1"/>
  <c r="M132" i="2"/>
  <c r="N132" i="2" s="1"/>
  <c r="M133" i="2"/>
  <c r="N133" i="2" s="1"/>
  <c r="M134" i="2"/>
  <c r="N134" i="2" s="1"/>
  <c r="M135" i="2"/>
  <c r="N135" i="2" s="1"/>
  <c r="M136" i="2"/>
  <c r="N136" i="2" s="1"/>
  <c r="M137" i="2"/>
  <c r="N137" i="2" s="1"/>
  <c r="M138" i="2"/>
  <c r="N138" i="2" s="1"/>
  <c r="M139" i="2"/>
  <c r="N139" i="2" s="1"/>
  <c r="M140" i="2"/>
  <c r="N140" i="2" s="1"/>
  <c r="M141" i="2"/>
  <c r="N141" i="2" s="1"/>
  <c r="M142" i="2"/>
  <c r="N142" i="2" s="1"/>
  <c r="M143" i="2"/>
  <c r="N143" i="2" s="1"/>
  <c r="M144" i="2"/>
  <c r="N144" i="2" s="1"/>
  <c r="M145" i="2"/>
  <c r="N145" i="2" s="1"/>
  <c r="M146" i="2"/>
  <c r="N146" i="2" s="1"/>
  <c r="M147" i="2"/>
  <c r="N147" i="2" s="1"/>
  <c r="M148" i="2"/>
  <c r="N148" i="2" s="1"/>
  <c r="M149" i="2"/>
  <c r="N149" i="2" s="1"/>
  <c r="M150" i="2"/>
  <c r="N150" i="2" s="1"/>
  <c r="M151" i="2"/>
  <c r="N151" i="2" s="1"/>
  <c r="M152" i="2"/>
  <c r="N152" i="2" s="1"/>
  <c r="M153" i="2"/>
  <c r="N153" i="2" s="1"/>
  <c r="M154" i="2"/>
  <c r="N154" i="2" s="1"/>
  <c r="M155" i="2"/>
  <c r="N155" i="2" s="1"/>
  <c r="M156" i="2"/>
  <c r="N156" i="2" s="1"/>
  <c r="M157" i="2"/>
  <c r="N157" i="2" s="1"/>
  <c r="M158" i="2"/>
  <c r="N158" i="2" s="1"/>
  <c r="M159" i="2"/>
  <c r="N159" i="2" s="1"/>
  <c r="M160" i="2"/>
  <c r="N160" i="2" s="1"/>
  <c r="M161" i="2"/>
  <c r="N161" i="2" s="1"/>
  <c r="M162" i="2"/>
  <c r="N162" i="2" s="1"/>
  <c r="M163" i="2"/>
  <c r="N163" i="2" s="1"/>
  <c r="M164" i="2"/>
  <c r="N164" i="2" s="1"/>
  <c r="M165" i="2"/>
  <c r="N165" i="2" s="1"/>
  <c r="M166" i="2"/>
  <c r="N166" i="2" s="1"/>
  <c r="M167" i="2"/>
  <c r="N167" i="2" s="1"/>
  <c r="M168" i="2"/>
  <c r="N168" i="2" s="1"/>
  <c r="M169" i="2"/>
  <c r="N169" i="2" s="1"/>
  <c r="M170" i="2"/>
  <c r="N170" i="2" s="1"/>
  <c r="M171" i="2"/>
  <c r="N171" i="2" s="1"/>
  <c r="M172" i="2"/>
  <c r="N172" i="2" s="1"/>
  <c r="M173" i="2"/>
  <c r="N173" i="2" s="1"/>
  <c r="M174" i="2"/>
  <c r="N174" i="2" s="1"/>
  <c r="M175" i="2"/>
  <c r="N175" i="2" s="1"/>
  <c r="M176" i="2"/>
  <c r="N176" i="2" s="1"/>
  <c r="M177" i="2"/>
  <c r="N177" i="2" s="1"/>
  <c r="M178" i="2"/>
  <c r="N178" i="2" s="1"/>
  <c r="M179" i="2"/>
  <c r="N179" i="2" s="1"/>
  <c r="M180" i="2"/>
  <c r="N180" i="2" s="1"/>
  <c r="M181" i="2"/>
  <c r="N181" i="2" s="1"/>
  <c r="M182" i="2"/>
  <c r="N182" i="2" s="1"/>
  <c r="M183" i="2"/>
  <c r="N183" i="2" s="1"/>
  <c r="M184" i="2"/>
  <c r="N184" i="2" s="1"/>
  <c r="M32" i="2"/>
  <c r="N32" i="2" s="1"/>
  <c r="M31" i="2"/>
  <c r="N31" i="2" s="1"/>
  <c r="M30" i="2"/>
  <c r="N30" i="2" s="1"/>
  <c r="M29" i="2"/>
  <c r="N29" i="2" s="1"/>
  <c r="M28" i="2"/>
  <c r="N28" i="2" s="1"/>
  <c r="M27" i="2"/>
  <c r="N27" i="2" s="1"/>
  <c r="M26" i="2"/>
  <c r="N26" i="2" s="1"/>
  <c r="M25" i="2"/>
  <c r="N25" i="2" s="1"/>
  <c r="M24" i="2"/>
  <c r="N24" i="2" s="1"/>
  <c r="M23" i="2"/>
  <c r="N23" i="2" s="1"/>
  <c r="M22" i="2"/>
  <c r="N22" i="2" s="1"/>
  <c r="M21" i="2"/>
  <c r="N21" i="2" s="1"/>
  <c r="M20" i="2"/>
  <c r="N20" i="2" s="1"/>
  <c r="M19" i="2"/>
  <c r="N19" i="2" s="1"/>
  <c r="M18" i="2"/>
  <c r="N18" i="2" s="1"/>
  <c r="M17" i="2"/>
  <c r="N17" i="2" s="1"/>
  <c r="M16" i="2"/>
  <c r="N16" i="2" s="1"/>
  <c r="M15" i="2"/>
  <c r="N15" i="2" s="1"/>
  <c r="M14" i="2"/>
  <c r="N14" i="2" s="1"/>
  <c r="M13" i="2"/>
  <c r="N13" i="2" s="1"/>
  <c r="M12" i="2"/>
  <c r="N12" i="2" s="1"/>
  <c r="M11" i="2"/>
  <c r="N11" i="2" s="1"/>
  <c r="M10" i="2"/>
  <c r="N10" i="2" s="1"/>
  <c r="M9" i="2"/>
  <c r="N9" i="2" s="1"/>
  <c r="M8" i="2"/>
  <c r="N8" i="2" s="1"/>
  <c r="M7" i="2"/>
  <c r="N27" i="1"/>
  <c r="Y15" i="2" s="1"/>
  <c r="Z15" i="2" s="1"/>
  <c r="N26" i="1"/>
  <c r="N25" i="1"/>
  <c r="N24" i="1"/>
  <c r="N23" i="1"/>
  <c r="N22" i="1"/>
  <c r="N21" i="1"/>
  <c r="N20" i="1"/>
  <c r="N19" i="1"/>
  <c r="N18" i="1"/>
  <c r="N17" i="1"/>
  <c r="N16" i="1"/>
  <c r="N15" i="1"/>
  <c r="Y18" i="2" s="1"/>
  <c r="Z18" i="2" s="1"/>
  <c r="N14" i="1"/>
  <c r="N13" i="1"/>
  <c r="N12" i="1"/>
  <c r="N11" i="1"/>
  <c r="L11" i="1"/>
  <c r="M27" i="1"/>
  <c r="U15" i="2" s="1"/>
  <c r="V15" i="2" s="1"/>
  <c r="M26" i="1"/>
  <c r="M25" i="1"/>
  <c r="M24" i="1"/>
  <c r="M23" i="1"/>
  <c r="M22" i="1"/>
  <c r="M21" i="1"/>
  <c r="M20" i="1"/>
  <c r="M19" i="1"/>
  <c r="M18" i="1"/>
  <c r="U19" i="2" s="1"/>
  <c r="V19" i="2" s="1"/>
  <c r="M17" i="1"/>
  <c r="M16" i="1"/>
  <c r="M15" i="1"/>
  <c r="U18" i="2" s="1"/>
  <c r="V18" i="2" s="1"/>
  <c r="M14" i="1"/>
  <c r="M13" i="1"/>
  <c r="M12" i="1"/>
  <c r="M11" i="1"/>
  <c r="L27" i="1"/>
  <c r="K27" i="1"/>
  <c r="Q15" i="2" s="1"/>
  <c r="R15" i="2" s="1"/>
  <c r="J27" i="1"/>
  <c r="I27" i="1"/>
  <c r="H27" i="1"/>
  <c r="G27" i="1"/>
  <c r="F27" i="1"/>
  <c r="E27" i="1"/>
  <c r="L26" i="1"/>
  <c r="K26" i="1"/>
  <c r="J26" i="1"/>
  <c r="Q144" i="2" s="1"/>
  <c r="R144" i="2" s="1"/>
  <c r="I26" i="1"/>
  <c r="H26" i="1"/>
  <c r="G26" i="1"/>
  <c r="F26" i="1"/>
  <c r="E26" i="1"/>
  <c r="L25" i="1"/>
  <c r="K25" i="1"/>
  <c r="Q59" i="2" s="1"/>
  <c r="R59" i="2" s="1"/>
  <c r="J25" i="1"/>
  <c r="I25" i="1"/>
  <c r="H25" i="1"/>
  <c r="G25" i="1"/>
  <c r="F25" i="1"/>
  <c r="E25" i="1"/>
  <c r="L24" i="1"/>
  <c r="K24" i="1"/>
  <c r="Q175" i="2" s="1"/>
  <c r="R175" i="2" s="1"/>
  <c r="J24" i="1"/>
  <c r="I24" i="1"/>
  <c r="Q139" i="2" s="1"/>
  <c r="R139" i="2" s="1"/>
  <c r="H24" i="1"/>
  <c r="G24" i="1"/>
  <c r="F24" i="1"/>
  <c r="E24" i="1"/>
  <c r="L23" i="1"/>
  <c r="K23" i="1"/>
  <c r="J23" i="1"/>
  <c r="I23" i="1"/>
  <c r="Q169" i="2" s="1"/>
  <c r="R169" i="2" s="1"/>
  <c r="H23" i="1"/>
  <c r="G23" i="1"/>
  <c r="F23" i="1"/>
  <c r="E23" i="1"/>
  <c r="L22" i="1"/>
  <c r="Q68" i="2" s="1"/>
  <c r="R68" i="2" s="1"/>
  <c r="K22" i="1"/>
  <c r="J22" i="1"/>
  <c r="Q152" i="2" s="1"/>
  <c r="R152" i="2" s="1"/>
  <c r="I22" i="1"/>
  <c r="Q181" i="2" s="1"/>
  <c r="R181" i="2" s="1"/>
  <c r="H22" i="1"/>
  <c r="G22" i="1"/>
  <c r="F22" i="1"/>
  <c r="E22" i="1"/>
  <c r="L21" i="1"/>
  <c r="K21" i="1"/>
  <c r="J21" i="1"/>
  <c r="I21" i="1"/>
  <c r="H21" i="1"/>
  <c r="G21" i="1"/>
  <c r="F21" i="1"/>
  <c r="E21" i="1"/>
  <c r="L20" i="1"/>
  <c r="K20" i="1"/>
  <c r="J20" i="1"/>
  <c r="I20" i="1"/>
  <c r="H20" i="1"/>
  <c r="G20" i="1"/>
  <c r="F20" i="1"/>
  <c r="E20" i="1"/>
  <c r="L19" i="1"/>
  <c r="K19" i="1"/>
  <c r="J19" i="1"/>
  <c r="I19" i="1"/>
  <c r="H19" i="1"/>
  <c r="G19" i="1"/>
  <c r="F19" i="1"/>
  <c r="E19" i="1"/>
  <c r="L18" i="1"/>
  <c r="K18" i="1"/>
  <c r="J18" i="1"/>
  <c r="I18" i="1"/>
  <c r="H18" i="1"/>
  <c r="G18" i="1"/>
  <c r="F18" i="1"/>
  <c r="E18" i="1"/>
  <c r="L17" i="1"/>
  <c r="K17" i="1"/>
  <c r="J17" i="1"/>
  <c r="I17" i="1"/>
  <c r="H17" i="1"/>
  <c r="G17" i="1"/>
  <c r="F17" i="1"/>
  <c r="E17" i="1"/>
  <c r="L16" i="1"/>
  <c r="K16" i="1"/>
  <c r="Q79" i="2" s="1"/>
  <c r="R79" i="2" s="1"/>
  <c r="J16" i="1"/>
  <c r="I16" i="1"/>
  <c r="H16" i="1"/>
  <c r="G16" i="1"/>
  <c r="F16" i="1"/>
  <c r="E16" i="1"/>
  <c r="L15" i="1"/>
  <c r="K15" i="1"/>
  <c r="Q18" i="2" s="1"/>
  <c r="R18" i="2" s="1"/>
  <c r="J15" i="1"/>
  <c r="I15" i="1"/>
  <c r="H15" i="1"/>
  <c r="Q149" i="2" s="1"/>
  <c r="R149" i="2" s="1"/>
  <c r="G15" i="1"/>
  <c r="F15" i="1"/>
  <c r="E15" i="1"/>
  <c r="L14" i="1"/>
  <c r="K14" i="1"/>
  <c r="Q132" i="2" s="1"/>
  <c r="R132" i="2" s="1"/>
  <c r="J14" i="1"/>
  <c r="Q136" i="2" s="1"/>
  <c r="R136" i="2" s="1"/>
  <c r="I14" i="1"/>
  <c r="Q129" i="2" s="1"/>
  <c r="R129" i="2" s="1"/>
  <c r="H14" i="1"/>
  <c r="G14" i="1"/>
  <c r="F14" i="1"/>
  <c r="E14" i="1"/>
  <c r="L13" i="1"/>
  <c r="K13" i="1"/>
  <c r="J13" i="1"/>
  <c r="I13" i="1"/>
  <c r="Q92" i="2" s="1"/>
  <c r="R92" i="2" s="1"/>
  <c r="H13" i="1"/>
  <c r="G13" i="1"/>
  <c r="F13" i="1"/>
  <c r="E13" i="1"/>
  <c r="L12" i="1"/>
  <c r="K12" i="1"/>
  <c r="J12" i="1"/>
  <c r="I12" i="1"/>
  <c r="H12" i="1"/>
  <c r="G12" i="1"/>
  <c r="F12" i="1"/>
  <c r="E12" i="1"/>
  <c r="F11" i="1"/>
  <c r="E11" i="1"/>
  <c r="G18" i="23"/>
  <c r="G17" i="23"/>
  <c r="G16" i="23"/>
  <c r="G15" i="23"/>
  <c r="G14" i="23"/>
  <c r="G13" i="23"/>
  <c r="G12" i="23"/>
  <c r="G11" i="23"/>
  <c r="G10" i="23"/>
  <c r="G9" i="23"/>
  <c r="G8" i="23"/>
  <c r="G7" i="23"/>
  <c r="A7" i="2"/>
  <c r="E15" i="18" l="1"/>
  <c r="E14" i="18"/>
  <c r="E8" i="18"/>
  <c r="U52" i="2"/>
  <c r="V52" i="2" s="1"/>
  <c r="U23" i="2"/>
  <c r="V23" i="2" s="1"/>
  <c r="U25" i="2"/>
  <c r="V25" i="2" s="1"/>
  <c r="U30" i="2"/>
  <c r="V30" i="2" s="1"/>
  <c r="U35" i="2"/>
  <c r="V35" i="2" s="1"/>
  <c r="U38" i="2"/>
  <c r="V38" i="2" s="1"/>
  <c r="U40" i="2"/>
  <c r="V40" i="2" s="1"/>
  <c r="U43" i="2"/>
  <c r="V43" i="2" s="1"/>
  <c r="U45" i="2"/>
  <c r="V45" i="2" s="1"/>
  <c r="U48" i="2"/>
  <c r="V48" i="2" s="1"/>
  <c r="U50" i="2"/>
  <c r="V50" i="2" s="1"/>
  <c r="U53" i="2"/>
  <c r="V53" i="2" s="1"/>
  <c r="U55" i="2"/>
  <c r="V55" i="2" s="1"/>
  <c r="U58" i="2"/>
  <c r="V58" i="2" s="1"/>
  <c r="U32" i="2"/>
  <c r="V32" i="2" s="1"/>
  <c r="U49" i="2"/>
  <c r="V49" i="2" s="1"/>
  <c r="U39" i="2"/>
  <c r="V39" i="2" s="1"/>
  <c r="U22" i="2"/>
  <c r="V22" i="2" s="1"/>
  <c r="U47" i="2"/>
  <c r="V47" i="2" s="1"/>
  <c r="U44" i="2"/>
  <c r="V44" i="2" s="1"/>
  <c r="U42" i="2"/>
  <c r="V42" i="2" s="1"/>
  <c r="U51" i="2"/>
  <c r="V51" i="2" s="1"/>
  <c r="U21" i="2"/>
  <c r="V21" i="2" s="1"/>
  <c r="U26" i="2"/>
  <c r="V26" i="2" s="1"/>
  <c r="U24" i="2"/>
  <c r="V24" i="2" s="1"/>
  <c r="U31" i="2"/>
  <c r="V31" i="2" s="1"/>
  <c r="U27" i="2"/>
  <c r="V27" i="2" s="1"/>
  <c r="U36" i="2"/>
  <c r="V36" i="2" s="1"/>
  <c r="U56" i="2"/>
  <c r="V56" i="2" s="1"/>
  <c r="U46" i="2"/>
  <c r="V46" i="2" s="1"/>
  <c r="U57" i="2"/>
  <c r="V57" i="2" s="1"/>
  <c r="U29" i="2"/>
  <c r="V29" i="2" s="1"/>
  <c r="U54" i="2"/>
  <c r="V54" i="2" s="1"/>
  <c r="U41" i="2"/>
  <c r="V41" i="2" s="1"/>
  <c r="U14" i="2"/>
  <c r="V14" i="2" s="1"/>
  <c r="U63" i="2"/>
  <c r="V63" i="2" s="1"/>
  <c r="U17" i="2"/>
  <c r="V17" i="2" s="1"/>
  <c r="U16" i="2"/>
  <c r="V16" i="2" s="1"/>
  <c r="U20" i="2"/>
  <c r="V20" i="2" s="1"/>
  <c r="Q71" i="2"/>
  <c r="R71" i="2" s="1"/>
  <c r="AB71" i="2" s="1"/>
  <c r="Q81" i="2"/>
  <c r="R81" i="2" s="1"/>
  <c r="AB81" i="2" s="1"/>
  <c r="Q83" i="2"/>
  <c r="R83" i="2" s="1"/>
  <c r="AB83" i="2" s="1"/>
  <c r="Q85" i="2"/>
  <c r="R85" i="2" s="1"/>
  <c r="AB85" i="2" s="1"/>
  <c r="Q87" i="2"/>
  <c r="R87" i="2" s="1"/>
  <c r="AB87" i="2" s="1"/>
  <c r="Q86" i="2"/>
  <c r="R86" i="2" s="1"/>
  <c r="AB86" i="2" s="1"/>
  <c r="Q84" i="2"/>
  <c r="R84" i="2" s="1"/>
  <c r="AB84" i="2" s="1"/>
  <c r="Q69" i="2"/>
  <c r="R69" i="2" s="1"/>
  <c r="AB69" i="2" s="1"/>
  <c r="Q82" i="2"/>
  <c r="R82" i="2" s="1"/>
  <c r="AB82" i="2" s="1"/>
  <c r="Q70" i="2"/>
  <c r="R70" i="2" s="1"/>
  <c r="AB70" i="2" s="1"/>
  <c r="Q107" i="2"/>
  <c r="R107" i="2" s="1"/>
  <c r="AB107" i="2" s="1"/>
  <c r="Q109" i="2"/>
  <c r="R109" i="2" s="1"/>
  <c r="AB109" i="2" s="1"/>
  <c r="Q104" i="2"/>
  <c r="R104" i="2" s="1"/>
  <c r="AB104" i="2" s="1"/>
  <c r="Q115" i="2"/>
  <c r="R115" i="2" s="1"/>
  <c r="AB115" i="2" s="1"/>
  <c r="Q116" i="2"/>
  <c r="R116" i="2" s="1"/>
  <c r="AB116" i="2" s="1"/>
  <c r="Q93" i="2"/>
  <c r="R93" i="2" s="1"/>
  <c r="AB93" i="2" s="1"/>
  <c r="Q108" i="2"/>
  <c r="R108" i="2" s="1"/>
  <c r="AB108" i="2" s="1"/>
  <c r="Q118" i="2"/>
  <c r="R118" i="2" s="1"/>
  <c r="AB118" i="2" s="1"/>
  <c r="Q80" i="2"/>
  <c r="R80" i="2" s="1"/>
  <c r="AB80" i="2" s="1"/>
  <c r="Q140" i="2"/>
  <c r="R140" i="2" s="1"/>
  <c r="AB140" i="2" s="1"/>
  <c r="Q127" i="2"/>
  <c r="R127" i="2" s="1"/>
  <c r="AB127" i="2" s="1"/>
  <c r="Q91" i="2"/>
  <c r="R91" i="2" s="1"/>
  <c r="AB91" i="2" s="1"/>
  <c r="Q96" i="2"/>
  <c r="R96" i="2" s="1"/>
  <c r="AB96" i="2" s="1"/>
  <c r="Q135" i="2"/>
  <c r="R135" i="2" s="1"/>
  <c r="AB135" i="2" s="1"/>
  <c r="Q106" i="2"/>
  <c r="R106" i="2" s="1"/>
  <c r="AB106" i="2" s="1"/>
  <c r="Q121" i="2"/>
  <c r="R121" i="2" s="1"/>
  <c r="AB121" i="2" s="1"/>
  <c r="Q122" i="2"/>
  <c r="R122" i="2" s="1"/>
  <c r="AB122" i="2" s="1"/>
  <c r="Q125" i="2"/>
  <c r="R125" i="2" s="1"/>
  <c r="AB125" i="2" s="1"/>
  <c r="Q78" i="2"/>
  <c r="R78" i="2" s="1"/>
  <c r="AB78" i="2" s="1"/>
  <c r="Q94" i="2"/>
  <c r="R94" i="2" s="1"/>
  <c r="AB94" i="2" s="1"/>
  <c r="Q101" i="2"/>
  <c r="R101" i="2" s="1"/>
  <c r="AB101" i="2" s="1"/>
  <c r="Q88" i="2"/>
  <c r="R88" i="2" s="1"/>
  <c r="AB88" i="2" s="1"/>
  <c r="Q100" i="2"/>
  <c r="R100" i="2" s="1"/>
  <c r="AB100" i="2" s="1"/>
  <c r="Q111" i="2"/>
  <c r="R111" i="2" s="1"/>
  <c r="AB111" i="2" s="1"/>
  <c r="Q110" i="2"/>
  <c r="R110" i="2" s="1"/>
  <c r="AB110" i="2" s="1"/>
  <c r="Q124" i="2"/>
  <c r="R124" i="2" s="1"/>
  <c r="AB124" i="2" s="1"/>
  <c r="Q133" i="2"/>
  <c r="R133" i="2" s="1"/>
  <c r="Q134" i="2"/>
  <c r="R134" i="2" s="1"/>
  <c r="Q131" i="2"/>
  <c r="R131" i="2" s="1"/>
  <c r="Q97" i="2"/>
  <c r="R97" i="2" s="1"/>
  <c r="AB97" i="2" s="1"/>
  <c r="Q119" i="2"/>
  <c r="R119" i="2" s="1"/>
  <c r="AB119" i="2" s="1"/>
  <c r="Q98" i="2"/>
  <c r="R98" i="2" s="1"/>
  <c r="AB98" i="2" s="1"/>
  <c r="Q117" i="2"/>
  <c r="R117" i="2" s="1"/>
  <c r="AB117" i="2" s="1"/>
  <c r="Q99" i="2"/>
  <c r="R99" i="2" s="1"/>
  <c r="AB99" i="2" s="1"/>
  <c r="Q123" i="2"/>
  <c r="R123" i="2" s="1"/>
  <c r="AB123" i="2" s="1"/>
  <c r="Q89" i="2"/>
  <c r="R89" i="2" s="1"/>
  <c r="AB89" i="2" s="1"/>
  <c r="Q141" i="2"/>
  <c r="R141" i="2" s="1"/>
  <c r="AB141" i="2" s="1"/>
  <c r="Q95" i="2"/>
  <c r="R95" i="2" s="1"/>
  <c r="AB95" i="2" s="1"/>
  <c r="Q114" i="2"/>
  <c r="R114" i="2" s="1"/>
  <c r="AB114" i="2" s="1"/>
  <c r="Q112" i="2"/>
  <c r="R112" i="2" s="1"/>
  <c r="AB112" i="2" s="1"/>
  <c r="Q105" i="2"/>
  <c r="R105" i="2" s="1"/>
  <c r="AB105" i="2" s="1"/>
  <c r="Q113" i="2"/>
  <c r="R113" i="2" s="1"/>
  <c r="AB113" i="2" s="1"/>
  <c r="Q120" i="2"/>
  <c r="R120" i="2" s="1"/>
  <c r="AB120" i="2" s="1"/>
  <c r="Q102" i="2"/>
  <c r="R102" i="2" s="1"/>
  <c r="AB102" i="2" s="1"/>
  <c r="Q138" i="2"/>
  <c r="R138" i="2" s="1"/>
  <c r="AB138" i="2" s="1"/>
  <c r="Q90" i="2"/>
  <c r="R90" i="2" s="1"/>
  <c r="AB90" i="2" s="1"/>
  <c r="Q103" i="2"/>
  <c r="R103" i="2" s="1"/>
  <c r="AB103" i="2" s="1"/>
  <c r="E11" i="18"/>
  <c r="E13" i="18"/>
  <c r="E9" i="18"/>
  <c r="E12" i="18"/>
  <c r="AB10" i="2"/>
  <c r="AB11" i="2"/>
  <c r="AB12" i="2"/>
  <c r="AB13" i="2"/>
  <c r="AB60" i="2"/>
  <c r="AB61" i="2"/>
  <c r="AB67" i="2"/>
  <c r="AB72" i="2"/>
  <c r="AB126" i="2"/>
  <c r="AB128" i="2"/>
  <c r="AB130" i="2"/>
  <c r="AB137" i="2"/>
  <c r="AB142" i="2"/>
  <c r="AB143" i="2"/>
  <c r="AB145" i="2"/>
  <c r="AB147" i="2"/>
  <c r="AB148" i="2"/>
  <c r="AB150" i="2"/>
  <c r="AB151" i="2"/>
  <c r="AB156" i="2"/>
  <c r="AB158" i="2"/>
  <c r="AB163" i="2"/>
  <c r="AB164" i="2"/>
  <c r="AB176" i="2"/>
  <c r="AB179" i="2"/>
  <c r="AB182" i="2"/>
  <c r="AB15" i="2"/>
  <c r="AB18" i="2"/>
  <c r="Y42" i="2"/>
  <c r="Z42" i="2" s="1"/>
  <c r="Y46" i="2"/>
  <c r="Z46" i="2" s="1"/>
  <c r="Y47" i="2"/>
  <c r="Z47" i="2" s="1"/>
  <c r="Y49" i="2"/>
  <c r="Z49" i="2" s="1"/>
  <c r="Y51" i="2"/>
  <c r="Z51" i="2" s="1"/>
  <c r="Y52" i="2"/>
  <c r="Z52" i="2" s="1"/>
  <c r="Y54" i="2"/>
  <c r="Z54" i="2" s="1"/>
  <c r="Y55" i="2"/>
  <c r="Z55" i="2" s="1"/>
  <c r="Y57" i="2"/>
  <c r="Z57" i="2" s="1"/>
  <c r="Y58" i="2"/>
  <c r="Z58" i="2" s="1"/>
  <c r="Y38" i="2"/>
  <c r="Z38" i="2" s="1"/>
  <c r="Y39" i="2"/>
  <c r="Z39" i="2" s="1"/>
  <c r="Y40" i="2"/>
  <c r="Z40" i="2" s="1"/>
  <c r="Y41" i="2"/>
  <c r="Z41" i="2" s="1"/>
  <c r="Y43" i="2"/>
  <c r="Z43" i="2" s="1"/>
  <c r="Y44" i="2"/>
  <c r="Z44" i="2" s="1"/>
  <c r="Y30" i="2"/>
  <c r="Z30" i="2" s="1"/>
  <c r="Y45" i="2"/>
  <c r="Z45" i="2" s="1"/>
  <c r="Y48" i="2"/>
  <c r="Z48" i="2" s="1"/>
  <c r="Y50" i="2"/>
  <c r="Z50" i="2" s="1"/>
  <c r="Y25" i="2"/>
  <c r="Z25" i="2" s="1"/>
  <c r="Y53" i="2"/>
  <c r="Z53" i="2" s="1"/>
  <c r="Y56" i="2"/>
  <c r="Z56" i="2" s="1"/>
  <c r="Y21" i="2"/>
  <c r="Z21" i="2" s="1"/>
  <c r="Y22" i="2"/>
  <c r="Z22" i="2" s="1"/>
  <c r="Y23" i="2"/>
  <c r="Z23" i="2" s="1"/>
  <c r="Y24" i="2"/>
  <c r="Z24" i="2" s="1"/>
  <c r="Y35" i="2"/>
  <c r="Z35" i="2" s="1"/>
  <c r="Y26" i="2"/>
  <c r="Z26" i="2" s="1"/>
  <c r="Y27" i="2"/>
  <c r="Z27" i="2" s="1"/>
  <c r="Y29" i="2"/>
  <c r="Z29" i="2" s="1"/>
  <c r="Y31" i="2"/>
  <c r="Z31" i="2" s="1"/>
  <c r="Y32" i="2"/>
  <c r="Z32" i="2" s="1"/>
  <c r="Y36" i="2"/>
  <c r="Z36" i="2" s="1"/>
  <c r="Y134" i="2"/>
  <c r="Z134" i="2" s="1"/>
  <c r="Y159" i="2"/>
  <c r="Z159" i="2" s="1"/>
  <c r="Y165" i="2"/>
  <c r="Z165" i="2" s="1"/>
  <c r="Y177" i="2"/>
  <c r="Z177" i="2" s="1"/>
  <c r="Y19" i="2"/>
  <c r="Z19" i="2" s="1"/>
  <c r="Y131" i="2"/>
  <c r="Z131" i="2" s="1"/>
  <c r="Y133" i="2"/>
  <c r="Z133" i="2" s="1"/>
  <c r="Y63" i="2"/>
  <c r="Z63" i="2" s="1"/>
  <c r="Y14" i="2"/>
  <c r="Z14" i="2" s="1"/>
  <c r="Y17" i="2"/>
  <c r="Z17" i="2" s="1"/>
  <c r="Y16" i="2"/>
  <c r="Z16" i="2" s="1"/>
  <c r="Y20" i="2"/>
  <c r="Z20" i="2" s="1"/>
  <c r="U131" i="2"/>
  <c r="V131" i="2" s="1"/>
  <c r="U133" i="2"/>
  <c r="V133" i="2" s="1"/>
  <c r="U134" i="2"/>
  <c r="V134" i="2" s="1"/>
  <c r="U159" i="2"/>
  <c r="V159" i="2" s="1"/>
  <c r="U165" i="2"/>
  <c r="V165" i="2" s="1"/>
  <c r="U177" i="2"/>
  <c r="V177" i="2" s="1"/>
  <c r="Q52" i="2"/>
  <c r="R52" i="2" s="1"/>
  <c r="Q53" i="2"/>
  <c r="R53" i="2" s="1"/>
  <c r="Q54" i="2"/>
  <c r="R54" i="2" s="1"/>
  <c r="Q55" i="2"/>
  <c r="R55" i="2" s="1"/>
  <c r="Q56" i="2"/>
  <c r="R56" i="2" s="1"/>
  <c r="Q57" i="2"/>
  <c r="R57" i="2" s="1"/>
  <c r="Q58" i="2"/>
  <c r="R58" i="2" s="1"/>
  <c r="Q21" i="2"/>
  <c r="R21" i="2" s="1"/>
  <c r="Q22" i="2"/>
  <c r="R22" i="2" s="1"/>
  <c r="Q23" i="2"/>
  <c r="R23" i="2" s="1"/>
  <c r="Q24" i="2"/>
  <c r="R24" i="2" s="1"/>
  <c r="Q25" i="2"/>
  <c r="R25" i="2" s="1"/>
  <c r="Q26" i="2"/>
  <c r="R26" i="2" s="1"/>
  <c r="Q27" i="2"/>
  <c r="R27" i="2" s="1"/>
  <c r="Q29" i="2"/>
  <c r="R29" i="2" s="1"/>
  <c r="Q30" i="2"/>
  <c r="R30" i="2" s="1"/>
  <c r="Q31" i="2"/>
  <c r="R31" i="2" s="1"/>
  <c r="Q32" i="2"/>
  <c r="R32" i="2" s="1"/>
  <c r="Q35" i="2"/>
  <c r="R35" i="2" s="1"/>
  <c r="Q36" i="2"/>
  <c r="R36" i="2" s="1"/>
  <c r="Q38" i="2"/>
  <c r="R38" i="2" s="1"/>
  <c r="Q39" i="2"/>
  <c r="R39" i="2" s="1"/>
  <c r="Q40" i="2"/>
  <c r="R40" i="2" s="1"/>
  <c r="Q41" i="2"/>
  <c r="R41" i="2" s="1"/>
  <c r="Q42" i="2"/>
  <c r="R42" i="2" s="1"/>
  <c r="Q43" i="2"/>
  <c r="R43" i="2" s="1"/>
  <c r="Q44" i="2"/>
  <c r="R44" i="2" s="1"/>
  <c r="Q45" i="2"/>
  <c r="R45" i="2" s="1"/>
  <c r="Q46" i="2"/>
  <c r="R46" i="2" s="1"/>
  <c r="Q47" i="2"/>
  <c r="R47" i="2" s="1"/>
  <c r="Q48" i="2"/>
  <c r="R48" i="2" s="1"/>
  <c r="Q49" i="2"/>
  <c r="R49" i="2" s="1"/>
  <c r="Q50" i="2"/>
  <c r="R50" i="2" s="1"/>
  <c r="Q51" i="2"/>
  <c r="R51" i="2" s="1"/>
  <c r="Q154" i="2"/>
  <c r="R154" i="2" s="1"/>
  <c r="AB154" i="2" s="1"/>
  <c r="Q160" i="2"/>
  <c r="R160" i="2" s="1"/>
  <c r="AB160" i="2" s="1"/>
  <c r="Q153" i="2"/>
  <c r="R153" i="2" s="1"/>
  <c r="AB153" i="2" s="1"/>
  <c r="Q157" i="2"/>
  <c r="R157" i="2" s="1"/>
  <c r="AB157" i="2" s="1"/>
  <c r="Q7" i="2"/>
  <c r="R7" i="2" s="1"/>
  <c r="AB7" i="2" s="1"/>
  <c r="Q9" i="2"/>
  <c r="R9" i="2" s="1"/>
  <c r="AB9" i="2" s="1"/>
  <c r="Q62" i="2"/>
  <c r="R62" i="2" s="1"/>
  <c r="AB62" i="2" s="1"/>
  <c r="Q66" i="2"/>
  <c r="R66" i="2" s="1"/>
  <c r="AB66" i="2" s="1"/>
  <c r="Q65" i="2"/>
  <c r="R65" i="2" s="1"/>
  <c r="AB65" i="2" s="1"/>
  <c r="Q183" i="2"/>
  <c r="R183" i="2" s="1"/>
  <c r="AB183" i="2" s="1"/>
  <c r="Q178" i="2"/>
  <c r="R178" i="2" s="1"/>
  <c r="AB178" i="2" s="1"/>
  <c r="Q184" i="2"/>
  <c r="R184" i="2" s="1"/>
  <c r="AB184" i="2" s="1"/>
  <c r="Q180" i="2"/>
  <c r="R180" i="2" s="1"/>
  <c r="AB180" i="2" s="1"/>
  <c r="Q170" i="2"/>
  <c r="R170" i="2" s="1"/>
  <c r="AB170" i="2" s="1"/>
  <c r="Q159" i="2"/>
  <c r="R159" i="2" s="1"/>
  <c r="Q19" i="2"/>
  <c r="R19" i="2" s="1"/>
  <c r="Q177" i="2"/>
  <c r="R177" i="2" s="1"/>
  <c r="Q165" i="2"/>
  <c r="R165" i="2" s="1"/>
  <c r="Q34" i="2"/>
  <c r="R34" i="2" s="1"/>
  <c r="AB34" i="2" s="1"/>
  <c r="Q37" i="2"/>
  <c r="R37" i="2" s="1"/>
  <c r="AB37" i="2" s="1"/>
  <c r="Q33" i="2"/>
  <c r="R33" i="2" s="1"/>
  <c r="AB33" i="2" s="1"/>
  <c r="Q28" i="2"/>
  <c r="R28" i="2" s="1"/>
  <c r="AB28" i="2" s="1"/>
  <c r="Q146" i="2"/>
  <c r="R146" i="2" s="1"/>
  <c r="AB146" i="2" s="1"/>
  <c r="Q64" i="2"/>
  <c r="R64" i="2" s="1"/>
  <c r="AB64" i="2" s="1"/>
  <c r="Q162" i="2"/>
  <c r="R162" i="2" s="1"/>
  <c r="AB162" i="2" s="1"/>
  <c r="Q166" i="2"/>
  <c r="R166" i="2" s="1"/>
  <c r="AB166" i="2" s="1"/>
  <c r="Q171" i="2"/>
  <c r="R171" i="2" s="1"/>
  <c r="AB171" i="2" s="1"/>
  <c r="Q155" i="2"/>
  <c r="R155" i="2" s="1"/>
  <c r="AB155" i="2" s="1"/>
  <c r="Q63" i="2"/>
  <c r="R63" i="2" s="1"/>
  <c r="Q173" i="2"/>
  <c r="R173" i="2" s="1"/>
  <c r="AB173" i="2" s="1"/>
  <c r="Q174" i="2"/>
  <c r="R174" i="2" s="1"/>
  <c r="AB174" i="2" s="1"/>
  <c r="Q17" i="2"/>
  <c r="R17" i="2" s="1"/>
  <c r="Q14" i="2"/>
  <c r="R14" i="2" s="1"/>
  <c r="Q8" i="2"/>
  <c r="R8" i="2" s="1"/>
  <c r="AB8" i="2" s="1"/>
  <c r="Q73" i="2"/>
  <c r="R73" i="2" s="1"/>
  <c r="AB73" i="2" s="1"/>
  <c r="AB59" i="2"/>
  <c r="AB129" i="2"/>
  <c r="AB132" i="2"/>
  <c r="AB139" i="2"/>
  <c r="AB144" i="2"/>
  <c r="AB149" i="2"/>
  <c r="AB152" i="2"/>
  <c r="AB169" i="2"/>
  <c r="AB175" i="2"/>
  <c r="AB68" i="2"/>
  <c r="AB79" i="2"/>
  <c r="AB92" i="2"/>
  <c r="AB136" i="2"/>
  <c r="AB181" i="2"/>
  <c r="N7" i="2"/>
  <c r="F6" i="6"/>
  <c r="F7" i="6"/>
  <c r="F8" i="6"/>
  <c r="H6" i="16"/>
  <c r="I6" i="16" s="1"/>
  <c r="K6" i="16" s="1"/>
  <c r="M6" i="16" s="1"/>
  <c r="H7" i="16"/>
  <c r="I7" i="16" s="1"/>
  <c r="K7" i="16" s="1"/>
  <c r="M7" i="16" s="1"/>
  <c r="H8" i="16"/>
  <c r="I8" i="16" s="1"/>
  <c r="K8" i="16" s="1"/>
  <c r="M8" i="16" s="1"/>
  <c r="H9" i="16"/>
  <c r="I9" i="16" s="1"/>
  <c r="K9" i="16" s="1"/>
  <c r="M9" i="16" s="1"/>
  <c r="H10" i="16"/>
  <c r="I10" i="16" s="1"/>
  <c r="K10" i="16" s="1"/>
  <c r="M10" i="16" s="1"/>
  <c r="H11" i="16"/>
  <c r="I11" i="16" s="1"/>
  <c r="K11" i="16" s="1"/>
  <c r="M11" i="16" s="1"/>
  <c r="H12" i="16"/>
  <c r="I12" i="16" s="1"/>
  <c r="K12" i="16" s="1"/>
  <c r="M12" i="16" s="1"/>
  <c r="H13" i="16"/>
  <c r="I13" i="16" s="1"/>
  <c r="K13" i="16" s="1"/>
  <c r="M13" i="16" s="1"/>
  <c r="H14" i="16"/>
  <c r="I14" i="16" s="1"/>
  <c r="K14" i="16" s="1"/>
  <c r="M14" i="16" s="1"/>
  <c r="H15" i="16"/>
  <c r="I15" i="16" s="1"/>
  <c r="K15" i="16" s="1"/>
  <c r="M15" i="16" s="1"/>
  <c r="H16" i="16"/>
  <c r="I16" i="16" s="1"/>
  <c r="K16" i="16" s="1"/>
  <c r="M16" i="16" s="1"/>
  <c r="A14" i="2"/>
  <c r="A15" i="2"/>
  <c r="A16" i="2"/>
  <c r="A17" i="2"/>
  <c r="A18" i="2"/>
  <c r="A19" i="2"/>
  <c r="A23" i="2"/>
  <c r="A24" i="2"/>
  <c r="A25" i="2"/>
  <c r="A26" i="2"/>
  <c r="A27" i="2"/>
  <c r="A28" i="2"/>
  <c r="A29" i="2"/>
  <c r="A30" i="2"/>
  <c r="A31" i="2"/>
  <c r="A32" i="2"/>
  <c r="A10" i="2"/>
  <c r="A11" i="2"/>
  <c r="A12" i="2"/>
  <c r="A13" i="2"/>
  <c r="A22" i="2"/>
  <c r="A8" i="2"/>
  <c r="A9" i="2"/>
  <c r="A20" i="2"/>
  <c r="A21" i="2"/>
  <c r="K11" i="1"/>
  <c r="J11" i="1"/>
  <c r="I11" i="1"/>
  <c r="H11" i="1"/>
  <c r="G11" i="1"/>
  <c r="C8" i="21"/>
  <c r="E9" i="6"/>
  <c r="F7" i="21" l="1"/>
  <c r="AB131" i="2"/>
  <c r="AB133" i="2"/>
  <c r="AB134" i="2"/>
  <c r="AB159" i="2"/>
  <c r="AB19" i="2"/>
  <c r="AB177" i="2"/>
  <c r="AB165" i="2"/>
  <c r="AB24" i="2"/>
  <c r="AB25" i="2"/>
  <c r="AB30" i="2"/>
  <c r="AB54" i="2"/>
  <c r="AB57" i="2"/>
  <c r="AB58" i="2"/>
  <c r="AB55" i="2"/>
  <c r="AB49" i="2"/>
  <c r="AB51" i="2"/>
  <c r="AB26" i="2"/>
  <c r="AB27" i="2"/>
  <c r="AB29" i="2"/>
  <c r="AB31" i="2"/>
  <c r="AB32" i="2"/>
  <c r="C7" i="21"/>
  <c r="E7" i="18"/>
  <c r="AB52" i="2"/>
  <c r="AB53" i="2"/>
  <c r="AB56" i="2"/>
  <c r="AB21" i="2"/>
  <c r="AB22" i="2"/>
  <c r="AB23" i="2"/>
  <c r="AB35" i="2"/>
  <c r="AB36" i="2"/>
  <c r="AB38" i="2"/>
  <c r="AB39" i="2"/>
  <c r="AB40" i="2"/>
  <c r="AB41" i="2"/>
  <c r="AB42" i="2"/>
  <c r="AB43" i="2"/>
  <c r="AB44" i="2"/>
  <c r="AB45" i="2"/>
  <c r="AB46" i="2"/>
  <c r="AB47" i="2"/>
  <c r="AB48" i="2"/>
  <c r="AB50" i="2"/>
  <c r="AB63" i="2"/>
  <c r="AB17" i="2"/>
  <c r="AB14" i="2"/>
  <c r="Q16" i="2"/>
  <c r="R16" i="2" s="1"/>
  <c r="AB16" i="2" s="1"/>
  <c r="Q20" i="2"/>
  <c r="R20" i="2" s="1"/>
  <c r="AB20" i="2" s="1"/>
  <c r="Q161" i="2"/>
  <c r="R161" i="2" s="1"/>
  <c r="AB161" i="2" s="1"/>
  <c r="Q167" i="2"/>
  <c r="R167" i="2" s="1"/>
  <c r="AB167" i="2" s="1"/>
  <c r="Q168" i="2"/>
  <c r="R168" i="2" s="1"/>
  <c r="AB168" i="2" s="1"/>
  <c r="Q172" i="2"/>
  <c r="R172" i="2" s="1"/>
  <c r="AB172" i="2" s="1"/>
  <c r="F9" i="6"/>
  <c r="F10" i="6" s="1"/>
  <c r="D8" i="21" l="1"/>
  <c r="D7" i="21"/>
  <c r="F21" i="6"/>
  <c r="F22" i="6"/>
  <c r="F29" i="6"/>
  <c r="F35" i="6" s="1"/>
  <c r="F18" i="6"/>
  <c r="F19" i="6"/>
  <c r="F20" i="6"/>
  <c r="F13" i="6"/>
  <c r="F15" i="6"/>
  <c r="F16" i="6"/>
  <c r="F14" i="6"/>
  <c r="H13" i="18"/>
  <c r="L13" i="18"/>
  <c r="H14" i="18"/>
  <c r="L14" i="18"/>
  <c r="L7" i="18"/>
  <c r="H7" i="18"/>
  <c r="L9" i="18"/>
  <c r="H9" i="18"/>
  <c r="L11" i="18"/>
  <c r="H11" i="18"/>
  <c r="L15" i="18"/>
  <c r="H15" i="18"/>
  <c r="H12" i="18"/>
  <c r="L12" i="18"/>
  <c r="L8" i="18"/>
  <c r="H8" i="18"/>
  <c r="H10" i="18"/>
  <c r="L10" i="18"/>
  <c r="N11" i="18" l="1"/>
  <c r="N8" i="18"/>
  <c r="N9" i="18"/>
  <c r="N7" i="18"/>
  <c r="F23" i="6"/>
  <c r="N15" i="18"/>
  <c r="N14" i="18"/>
  <c r="N10" i="18"/>
  <c r="N13" i="18"/>
  <c r="N12" i="18"/>
  <c r="G8" i="21" l="1"/>
  <c r="G7" i="21"/>
  <c r="F38" i="6"/>
  <c r="F46" i="6" s="1"/>
  <c r="E53" i="6"/>
  <c r="W4" i="2" s="1"/>
  <c r="E52" i="6"/>
  <c r="F52" i="6" s="1"/>
  <c r="E51" i="6"/>
  <c r="S4" i="2" s="1"/>
  <c r="S76" i="2" s="1"/>
  <c r="W74" i="2" l="1"/>
  <c r="W76" i="2"/>
  <c r="S75" i="2"/>
  <c r="S74" i="2"/>
  <c r="W77" i="2"/>
  <c r="W75" i="2"/>
  <c r="S7" i="2"/>
  <c r="S77" i="2"/>
  <c r="F48" i="6"/>
  <c r="E34" i="6" s="1"/>
  <c r="E54" i="6"/>
  <c r="AA4" i="2" s="1"/>
  <c r="AA23" i="2" s="1"/>
  <c r="W14" i="2"/>
  <c r="W15" i="2"/>
  <c r="W16" i="2"/>
  <c r="W17" i="2"/>
  <c r="W18" i="2"/>
  <c r="W19" i="2"/>
  <c r="W20" i="2"/>
  <c r="W21" i="2"/>
  <c r="W22" i="2"/>
  <c r="W23" i="2"/>
  <c r="W24" i="2"/>
  <c r="W25" i="2"/>
  <c r="W26" i="2"/>
  <c r="W27" i="2"/>
  <c r="W29" i="2"/>
  <c r="W30" i="2"/>
  <c r="W31" i="2"/>
  <c r="W32" i="2"/>
  <c r="W35" i="2"/>
  <c r="W36" i="2"/>
  <c r="W38" i="2"/>
  <c r="W39" i="2"/>
  <c r="W40" i="2"/>
  <c r="W41" i="2"/>
  <c r="W42" i="2"/>
  <c r="W43" i="2"/>
  <c r="W44" i="2"/>
  <c r="W45" i="2"/>
  <c r="W46" i="2"/>
  <c r="W47" i="2"/>
  <c r="W48" i="2"/>
  <c r="W49" i="2"/>
  <c r="W50" i="2"/>
  <c r="W51" i="2"/>
  <c r="W52" i="2"/>
  <c r="W53" i="2"/>
  <c r="W54" i="2"/>
  <c r="W55" i="2"/>
  <c r="W56" i="2"/>
  <c r="W57" i="2"/>
  <c r="W58" i="2"/>
  <c r="W63" i="2"/>
  <c r="W9" i="2"/>
  <c r="W10" i="2"/>
  <c r="W131" i="2"/>
  <c r="W133" i="2"/>
  <c r="W134" i="2"/>
  <c r="W159" i="2"/>
  <c r="W165" i="2"/>
  <c r="W177" i="2"/>
  <c r="W7" i="2"/>
  <c r="W8" i="2"/>
  <c r="W11" i="2"/>
  <c r="W12" i="2"/>
  <c r="W13" i="2"/>
  <c r="W28" i="2"/>
  <c r="W33" i="2"/>
  <c r="W34" i="2"/>
  <c r="W37" i="2"/>
  <c r="W59" i="2"/>
  <c r="W60" i="2"/>
  <c r="W61" i="2"/>
  <c r="W62" i="2"/>
  <c r="W64" i="2"/>
  <c r="W65" i="2"/>
  <c r="W66" i="2"/>
  <c r="W67" i="2"/>
  <c r="W69" i="2"/>
  <c r="W70" i="2"/>
  <c r="W71" i="2"/>
  <c r="W72" i="2"/>
  <c r="W73" i="2"/>
  <c r="W78" i="2"/>
  <c r="W79" i="2"/>
  <c r="W80" i="2"/>
  <c r="W81" i="2"/>
  <c r="W82" i="2"/>
  <c r="W83" i="2"/>
  <c r="W84" i="2"/>
  <c r="W85" i="2"/>
  <c r="W86" i="2"/>
  <c r="W87" i="2"/>
  <c r="W88" i="2"/>
  <c r="W89" i="2"/>
  <c r="W90" i="2"/>
  <c r="W91" i="2"/>
  <c r="W92" i="2"/>
  <c r="W93" i="2"/>
  <c r="W94" i="2"/>
  <c r="W95" i="2"/>
  <c r="W96" i="2"/>
  <c r="W97" i="2"/>
  <c r="W99" i="2"/>
  <c r="W100" i="2"/>
  <c r="W101" i="2"/>
  <c r="W103" i="2"/>
  <c r="W104" i="2"/>
  <c r="W105" i="2"/>
  <c r="W107" i="2"/>
  <c r="W108" i="2"/>
  <c r="W110" i="2"/>
  <c r="W112" i="2"/>
  <c r="W113" i="2"/>
  <c r="W115" i="2"/>
  <c r="W117" i="2"/>
  <c r="W119" i="2"/>
  <c r="W121" i="2"/>
  <c r="W123" i="2"/>
  <c r="W125" i="2"/>
  <c r="W127" i="2"/>
  <c r="W128" i="2"/>
  <c r="W130" i="2"/>
  <c r="W135" i="2"/>
  <c r="W137" i="2"/>
  <c r="W138" i="2"/>
  <c r="W140" i="2"/>
  <c r="W142" i="2"/>
  <c r="W144" i="2"/>
  <c r="W145" i="2"/>
  <c r="W147" i="2"/>
  <c r="W149" i="2"/>
  <c r="W150" i="2"/>
  <c r="W152" i="2"/>
  <c r="W154" i="2"/>
  <c r="W156" i="2"/>
  <c r="W158" i="2"/>
  <c r="W161" i="2"/>
  <c r="W162" i="2"/>
  <c r="W164" i="2"/>
  <c r="W167" i="2"/>
  <c r="W168" i="2"/>
  <c r="W170" i="2"/>
  <c r="W172" i="2"/>
  <c r="W174" i="2"/>
  <c r="W175" i="2"/>
  <c r="W178" i="2"/>
  <c r="W180" i="2"/>
  <c r="W182" i="2"/>
  <c r="W183" i="2"/>
  <c r="W68" i="2"/>
  <c r="W98" i="2"/>
  <c r="W102" i="2"/>
  <c r="W106" i="2"/>
  <c r="W109" i="2"/>
  <c r="W111" i="2"/>
  <c r="W114" i="2"/>
  <c r="W116" i="2"/>
  <c r="W118" i="2"/>
  <c r="W120" i="2"/>
  <c r="W122" i="2"/>
  <c r="W124" i="2"/>
  <c r="W126" i="2"/>
  <c r="W129" i="2"/>
  <c r="W132" i="2"/>
  <c r="W136" i="2"/>
  <c r="W139" i="2"/>
  <c r="W141" i="2"/>
  <c r="W143" i="2"/>
  <c r="W146" i="2"/>
  <c r="W148" i="2"/>
  <c r="W151" i="2"/>
  <c r="W153" i="2"/>
  <c r="W155" i="2"/>
  <c r="W157" i="2"/>
  <c r="W160" i="2"/>
  <c r="W163" i="2"/>
  <c r="W166" i="2"/>
  <c r="W169" i="2"/>
  <c r="W171" i="2"/>
  <c r="W173" i="2"/>
  <c r="W176" i="2"/>
  <c r="W179" i="2"/>
  <c r="W181" i="2"/>
  <c r="W184" i="2"/>
  <c r="E40" i="6"/>
  <c r="E31" i="6"/>
  <c r="E27" i="6"/>
  <c r="E45" i="6"/>
  <c r="E28" i="6"/>
  <c r="E42" i="6"/>
  <c r="E26" i="6"/>
  <c r="F54" i="6"/>
  <c r="F53" i="6"/>
  <c r="F51" i="6"/>
  <c r="E32" i="6" l="1"/>
  <c r="E33" i="6"/>
  <c r="E44" i="6"/>
  <c r="E43" i="6"/>
  <c r="E39" i="6"/>
  <c r="AA22" i="2"/>
  <c r="AA76" i="2"/>
  <c r="AC76" i="2" s="1"/>
  <c r="AA75" i="2"/>
  <c r="AC75" i="2" s="1"/>
  <c r="AA24" i="2"/>
  <c r="AA25" i="2"/>
  <c r="AA26" i="2"/>
  <c r="AA27" i="2"/>
  <c r="AA29" i="2"/>
  <c r="AA30" i="2"/>
  <c r="AA31" i="2"/>
  <c r="AA32" i="2"/>
  <c r="AA35" i="2"/>
  <c r="AA74" i="2"/>
  <c r="AC74" i="2" s="1"/>
  <c r="AA36" i="2"/>
  <c r="AA38" i="2"/>
  <c r="AA39" i="2"/>
  <c r="AA40" i="2"/>
  <c r="AA41" i="2"/>
  <c r="AA42" i="2"/>
  <c r="AA43" i="2"/>
  <c r="AA44" i="2"/>
  <c r="AA45" i="2"/>
  <c r="AA46" i="2"/>
  <c r="AA47" i="2"/>
  <c r="AA48" i="2"/>
  <c r="AA49" i="2"/>
  <c r="AA50" i="2"/>
  <c r="AA51" i="2"/>
  <c r="AA52" i="2"/>
  <c r="AA53" i="2"/>
  <c r="AA54" i="2"/>
  <c r="AA55" i="2"/>
  <c r="AA56" i="2"/>
  <c r="AA57" i="2"/>
  <c r="AA58" i="2"/>
  <c r="AA63" i="2"/>
  <c r="AA131" i="2"/>
  <c r="AA133" i="2"/>
  <c r="AA134" i="2"/>
  <c r="AA159" i="2"/>
  <c r="AA165" i="2"/>
  <c r="AA177" i="2"/>
  <c r="AA157" i="2"/>
  <c r="AA160" i="2"/>
  <c r="AA163" i="2"/>
  <c r="AA164" i="2"/>
  <c r="AA166" i="2"/>
  <c r="AA167" i="2"/>
  <c r="AA168" i="2"/>
  <c r="AA171" i="2"/>
  <c r="AA174" i="2"/>
  <c r="AA178" i="2"/>
  <c r="AA180" i="2"/>
  <c r="AA183"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7" i="2"/>
  <c r="AC7" i="2" s="1"/>
  <c r="AA9" i="2"/>
  <c r="AA11" i="2"/>
  <c r="AA12" i="2"/>
  <c r="AA13" i="2"/>
  <c r="AA33" i="2"/>
  <c r="AA34" i="2"/>
  <c r="AA37" i="2"/>
  <c r="AA60" i="2"/>
  <c r="AA61" i="2"/>
  <c r="AA62" i="2"/>
  <c r="AA65" i="2"/>
  <c r="AA66" i="2"/>
  <c r="AA68" i="2"/>
  <c r="AA69" i="2"/>
  <c r="AA71" i="2"/>
  <c r="AA72" i="2"/>
  <c r="AA78" i="2"/>
  <c r="AA79" i="2"/>
  <c r="AA81" i="2"/>
  <c r="AA82" i="2"/>
  <c r="AA84" i="2"/>
  <c r="AA85" i="2"/>
  <c r="AA87" i="2"/>
  <c r="AA88" i="2"/>
  <c r="AA89" i="2"/>
  <c r="AA91" i="2"/>
  <c r="AA92" i="2"/>
  <c r="AA135" i="2"/>
  <c r="AA136" i="2"/>
  <c r="AA138" i="2"/>
  <c r="AA139" i="2"/>
  <c r="AA141" i="2"/>
  <c r="AA142" i="2"/>
  <c r="AA144" i="2"/>
  <c r="AA145" i="2"/>
  <c r="AA146" i="2"/>
  <c r="AA148" i="2"/>
  <c r="AA149" i="2"/>
  <c r="AA151" i="2"/>
  <c r="AA152" i="2"/>
  <c r="AA154" i="2"/>
  <c r="AA155" i="2"/>
  <c r="AA156" i="2"/>
  <c r="AA158" i="2"/>
  <c r="AA161" i="2"/>
  <c r="AA162" i="2"/>
  <c r="AA169" i="2"/>
  <c r="AA170" i="2"/>
  <c r="AA172" i="2"/>
  <c r="AA173" i="2"/>
  <c r="AA175" i="2"/>
  <c r="AA176" i="2"/>
  <c r="AA179" i="2"/>
  <c r="AA181" i="2"/>
  <c r="AA182" i="2"/>
  <c r="AA184" i="2"/>
  <c r="AA123" i="2"/>
  <c r="AA124" i="2"/>
  <c r="AA125" i="2"/>
  <c r="AA126" i="2"/>
  <c r="AA14" i="2"/>
  <c r="AA15" i="2"/>
  <c r="AA16" i="2"/>
  <c r="AA17" i="2"/>
  <c r="AA18" i="2"/>
  <c r="AA19" i="2"/>
  <c r="AA20" i="2"/>
  <c r="AA21" i="2"/>
  <c r="AA127" i="2"/>
  <c r="AA128" i="2"/>
  <c r="AA129" i="2"/>
  <c r="AA130" i="2"/>
  <c r="AA8" i="2"/>
  <c r="AA10" i="2"/>
  <c r="AA28" i="2"/>
  <c r="AA59" i="2"/>
  <c r="AA64" i="2"/>
  <c r="AA67" i="2"/>
  <c r="AA70" i="2"/>
  <c r="AA73" i="2"/>
  <c r="AA80" i="2"/>
  <c r="AA83" i="2"/>
  <c r="AA86" i="2"/>
  <c r="AA90" i="2"/>
  <c r="AA132" i="2"/>
  <c r="AA137" i="2"/>
  <c r="AA140" i="2"/>
  <c r="AA143" i="2"/>
  <c r="AA147" i="2"/>
  <c r="AA150" i="2"/>
  <c r="AA153" i="2"/>
  <c r="AA77" i="2"/>
  <c r="AC77" i="2" s="1"/>
  <c r="S36" i="2"/>
  <c r="S40" i="2"/>
  <c r="S54" i="2"/>
  <c r="S58" i="2"/>
  <c r="S65" i="2"/>
  <c r="S69" i="2"/>
  <c r="S73" i="2"/>
  <c r="S81" i="2"/>
  <c r="S92" i="2"/>
  <c r="S98" i="2"/>
  <c r="S102" i="2"/>
  <c r="S105" i="2"/>
  <c r="S112" i="2"/>
  <c r="S119" i="2"/>
  <c r="S125" i="2"/>
  <c r="S128" i="2"/>
  <c r="S131" i="2"/>
  <c r="S135" i="2"/>
  <c r="S141" i="2"/>
  <c r="S145" i="2"/>
  <c r="S149" i="2"/>
  <c r="S158" i="2"/>
  <c r="S162" i="2"/>
  <c r="S172" i="2"/>
  <c r="S178" i="2"/>
  <c r="S184" i="2"/>
  <c r="S169" i="2"/>
  <c r="S181" i="2"/>
  <c r="S35" i="2"/>
  <c r="AC35" i="2" s="1"/>
  <c r="S39" i="2"/>
  <c r="S44" i="2"/>
  <c r="S49" i="2"/>
  <c r="S52" i="2"/>
  <c r="S56" i="2"/>
  <c r="S66" i="2"/>
  <c r="S70" i="2"/>
  <c r="S84" i="2"/>
  <c r="S93" i="2"/>
  <c r="S103" i="2"/>
  <c r="S109" i="2"/>
  <c r="S114" i="2"/>
  <c r="S117" i="2"/>
  <c r="S121" i="2"/>
  <c r="S124" i="2"/>
  <c r="S129" i="2"/>
  <c r="S132" i="2"/>
  <c r="S136" i="2"/>
  <c r="S139" i="2"/>
  <c r="S144" i="2"/>
  <c r="S153" i="2"/>
  <c r="S161" i="2"/>
  <c r="S177" i="2"/>
  <c r="S179" i="2"/>
  <c r="S33" i="2"/>
  <c r="S42" i="2"/>
  <c r="S45" i="2"/>
  <c r="S47" i="2"/>
  <c r="S50" i="2"/>
  <c r="S53" i="2"/>
  <c r="S59" i="2"/>
  <c r="S62" i="2"/>
  <c r="S64" i="2"/>
  <c r="S68" i="2"/>
  <c r="S72" i="2"/>
  <c r="S79" i="2"/>
  <c r="S82" i="2"/>
  <c r="S85" i="2"/>
  <c r="S87" i="2"/>
  <c r="S89" i="2"/>
  <c r="S91" i="2"/>
  <c r="S95" i="2"/>
  <c r="S97" i="2"/>
  <c r="S101" i="2"/>
  <c r="S106" i="2"/>
  <c r="S108" i="2"/>
  <c r="S111" i="2"/>
  <c r="S118" i="2"/>
  <c r="S122" i="2"/>
  <c r="S127" i="2"/>
  <c r="S137" i="2"/>
  <c r="S140" i="2"/>
  <c r="S146" i="2"/>
  <c r="S150" i="2"/>
  <c r="S154" i="2"/>
  <c r="S157" i="2"/>
  <c r="S160" i="2"/>
  <c r="S163" i="2"/>
  <c r="S166" i="2"/>
  <c r="S168" i="2"/>
  <c r="S171" i="2"/>
  <c r="S173" i="2"/>
  <c r="S175" i="2"/>
  <c r="S176" i="2"/>
  <c r="S180" i="2"/>
  <c r="S183" i="2"/>
  <c r="S34" i="2"/>
  <c r="S41" i="2"/>
  <c r="S46" i="2"/>
  <c r="S48" i="2"/>
  <c r="S51" i="2"/>
  <c r="S57" i="2"/>
  <c r="S61" i="2"/>
  <c r="S63" i="2"/>
  <c r="S67" i="2"/>
  <c r="S71" i="2"/>
  <c r="S80" i="2"/>
  <c r="S86" i="2"/>
  <c r="S88" i="2"/>
  <c r="S90" i="2"/>
  <c r="S94" i="2"/>
  <c r="S96" i="2"/>
  <c r="S99" i="2"/>
  <c r="S104" i="2"/>
  <c r="S107" i="2"/>
  <c r="S110" i="2"/>
  <c r="S115" i="2"/>
  <c r="S120" i="2"/>
  <c r="S126" i="2"/>
  <c r="S133" i="2"/>
  <c r="S138" i="2"/>
  <c r="S142" i="2"/>
  <c r="S148" i="2"/>
  <c r="S152" i="2"/>
  <c r="S156" i="2"/>
  <c r="S159" i="2"/>
  <c r="S164" i="2"/>
  <c r="S167" i="2"/>
  <c r="S170" i="2"/>
  <c r="S174" i="2"/>
  <c r="S182" i="2"/>
  <c r="S37" i="2"/>
  <c r="S38" i="2"/>
  <c r="S43" i="2"/>
  <c r="S55" i="2"/>
  <c r="S60" i="2"/>
  <c r="S78" i="2"/>
  <c r="S83" i="2"/>
  <c r="S100" i="2"/>
  <c r="AC100" i="2" s="1"/>
  <c r="S113" i="2"/>
  <c r="AC113" i="2" s="1"/>
  <c r="S116" i="2"/>
  <c r="AC116" i="2" s="1"/>
  <c r="S123" i="2"/>
  <c r="S130" i="2"/>
  <c r="S134" i="2"/>
  <c r="S143" i="2"/>
  <c r="S147" i="2"/>
  <c r="S151" i="2"/>
  <c r="S155" i="2"/>
  <c r="S165" i="2"/>
  <c r="S15" i="2"/>
  <c r="S29" i="2"/>
  <c r="S23" i="2"/>
  <c r="AC23" i="2" s="1"/>
  <c r="S8" i="2"/>
  <c r="S10" i="2"/>
  <c r="S16" i="2"/>
  <c r="S28" i="2"/>
  <c r="S9" i="2"/>
  <c r="S24" i="2"/>
  <c r="S27" i="2"/>
  <c r="S25" i="2"/>
  <c r="S12" i="2"/>
  <c r="S21" i="2"/>
  <c r="S20" i="2"/>
  <c r="S30" i="2"/>
  <c r="S31" i="2"/>
  <c r="S14" i="2"/>
  <c r="S19" i="2"/>
  <c r="S22" i="2"/>
  <c r="S11" i="2"/>
  <c r="S18" i="2"/>
  <c r="S32" i="2"/>
  <c r="S26" i="2"/>
  <c r="S13" i="2"/>
  <c r="S17" i="2"/>
  <c r="AC96" i="2" l="1"/>
  <c r="AC99" i="2"/>
  <c r="AC107" i="2"/>
  <c r="AC110" i="2"/>
  <c r="AC120" i="2"/>
  <c r="AC93" i="2"/>
  <c r="AC103" i="2"/>
  <c r="AC94" i="2"/>
  <c r="AC104" i="2"/>
  <c r="AC115" i="2"/>
  <c r="AC9" i="2"/>
  <c r="AC22" i="2"/>
  <c r="AC90" i="2"/>
  <c r="AC147" i="2"/>
  <c r="AC25" i="2"/>
  <c r="AC31" i="2"/>
  <c r="AC26" i="2"/>
  <c r="AC27" i="2"/>
  <c r="AC32" i="2"/>
  <c r="AC143" i="2"/>
  <c r="AC29" i="2"/>
  <c r="AC24" i="2"/>
  <c r="AC30" i="2"/>
  <c r="AC65" i="2"/>
  <c r="AC69" i="2"/>
  <c r="AC73" i="2"/>
  <c r="AC81" i="2"/>
  <c r="AC33" i="2"/>
  <c r="AC62" i="2"/>
  <c r="AC68" i="2"/>
  <c r="AC72" i="2"/>
  <c r="AC79" i="2"/>
  <c r="AC82" i="2"/>
  <c r="AC85" i="2"/>
  <c r="AC87" i="2"/>
  <c r="AC142" i="2"/>
  <c r="AC10" i="2"/>
  <c r="AC89" i="2"/>
  <c r="AC91" i="2"/>
  <c r="AC95" i="2"/>
  <c r="AC97" i="2"/>
  <c r="AC101" i="2"/>
  <c r="AC106" i="2"/>
  <c r="AC108" i="2"/>
  <c r="AC111" i="2"/>
  <c r="AC118" i="2"/>
  <c r="AC122" i="2"/>
  <c r="AC146" i="2"/>
  <c r="AC154" i="2"/>
  <c r="AC138" i="2"/>
  <c r="AC8" i="2"/>
  <c r="AC171" i="2"/>
  <c r="AC173" i="2"/>
  <c r="AC175" i="2"/>
  <c r="AC176" i="2"/>
  <c r="AC180" i="2"/>
  <c r="AC183" i="2"/>
  <c r="AC34" i="2"/>
  <c r="AC61" i="2"/>
  <c r="AC67" i="2"/>
  <c r="AC71" i="2"/>
  <c r="AC80" i="2"/>
  <c r="AC86" i="2"/>
  <c r="AC88" i="2"/>
  <c r="AC126" i="2"/>
  <c r="AC148" i="2"/>
  <c r="AC155" i="2"/>
  <c r="AC16" i="2"/>
  <c r="AC152" i="2"/>
  <c r="AC156" i="2"/>
  <c r="AC170" i="2"/>
  <c r="AC174" i="2"/>
  <c r="AC182" i="2"/>
  <c r="AC37" i="2"/>
  <c r="AC60" i="2"/>
  <c r="AC78" i="2"/>
  <c r="AC83" i="2"/>
  <c r="AC123" i="2"/>
  <c r="AC130" i="2"/>
  <c r="AC151" i="2"/>
  <c r="AC15" i="2"/>
  <c r="AC28" i="2"/>
  <c r="AC12" i="2"/>
  <c r="AC21" i="2"/>
  <c r="AC20" i="2"/>
  <c r="AC14" i="2"/>
  <c r="AC19" i="2"/>
  <c r="AC11" i="2"/>
  <c r="AC18" i="2"/>
  <c r="AC13" i="2"/>
  <c r="AC17" i="2"/>
  <c r="AC54" i="2"/>
  <c r="AC40" i="2"/>
  <c r="AC55" i="2"/>
  <c r="AC36" i="2"/>
  <c r="AC58" i="2"/>
  <c r="AC92" i="2"/>
  <c r="AC98" i="2"/>
  <c r="AC102" i="2"/>
  <c r="AC105" i="2"/>
  <c r="AC112" i="2"/>
  <c r="AC119" i="2"/>
  <c r="AC125" i="2"/>
  <c r="AC128" i="2"/>
  <c r="AC131" i="2"/>
  <c r="AC135" i="2"/>
  <c r="AC141" i="2"/>
  <c r="AC145" i="2"/>
  <c r="AC149" i="2"/>
  <c r="AC158" i="2"/>
  <c r="AC162" i="2"/>
  <c r="AC172" i="2"/>
  <c r="AC178" i="2"/>
  <c r="AC184" i="2"/>
  <c r="AC169" i="2"/>
  <c r="AC44" i="2"/>
  <c r="AC52" i="2"/>
  <c r="AC66" i="2"/>
  <c r="AC84" i="2"/>
  <c r="AC109" i="2"/>
  <c r="AC114" i="2"/>
  <c r="AC121" i="2"/>
  <c r="AC129" i="2"/>
  <c r="AC136" i="2"/>
  <c r="AC144" i="2"/>
  <c r="AC153" i="2"/>
  <c r="AC179" i="2"/>
  <c r="AC42" i="2"/>
  <c r="AC47" i="2"/>
  <c r="AC53" i="2"/>
  <c r="AC127" i="2"/>
  <c r="AC140" i="2"/>
  <c r="AC157" i="2"/>
  <c r="AC163" i="2"/>
  <c r="AC168" i="2"/>
  <c r="AC41" i="2"/>
  <c r="AC48" i="2"/>
  <c r="AC57" i="2"/>
  <c r="AC63" i="2"/>
  <c r="AC164" i="2"/>
  <c r="AC38" i="2"/>
  <c r="AC134" i="2"/>
  <c r="AC181" i="2"/>
  <c r="AC39" i="2"/>
  <c r="AC49" i="2"/>
  <c r="AC56" i="2"/>
  <c r="AC70" i="2"/>
  <c r="AC117" i="2"/>
  <c r="AC124" i="2"/>
  <c r="AC132" i="2"/>
  <c r="AC139" i="2"/>
  <c r="AC161" i="2"/>
  <c r="AC177" i="2"/>
  <c r="AC45" i="2"/>
  <c r="AC50" i="2"/>
  <c r="AC59" i="2"/>
  <c r="AC64" i="2"/>
  <c r="AC137" i="2"/>
  <c r="AC150" i="2"/>
  <c r="AC160" i="2"/>
  <c r="AC166" i="2"/>
  <c r="AC46" i="2"/>
  <c r="AC51" i="2"/>
  <c r="AC133" i="2"/>
  <c r="AC159" i="2"/>
  <c r="AC167" i="2"/>
  <c r="AC43" i="2"/>
  <c r="AC165" i="2"/>
  <c r="E8" i="21" l="1"/>
  <c r="I8" i="21" s="1"/>
  <c r="E7" i="21"/>
  <c r="I7" i="21" s="1"/>
  <c r="I9" i="21" l="1"/>
</calcChain>
</file>

<file path=xl/sharedStrings.xml><?xml version="1.0" encoding="utf-8"?>
<sst xmlns="http://schemas.openxmlformats.org/spreadsheetml/2006/main" count="2323" uniqueCount="555">
  <si>
    <t>Locatie</t>
  </si>
  <si>
    <t>Ruimte nummer</t>
  </si>
  <si>
    <t>Ruimte categorie</t>
  </si>
  <si>
    <t xml:space="preserve">M2 vloer </t>
  </si>
  <si>
    <t xml:space="preserve"> </t>
  </si>
  <si>
    <t>Adres</t>
  </si>
  <si>
    <t>Plaats</t>
  </si>
  <si>
    <t>m2</t>
  </si>
  <si>
    <t>Totaal</t>
  </si>
  <si>
    <t>Glassoort</t>
  </si>
  <si>
    <t>Buitenzijde</t>
  </si>
  <si>
    <t>Binnenzijde</t>
  </si>
  <si>
    <t>Aantal m2 / stuks</t>
  </si>
  <si>
    <t>Kosten per beurt</t>
  </si>
  <si>
    <t>Frequentie</t>
  </si>
  <si>
    <t>Kosten bewassing per jaar</t>
  </si>
  <si>
    <t>Kosten klimmateriaal per jaar</t>
  </si>
  <si>
    <t>Totaalkosten per jaar</t>
  </si>
  <si>
    <t>Loon:</t>
  </si>
  <si>
    <t>Gemiddeld brutoloon</t>
  </si>
  <si>
    <t>% van de prod. uren</t>
  </si>
  <si>
    <t>€</t>
  </si>
  <si>
    <t>Schoonmaakmedewerker</t>
  </si>
  <si>
    <t>Meewerkend leidinggevende</t>
  </si>
  <si>
    <t>Totale berekende productieve ureninzet (contractjaar 1)</t>
  </si>
  <si>
    <t>Loonkosten:</t>
  </si>
  <si>
    <t>% v.h. loon</t>
  </si>
  <si>
    <t>Vakantiedagen, -toeslag, feestdagen</t>
  </si>
  <si>
    <t>Eindejaarsuitkering</t>
  </si>
  <si>
    <t>Suppletie ziekengeld</t>
  </si>
  <si>
    <t>Sociale lasten</t>
  </si>
  <si>
    <t>Subtotaal Loonkosten</t>
  </si>
  <si>
    <t>Directe kosten:</t>
  </si>
  <si>
    <t>% v.h. loon incl. loonkosten</t>
  </si>
  <si>
    <t>Materialen</t>
  </si>
  <si>
    <t>Middelen</t>
  </si>
  <si>
    <t>Afschrijving machines</t>
  </si>
  <si>
    <t>Directe leiding</t>
  </si>
  <si>
    <t>Subtotaal Directe kosten</t>
  </si>
  <si>
    <t>Indirecte kosten:</t>
  </si>
  <si>
    <t>Indirecte leiding</t>
  </si>
  <si>
    <t>Overheadkosten</t>
  </si>
  <si>
    <t>Winst en risico</t>
  </si>
  <si>
    <t>Subtotaal Indirecte kosten</t>
  </si>
  <si>
    <t>Tarief</t>
  </si>
  <si>
    <t>% opslag op loonkosten</t>
  </si>
  <si>
    <t>Tarief 
excl. 21% BTW</t>
  </si>
  <si>
    <t>Tarief 
incl. 21% BTW</t>
  </si>
  <si>
    <t>Standaard</t>
  </si>
  <si>
    <t>ma. t/m vr. 6:00 - 21:30 uur</t>
  </si>
  <si>
    <t>Ochtend/avond</t>
  </si>
  <si>
    <t>ma. t/m vr. 21:30 - 6:00 uur</t>
  </si>
  <si>
    <t>Weekend</t>
  </si>
  <si>
    <t>vr. 21:30 t/m ma. 6:00 uur</t>
  </si>
  <si>
    <t>Feestdag</t>
  </si>
  <si>
    <t>Erkende feestdagen</t>
  </si>
  <si>
    <t>Eenheid</t>
  </si>
  <si>
    <t>Vloeronderhoud</t>
  </si>
  <si>
    <t>Buiten beschouwing</t>
  </si>
  <si>
    <t>Overige loonkosten door inschrijver aan te vullen</t>
  </si>
  <si>
    <t>Overige directe kosten door inschrijver aan te vullen</t>
  </si>
  <si>
    <t>Personeelsovername kosten</t>
  </si>
  <si>
    <t>Overige indirecte kosten door inschrijver aan te vullen</t>
  </si>
  <si>
    <t>Totaal basisuurloon</t>
  </si>
  <si>
    <t>Ruimteomschrijving</t>
  </si>
  <si>
    <t>Bijlage 5 Prijzenblad</t>
  </si>
  <si>
    <t>Naam locatie</t>
  </si>
  <si>
    <t>Bijzonderheden</t>
  </si>
  <si>
    <t>Alle geel gearceerde velden dienen ingevuld te worden, overige cellen mogen niet gewijzigd worden</t>
  </si>
  <si>
    <t>Opslagen</t>
  </si>
  <si>
    <t>Omschrijving</t>
  </si>
  <si>
    <t>Code</t>
  </si>
  <si>
    <t>2x per jaar</t>
  </si>
  <si>
    <t>1x per jaar</t>
  </si>
  <si>
    <t>4x per jaar</t>
  </si>
  <si>
    <t>1x per week</t>
  </si>
  <si>
    <t>2x per week</t>
  </si>
  <si>
    <t>3x per week</t>
  </si>
  <si>
    <t>4x per week</t>
  </si>
  <si>
    <t>5x per week</t>
  </si>
  <si>
    <t>Normmutaties op basis van frequentie</t>
  </si>
  <si>
    <t>Onderdeel 1 - Prestatienormen Schoonmaakonderhoud</t>
  </si>
  <si>
    <t>Aantal weken</t>
  </si>
  <si>
    <t>Onderdeel 2 - Tarieven glasreiniging</t>
  </si>
  <si>
    <t>Uurtarief Inschrijver</t>
  </si>
  <si>
    <t>Kosten per jaar</t>
  </si>
  <si>
    <t>Onderdeel</t>
  </si>
  <si>
    <t>Tarief exclusief btw</t>
  </si>
  <si>
    <t>De kosten voor eventuele inzet van klimmateriaal kunt u in tabblad 'Glasreiniging' opgeven</t>
  </si>
  <si>
    <t>Onderdeel 3 - Tarieven vloeronderhoud</t>
  </si>
  <si>
    <r>
      <t>Kosten per m</t>
    </r>
    <r>
      <rPr>
        <b/>
        <vertAlign val="superscript"/>
        <sz val="10"/>
        <color theme="0"/>
        <rFont val="Century Gothic"/>
        <family val="2"/>
      </rPr>
      <t>2</t>
    </r>
  </si>
  <si>
    <t>Vloergroep</t>
  </si>
  <si>
    <t>M2 vloer in onderhoud</t>
  </si>
  <si>
    <t>Kosten per m2</t>
  </si>
  <si>
    <t>HANDELING 1</t>
  </si>
  <si>
    <t>HANDELING 2</t>
  </si>
  <si>
    <t>Totale kosten</t>
  </si>
  <si>
    <t>M2 in onderhoud</t>
  </si>
  <si>
    <t>Uren per jaar</t>
  </si>
  <si>
    <t>Schoonmaakonderhoud</t>
  </si>
  <si>
    <t>Glasreiniging</t>
  </si>
  <si>
    <t xml:space="preserve">Inschrijfsom: </t>
  </si>
  <si>
    <t>Ondertekening</t>
  </si>
  <si>
    <t>Inschrijver:</t>
  </si>
  <si>
    <t>Naam:</t>
  </si>
  <si>
    <t>Functie:</t>
  </si>
  <si>
    <t>Datum:</t>
  </si>
  <si>
    <t>Handtekening:</t>
  </si>
  <si>
    <t>Europese openbare aanbesteding Schoonmaakdienstverlening Stichting Rijksmuseum Twenthe &amp; Stichting De Museumfabriek</t>
  </si>
  <si>
    <t>Sanitaire supplies</t>
  </si>
  <si>
    <t>Kosten per jaar (fictief)</t>
  </si>
  <si>
    <t>Kosten per jaar ( fictief)</t>
  </si>
  <si>
    <t>Frequentie Totaal</t>
  </si>
  <si>
    <t>Werkdagen</t>
  </si>
  <si>
    <t>Uren per jaar weekend</t>
  </si>
  <si>
    <t>Kosten per jaar weekend</t>
  </si>
  <si>
    <t>Weekenden</t>
  </si>
  <si>
    <t>Uren per jaar feestdagen</t>
  </si>
  <si>
    <t>Kosten per jaar feestdagen</t>
  </si>
  <si>
    <t>Feestdagen</t>
  </si>
  <si>
    <t>Rijksmuseum Twenthe</t>
  </si>
  <si>
    <t>Soort</t>
  </si>
  <si>
    <t>Kosten per eenheid</t>
  </si>
  <si>
    <t>Totale kosten per jaar</t>
  </si>
  <si>
    <t>Fictieve hoeveelheid per jaar</t>
  </si>
  <si>
    <t>Toiletpapier 2 laags 400 vel</t>
  </si>
  <si>
    <t>Singlefold handdoekjes, 2 laags 23x24x200 (200 per pak)</t>
  </si>
  <si>
    <t>Per pak</t>
  </si>
  <si>
    <t>Per rol</t>
  </si>
  <si>
    <t>Afvalzak, HD 40x105 115L T23 (25 stuks per rol)</t>
  </si>
  <si>
    <t>Afvalzak, Komo 60x80 60L zwart T55 (20 stuks per rol)</t>
  </si>
  <si>
    <t>Afvalzak HD 45x50 20 liter wit T10</t>
  </si>
  <si>
    <t>Afvalzak HD 50*90 50L grijs T23</t>
  </si>
  <si>
    <t>Zeep, Flo Hand Wash (5L per fles)</t>
  </si>
  <si>
    <t>Per fles</t>
  </si>
  <si>
    <t>Afvalzak, HD 63x70, 50L zwart T15</t>
  </si>
  <si>
    <t>De Museumfabriek</t>
  </si>
  <si>
    <t>Lasondersingel 129 - 131</t>
  </si>
  <si>
    <t xml:space="preserve"> Het Rozendaal 11</t>
  </si>
  <si>
    <t>Enschede</t>
  </si>
  <si>
    <t>Tijdens de schoolvakanties (regio midden / noord) ook op maandag geopend.</t>
  </si>
  <si>
    <t>Interieur</t>
  </si>
  <si>
    <t>Ieder schoonmaakmoment uitvoeren (conform aangegeven frequentie binnen ruimtestaat)
Op basis van binnen de ruimtecategorie aangetroffen elementen</t>
  </si>
  <si>
    <t>Overig</t>
  </si>
  <si>
    <t>Administratieve ruimten (repro)</t>
  </si>
  <si>
    <t>Berging/Opslag</t>
  </si>
  <si>
    <t>Entree/Gardarobe</t>
  </si>
  <si>
    <t>Gangen/hallen/liften</t>
  </si>
  <si>
    <t>Keuken/Pantry</t>
  </si>
  <si>
    <t>Vergaderruimtes</t>
  </si>
  <si>
    <t xml:space="preserve">Sanitair </t>
  </si>
  <si>
    <t>Trappenhuizen</t>
  </si>
  <si>
    <t>Personeelsruimte</t>
  </si>
  <si>
    <t>Kantoorruimte</t>
  </si>
  <si>
    <t>Bibliotheek</t>
  </si>
  <si>
    <t>Atelier</t>
  </si>
  <si>
    <t>Lesruimte</t>
  </si>
  <si>
    <t>Restaurant</t>
  </si>
  <si>
    <t>Expositiezaal</t>
  </si>
  <si>
    <t>Receptie</t>
  </si>
  <si>
    <t>Element</t>
  </si>
  <si>
    <t>Handeling</t>
  </si>
  <si>
    <t>R1</t>
  </si>
  <si>
    <t>R2</t>
  </si>
  <si>
    <t>R3</t>
  </si>
  <si>
    <t>r4</t>
  </si>
  <si>
    <t>R5</t>
  </si>
  <si>
    <t>R6</t>
  </si>
  <si>
    <t>R7</t>
  </si>
  <si>
    <t>R8</t>
  </si>
  <si>
    <t>R9</t>
  </si>
  <si>
    <t>R10</t>
  </si>
  <si>
    <t>R11</t>
  </si>
  <si>
    <t>R12</t>
  </si>
  <si>
    <t>R13</t>
  </si>
  <si>
    <t>R14</t>
  </si>
  <si>
    <t>R15</t>
  </si>
  <si>
    <t>R16</t>
  </si>
  <si>
    <t>R17</t>
  </si>
  <si>
    <t>Aanrechtblokken incl. kastjes onder</t>
  </si>
  <si>
    <t>Buitenzijde klamvochting afnemen en vlekkenverwijderen</t>
  </si>
  <si>
    <t>Afvalbakken</t>
  </si>
  <si>
    <t>Ledigen en plastic zak vervangen (indien er etensresten in zitten)</t>
  </si>
  <si>
    <t>Bureaus</t>
  </si>
  <si>
    <t>Bovenzijde klamvochtig afnemen  en vlekken verwijderen</t>
  </si>
  <si>
    <t>Stof- en vlekvrijmaken</t>
  </si>
  <si>
    <t>Deuren incl. omlijsting tweezijdig</t>
  </si>
  <si>
    <t>Verwijderen van vlekken en vingertasten</t>
  </si>
  <si>
    <t>Entre buitenzijde</t>
  </si>
  <si>
    <t>Verwijderen van aanwezige vervuiling tot 15 meter rondom entree</t>
  </si>
  <si>
    <t xml:space="preserve">Entreeglas - tweezijdig </t>
  </si>
  <si>
    <t>Verwijderen van vingertasten</t>
  </si>
  <si>
    <t>Gevelglas binnenzijde</t>
  </si>
  <si>
    <t>Handdoekautomaten</t>
  </si>
  <si>
    <t>Klamvochtig afnemen</t>
  </si>
  <si>
    <t>Kasten hoog</t>
  </si>
  <si>
    <t>Verwijderen van vlekken en vingertasten verticale vlakken</t>
  </si>
  <si>
    <t>Kasten laag / tafels</t>
  </si>
  <si>
    <t>Geheel verwijderen van stof, vlekken en vingertasten</t>
  </si>
  <si>
    <t>Ladenblokken</t>
  </si>
  <si>
    <t>Lichtarmatuur</t>
  </si>
  <si>
    <t>Stofvrij maken tot reikhoogte 2 meter</t>
  </si>
  <si>
    <t>Lichtschakelaar</t>
  </si>
  <si>
    <t>Klamvochtig afnemen en vlekken verwijderen</t>
  </si>
  <si>
    <t>Overige elementen</t>
  </si>
  <si>
    <t>Radiatoren</t>
  </si>
  <si>
    <t>Bovenzijde stofvrijmaken</t>
  </si>
  <si>
    <t>Separatie en balieglas tweezijdig</t>
  </si>
  <si>
    <t>Spinrag</t>
  </si>
  <si>
    <t>Verwijderen</t>
  </si>
  <si>
    <t>Stoelleuningen en -poten</t>
  </si>
  <si>
    <t>Tafels horizontale delen</t>
  </si>
  <si>
    <t>Telefoons</t>
  </si>
  <si>
    <t>Vensterbanken (mits ontruimd)</t>
  </si>
  <si>
    <t>Vergadertafels horizontale delen</t>
  </si>
  <si>
    <t>Verzamel afvalboxen</t>
  </si>
  <si>
    <t>Watercoolers, koffieautomaten buitenzijde, koelkast vrijstaand</t>
  </si>
  <si>
    <t>Bovenzijde stof- en vlekvrij maken</t>
  </si>
  <si>
    <t>Wekelijkse handelingen (indien frequentie lager is dan 1x per week, ieder schoonmaakmoment uitvoeren)
Op basis van binnen de ruimtecategorie aangetroffen elementen</t>
  </si>
  <si>
    <t>Opmerkingen</t>
  </si>
  <si>
    <t>Buitenentree</t>
  </si>
  <si>
    <t>Verwijderen spingrag en ledigen/reinigen prullenbakken</t>
  </si>
  <si>
    <t xml:space="preserve">Brandblusapparatuur  en kapstokken </t>
  </si>
  <si>
    <t>Kapstokken</t>
  </si>
  <si>
    <t>Stoelen</t>
  </si>
  <si>
    <t>Geheel klamvochtig afnemen en Stofzuigen textiele bekleding</t>
  </si>
  <si>
    <t>Deuren incl. omlijsting</t>
  </si>
  <si>
    <t>Klamvochtig afnemen, Schopstrepen verwijderen</t>
  </si>
  <si>
    <t>Buitenzijde klamvochtig afnemen en afvalzak vervangen</t>
  </si>
  <si>
    <t>Tafels</t>
  </si>
  <si>
    <t>Klamvochtig afnemen randen en poten</t>
  </si>
  <si>
    <t>Wanden en deuren</t>
  </si>
  <si>
    <t>Wegbewijzering</t>
  </si>
  <si>
    <t>Randen, richels, plinten, kabelgoten, contactdozen en lichtschakelaars</t>
  </si>
  <si>
    <t>Klamvochtig afnemen tot reikhoogte 2 meter</t>
  </si>
  <si>
    <t>Klamvochtig afnemen en stofzuigen ondervloer</t>
  </si>
  <si>
    <t>Liften</t>
  </si>
  <si>
    <t>Behandelen RVS-delen bij en in liftpartijen met RVS reiniging c.q. onderhoudsmiddel, bediensingspanelen stof en vlekvrijmaken</t>
  </si>
  <si>
    <t>Liftgoten</t>
  </si>
  <si>
    <t>Stofzuigen en vlekken verwijderen</t>
  </si>
  <si>
    <t>lockers</t>
  </si>
  <si>
    <t xml:space="preserve">Staande en hangende lampen </t>
  </si>
  <si>
    <t>Stof- vlekvrij maken tot reikhoogte 2 meter</t>
  </si>
  <si>
    <t xml:space="preserve">Klamvochtig afnemen </t>
  </si>
  <si>
    <t>Televisieschermen</t>
  </si>
  <si>
    <t>Trapleuningen</t>
  </si>
  <si>
    <t>Periodieken (op basis van hier aangegeven frequenties)
Op basis van binnen de ruimtecategorie aangetroffen elementen</t>
  </si>
  <si>
    <t>Bureau</t>
  </si>
  <si>
    <t>Klamvochtig afnemen verticale vlakken</t>
  </si>
  <si>
    <t>Inlooproosters</t>
  </si>
  <si>
    <t>Reinigen en leegscheppen</t>
  </si>
  <si>
    <t>Bovenzijde klamvochtig afnemen</t>
  </si>
  <si>
    <t>Luchtroosters</t>
  </si>
  <si>
    <t>Randen, richels, plinten, kabelgoten, (wand)contactdozen en lichtschakelaars, boven reikhoogte 2 meter</t>
  </si>
  <si>
    <t>Randen, richels, plinten, kabelgoten, (wand)contactdozen en lichtschakelaars, onder reikhoogte 2 meter</t>
  </si>
  <si>
    <t>Nat reinigen</t>
  </si>
  <si>
    <t>Kauwgom onderzijde stoelen verwijderen</t>
  </si>
  <si>
    <t>Onderzijde tafelbladen kauwgom verwijderen</t>
  </si>
  <si>
    <t>Wanden</t>
  </si>
  <si>
    <t>Tastpunten reinigen</t>
  </si>
  <si>
    <t>Overig interieur m.u.v. collectievoorwerpen (kunst)</t>
  </si>
  <si>
    <t>Aanrechtkastjes boven</t>
  </si>
  <si>
    <t>Verwijderen van stof en klamvochting afnemen</t>
  </si>
  <si>
    <t>Geheel nat reinigen</t>
  </si>
  <si>
    <t>Klamvochtig afnemen tot reikhoogte</t>
  </si>
  <si>
    <t>Vloer</t>
  </si>
  <si>
    <t>Ieder schoonmaakmoment uitvoeren op basis van vloersoort (conform aangegeven frequentie binnen ruimtestaat)</t>
  </si>
  <si>
    <t>Harde vloeren (bijv. lino, pvc, steen en gietvloeren)</t>
  </si>
  <si>
    <t>Stofwissen, vlekverwijderen en losliggend vuil verwijderen</t>
  </si>
  <si>
    <t>Kauwgom verwijderen/schopstrepen verwijderen</t>
  </si>
  <si>
    <t>Harde vloeren (bijv. lino, pvc, steen en gietvloeren) - Grote vrije vlakken</t>
  </si>
  <si>
    <t>Stofwissen en schrobzuigen</t>
  </si>
  <si>
    <t>Schoonloopmat</t>
  </si>
  <si>
    <t>Stofzuigen</t>
  </si>
  <si>
    <t xml:space="preserve">Flotex vloeren </t>
  </si>
  <si>
    <t>Borstelen, vlekken en kauwgom verwijderen</t>
  </si>
  <si>
    <t>Tapijt</t>
  </si>
  <si>
    <t>Tippend stofzuigen</t>
  </si>
  <si>
    <t>Kauwgom verwijderen. Alleen eenvoudig te verwijderen vlekken (fruit, koffievlekken e.d.) in het tapijt dienen te worden verwijderd. Indien vlekken niet kunnen worden verwijderd dient dit te worden gemeld aan de opdrachtgever.</t>
  </si>
  <si>
    <t>Wekelijkse handelingen op basis van vloersoort (indien frequentie lager is dan 1x per week, ieder schoonmaakmoment uitvoeren)</t>
  </si>
  <si>
    <t>Harde vloeren lino, pvc en gietvloeren ed</t>
  </si>
  <si>
    <t>Stofwissen en dweilen, indien schrobzuiger wordt ingezet vervalt het dewilen</t>
  </si>
  <si>
    <t xml:space="preserve">Periodieken (zie tabblad 'Vloeronderhoud') </t>
  </si>
  <si>
    <t>Sanitair</t>
  </si>
  <si>
    <t>Ieder schoonmaakmoment uitvoeren op basis vloersoort (conform aangegeven frequentie binnen ruimtestaat)
Op basis van binnen de ruimtecategorie aangetroffen elementen</t>
  </si>
  <si>
    <t>Ledigen, en plastic zak vervangen</t>
  </si>
  <si>
    <t>Afvalbakken en toiletborstelhouders</t>
  </si>
  <si>
    <t>Buitenzijde klamvochtig afnemen</t>
  </si>
  <si>
    <t xml:space="preserve">Deuren </t>
  </si>
  <si>
    <t>Planchet</t>
  </si>
  <si>
    <t>Sanitaire eenheden, toiletpotten, uriniors en schaamschotten</t>
  </si>
  <si>
    <t xml:space="preserve">Nat reinigen inclusief reservoir </t>
  </si>
  <si>
    <t xml:space="preserve">Sanitaire voorzieningen </t>
  </si>
  <si>
    <t>Bijvullen en klamvochtig afnemen</t>
  </si>
  <si>
    <t>Spiegels</t>
  </si>
  <si>
    <t>Tegelwanden</t>
  </si>
  <si>
    <t>Verwijderen van vlekken en klamvochtig afnemen rondom toiletpot, urinoir en wasbak</t>
  </si>
  <si>
    <t>Ventilatierooster</t>
  </si>
  <si>
    <t>Verwijderen van stof</t>
  </si>
  <si>
    <t>Wastafels en kranen</t>
  </si>
  <si>
    <t>Vloeren</t>
  </si>
  <si>
    <t>Dweilen</t>
  </si>
  <si>
    <t>Alle niet nadergenoemde sanitair interieurdelen</t>
  </si>
  <si>
    <t>Wekelijks
Op basis van binnen de ruimtecategorie aangetroffen elementen</t>
  </si>
  <si>
    <t xml:space="preserve">Nat reinigen </t>
  </si>
  <si>
    <t>Gehele deur reinigen inclusief omlijsting</t>
  </si>
  <si>
    <t>Lichtarmaturen</t>
  </si>
  <si>
    <t>Stofvrij maken</t>
  </si>
  <si>
    <t xml:space="preserve">Nat reinigen inclusief reservoir, verwijderen van kalk en aanslag. </t>
  </si>
  <si>
    <t>Klamvochtig afnemen gehele oppervlak</t>
  </si>
  <si>
    <t>Ontkalken</t>
  </si>
  <si>
    <t>Naloop</t>
  </si>
  <si>
    <t>Zie Beschrijvend Document &amp; Ruimtestaat</t>
  </si>
  <si>
    <t>Zie handelingen die van toepassing zijn voor ieder schoonmaakmoment</t>
  </si>
  <si>
    <t>Glasbewassing</t>
  </si>
  <si>
    <t xml:space="preserve">Periodieken (zie tabblad 'Glasbewassing') </t>
  </si>
  <si>
    <t>Glas</t>
  </si>
  <si>
    <t>Gevelglas binnen</t>
  </si>
  <si>
    <t>Gevelglas buiten</t>
  </si>
  <si>
    <t>Separatieglas (incl. deuren)</t>
  </si>
  <si>
    <t>2x per weekend</t>
  </si>
  <si>
    <t>1x per feestdag</t>
  </si>
  <si>
    <t>Norm op basis van 5x per week</t>
  </si>
  <si>
    <t>R0</t>
  </si>
  <si>
    <t>R4</t>
  </si>
  <si>
    <t>Gangen/Hallen/Liften</t>
  </si>
  <si>
    <t>Etage:</t>
  </si>
  <si>
    <t>Vloer-afwerking</t>
  </si>
  <si>
    <t>Vloercode</t>
  </si>
  <si>
    <t>Frequentie werkdagen</t>
  </si>
  <si>
    <t>Frequentie weekend</t>
  </si>
  <si>
    <t>Frequentie feestdagen</t>
  </si>
  <si>
    <t>Norm werkdagen</t>
  </si>
  <si>
    <t>Norm weekenden</t>
  </si>
  <si>
    <t>Norm feestdagen</t>
  </si>
  <si>
    <t>Kosten per jaar werkdagen</t>
  </si>
  <si>
    <t>Ruimtecode</t>
  </si>
  <si>
    <t>Souterrain</t>
  </si>
  <si>
    <t>Bg</t>
  </si>
  <si>
    <t>1e etage</t>
  </si>
  <si>
    <t>3de etage</t>
  </si>
  <si>
    <t>4de etage</t>
  </si>
  <si>
    <t>5de etage</t>
  </si>
  <si>
    <t>6de etage</t>
  </si>
  <si>
    <t>7de etage</t>
  </si>
  <si>
    <t>Begane grond</t>
  </si>
  <si>
    <t>De verdieping</t>
  </si>
  <si>
    <t>BGG</t>
  </si>
  <si>
    <t>BGG naar onderdoorgang</t>
  </si>
  <si>
    <t>Kelder</t>
  </si>
  <si>
    <t>BGG R21</t>
  </si>
  <si>
    <t>1ste etage R21</t>
  </si>
  <si>
    <t>S18</t>
  </si>
  <si>
    <t>S19</t>
  </si>
  <si>
    <t>Archief</t>
  </si>
  <si>
    <t>S20</t>
  </si>
  <si>
    <t>S24</t>
  </si>
  <si>
    <t>Schilderijen-Atelier</t>
  </si>
  <si>
    <t>S25</t>
  </si>
  <si>
    <t>Foto-Atelier</t>
  </si>
  <si>
    <t>S02</t>
  </si>
  <si>
    <t>Depot</t>
  </si>
  <si>
    <t>S27</t>
  </si>
  <si>
    <t>B01</t>
  </si>
  <si>
    <t>Garderobe</t>
  </si>
  <si>
    <t>Entreebalie</t>
  </si>
  <si>
    <t>Winkel</t>
  </si>
  <si>
    <t>Entreehal</t>
  </si>
  <si>
    <t>Gang</t>
  </si>
  <si>
    <t>Toilet</t>
  </si>
  <si>
    <t>Overg</t>
  </si>
  <si>
    <t>B02</t>
  </si>
  <si>
    <t>Presentatiezaal</t>
  </si>
  <si>
    <t>B03</t>
  </si>
  <si>
    <t>B04</t>
  </si>
  <si>
    <t>B05</t>
  </si>
  <si>
    <t>B06</t>
  </si>
  <si>
    <t>B07</t>
  </si>
  <si>
    <t>B08</t>
  </si>
  <si>
    <t>B08a</t>
  </si>
  <si>
    <t>Door/opgang</t>
  </si>
  <si>
    <t>B09</t>
  </si>
  <si>
    <t>B10</t>
  </si>
  <si>
    <t>B11</t>
  </si>
  <si>
    <t>B12</t>
  </si>
  <si>
    <t>B13</t>
  </si>
  <si>
    <t>Doorgang</t>
  </si>
  <si>
    <t>B13a</t>
  </si>
  <si>
    <t>B14</t>
  </si>
  <si>
    <t>B15</t>
  </si>
  <si>
    <t>B15a</t>
  </si>
  <si>
    <t>B16</t>
  </si>
  <si>
    <t xml:space="preserve">Presentatiezaal </t>
  </si>
  <si>
    <t>B17</t>
  </si>
  <si>
    <t>B18</t>
  </si>
  <si>
    <t>B19</t>
  </si>
  <si>
    <t>B20</t>
  </si>
  <si>
    <t>B21</t>
  </si>
  <si>
    <t>B22</t>
  </si>
  <si>
    <t>B23</t>
  </si>
  <si>
    <t>B24</t>
  </si>
  <si>
    <t>B25</t>
  </si>
  <si>
    <t>B26</t>
  </si>
  <si>
    <t>B27</t>
  </si>
  <si>
    <t>B28</t>
  </si>
  <si>
    <t>B29</t>
  </si>
  <si>
    <t>B30</t>
  </si>
  <si>
    <t>B31</t>
  </si>
  <si>
    <t>B32</t>
  </si>
  <si>
    <t>B33</t>
  </si>
  <si>
    <t>B34</t>
  </si>
  <si>
    <t>B35</t>
  </si>
  <si>
    <t>B36</t>
  </si>
  <si>
    <t>B37</t>
  </si>
  <si>
    <t>Museumcafe</t>
  </si>
  <si>
    <t>B37a</t>
  </si>
  <si>
    <t>Toiletruimte</t>
  </si>
  <si>
    <t>B39</t>
  </si>
  <si>
    <t>Toilet+overloop</t>
  </si>
  <si>
    <t>B40</t>
  </si>
  <si>
    <t>Kantoor entree</t>
  </si>
  <si>
    <t>B41</t>
  </si>
  <si>
    <t>B42</t>
  </si>
  <si>
    <t>Verkeersruimte</t>
  </si>
  <si>
    <t>B43</t>
  </si>
  <si>
    <t>Kantoor</t>
  </si>
  <si>
    <t>B44</t>
  </si>
  <si>
    <t>B45</t>
  </si>
  <si>
    <t>Cursusruimte</t>
  </si>
  <si>
    <t>B46</t>
  </si>
  <si>
    <t>Leeszaal</t>
  </si>
  <si>
    <t>B47</t>
  </si>
  <si>
    <t>B48</t>
  </si>
  <si>
    <t>B49</t>
  </si>
  <si>
    <t>V01</t>
  </si>
  <si>
    <t>Educatieve ruimte</t>
  </si>
  <si>
    <t>V02</t>
  </si>
  <si>
    <t>Diversen</t>
  </si>
  <si>
    <t>Toilet+voorruimte</t>
  </si>
  <si>
    <t>Keuken</t>
  </si>
  <si>
    <t>Traphal</t>
  </si>
  <si>
    <t>V15</t>
  </si>
  <si>
    <t>V16</t>
  </si>
  <si>
    <t>V17</t>
  </si>
  <si>
    <t>V18</t>
  </si>
  <si>
    <t>V19</t>
  </si>
  <si>
    <t>V19a</t>
  </si>
  <si>
    <t>V20</t>
  </si>
  <si>
    <t>V21</t>
  </si>
  <si>
    <t>Toiletruimte/overloop</t>
  </si>
  <si>
    <t>Trappenhuis</t>
  </si>
  <si>
    <t>Washok</t>
  </si>
  <si>
    <t>Kantoor Facilitair</t>
  </si>
  <si>
    <t>Toiletten</t>
  </si>
  <si>
    <t>Gangen</t>
  </si>
  <si>
    <t>T.3.01</t>
  </si>
  <si>
    <t>Vergaderzaal</t>
  </si>
  <si>
    <t>T.3.03</t>
  </si>
  <si>
    <t>T.3.02</t>
  </si>
  <si>
    <t>Pantry</t>
  </si>
  <si>
    <t>Hal</t>
  </si>
  <si>
    <t>T.4.01</t>
  </si>
  <si>
    <t>Kantoortuin</t>
  </si>
  <si>
    <t>gang</t>
  </si>
  <si>
    <t>T.5.01</t>
  </si>
  <si>
    <t>T.5.02</t>
  </si>
  <si>
    <t>T.5.03</t>
  </si>
  <si>
    <t>T.6.01</t>
  </si>
  <si>
    <t>T.6.02</t>
  </si>
  <si>
    <t>T.6.03</t>
  </si>
  <si>
    <t>T.6.04</t>
  </si>
  <si>
    <t>T.6.05</t>
  </si>
  <si>
    <t>Tappenhuis</t>
  </si>
  <si>
    <t>Oude Winkel</t>
  </si>
  <si>
    <t>Tochtsluis</t>
  </si>
  <si>
    <t>Oude Entree</t>
  </si>
  <si>
    <t>Oude Balie</t>
  </si>
  <si>
    <t>Dames toilet</t>
  </si>
  <si>
    <t>Herentoilet</t>
  </si>
  <si>
    <t>Invaliden toilet</t>
  </si>
  <si>
    <t>Personeelsingang</t>
  </si>
  <si>
    <t>Goederenontvangst</t>
  </si>
  <si>
    <t>Hellingbaan</t>
  </si>
  <si>
    <t>Introductieruimte</t>
  </si>
  <si>
    <t xml:space="preserve">Trap </t>
  </si>
  <si>
    <t>Vide Twentelab</t>
  </si>
  <si>
    <t>kantoor</t>
  </si>
  <si>
    <t>restauratieatelier</t>
  </si>
  <si>
    <t>fotostudio</t>
  </si>
  <si>
    <t>depot 1</t>
  </si>
  <si>
    <t>hal tussen depots</t>
  </si>
  <si>
    <t>depot 2</t>
  </si>
  <si>
    <t>serverruimte</t>
  </si>
  <si>
    <t>Voorruimte lift/trap</t>
  </si>
  <si>
    <t>art handling ruimte</t>
  </si>
  <si>
    <t>quarantine ruimte</t>
  </si>
  <si>
    <t xml:space="preserve">Expositieruimte </t>
  </si>
  <si>
    <t>Diorama</t>
  </si>
  <si>
    <t>Techniek watertoren</t>
  </si>
  <si>
    <t>invalidentoilet</t>
  </si>
  <si>
    <t>Expositieruimte</t>
  </si>
  <si>
    <t>Stoomkelder</t>
  </si>
  <si>
    <t>Schuine hellingbaan</t>
  </si>
  <si>
    <t>Trap fossielendepot</t>
  </si>
  <si>
    <t>1ste etage fossielendepot</t>
  </si>
  <si>
    <t>Toiletgroep</t>
  </si>
  <si>
    <t>Loopbrug</t>
  </si>
  <si>
    <t>Slinger rechts</t>
  </si>
  <si>
    <t>Slinger links midden</t>
  </si>
  <si>
    <t>Slinger links achter</t>
  </si>
  <si>
    <t>trap</t>
  </si>
  <si>
    <t>Kuil</t>
  </si>
  <si>
    <t>entree</t>
  </si>
  <si>
    <t>entreehal/receptie</t>
  </si>
  <si>
    <t>lokaal roombeek</t>
  </si>
  <si>
    <t>berging</t>
  </si>
  <si>
    <t>toiletten+ voorportaal</t>
  </si>
  <si>
    <t>kast</t>
  </si>
  <si>
    <t>Trap</t>
  </si>
  <si>
    <t>bibliotheek</t>
  </si>
  <si>
    <t>technische ruimte</t>
  </si>
  <si>
    <t>Linoleum</t>
  </si>
  <si>
    <t>L</t>
  </si>
  <si>
    <t>Steen</t>
  </si>
  <si>
    <t>H</t>
  </si>
  <si>
    <t>Parket</t>
  </si>
  <si>
    <t>Ho</t>
  </si>
  <si>
    <t>Bolidt</t>
  </si>
  <si>
    <t>T</t>
  </si>
  <si>
    <t>Beton</t>
  </si>
  <si>
    <t>Tegels</t>
  </si>
  <si>
    <t>tapijt</t>
  </si>
  <si>
    <t>steen</t>
  </si>
  <si>
    <t>beton</t>
  </si>
  <si>
    <t>Mat</t>
  </si>
  <si>
    <t>tegels</t>
  </si>
  <si>
    <t>Op afroep</t>
  </si>
  <si>
    <t>Totaal uren</t>
  </si>
  <si>
    <t>Ruimte</t>
  </si>
  <si>
    <t>Etage</t>
  </si>
  <si>
    <t>Museum</t>
  </si>
  <si>
    <t>Separatieglas dubbelzijdig</t>
  </si>
  <si>
    <t>BGG / 1</t>
  </si>
  <si>
    <t>Aantal ramen</t>
  </si>
  <si>
    <t>Topstrip + Tweelaags Polymeren</t>
  </si>
  <si>
    <t>Tapijtreinigen, sproei-extratie</t>
  </si>
  <si>
    <t>Schrobben en drogen</t>
  </si>
  <si>
    <t>Sprayen &amp; Opblokken</t>
  </si>
  <si>
    <t>Geen</t>
  </si>
  <si>
    <t>Aantal:</t>
  </si>
  <si>
    <t>Opdrachtgever is verantwoordelijk voor het in en uitruimen van de inventaris van de ruimten.</t>
  </si>
  <si>
    <t>V45</t>
  </si>
  <si>
    <t>V46</t>
  </si>
  <si>
    <t>V47</t>
  </si>
  <si>
    <t>V47a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</si>
</sst>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quot;€&quot;\ * #,##0.00_ ;_ &quot;€&quot;\ * \-#,##0.00_ ;_ &quot;€&quot;\ * &quot;-&quot;??_ ;_ @_ "/>
    <numFmt numFmtId="43" formatCode="_ * #,##0.00_ ;_ * \-#,##0.00_ ;_ * &quot;-&quot;??_ ;_ @_ "/>
    <numFmt numFmtId="164" formatCode="_-* #,##0.00_-;_-* #,##0.00\-;_-* &quot;-&quot;??_-;_-@_-"/>
    <numFmt numFmtId="165" formatCode="_-* #,##0.0_-;_-* #,##0.0\-;_-* &quot;-&quot;??_-;_-@_-"/>
    <numFmt numFmtId="166" formatCode="000"/>
    <numFmt numFmtId="167" formatCode="_-&quot;€&quot;\ * #,##0.00_-;_-&quot;€&quot;\ * #,##0.00\-;_-&quot;€&quot;\ * &quot;-&quot;??_-;_-@_-"/>
    <numFmt numFmtId="168" formatCode="_ [$€-413]\ * #,##0.00_ ;_ [$€-413]\ * \-#,##0.00_ ;_ [$€-413]\ * &quot;-&quot;??_ ;_ @_ "/>
    <numFmt numFmtId="169" formatCode="_-* #,##0.00_-;\-* #,##0.00_-;_-* &quot;-&quot;??_-;_-@_-"/>
    <numFmt numFmtId="170" formatCode="0.000%"/>
    <numFmt numFmtId="171" formatCode="_-[$€-2]\ * #,##0.00_-;_-[$€-2]\ * #,##0.00\-;_-[$€-2]\ * &quot;-&quot;??_-;_-@_-"/>
    <numFmt numFmtId="172" formatCode="_([$€]* #,##0.00_);_([$€]* \(#,##0.00\);_([$€]* &quot;-&quot;??_);_(@_)"/>
    <numFmt numFmtId="173" formatCode="_-&quot;fl&quot;\ * #,##0.00_-;_-&quot;fl&quot;\ * #,##0.00\-;_-&quot;fl&quot;\ * &quot;-&quot;??_-;_-@_-"/>
    <numFmt numFmtId="174" formatCode="0.00000"/>
    <numFmt numFmtId="175" formatCode="#,##0.00_ ;\-#,##0.00\ "/>
    <numFmt numFmtId="176" formatCode="&quot;€&quot;\ #,##0.00"/>
  </numFmts>
  <fonts count="51" x14ac:knownFonts="1">
    <font>
      <sz val="11"/>
      <color theme="1"/>
      <name val="Aptos Narrow"/>
      <family val="2"/>
      <scheme val="minor"/>
    </font>
    <font>
      <sz val="11"/>
      <color theme="1"/>
      <name val="Aptos Narrow"/>
      <family val="2"/>
      <scheme val="minor"/>
    </font>
    <font>
      <sz val="10"/>
      <name val="Helv"/>
    </font>
    <font>
      <sz val="10"/>
      <name val="MS Sans Serif"/>
      <family val="2"/>
    </font>
    <font>
      <sz val="10"/>
      <name val="Arial"/>
      <family val="2"/>
    </font>
    <font>
      <sz val="9"/>
      <name val="Verdana"/>
      <family val="2"/>
    </font>
    <font>
      <sz val="10"/>
      <color theme="1"/>
      <name val="Aptos"/>
      <family val="2"/>
    </font>
    <font>
      <b/>
      <u/>
      <sz val="10"/>
      <color theme="1"/>
      <name val="Aptos"/>
      <family val="2"/>
    </font>
    <font>
      <sz val="10"/>
      <name val="Aptos Narrow"/>
      <family val="2"/>
      <scheme val="minor"/>
    </font>
    <font>
      <b/>
      <sz val="10"/>
      <name val="Aptos Narrow"/>
      <family val="2"/>
      <scheme val="minor"/>
    </font>
    <font>
      <b/>
      <sz val="10"/>
      <color theme="1"/>
      <name val="Aptos Narrow"/>
      <family val="2"/>
      <scheme val="minor"/>
    </font>
    <font>
      <sz val="10"/>
      <color theme="1"/>
      <name val="Aptos Narrow"/>
      <family val="2"/>
      <scheme val="minor"/>
    </font>
    <font>
      <sz val="10"/>
      <color indexed="10"/>
      <name val="Aptos Narrow"/>
      <family val="2"/>
      <scheme val="minor"/>
    </font>
    <font>
      <sz val="8"/>
      <name val="Aptos Narrow"/>
      <family val="2"/>
      <scheme val="minor"/>
    </font>
    <font>
      <b/>
      <sz val="11"/>
      <color theme="0"/>
      <name val="Aptos Narrow"/>
      <family val="2"/>
      <scheme val="minor"/>
    </font>
    <font>
      <sz val="12"/>
      <color theme="1"/>
      <name val="Aptos Display"/>
      <family val="2"/>
    </font>
    <font>
      <b/>
      <sz val="28"/>
      <color theme="1"/>
      <name val="Aptos Display"/>
      <family val="2"/>
    </font>
    <font>
      <sz val="20"/>
      <color theme="1"/>
      <name val="Aptos Display"/>
      <family val="2"/>
    </font>
    <font>
      <b/>
      <sz val="14"/>
      <color theme="0"/>
      <name val="Aptos Display"/>
      <family val="2"/>
    </font>
    <font>
      <sz val="11"/>
      <color theme="1"/>
      <name val="Aptos Display"/>
      <family val="2"/>
      <scheme val="major"/>
    </font>
    <font>
      <b/>
      <sz val="28"/>
      <color theme="1"/>
      <name val="Aptos Display"/>
      <family val="2"/>
      <scheme val="major"/>
    </font>
    <font>
      <sz val="12"/>
      <color theme="1"/>
      <name val="Aptos Display"/>
      <family val="2"/>
      <scheme val="major"/>
    </font>
    <font>
      <sz val="20"/>
      <color theme="1"/>
      <name val="Aptos Display"/>
      <family val="2"/>
      <scheme val="major"/>
    </font>
    <font>
      <sz val="9"/>
      <name val="Aptos Display"/>
      <family val="2"/>
      <scheme val="major"/>
    </font>
    <font>
      <b/>
      <sz val="11"/>
      <name val="Aptos Display"/>
      <family val="2"/>
      <scheme val="major"/>
    </font>
    <font>
      <b/>
      <sz val="11"/>
      <color rgb="FFFF0000"/>
      <name val="Aptos Display"/>
      <family val="2"/>
      <scheme val="major"/>
    </font>
    <font>
      <b/>
      <sz val="14"/>
      <color theme="0"/>
      <name val="Aptos Display"/>
      <family val="2"/>
      <scheme val="major"/>
    </font>
    <font>
      <b/>
      <sz val="14"/>
      <color theme="1"/>
      <name val="Aptos Display"/>
      <family val="2"/>
      <scheme val="major"/>
    </font>
    <font>
      <b/>
      <sz val="11"/>
      <color theme="0"/>
      <name val="Aptos Display"/>
      <family val="2"/>
      <scheme val="major"/>
    </font>
    <font>
      <sz val="11"/>
      <color theme="0"/>
      <name val="Aptos Display"/>
      <family val="2"/>
      <scheme val="major"/>
    </font>
    <font>
      <sz val="11"/>
      <name val="Aptos Display"/>
      <family val="2"/>
      <scheme val="major"/>
    </font>
    <font>
      <b/>
      <sz val="11"/>
      <color theme="1"/>
      <name val="Aptos Display"/>
      <family val="2"/>
      <scheme val="major"/>
    </font>
    <font>
      <u/>
      <sz val="11"/>
      <name val="Aptos Display"/>
      <family val="2"/>
      <scheme val="major"/>
    </font>
    <font>
      <b/>
      <sz val="16"/>
      <color theme="0"/>
      <name val="Aptos Narrow"/>
      <family val="2"/>
      <scheme val="minor"/>
    </font>
    <font>
      <b/>
      <sz val="18"/>
      <color theme="0"/>
      <name val="Aptos Narrow"/>
      <family val="2"/>
      <scheme val="minor"/>
    </font>
    <font>
      <b/>
      <sz val="20"/>
      <color theme="0"/>
      <name val="Aptos Narrow"/>
      <family val="2"/>
      <scheme val="minor"/>
    </font>
    <font>
      <b/>
      <sz val="14"/>
      <color rgb="FFFF0000"/>
      <name val="Aptos Display"/>
      <family val="2"/>
      <scheme val="major"/>
    </font>
    <font>
      <b/>
      <vertAlign val="superscript"/>
      <sz val="10"/>
      <color theme="0"/>
      <name val="Century Gothic"/>
      <family val="2"/>
    </font>
    <font>
      <b/>
      <sz val="24"/>
      <color theme="0"/>
      <name val="Aptos Narrow"/>
      <family val="2"/>
      <scheme val="minor"/>
    </font>
    <font>
      <b/>
      <sz val="24"/>
      <name val="Aptos Narrow"/>
      <family val="2"/>
      <scheme val="minor"/>
    </font>
    <font>
      <b/>
      <sz val="16"/>
      <name val="Aptos Narrow"/>
      <family val="2"/>
      <scheme val="minor"/>
    </font>
    <font>
      <b/>
      <sz val="20"/>
      <name val="Aptos Narrow"/>
      <family val="2"/>
      <scheme val="minor"/>
    </font>
    <font>
      <b/>
      <sz val="20"/>
      <color theme="1"/>
      <name val="Aptos Narrow"/>
      <family val="2"/>
      <scheme val="minor"/>
    </font>
    <font>
      <b/>
      <sz val="22"/>
      <color theme="0"/>
      <name val="Aptos Narrow"/>
      <family val="2"/>
      <scheme val="minor"/>
    </font>
    <font>
      <b/>
      <sz val="16"/>
      <color theme="0"/>
      <name val="Aptos Display"/>
      <family val="2"/>
      <scheme val="major"/>
    </font>
    <font>
      <sz val="8"/>
      <name val="Aptos Narrow"/>
      <family val="2"/>
    </font>
    <font>
      <sz val="11"/>
      <name val="Aptos Narrow"/>
      <family val="2"/>
      <scheme val="minor"/>
    </font>
    <font>
      <b/>
      <sz val="22"/>
      <color theme="1"/>
      <name val="Aptos Narrow"/>
      <family val="2"/>
      <scheme val="minor"/>
    </font>
    <font>
      <b/>
      <i/>
      <sz val="9"/>
      <color theme="0"/>
      <name val="Aptos Display"/>
      <family val="2"/>
      <scheme val="major"/>
    </font>
    <font>
      <i/>
      <sz val="11"/>
      <color theme="0"/>
      <name val="Aptos Display"/>
      <family val="2"/>
      <scheme val="major"/>
    </font>
    <font>
      <b/>
      <sz val="11"/>
      <color theme="1"/>
      <name val="Aptos Narrow"/>
      <family val="2"/>
      <scheme val="minor"/>
    </font>
  </fonts>
  <fills count="24">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rgb="FF1D4539"/>
        <bgColor indexed="64"/>
      </patternFill>
    </fill>
    <fill>
      <patternFill patternType="solid">
        <fgColor theme="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39876F"/>
        <bgColor indexed="64"/>
      </patternFill>
    </fill>
    <fill>
      <patternFill patternType="solid">
        <fgColor theme="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theme="6" tint="0.59999389629810485"/>
      </patternFill>
    </fill>
    <fill>
      <patternFill patternType="solid">
        <fgColor rgb="FF92D050"/>
        <bgColor indexed="64"/>
      </patternFill>
    </fill>
    <fill>
      <patternFill patternType="solid">
        <fgColor theme="0" tint="-4.9989318521683403E-2"/>
        <bgColor theme="6" tint="0.79998168889431442"/>
      </patternFill>
    </fill>
    <fill>
      <patternFill patternType="solid">
        <fgColor rgb="FF92D050"/>
        <bgColor theme="6" tint="0.59999389629810485"/>
      </patternFill>
    </fill>
    <fill>
      <patternFill patternType="solid">
        <fgColor theme="1" tint="0.499984740745262"/>
        <bgColor theme="6" tint="0.59999389629810485"/>
      </patternFill>
    </fill>
    <fill>
      <patternFill patternType="solid">
        <fgColor rgb="FFFFFFCC"/>
        <bgColor indexed="64"/>
      </patternFill>
    </fill>
    <fill>
      <patternFill patternType="solid">
        <fgColor rgb="FFFFFFCC"/>
        <bgColor theme="9" tint="0.79998168889431442"/>
      </patternFill>
    </fill>
    <fill>
      <patternFill patternType="solid">
        <fgColor theme="0" tint="-0.34998626667073579"/>
        <bgColor theme="6"/>
      </patternFill>
    </fill>
    <fill>
      <patternFill patternType="solid">
        <fgColor theme="1" tint="0.14999847407452621"/>
        <bgColor indexed="64"/>
      </patternFill>
    </fill>
    <fill>
      <patternFill patternType="solid">
        <fgColor rgb="FF39876F"/>
        <bgColor theme="6" tint="0.59999389629810485"/>
      </patternFill>
    </fill>
  </fills>
  <borders count="2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rgb="FF1D4539"/>
      </left>
      <right style="thin">
        <color rgb="FF1D4539"/>
      </right>
      <top/>
      <bottom style="thin">
        <color rgb="FF1D4539"/>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theme="1"/>
      </bottom>
      <diagonal/>
    </border>
    <border>
      <left style="thin">
        <color theme="1"/>
      </left>
      <right style="thin">
        <color theme="1"/>
      </right>
      <top style="medium">
        <color theme="1"/>
      </top>
      <bottom/>
      <diagonal/>
    </border>
    <border>
      <left style="thin">
        <color theme="1"/>
      </left>
      <right style="thin">
        <color theme="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bottom/>
      <diagonal/>
    </border>
    <border>
      <left/>
      <right/>
      <top/>
      <bottom style="thin">
        <color auto="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3" fillId="0" borderId="0"/>
    <xf numFmtId="44" fontId="3" fillId="0" borderId="0" applyFont="0" applyFill="0" applyBorder="0" applyAlignment="0" applyProtection="0"/>
    <xf numFmtId="0" fontId="3" fillId="0" borderId="0"/>
    <xf numFmtId="0" fontId="4" fillId="0" borderId="0"/>
    <xf numFmtId="169" fontId="2" fillId="0" borderId="0" applyFont="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172" fontId="4" fillId="0" borderId="0" applyFont="0" applyFill="0" applyBorder="0" applyAlignment="0" applyProtection="0"/>
    <xf numFmtId="167" fontId="4" fillId="0" borderId="0" applyFont="0" applyFill="0" applyBorder="0" applyAlignment="0" applyProtection="0"/>
    <xf numFmtId="0" fontId="1" fillId="0" borderId="0"/>
  </cellStyleXfs>
  <cellXfs count="276">
    <xf numFmtId="0" fontId="0" fillId="0" borderId="0" xfId="0"/>
    <xf numFmtId="0" fontId="5" fillId="0" borderId="0" xfId="9" applyFont="1" applyAlignment="1">
      <alignment vertical="center"/>
    </xf>
    <xf numFmtId="0" fontId="5" fillId="0" borderId="0" xfId="0" applyFont="1" applyAlignment="1">
      <alignment vertical="center"/>
    </xf>
    <xf numFmtId="0" fontId="5" fillId="0" borderId="0" xfId="0" applyFont="1" applyAlignment="1">
      <alignment vertical="center" wrapText="1"/>
    </xf>
    <xf numFmtId="170" fontId="5" fillId="0" borderId="0" xfId="0" applyNumberFormat="1" applyFont="1" applyAlignment="1">
      <alignment vertical="center"/>
    </xf>
    <xf numFmtId="174" fontId="5" fillId="0" borderId="0" xfId="0" applyNumberFormat="1" applyFont="1" applyAlignme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7" fillId="0" borderId="0" xfId="0" applyFont="1" applyAlignment="1">
      <alignment horizontal="left" vertical="top"/>
    </xf>
    <xf numFmtId="0" fontId="8" fillId="0" borderId="0" xfId="0" applyFont="1"/>
    <xf numFmtId="2" fontId="9" fillId="0" borderId="0" xfId="0" applyNumberFormat="1" applyFont="1" applyAlignment="1">
      <alignment horizontal="center"/>
    </xf>
    <xf numFmtId="2" fontId="9" fillId="0" borderId="0" xfId="0" applyNumberFormat="1" applyFont="1" applyAlignment="1">
      <alignment horizontal="left"/>
    </xf>
    <xf numFmtId="2" fontId="9" fillId="0" borderId="0" xfId="0" applyNumberFormat="1" applyFont="1"/>
    <xf numFmtId="0" fontId="9" fillId="0" borderId="0" xfId="0" applyFont="1"/>
    <xf numFmtId="1" fontId="9" fillId="0" borderId="0" xfId="0" applyNumberFormat="1" applyFont="1" applyAlignment="1">
      <alignment horizontal="center"/>
    </xf>
    <xf numFmtId="0" fontId="10" fillId="0" borderId="0" xfId="0" applyFont="1"/>
    <xf numFmtId="0" fontId="11" fillId="0" borderId="0" xfId="0" applyFont="1"/>
    <xf numFmtId="0" fontId="8" fillId="0" borderId="0" xfId="0" applyFont="1" applyAlignment="1">
      <alignment horizontal="center"/>
    </xf>
    <xf numFmtId="0" fontId="12" fillId="0" borderId="0" xfId="0" applyFont="1"/>
    <xf numFmtId="2" fontId="8" fillId="0" borderId="0" xfId="0" applyNumberFormat="1" applyFont="1"/>
    <xf numFmtId="1" fontId="8" fillId="0" borderId="0" xfId="0" applyNumberFormat="1" applyFont="1" applyAlignment="1">
      <alignment horizontal="center"/>
    </xf>
    <xf numFmtId="166" fontId="8" fillId="0" borderId="0" xfId="0" applyNumberFormat="1" applyFont="1" applyAlignment="1">
      <alignment horizontal="left"/>
    </xf>
    <xf numFmtId="0" fontId="8" fillId="0" borderId="0" xfId="1" applyNumberFormat="1" applyFont="1" applyFill="1" applyBorder="1" applyAlignment="1"/>
    <xf numFmtId="2" fontId="8" fillId="0" borderId="0" xfId="0" applyNumberFormat="1" applyFont="1" applyAlignment="1">
      <alignment horizontal="right"/>
    </xf>
    <xf numFmtId="1" fontId="11" fillId="0" borderId="0" xfId="0" applyNumberFormat="1" applyFont="1" applyAlignment="1">
      <alignment horizontal="center"/>
    </xf>
    <xf numFmtId="1" fontId="11" fillId="0" borderId="1" xfId="0" applyNumberFormat="1" applyFont="1" applyBorder="1" applyAlignment="1">
      <alignment horizontal="center"/>
    </xf>
    <xf numFmtId="2" fontId="8" fillId="0" borderId="0" xfId="0" applyNumberFormat="1" applyFont="1" applyAlignment="1">
      <alignment horizontal="center"/>
    </xf>
    <xf numFmtId="175" fontId="11" fillId="0" borderId="0" xfId="0" applyNumberFormat="1" applyFont="1" applyAlignment="1">
      <alignment horizontal="right"/>
    </xf>
    <xf numFmtId="0" fontId="15" fillId="0" borderId="0" xfId="0" applyFont="1"/>
    <xf numFmtId="0" fontId="16" fillId="0" borderId="0" xfId="0" applyFont="1"/>
    <xf numFmtId="0" fontId="17" fillId="0" borderId="0" xfId="0" applyFont="1"/>
    <xf numFmtId="0" fontId="18" fillId="5" borderId="9" xfId="0" applyFont="1" applyFill="1" applyBorder="1"/>
    <xf numFmtId="0" fontId="15" fillId="0" borderId="0" xfId="0" applyFont="1" applyAlignment="1">
      <alignment horizontal="center"/>
    </xf>
    <xf numFmtId="0" fontId="19" fillId="0" borderId="0" xfId="0" applyFont="1"/>
    <xf numFmtId="0" fontId="20" fillId="0" borderId="0" xfId="0" applyFont="1"/>
    <xf numFmtId="0" fontId="21" fillId="0" borderId="0" xfId="0" applyFont="1"/>
    <xf numFmtId="0" fontId="22" fillId="0" borderId="0" xfId="0" applyFont="1"/>
    <xf numFmtId="0" fontId="23" fillId="0" borderId="0" xfId="9" applyFont="1" applyAlignment="1">
      <alignment vertical="center"/>
    </xf>
    <xf numFmtId="0" fontId="23" fillId="0" borderId="0" xfId="0" applyFont="1" applyAlignment="1">
      <alignment vertical="center"/>
    </xf>
    <xf numFmtId="0" fontId="23" fillId="0" borderId="0" xfId="0" applyFont="1" applyAlignment="1">
      <alignment vertical="center" wrapText="1"/>
    </xf>
    <xf numFmtId="0" fontId="0" fillId="0" borderId="0" xfId="0" applyAlignment="1">
      <alignment horizontal="center"/>
    </xf>
    <xf numFmtId="0" fontId="0" fillId="0" borderId="1" xfId="0" applyBorder="1"/>
    <xf numFmtId="2" fontId="8" fillId="0" borderId="5" xfId="0" applyNumberFormat="1" applyFont="1" applyBorder="1"/>
    <xf numFmtId="2" fontId="8" fillId="0" borderId="1" xfId="0" applyNumberFormat="1" applyFont="1" applyBorder="1"/>
    <xf numFmtId="1" fontId="8" fillId="0" borderId="1" xfId="0" applyNumberFormat="1" applyFont="1" applyBorder="1" applyAlignment="1">
      <alignment horizontal="center"/>
    </xf>
    <xf numFmtId="166" fontId="8" fillId="0" borderId="1" xfId="0" applyNumberFormat="1" applyFont="1" applyBorder="1" applyAlignment="1">
      <alignment horizontal="left"/>
    </xf>
    <xf numFmtId="0" fontId="8" fillId="0" borderId="1" xfId="0" applyFont="1" applyBorder="1"/>
    <xf numFmtId="43" fontId="8" fillId="0" borderId="1" xfId="1" applyFont="1" applyFill="1" applyBorder="1" applyAlignment="1">
      <alignment horizontal="right"/>
    </xf>
    <xf numFmtId="0" fontId="11" fillId="0" borderId="1" xfId="0" applyFont="1" applyBorder="1" applyAlignment="1">
      <alignment horizontal="left" vertical="top"/>
    </xf>
    <xf numFmtId="2" fontId="8" fillId="0" borderId="1" xfId="0" applyNumberFormat="1" applyFont="1" applyBorder="1" applyAlignment="1">
      <alignment horizontal="right"/>
    </xf>
    <xf numFmtId="0" fontId="8" fillId="0" borderId="1" xfId="1" applyNumberFormat="1" applyFont="1" applyFill="1" applyBorder="1" applyAlignment="1"/>
    <xf numFmtId="2" fontId="8" fillId="0" borderId="4" xfId="0" applyNumberFormat="1" applyFont="1" applyBorder="1"/>
    <xf numFmtId="1" fontId="8" fillId="0" borderId="4" xfId="0" applyNumberFormat="1" applyFont="1" applyBorder="1" applyAlignment="1">
      <alignment horizontal="center"/>
    </xf>
    <xf numFmtId="166" fontId="8" fillId="0" borderId="4" xfId="0" applyNumberFormat="1" applyFont="1" applyBorder="1" applyAlignment="1">
      <alignment horizontal="left"/>
    </xf>
    <xf numFmtId="0" fontId="8" fillId="0" borderId="4" xfId="1" applyNumberFormat="1" applyFont="1" applyFill="1" applyBorder="1" applyAlignment="1"/>
    <xf numFmtId="0" fontId="8" fillId="0" borderId="4" xfId="0" applyFont="1" applyBorder="1"/>
    <xf numFmtId="2" fontId="8" fillId="0" borderId="4" xfId="0" applyNumberFormat="1" applyFont="1" applyBorder="1" applyAlignment="1">
      <alignment horizontal="right"/>
    </xf>
    <xf numFmtId="1" fontId="11" fillId="0" borderId="4" xfId="0" applyNumberFormat="1" applyFont="1" applyBorder="1" applyAlignment="1">
      <alignment horizontal="center"/>
    </xf>
    <xf numFmtId="0" fontId="0" fillId="0" borderId="4" xfId="0" applyBorder="1"/>
    <xf numFmtId="0" fontId="0" fillId="0" borderId="4" xfId="0" applyBorder="1" applyAlignment="1">
      <alignment horizontal="center"/>
    </xf>
    <xf numFmtId="0" fontId="0" fillId="8" borderId="1" xfId="0" applyFill="1" applyBorder="1"/>
    <xf numFmtId="0" fontId="0" fillId="8" borderId="1" xfId="0" applyFill="1" applyBorder="1" applyAlignment="1">
      <alignment horizontal="center"/>
    </xf>
    <xf numFmtId="0" fontId="27" fillId="0" borderId="0" xfId="0" applyFont="1"/>
    <xf numFmtId="0" fontId="19" fillId="5" borderId="0" xfId="0" applyFont="1" applyFill="1" applyAlignment="1">
      <alignment horizontal="center"/>
    </xf>
    <xf numFmtId="0" fontId="19" fillId="5" borderId="0" xfId="0" applyFont="1" applyFill="1"/>
    <xf numFmtId="0" fontId="19" fillId="8" borderId="0" xfId="0" applyFont="1" applyFill="1" applyAlignment="1">
      <alignment horizontal="center" vertical="center"/>
    </xf>
    <xf numFmtId="0" fontId="19" fillId="8" borderId="1" xfId="0" applyFont="1" applyFill="1" applyBorder="1" applyAlignment="1">
      <alignment horizontal="center"/>
    </xf>
    <xf numFmtId="0" fontId="29" fillId="5" borderId="1" xfId="0" applyFont="1" applyFill="1" applyBorder="1" applyAlignment="1">
      <alignment horizontal="center" vertical="center" wrapText="1"/>
    </xf>
    <xf numFmtId="168" fontId="30" fillId="0" borderId="1" xfId="0" applyNumberFormat="1" applyFont="1" applyBorder="1" applyAlignment="1">
      <alignment vertical="center"/>
    </xf>
    <xf numFmtId="10" fontId="30" fillId="0" borderId="1" xfId="0" applyNumberFormat="1" applyFont="1" applyBorder="1" applyAlignment="1">
      <alignment horizontal="center" vertical="center"/>
    </xf>
    <xf numFmtId="170" fontId="19" fillId="2" borderId="1" xfId="0" applyNumberFormat="1" applyFont="1" applyFill="1" applyBorder="1" applyAlignment="1">
      <alignment horizontal="center" vertical="center"/>
    </xf>
    <xf numFmtId="171" fontId="19" fillId="2" borderId="1" xfId="7" applyNumberFormat="1" applyFont="1" applyFill="1" applyBorder="1" applyAlignment="1" applyProtection="1">
      <alignment horizontal="left" vertical="center"/>
      <protection hidden="1"/>
    </xf>
    <xf numFmtId="0" fontId="32" fillId="0" borderId="0" xfId="0" applyFont="1" applyAlignment="1">
      <alignment vertical="center"/>
    </xf>
    <xf numFmtId="0" fontId="24" fillId="0" borderId="0" xfId="0" applyFont="1" applyAlignment="1">
      <alignment horizontal="center" vertical="center"/>
    </xf>
    <xf numFmtId="170" fontId="30" fillId="0" borderId="0" xfId="0" applyNumberFormat="1" applyFont="1" applyAlignment="1">
      <alignment vertical="center"/>
    </xf>
    <xf numFmtId="0" fontId="30" fillId="0" borderId="1" xfId="0" applyFont="1" applyBorder="1" applyAlignment="1">
      <alignment horizontal="left" vertical="center"/>
    </xf>
    <xf numFmtId="0" fontId="30" fillId="0" borderId="1" xfId="0" applyFont="1" applyBorder="1" applyAlignment="1">
      <alignment vertical="center"/>
    </xf>
    <xf numFmtId="171" fontId="30" fillId="0" borderId="1" xfId="7" applyNumberFormat="1" applyFont="1" applyBorder="1" applyAlignment="1" applyProtection="1">
      <alignment horizontal="left" vertical="center"/>
      <protection hidden="1"/>
    </xf>
    <xf numFmtId="0" fontId="29" fillId="6" borderId="7" xfId="0" applyFont="1" applyFill="1" applyBorder="1" applyAlignment="1">
      <alignment vertical="center"/>
    </xf>
    <xf numFmtId="0" fontId="29" fillId="6" borderId="8" xfId="0" applyFont="1" applyFill="1" applyBorder="1" applyAlignment="1">
      <alignment vertical="center"/>
    </xf>
    <xf numFmtId="0" fontId="29" fillId="6" borderId="5" xfId="0" applyFont="1" applyFill="1" applyBorder="1" applyAlignment="1">
      <alignment vertical="center"/>
    </xf>
    <xf numFmtId="170" fontId="29" fillId="6" borderId="1" xfId="0" applyNumberFormat="1" applyFont="1" applyFill="1" applyBorder="1" applyAlignment="1">
      <alignment horizontal="center" vertical="center"/>
    </xf>
    <xf numFmtId="171" fontId="29" fillId="6" borderId="1" xfId="7" applyNumberFormat="1" applyFont="1" applyFill="1" applyBorder="1" applyAlignment="1" applyProtection="1">
      <alignment horizontal="left" vertical="center"/>
      <protection hidden="1"/>
    </xf>
    <xf numFmtId="170" fontId="19" fillId="2" borderId="1" xfId="0" applyNumberFormat="1" applyFont="1" applyFill="1" applyBorder="1" applyAlignment="1" applyProtection="1">
      <alignment horizontal="center" vertical="center"/>
      <protection locked="0"/>
    </xf>
    <xf numFmtId="171" fontId="19" fillId="2" borderId="1" xfId="13" applyNumberFormat="1" applyFont="1" applyFill="1" applyBorder="1" applyAlignment="1" applyProtection="1">
      <alignment horizontal="left" vertical="center"/>
      <protection hidden="1"/>
    </xf>
    <xf numFmtId="0" fontId="30" fillId="0" borderId="0" xfId="0" applyFont="1" applyAlignment="1">
      <alignment vertical="center"/>
    </xf>
    <xf numFmtId="170" fontId="30" fillId="0" borderId="0" xfId="0" applyNumberFormat="1" applyFont="1" applyAlignment="1" applyProtection="1">
      <alignment horizontal="center" vertical="center"/>
      <protection locked="0"/>
    </xf>
    <xf numFmtId="173" fontId="30" fillId="0" borderId="0" xfId="0" applyNumberFormat="1" applyFont="1" applyAlignment="1" applyProtection="1">
      <alignment horizontal="left" vertical="center"/>
      <protection hidden="1"/>
    </xf>
    <xf numFmtId="170" fontId="30" fillId="0" borderId="1" xfId="0" applyNumberFormat="1" applyFont="1" applyBorder="1" applyAlignment="1">
      <alignment horizontal="center" vertical="center"/>
    </xf>
    <xf numFmtId="172" fontId="30" fillId="0" borderId="1" xfId="13" applyFont="1" applyBorder="1" applyAlignment="1" applyProtection="1">
      <alignment horizontal="left" vertical="center"/>
      <protection locked="0"/>
    </xf>
    <xf numFmtId="44" fontId="29" fillId="6" borderId="1" xfId="2" applyFont="1" applyFill="1" applyBorder="1" applyAlignment="1">
      <alignment horizontal="center" vertical="center"/>
    </xf>
    <xf numFmtId="0" fontId="30" fillId="0" borderId="0" xfId="0" applyFont="1" applyAlignment="1">
      <alignment horizontal="center" vertical="center"/>
    </xf>
    <xf numFmtId="170" fontId="30" fillId="0" borderId="0" xfId="0" applyNumberFormat="1" applyFont="1" applyAlignment="1">
      <alignment horizontal="center" vertical="center"/>
    </xf>
    <xf numFmtId="171" fontId="30" fillId="0" borderId="0" xfId="7" applyNumberFormat="1" applyFont="1" applyAlignment="1" applyProtection="1">
      <alignment horizontal="left" vertical="center"/>
      <protection hidden="1"/>
    </xf>
    <xf numFmtId="170" fontId="30" fillId="0" borderId="1" xfId="3" applyNumberFormat="1" applyFont="1" applyFill="1" applyBorder="1" applyAlignment="1">
      <alignment horizontal="center" vertical="center"/>
    </xf>
    <xf numFmtId="172" fontId="19" fillId="2" borderId="1" xfId="13" applyFont="1" applyFill="1" applyBorder="1" applyAlignment="1" applyProtection="1">
      <alignment horizontal="left" vertical="center"/>
      <protection locked="0"/>
    </xf>
    <xf numFmtId="172" fontId="30" fillId="0" borderId="0" xfId="13" applyFont="1" applyAlignment="1" applyProtection="1">
      <alignment horizontal="left" vertical="center"/>
      <protection locked="0"/>
    </xf>
    <xf numFmtId="168" fontId="31" fillId="2" borderId="1" xfId="0" applyNumberFormat="1" applyFont="1" applyFill="1" applyBorder="1" applyAlignment="1">
      <alignment vertical="center"/>
    </xf>
    <xf numFmtId="9" fontId="30" fillId="0" borderId="1" xfId="0" applyNumberFormat="1" applyFont="1" applyBorder="1" applyAlignment="1">
      <alignment horizontal="center" vertical="center"/>
    </xf>
    <xf numFmtId="168" fontId="30" fillId="0" borderId="1" xfId="0" applyNumberFormat="1" applyFont="1" applyBorder="1" applyAlignment="1" applyProtection="1">
      <alignment vertical="center"/>
      <protection locked="0"/>
    </xf>
    <xf numFmtId="168" fontId="30" fillId="0" borderId="1" xfId="13" applyNumberFormat="1" applyFont="1" applyBorder="1" applyAlignment="1" applyProtection="1">
      <alignment horizontal="left" vertical="center"/>
      <protection hidden="1"/>
    </xf>
    <xf numFmtId="0" fontId="8" fillId="0" borderId="1" xfId="1" applyNumberFormat="1" applyFont="1" applyFill="1" applyBorder="1" applyAlignment="1">
      <alignment horizontal="center"/>
    </xf>
    <xf numFmtId="43" fontId="8" fillId="0" borderId="1" xfId="1" applyFont="1" applyFill="1" applyBorder="1" applyAlignment="1">
      <alignment horizontal="center"/>
    </xf>
    <xf numFmtId="175" fontId="11" fillId="0" borderId="0" xfId="0" applyNumberFormat="1" applyFont="1" applyAlignment="1">
      <alignment horizontal="center"/>
    </xf>
    <xf numFmtId="0" fontId="9" fillId="0" borderId="0" xfId="0" applyFont="1" applyAlignment="1">
      <alignment horizontal="center"/>
    </xf>
    <xf numFmtId="0" fontId="11" fillId="0" borderId="0" xfId="0" applyFont="1" applyAlignment="1">
      <alignment horizontal="center"/>
    </xf>
    <xf numFmtId="0" fontId="0" fillId="0" borderId="1" xfId="0" applyBorder="1" applyAlignment="1">
      <alignment horizontal="center"/>
    </xf>
    <xf numFmtId="44" fontId="8" fillId="0" borderId="7" xfId="2" applyFont="1" applyFill="1" applyBorder="1" applyAlignment="1">
      <alignment horizontal="right"/>
    </xf>
    <xf numFmtId="2" fontId="14" fillId="5" borderId="6" xfId="0" applyNumberFormat="1" applyFont="1" applyFill="1" applyBorder="1" applyAlignment="1">
      <alignment horizontal="left" vertical="top" wrapText="1"/>
    </xf>
    <xf numFmtId="0" fontId="14" fillId="5" borderId="15" xfId="0" applyFont="1" applyFill="1" applyBorder="1" applyAlignment="1">
      <alignment horizontal="left" vertical="top" wrapText="1"/>
    </xf>
    <xf numFmtId="1" fontId="14" fillId="5" borderId="15" xfId="1" applyNumberFormat="1" applyFont="1" applyFill="1" applyBorder="1" applyAlignment="1">
      <alignment horizontal="center" vertical="top" wrapText="1"/>
    </xf>
    <xf numFmtId="43" fontId="14" fillId="5" borderId="15" xfId="1" applyFont="1" applyFill="1" applyBorder="1" applyAlignment="1">
      <alignment horizontal="center" vertical="top" wrapText="1"/>
    </xf>
    <xf numFmtId="43" fontId="14" fillId="5" borderId="3" xfId="1" applyFont="1" applyFill="1" applyBorder="1" applyAlignment="1">
      <alignment horizontal="center" vertical="top" wrapText="1"/>
    </xf>
    <xf numFmtId="0" fontId="19" fillId="8" borderId="10" xfId="0" applyFont="1" applyFill="1" applyBorder="1"/>
    <xf numFmtId="0" fontId="28" fillId="5" borderId="11" xfId="0" applyFont="1" applyFill="1" applyBorder="1" applyAlignment="1">
      <alignment horizontal="center"/>
    </xf>
    <xf numFmtId="0" fontId="28" fillId="5" borderId="17" xfId="0" applyFont="1" applyFill="1" applyBorder="1" applyAlignment="1">
      <alignment horizontal="center"/>
    </xf>
    <xf numFmtId="0" fontId="28" fillId="5" borderId="18" xfId="0" applyFont="1" applyFill="1" applyBorder="1" applyAlignment="1">
      <alignment horizontal="center"/>
    </xf>
    <xf numFmtId="44" fontId="0" fillId="0" borderId="1" xfId="2" applyFont="1" applyBorder="1" applyAlignment="1">
      <alignment horizontal="center"/>
    </xf>
    <xf numFmtId="44" fontId="0" fillId="0" borderId="1" xfId="0" applyNumberFormat="1" applyBorder="1"/>
    <xf numFmtId="44" fontId="0" fillId="0" borderId="4" xfId="0" applyNumberFormat="1" applyBorder="1"/>
    <xf numFmtId="43" fontId="8" fillId="0" borderId="4" xfId="1" applyFont="1" applyFill="1" applyBorder="1" applyAlignment="1">
      <alignment horizontal="center"/>
    </xf>
    <xf numFmtId="0" fontId="14" fillId="9" borderId="15" xfId="0" applyFont="1" applyFill="1" applyBorder="1" applyAlignment="1">
      <alignment horizontal="left" vertical="top" wrapText="1"/>
    </xf>
    <xf numFmtId="0" fontId="14" fillId="9" borderId="15" xfId="0" applyFont="1" applyFill="1" applyBorder="1" applyAlignment="1">
      <alignment horizontal="center" vertical="top" wrapText="1"/>
    </xf>
    <xf numFmtId="0" fontId="0" fillId="0" borderId="0" xfId="0" applyAlignment="1">
      <alignment horizontal="left"/>
    </xf>
    <xf numFmtId="0" fontId="0" fillId="0" borderId="0" xfId="0" applyAlignment="1">
      <alignment wrapText="1"/>
    </xf>
    <xf numFmtId="0" fontId="14" fillId="3" borderId="15" xfId="0" applyFont="1" applyFill="1" applyBorder="1" applyAlignment="1">
      <alignment horizontal="left" vertical="top" wrapText="1"/>
    </xf>
    <xf numFmtId="0" fontId="14" fillId="3" borderId="15" xfId="0" applyFont="1" applyFill="1" applyBorder="1" applyAlignment="1">
      <alignment horizontal="center" vertical="top" wrapText="1"/>
    </xf>
    <xf numFmtId="2" fontId="8" fillId="8" borderId="5" xfId="0" applyNumberFormat="1" applyFont="1" applyFill="1" applyBorder="1"/>
    <xf numFmtId="0" fontId="8" fillId="8" borderId="1" xfId="0" applyFont="1" applyFill="1" applyBorder="1"/>
    <xf numFmtId="0" fontId="0" fillId="8" borderId="1" xfId="0" applyFill="1" applyBorder="1" applyAlignment="1">
      <alignment horizontal="left"/>
    </xf>
    <xf numFmtId="44" fontId="0" fillId="8" borderId="1" xfId="2" applyFont="1" applyFill="1" applyBorder="1" applyAlignment="1">
      <alignment horizontal="center"/>
    </xf>
    <xf numFmtId="44" fontId="0" fillId="8" borderId="1" xfId="0" applyNumberFormat="1" applyFill="1" applyBorder="1"/>
    <xf numFmtId="0" fontId="8" fillId="11" borderId="0" xfId="0" applyFont="1" applyFill="1"/>
    <xf numFmtId="0" fontId="12" fillId="11" borderId="0" xfId="0" applyFont="1" applyFill="1"/>
    <xf numFmtId="0" fontId="28" fillId="9" borderId="17" xfId="0" applyFont="1" applyFill="1" applyBorder="1" applyAlignment="1">
      <alignment horizontal="center"/>
    </xf>
    <xf numFmtId="2" fontId="0" fillId="8" borderId="1" xfId="0" applyNumberFormat="1" applyFill="1" applyBorder="1" applyAlignment="1">
      <alignment horizontal="center"/>
    </xf>
    <xf numFmtId="44" fontId="0" fillId="8" borderId="1" xfId="2" applyFont="1" applyFill="1" applyBorder="1"/>
    <xf numFmtId="44" fontId="0" fillId="12" borderId="1" xfId="2" applyFont="1" applyFill="1" applyBorder="1"/>
    <xf numFmtId="0" fontId="28" fillId="6" borderId="11" xfId="0" applyFont="1" applyFill="1" applyBorder="1" applyAlignment="1">
      <alignment horizontal="center"/>
    </xf>
    <xf numFmtId="44" fontId="34" fillId="7" borderId="0" xfId="0" applyNumberFormat="1" applyFont="1" applyFill="1"/>
    <xf numFmtId="0" fontId="35" fillId="6" borderId="0" xfId="0" applyFont="1" applyFill="1" applyAlignment="1">
      <alignment horizontal="right"/>
    </xf>
    <xf numFmtId="0" fontId="28" fillId="9" borderId="18" xfId="0" applyFont="1" applyFill="1" applyBorder="1" applyAlignment="1">
      <alignment horizontal="center"/>
    </xf>
    <xf numFmtId="0" fontId="0" fillId="8" borderId="1" xfId="0" applyFill="1" applyBorder="1" applyAlignment="1">
      <alignment vertical="top"/>
    </xf>
    <xf numFmtId="44" fontId="19" fillId="4" borderId="10" xfId="2" applyFont="1" applyFill="1" applyBorder="1" applyAlignment="1" applyProtection="1">
      <alignment horizontal="center" vertical="center"/>
      <protection locked="0"/>
    </xf>
    <xf numFmtId="10" fontId="30" fillId="4" borderId="1" xfId="0" applyNumberFormat="1" applyFont="1" applyFill="1" applyBorder="1" applyAlignment="1" applyProtection="1">
      <alignment horizontal="center" vertical="center"/>
      <protection locked="0"/>
    </xf>
    <xf numFmtId="167" fontId="30" fillId="4" borderId="1" xfId="0" applyNumberFormat="1" applyFont="1" applyFill="1" applyBorder="1" applyAlignment="1" applyProtection="1">
      <alignment horizontal="left" vertical="center"/>
      <protection locked="0"/>
    </xf>
    <xf numFmtId="170" fontId="30" fillId="4" borderId="1" xfId="0" applyNumberFormat="1" applyFont="1" applyFill="1" applyBorder="1" applyAlignment="1" applyProtection="1">
      <alignment horizontal="center" vertical="center"/>
      <protection locked="0"/>
    </xf>
    <xf numFmtId="44" fontId="30" fillId="4" borderId="1" xfId="2" applyFont="1" applyFill="1" applyBorder="1" applyAlignment="1" applyProtection="1">
      <alignment horizontal="center" vertical="center"/>
      <protection locked="0"/>
    </xf>
    <xf numFmtId="9" fontId="19" fillId="4" borderId="1" xfId="0" applyNumberFormat="1" applyFont="1" applyFill="1" applyBorder="1" applyAlignment="1" applyProtection="1">
      <alignment horizontal="center" vertical="center"/>
      <protection locked="0"/>
    </xf>
    <xf numFmtId="0" fontId="19" fillId="4" borderId="0" xfId="0" applyFont="1" applyFill="1" applyAlignment="1" applyProtection="1">
      <alignment horizontal="center" vertical="center"/>
      <protection locked="0"/>
    </xf>
    <xf numFmtId="176" fontId="0" fillId="4" borderId="1" xfId="0" applyNumberFormat="1" applyFill="1" applyBorder="1" applyProtection="1">
      <protection locked="0"/>
    </xf>
    <xf numFmtId="44" fontId="0" fillId="4" borderId="1" xfId="2" applyFont="1" applyFill="1" applyBorder="1"/>
    <xf numFmtId="1" fontId="11" fillId="0" borderId="7" xfId="0" applyNumberFormat="1" applyFont="1" applyBorder="1" applyAlignment="1">
      <alignment horizontal="center"/>
    </xf>
    <xf numFmtId="1" fontId="11" fillId="0" borderId="2" xfId="0" applyNumberFormat="1" applyFont="1" applyBorder="1" applyAlignment="1">
      <alignment horizontal="center"/>
    </xf>
    <xf numFmtId="0" fontId="40" fillId="13" borderId="0" xfId="0" applyFont="1" applyFill="1" applyAlignment="1">
      <alignment horizontal="center" vertical="center"/>
    </xf>
    <xf numFmtId="44" fontId="41" fillId="13" borderId="0" xfId="2" applyFont="1" applyFill="1" applyAlignment="1">
      <alignment horizontal="center"/>
    </xf>
    <xf numFmtId="43" fontId="14" fillId="13" borderId="15" xfId="1" applyFont="1" applyFill="1" applyBorder="1" applyAlignment="1">
      <alignment horizontal="center" vertical="top" wrapText="1"/>
    </xf>
    <xf numFmtId="43" fontId="14" fillId="10" borderId="3" xfId="1" applyFont="1" applyFill="1" applyBorder="1" applyAlignment="1">
      <alignment horizontal="center" vertical="top" wrapText="1"/>
    </xf>
    <xf numFmtId="0" fontId="33" fillId="10" borderId="0" xfId="0" applyFont="1" applyFill="1" applyAlignment="1">
      <alignment horizontal="center" vertical="center"/>
    </xf>
    <xf numFmtId="44" fontId="35" fillId="10" borderId="0" xfId="2" applyFont="1" applyFill="1" applyAlignment="1">
      <alignment horizontal="center"/>
    </xf>
    <xf numFmtId="0" fontId="10" fillId="0" borderId="0" xfId="0" applyFont="1" applyAlignment="1">
      <alignment horizontal="center"/>
    </xf>
    <xf numFmtId="0" fontId="10" fillId="5" borderId="0" xfId="0" applyFont="1" applyFill="1" applyAlignment="1">
      <alignment horizontal="center"/>
    </xf>
    <xf numFmtId="0" fontId="33" fillId="6" borderId="0" xfId="0" applyFont="1" applyFill="1" applyAlignment="1">
      <alignment horizontal="center" vertical="center"/>
    </xf>
    <xf numFmtId="1" fontId="14" fillId="13" borderId="15" xfId="1" applyNumberFormat="1" applyFont="1" applyFill="1" applyBorder="1" applyAlignment="1">
      <alignment horizontal="center" vertical="top" wrapText="1"/>
    </xf>
    <xf numFmtId="0" fontId="8" fillId="0" borderId="7" xfId="1" applyNumberFormat="1" applyFont="1" applyFill="1" applyBorder="1" applyAlignment="1">
      <alignment horizontal="center"/>
    </xf>
    <xf numFmtId="2" fontId="14" fillId="5" borderId="1" xfId="0" applyNumberFormat="1" applyFont="1" applyFill="1" applyBorder="1" applyAlignment="1">
      <alignment horizontal="left" vertical="top" wrapText="1"/>
    </xf>
    <xf numFmtId="0" fontId="14" fillId="5" borderId="1" xfId="0" applyFont="1" applyFill="1" applyBorder="1" applyAlignment="1">
      <alignment horizontal="left" vertical="top" wrapText="1"/>
    </xf>
    <xf numFmtId="2" fontId="8" fillId="8" borderId="1" xfId="0" applyNumberFormat="1" applyFont="1" applyFill="1" applyBorder="1"/>
    <xf numFmtId="0" fontId="14" fillId="5" borderId="1" xfId="0" applyFont="1" applyFill="1" applyBorder="1" applyAlignment="1">
      <alignment vertical="top" wrapText="1"/>
    </xf>
    <xf numFmtId="44" fontId="8" fillId="0" borderId="1" xfId="1" applyNumberFormat="1" applyFont="1" applyFill="1" applyBorder="1" applyAlignment="1">
      <alignment horizontal="center"/>
    </xf>
    <xf numFmtId="44" fontId="8" fillId="0" borderId="7" xfId="1" applyNumberFormat="1" applyFont="1" applyFill="1" applyBorder="1" applyAlignment="1">
      <alignment horizontal="center"/>
    </xf>
    <xf numFmtId="0" fontId="28" fillId="9" borderId="4" xfId="0" applyFont="1" applyFill="1" applyBorder="1" applyAlignment="1">
      <alignment horizontal="center" vertical="center"/>
    </xf>
    <xf numFmtId="0" fontId="43" fillId="5" borderId="0" xfId="0" applyFont="1" applyFill="1"/>
    <xf numFmtId="0" fontId="43" fillId="5" borderId="0" xfId="0" applyFont="1" applyFill="1" applyAlignment="1">
      <alignment horizontal="center"/>
    </xf>
    <xf numFmtId="0" fontId="0" fillId="14" borderId="25" xfId="0" applyFill="1" applyBorder="1" applyAlignment="1">
      <alignment vertical="top"/>
    </xf>
    <xf numFmtId="0" fontId="0" fillId="14" borderId="25" xfId="0" applyFill="1" applyBorder="1" applyAlignment="1">
      <alignment vertical="top" wrapText="1"/>
    </xf>
    <xf numFmtId="0" fontId="0" fillId="14" borderId="25" xfId="0" applyFill="1" applyBorder="1" applyAlignment="1">
      <alignment horizontal="center"/>
    </xf>
    <xf numFmtId="0" fontId="0" fillId="15" borderId="25" xfId="0" applyFill="1" applyBorder="1" applyAlignment="1">
      <alignment horizontal="center"/>
    </xf>
    <xf numFmtId="0" fontId="0" fillId="16" borderId="25" xfId="0" applyFill="1" applyBorder="1" applyAlignment="1">
      <alignment vertical="top"/>
    </xf>
    <xf numFmtId="0" fontId="0" fillId="16" borderId="25" xfId="0" applyFill="1" applyBorder="1" applyAlignment="1">
      <alignment horizontal="center"/>
    </xf>
    <xf numFmtId="0" fontId="0" fillId="16" borderId="25" xfId="0" applyFill="1" applyBorder="1" applyAlignment="1">
      <alignment vertical="top" wrapText="1"/>
    </xf>
    <xf numFmtId="0" fontId="46" fillId="14" borderId="25" xfId="0" applyFont="1" applyFill="1" applyBorder="1" applyAlignment="1">
      <alignment vertical="top" wrapText="1"/>
    </xf>
    <xf numFmtId="0" fontId="46" fillId="16" borderId="25" xfId="0" applyFont="1" applyFill="1" applyBorder="1" applyAlignment="1">
      <alignment vertical="top"/>
    </xf>
    <xf numFmtId="0" fontId="46" fillId="16" borderId="25" xfId="0" applyFont="1" applyFill="1" applyBorder="1" applyAlignment="1">
      <alignment vertical="top" wrapText="1"/>
    </xf>
    <xf numFmtId="0" fontId="46" fillId="14" borderId="25" xfId="0" applyFont="1" applyFill="1" applyBorder="1" applyAlignment="1">
      <alignment vertical="top"/>
    </xf>
    <xf numFmtId="0" fontId="47" fillId="5" borderId="0" xfId="0" applyFont="1" applyFill="1" applyAlignment="1">
      <alignment horizontal="center"/>
    </xf>
    <xf numFmtId="0" fontId="0" fillId="5" borderId="0" xfId="0" applyFill="1" applyAlignment="1">
      <alignment horizontal="center"/>
    </xf>
    <xf numFmtId="0" fontId="0" fillId="14" borderId="25" xfId="0" applyFill="1" applyBorder="1" applyAlignment="1">
      <alignment horizontal="center" vertical="top"/>
    </xf>
    <xf numFmtId="0" fontId="0" fillId="17" borderId="25" xfId="0" applyFill="1" applyBorder="1" applyAlignment="1">
      <alignment horizontal="center" vertical="top" wrapText="1"/>
    </xf>
    <xf numFmtId="0" fontId="0" fillId="17" borderId="25" xfId="0" applyFill="1" applyBorder="1" applyAlignment="1">
      <alignment vertical="top" wrapText="1"/>
    </xf>
    <xf numFmtId="0" fontId="0" fillId="18" borderId="25" xfId="0" applyFill="1" applyBorder="1" applyAlignment="1">
      <alignment vertical="top" wrapText="1"/>
    </xf>
    <xf numFmtId="0" fontId="45" fillId="19" borderId="24" xfId="0" applyFont="1" applyFill="1" applyBorder="1" applyAlignment="1">
      <alignment horizontal="center" vertical="center"/>
    </xf>
    <xf numFmtId="0" fontId="45" fillId="20" borderId="24" xfId="0" applyFont="1" applyFill="1" applyBorder="1" applyAlignment="1">
      <alignment horizontal="center" vertical="center"/>
    </xf>
    <xf numFmtId="0" fontId="45" fillId="20" borderId="25" xfId="0" applyFont="1" applyFill="1" applyBorder="1" applyAlignment="1">
      <alignment horizontal="center" vertical="center"/>
    </xf>
    <xf numFmtId="0" fontId="14" fillId="21" borderId="25" xfId="0" applyFont="1" applyFill="1" applyBorder="1"/>
    <xf numFmtId="0" fontId="14" fillId="21" borderId="25" xfId="0" applyFont="1" applyFill="1" applyBorder="1" applyAlignment="1">
      <alignment horizontal="center"/>
    </xf>
    <xf numFmtId="0" fontId="26" fillId="6" borderId="0" xfId="0" applyFont="1" applyFill="1" applyAlignment="1">
      <alignment horizontal="center"/>
    </xf>
    <xf numFmtId="0" fontId="17" fillId="0" borderId="0" xfId="0" applyFont="1" applyAlignment="1">
      <alignment vertical="top"/>
    </xf>
    <xf numFmtId="0" fontId="19" fillId="8" borderId="0" xfId="0" applyFont="1" applyFill="1" applyAlignment="1">
      <alignment vertical="center"/>
    </xf>
    <xf numFmtId="0" fontId="19" fillId="8" borderId="0" xfId="0" applyFont="1" applyFill="1"/>
    <xf numFmtId="2" fontId="14" fillId="22" borderId="6" xfId="0" applyNumberFormat="1" applyFont="1" applyFill="1" applyBorder="1" applyAlignment="1">
      <alignment horizontal="left" vertical="top" wrapText="1"/>
    </xf>
    <xf numFmtId="2" fontId="14" fillId="22" borderId="15" xfId="0" applyNumberFormat="1" applyFont="1" applyFill="1" applyBorder="1" applyAlignment="1">
      <alignment horizontal="left" vertical="top" wrapText="1"/>
    </xf>
    <xf numFmtId="0" fontId="14" fillId="22" borderId="15" xfId="0" applyFont="1" applyFill="1" applyBorder="1" applyAlignment="1">
      <alignment horizontal="left" vertical="top" wrapText="1"/>
    </xf>
    <xf numFmtId="165" fontId="14" fillId="22" borderId="15" xfId="1" applyNumberFormat="1" applyFont="1" applyFill="1" applyBorder="1" applyAlignment="1">
      <alignment horizontal="left" vertical="top" wrapText="1"/>
    </xf>
    <xf numFmtId="0" fontId="14" fillId="22" borderId="15" xfId="1" applyNumberFormat="1" applyFont="1" applyFill="1" applyBorder="1" applyAlignment="1">
      <alignment horizontal="center" vertical="top" wrapText="1"/>
    </xf>
    <xf numFmtId="165" fontId="14" fillId="22" borderId="15" xfId="1" applyNumberFormat="1" applyFont="1" applyFill="1" applyBorder="1" applyAlignment="1">
      <alignment horizontal="center" vertical="top" wrapText="1"/>
    </xf>
    <xf numFmtId="43" fontId="11" fillId="0" borderId="7" xfId="0" applyNumberFormat="1" applyFont="1" applyBorder="1" applyAlignment="1">
      <alignment horizontal="center"/>
    </xf>
    <xf numFmtId="44" fontId="8" fillId="0" borderId="7" xfId="1" applyNumberFormat="1" applyFont="1" applyFill="1" applyBorder="1" applyAlignment="1">
      <alignment horizontal="right"/>
    </xf>
    <xf numFmtId="43" fontId="8" fillId="4" borderId="1" xfId="1" applyFont="1" applyFill="1" applyBorder="1" applyAlignment="1">
      <alignment horizontal="left"/>
    </xf>
    <xf numFmtId="43" fontId="8" fillId="4" borderId="4" xfId="1" applyFont="1" applyFill="1" applyBorder="1" applyAlignment="1">
      <alignment horizontal="left"/>
    </xf>
    <xf numFmtId="1" fontId="8" fillId="4" borderId="1" xfId="1" applyNumberFormat="1" applyFont="1" applyFill="1" applyBorder="1" applyAlignment="1">
      <alignment horizontal="left"/>
    </xf>
    <xf numFmtId="2" fontId="8" fillId="0" borderId="1" xfId="1" applyNumberFormat="1" applyFont="1" applyFill="1" applyBorder="1" applyAlignment="1"/>
    <xf numFmtId="0" fontId="20" fillId="0" borderId="0" xfId="0" applyFont="1" applyAlignment="1">
      <alignment horizontal="center"/>
    </xf>
    <xf numFmtId="0" fontId="48" fillId="9" borderId="4" xfId="0" applyFont="1" applyFill="1" applyBorder="1" applyAlignment="1">
      <alignment horizontal="center" vertical="center"/>
    </xf>
    <xf numFmtId="0" fontId="49" fillId="9" borderId="1" xfId="0" applyFont="1" applyFill="1" applyBorder="1" applyAlignment="1">
      <alignment horizontal="right"/>
    </xf>
    <xf numFmtId="1" fontId="8" fillId="4" borderId="1" xfId="1" applyNumberFormat="1" applyFont="1" applyFill="1" applyBorder="1" applyAlignment="1">
      <alignment horizontal="center"/>
    </xf>
    <xf numFmtId="0" fontId="0" fillId="0" borderId="25" xfId="0" applyBorder="1" applyAlignment="1">
      <alignment vertical="top" wrapText="1"/>
    </xf>
    <xf numFmtId="0" fontId="11" fillId="0" borderId="1" xfId="0" applyFont="1" applyBorder="1" applyAlignment="1">
      <alignment horizontal="center"/>
    </xf>
    <xf numFmtId="0" fontId="11" fillId="0" borderId="7" xfId="0" applyFont="1" applyBorder="1" applyAlignment="1">
      <alignment horizontal="center"/>
    </xf>
    <xf numFmtId="44" fontId="11" fillId="0" borderId="7" xfId="1" applyNumberFormat="1" applyFont="1" applyFill="1" applyBorder="1" applyAlignment="1">
      <alignment horizontal="center"/>
    </xf>
    <xf numFmtId="44" fontId="11" fillId="0" borderId="1" xfId="1" applyNumberFormat="1" applyFont="1" applyFill="1" applyBorder="1" applyAlignment="1">
      <alignment horizontal="center"/>
    </xf>
    <xf numFmtId="2" fontId="11" fillId="0" borderId="7" xfId="1" applyNumberFormat="1" applyFont="1" applyFill="1" applyBorder="1" applyAlignment="1">
      <alignment horizontal="right"/>
    </xf>
    <xf numFmtId="44" fontId="42" fillId="8" borderId="0" xfId="2" applyFont="1" applyFill="1" applyAlignment="1">
      <alignment horizontal="center"/>
    </xf>
    <xf numFmtId="0" fontId="38" fillId="5" borderId="0" xfId="0" applyFont="1" applyFill="1" applyAlignment="1">
      <alignment horizontal="center" vertical="center"/>
    </xf>
    <xf numFmtId="0" fontId="39" fillId="13" borderId="0" xfId="0" applyFont="1" applyFill="1" applyAlignment="1">
      <alignment horizontal="center" vertical="center"/>
    </xf>
    <xf numFmtId="0" fontId="39" fillId="10" borderId="0" xfId="0" applyFont="1" applyFill="1" applyAlignment="1">
      <alignment horizontal="center" vertical="center"/>
    </xf>
    <xf numFmtId="0" fontId="44" fillId="9" borderId="24" xfId="0" applyFont="1" applyFill="1" applyBorder="1" applyAlignment="1">
      <alignment horizontal="left" vertical="center" wrapText="1"/>
    </xf>
    <xf numFmtId="170" fontId="25" fillId="4" borderId="12" xfId="0" applyNumberFormat="1" applyFont="1" applyFill="1" applyBorder="1" applyAlignment="1">
      <alignment horizontal="center" vertical="center"/>
    </xf>
    <xf numFmtId="170" fontId="25" fillId="4" borderId="13" xfId="0" applyNumberFormat="1" applyFont="1" applyFill="1" applyBorder="1" applyAlignment="1">
      <alignment horizontal="center" vertical="center"/>
    </xf>
    <xf numFmtId="170" fontId="25" fillId="4" borderId="14" xfId="0" applyNumberFormat="1" applyFont="1" applyFill="1" applyBorder="1" applyAlignment="1">
      <alignment horizontal="center" vertical="center"/>
    </xf>
    <xf numFmtId="0" fontId="30" fillId="0" borderId="1" xfId="0" applyFont="1" applyBorder="1" applyAlignment="1">
      <alignment vertical="center"/>
    </xf>
    <xf numFmtId="0" fontId="28" fillId="5" borderId="7" xfId="0" applyFont="1" applyFill="1" applyBorder="1" applyAlignment="1">
      <alignment horizontal="left" vertical="center" wrapText="1"/>
    </xf>
    <xf numFmtId="0" fontId="28" fillId="5" borderId="5" xfId="0" applyFont="1" applyFill="1" applyBorder="1" applyAlignment="1">
      <alignment horizontal="left" vertical="center" wrapText="1"/>
    </xf>
    <xf numFmtId="9" fontId="30" fillId="0" borderId="7" xfId="0" applyNumberFormat="1" applyFont="1" applyBorder="1" applyAlignment="1">
      <alignment horizontal="left" vertical="center" wrapText="1"/>
    </xf>
    <xf numFmtId="9" fontId="30" fillId="0" borderId="5" xfId="0" applyNumberFormat="1" applyFont="1" applyBorder="1" applyAlignment="1">
      <alignment horizontal="left" vertical="center" wrapText="1"/>
    </xf>
    <xf numFmtId="0" fontId="30" fillId="0" borderId="7" xfId="0" applyFont="1" applyBorder="1" applyAlignment="1">
      <alignment horizontal="left" vertical="center"/>
    </xf>
    <xf numFmtId="0" fontId="30" fillId="0" borderId="5" xfId="0" applyFont="1" applyBorder="1" applyAlignment="1">
      <alignment horizontal="left" vertical="center"/>
    </xf>
    <xf numFmtId="9" fontId="30" fillId="0" borderId="7" xfId="0" applyNumberFormat="1" applyFont="1" applyBorder="1" applyAlignment="1">
      <alignment horizontal="left" vertical="center"/>
    </xf>
    <xf numFmtId="9" fontId="30" fillId="0" borderId="8" xfId="0" applyNumberFormat="1" applyFont="1" applyBorder="1" applyAlignment="1">
      <alignment horizontal="left" vertical="center"/>
    </xf>
    <xf numFmtId="9" fontId="30" fillId="0" borderId="5" xfId="0" applyNumberFormat="1" applyFont="1" applyBorder="1" applyAlignment="1">
      <alignment horizontal="left" vertical="center"/>
    </xf>
    <xf numFmtId="0" fontId="31" fillId="2" borderId="1" xfId="0" applyFont="1" applyFill="1" applyBorder="1" applyAlignment="1">
      <alignment horizontal="center" vertical="center"/>
    </xf>
    <xf numFmtId="0" fontId="28" fillId="5" borderId="7" xfId="0" applyFont="1" applyFill="1" applyBorder="1" applyAlignment="1">
      <alignment horizontal="left" vertical="top" wrapText="1"/>
    </xf>
    <xf numFmtId="0" fontId="28" fillId="5" borderId="8" xfId="0" applyFont="1" applyFill="1" applyBorder="1" applyAlignment="1">
      <alignment horizontal="left" vertical="top" wrapText="1"/>
    </xf>
    <xf numFmtId="0" fontId="28" fillId="5" borderId="5" xfId="0" applyFont="1" applyFill="1" applyBorder="1" applyAlignment="1">
      <alignment horizontal="left" vertical="top" wrapText="1"/>
    </xf>
    <xf numFmtId="0" fontId="30" fillId="0" borderId="1" xfId="0" applyFont="1" applyBorder="1" applyAlignment="1">
      <alignment horizontal="left" vertical="center"/>
    </xf>
    <xf numFmtId="10" fontId="30" fillId="4" borderId="7" xfId="0" applyNumberFormat="1" applyFont="1" applyFill="1" applyBorder="1" applyAlignment="1" applyProtection="1">
      <alignment horizontal="left" vertical="center"/>
      <protection locked="0"/>
    </xf>
    <xf numFmtId="10" fontId="30" fillId="4" borderId="8" xfId="0" applyNumberFormat="1" applyFont="1" applyFill="1" applyBorder="1" applyAlignment="1" applyProtection="1">
      <alignment horizontal="left" vertical="center"/>
      <protection locked="0"/>
    </xf>
    <xf numFmtId="10" fontId="30" fillId="4" borderId="5" xfId="0" applyNumberFormat="1" applyFont="1" applyFill="1" applyBorder="1" applyAlignment="1" applyProtection="1">
      <alignment horizontal="left" vertical="center"/>
      <protection locked="0"/>
    </xf>
    <xf numFmtId="10" fontId="29" fillId="6" borderId="7" xfId="0" applyNumberFormat="1" applyFont="1" applyFill="1" applyBorder="1" applyAlignment="1">
      <alignment horizontal="left" vertical="center"/>
    </xf>
    <xf numFmtId="10" fontId="29" fillId="6" borderId="8" xfId="0" applyNumberFormat="1" applyFont="1" applyFill="1" applyBorder="1" applyAlignment="1">
      <alignment horizontal="left" vertical="center"/>
    </xf>
    <xf numFmtId="10" fontId="29" fillId="6" borderId="5" xfId="0" applyNumberFormat="1" applyFont="1" applyFill="1" applyBorder="1" applyAlignment="1">
      <alignment horizontal="left" vertical="center"/>
    </xf>
    <xf numFmtId="0" fontId="30" fillId="0" borderId="8" xfId="0" applyFont="1" applyBorder="1" applyAlignment="1">
      <alignment horizontal="left" vertical="center"/>
    </xf>
    <xf numFmtId="0" fontId="28" fillId="5" borderId="8" xfId="0" applyFont="1" applyFill="1" applyBorder="1" applyAlignment="1">
      <alignment horizontal="left" vertical="center" wrapText="1"/>
    </xf>
    <xf numFmtId="0" fontId="31" fillId="2" borderId="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5" xfId="0" applyFont="1" applyFill="1" applyBorder="1" applyAlignment="1">
      <alignment horizontal="left" vertical="center"/>
    </xf>
    <xf numFmtId="0" fontId="36" fillId="0" borderId="16" xfId="0" applyFont="1" applyBorder="1" applyAlignment="1">
      <alignment horizontal="left"/>
    </xf>
    <xf numFmtId="0" fontId="26" fillId="5" borderId="23" xfId="0" applyFont="1" applyFill="1" applyBorder="1" applyAlignment="1">
      <alignment horizontal="center"/>
    </xf>
    <xf numFmtId="0" fontId="26" fillId="6" borderId="8" xfId="0" applyFont="1" applyFill="1" applyBorder="1" applyAlignment="1">
      <alignment horizontal="center"/>
    </xf>
    <xf numFmtId="170" fontId="25" fillId="4" borderId="19" xfId="0" applyNumberFormat="1" applyFont="1" applyFill="1" applyBorder="1" applyAlignment="1">
      <alignment horizontal="center" vertical="center"/>
    </xf>
    <xf numFmtId="170" fontId="25" fillId="4" borderId="20" xfId="0" applyNumberFormat="1" applyFont="1" applyFill="1" applyBorder="1" applyAlignment="1">
      <alignment horizontal="center" vertical="center"/>
    </xf>
    <xf numFmtId="170" fontId="25" fillId="4" borderId="21" xfId="0" applyNumberFormat="1" applyFont="1" applyFill="1" applyBorder="1" applyAlignment="1">
      <alignment horizontal="center" vertical="center"/>
    </xf>
    <xf numFmtId="0" fontId="17" fillId="0" borderId="0" xfId="0" applyFont="1" applyAlignment="1">
      <alignment horizontal="left" wrapText="1"/>
    </xf>
    <xf numFmtId="0" fontId="17" fillId="0" borderId="22" xfId="0" applyFont="1" applyBorder="1" applyAlignment="1">
      <alignment horizontal="left" wrapText="1"/>
    </xf>
    <xf numFmtId="0" fontId="33" fillId="5" borderId="1" xfId="0" applyFont="1" applyFill="1" applyBorder="1" applyAlignment="1">
      <alignment horizontal="center"/>
    </xf>
    <xf numFmtId="0" fontId="33" fillId="10" borderId="1" xfId="0" applyFont="1" applyFill="1" applyBorder="1" applyAlignment="1">
      <alignment horizontal="center"/>
    </xf>
    <xf numFmtId="0" fontId="0" fillId="4" borderId="1" xfId="0" applyFill="1" applyBorder="1" applyAlignment="1" applyProtection="1">
      <alignment horizontal="center"/>
      <protection locked="0"/>
    </xf>
    <xf numFmtId="0" fontId="33" fillId="5" borderId="1" xfId="0" applyFont="1" applyFill="1" applyBorder="1" applyAlignment="1">
      <alignment horizontal="left"/>
    </xf>
    <xf numFmtId="0" fontId="28" fillId="5" borderId="1" xfId="0" applyFont="1" applyFill="1" applyBorder="1" applyAlignment="1">
      <alignment horizontal="center"/>
    </xf>
    <xf numFmtId="0" fontId="34" fillId="23" borderId="25" xfId="0" applyFont="1" applyFill="1" applyBorder="1" applyAlignment="1">
      <alignment vertical="top" wrapText="1"/>
    </xf>
    <xf numFmtId="0" fontId="50" fillId="14" borderId="25" xfId="0" applyFont="1" applyFill="1" applyBorder="1" applyAlignment="1">
      <alignment vertical="top" wrapText="1"/>
    </xf>
    <xf numFmtId="168" fontId="30" fillId="0" borderId="1" xfId="0" applyNumberFormat="1" applyFont="1" applyBorder="1" applyAlignment="1">
      <alignment horizontal="center" vertical="center"/>
    </xf>
    <xf numFmtId="0" fontId="28" fillId="13" borderId="4" xfId="0" applyFont="1" applyFill="1" applyBorder="1" applyAlignment="1">
      <alignment horizontal="center" vertical="center"/>
    </xf>
    <xf numFmtId="0" fontId="48" fillId="13" borderId="4" xfId="0" applyFont="1" applyFill="1" applyBorder="1" applyAlignment="1">
      <alignment horizontal="center" vertical="center"/>
    </xf>
    <xf numFmtId="0" fontId="28" fillId="10" borderId="4" xfId="0" applyFont="1" applyFill="1" applyBorder="1" applyAlignment="1">
      <alignment horizontal="center" vertical="center"/>
    </xf>
    <xf numFmtId="0" fontId="48" fillId="10" borderId="4" xfId="0" applyFont="1" applyFill="1" applyBorder="1" applyAlignment="1">
      <alignment horizontal="center" vertical="center"/>
    </xf>
  </cellXfs>
  <cellStyles count="16">
    <cellStyle name="Comma_Uurtarieven 2000 LEVERANCIER" xfId="10" xr:uid="{8FF533E9-B1B9-4CD0-B543-9B85E12984E0}"/>
    <cellStyle name="Euro" xfId="13" xr:uid="{3489C4BB-2B51-468D-BF1F-FE3D399315EF}"/>
    <cellStyle name="Euro 15" xfId="14" xr:uid="{A652CB77-9554-4DE3-8916-D390E659B304}"/>
    <cellStyle name="Komma" xfId="1" builtinId="3"/>
    <cellStyle name="Komma 3 3" xfId="12" xr:uid="{3A7C35AC-5288-48E2-A263-5ADC75731A35}"/>
    <cellStyle name="Normal_ KLM-CTR(STA)-Recap.xls" xfId="4" xr:uid="{BD796E59-2400-433E-82EE-23666C5ED6A3}"/>
    <cellStyle name="Procent" xfId="3" builtinId="5"/>
    <cellStyle name="Standaard" xfId="0" builtinId="0"/>
    <cellStyle name="Standaard 10" xfId="8" xr:uid="{901C8C8D-9E1E-4477-8FE5-3C8315BAFBCA}"/>
    <cellStyle name="Standaard 2" xfId="5" xr:uid="{A0419DBF-A93D-4A4A-A112-8AB9B2A4EEBB}"/>
    <cellStyle name="Standaard 2 2" xfId="6" xr:uid="{935933BF-FCC9-4AE2-8F18-319C922F3D2F}"/>
    <cellStyle name="Standaard 3" xfId="15" xr:uid="{56140B14-E2D7-44CC-98E9-2A5488848C7C}"/>
    <cellStyle name="Standaard 4 2" xfId="9" xr:uid="{FAECF62F-0093-4072-BF01-8567D080C91E}"/>
    <cellStyle name="Valuta" xfId="2" builtinId="4"/>
    <cellStyle name="Valuta 2" xfId="7" xr:uid="{88644128-7548-4760-B07B-860BFEE4930B}"/>
    <cellStyle name="Valuta 3 2" xfId="11" xr:uid="{D55F8827-AE31-42D4-A708-A17DB0AE8D6F}"/>
  </cellStyles>
  <dxfs count="62">
    <dxf>
      <font>
        <color rgb="FF9C0006"/>
      </font>
    </dxf>
    <dxf>
      <font>
        <color rgb="FF9C0006"/>
      </font>
    </dxf>
    <dxf>
      <font>
        <color rgb="FF9C0006"/>
      </font>
    </dxf>
    <dxf>
      <font>
        <color rgb="FF9C0006"/>
      </font>
      <fill>
        <patternFill>
          <bgColor rgb="FFFFC7CE"/>
        </patternFill>
      </fill>
    </dxf>
    <dxf>
      <numFmt numFmtId="34" formatCode="_ &quot;€&quot;\ * #,##0.00_ ;_ &quot;€&quot;\ * \-#,##0.00_ ;_ &quot;€&quot;\ * &quot;-&quot;??_ ;_ @_ "/>
      <border diagonalUp="0" diagonalDown="0" outline="0">
        <left style="thin">
          <color auto="1"/>
        </left>
        <right style="thin">
          <color auto="1"/>
        </right>
        <top style="thin">
          <color auto="1"/>
        </top>
        <bottom style="thin">
          <color auto="1"/>
        </bottom>
      </border>
    </dxf>
    <dxf>
      <numFmt numFmtId="176" formatCode="&quot;€&quot;\ #,##0.00"/>
      <fill>
        <patternFill patternType="solid">
          <fgColor indexed="64"/>
          <bgColor rgb="FFFFFF00"/>
        </patternFill>
      </fill>
      <border diagonalUp="0" diagonalDown="0" outline="0">
        <left style="thin">
          <color auto="1"/>
        </left>
        <right style="thin">
          <color auto="1"/>
        </right>
        <top style="thin">
          <color auto="1"/>
        </top>
        <bottom style="thin">
          <color auto="1"/>
        </bottom>
      </border>
      <protection locked="0" hidden="0"/>
    </dxf>
    <dxf>
      <numFmt numFmtId="34" formatCode="_ &quot;€&quot;\ * #,##0.00_ ;_ &quot;€&quot;\ * \-#,##0.00_ ;_ &quot;€&quot;\ * &quot;-&quot;??_ ;_ @_ "/>
      <border diagonalUp="0" diagonalDown="0" outline="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4" formatCode="_ &quot;€&quot;\ * #,##0.00_ ;_ &quot;€&quot;\ * \-#,##0.00_ ;_ &quot;€&quot;\ * &quot;-&quot;??_ ;_ @_ "/>
      <border diagonalUp="0" diagonalDown="0" outline="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center" vertical="bottom" textRotation="0" indent="0" justifyLastLine="0" shrinkToFit="0" readingOrder="0"/>
      <border diagonalUp="0" diagonalDown="0" outline="0">
        <left style="thin">
          <color auto="1"/>
        </left>
        <right style="thin">
          <color auto="1"/>
        </right>
        <top style="thin">
          <color auto="1"/>
        </top>
        <bottom style="thin">
          <color auto="1"/>
        </bottom>
      </border>
    </dxf>
    <dxf>
      <alignment horizontal="center" vertical="bottom" textRotation="0" indent="0" justifyLastLine="0" shrinkToFit="0" readingOrder="0"/>
      <border diagonalUp="0" diagonalDown="0" outline="0">
        <left style="thin">
          <color auto="1"/>
        </left>
        <right style="thin">
          <color auto="1"/>
        </right>
        <top style="thin">
          <color auto="1"/>
        </top>
        <bottom style="thin">
          <color auto="1"/>
        </bottom>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outline="0">
        <top style="medium">
          <color theme="1"/>
        </top>
        <bottom style="thin">
          <color auto="1"/>
        </bottom>
      </border>
    </dxf>
    <dxf>
      <font>
        <b/>
        <i val="0"/>
        <strike val="0"/>
        <condense val="0"/>
        <extend val="0"/>
        <outline val="0"/>
        <shadow val="0"/>
        <u val="none"/>
        <vertAlign val="baseline"/>
        <sz val="11"/>
        <color theme="0"/>
        <name val="Aptos Display"/>
        <family val="2"/>
        <scheme val="major"/>
      </font>
      <fill>
        <patternFill patternType="solid">
          <fgColor indexed="64"/>
          <bgColor rgb="FF1D4539"/>
        </patternFill>
      </fill>
      <alignment horizontal="center" vertical="bottom" textRotation="0" wrapText="0" indent="0" justifyLastLine="0" shrinkToFit="0" readingOrder="0"/>
      <border diagonalUp="0" diagonalDown="0" outline="0">
        <left style="thin">
          <color theme="1"/>
        </left>
        <right style="thin">
          <color theme="1"/>
        </right>
        <top/>
        <bottom/>
      </border>
    </dxf>
    <dxf>
      <font>
        <strike val="0"/>
        <outline val="0"/>
        <shadow val="0"/>
        <u val="none"/>
        <vertAlign val="baseline"/>
        <name val="Aptos Display"/>
        <family val="2"/>
        <scheme val="major"/>
      </font>
      <numFmt numFmtId="177" formatCode="_ &quot;€&quot;\ * #,##0.0000_ ;_ &quot;€&quot;\ * \-#,##0.0000_ ;_ &quot;€&quot;\ * &quot;-&quot;????_ ;_ @_ "/>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name val="Aptos Display"/>
        <family val="2"/>
        <scheme val="major"/>
      </font>
      <fill>
        <patternFill patternType="solid">
          <fgColor indexed="64"/>
          <bgColor theme="0" tint="-4.9989318521683403E-2"/>
        </patternFill>
      </fill>
      <alignment horizontal="general" vertical="center" textRotation="0" wrapText="0" indent="0" justifyLastLine="0" shrinkToFit="0" readingOrder="0"/>
    </dxf>
    <dxf>
      <font>
        <strike val="0"/>
        <outline val="0"/>
        <shadow val="0"/>
        <u val="none"/>
        <vertAlign val="baseline"/>
        <name val="Aptos Display"/>
        <family val="2"/>
        <scheme val="major"/>
      </font>
      <fill>
        <patternFill patternType="solid">
          <fgColor indexed="64"/>
          <bgColor theme="0" tint="-4.9989318521683403E-2"/>
        </patternFill>
      </fill>
      <alignment horizontal="general" vertical="center" textRotation="0" wrapText="0" indent="0" justifyLastLine="0" shrinkToFit="0" readingOrder="0"/>
    </dxf>
    <dxf>
      <font>
        <strike val="0"/>
        <outline val="0"/>
        <shadow val="0"/>
        <u val="none"/>
        <vertAlign val="baseline"/>
        <name val="Aptos Display"/>
        <family val="2"/>
        <scheme val="major"/>
      </font>
    </dxf>
    <dxf>
      <font>
        <strike val="0"/>
        <outline val="0"/>
        <shadow val="0"/>
        <u val="none"/>
        <vertAlign val="baseline"/>
        <name val="Aptos Display"/>
        <family val="2"/>
        <scheme val="major"/>
      </font>
      <fill>
        <patternFill patternType="solid">
          <fgColor indexed="64"/>
          <bgColor rgb="FF1D4539"/>
        </patternFill>
      </fill>
    </dxf>
    <dxf>
      <font>
        <strike val="0"/>
        <outline val="0"/>
        <shadow val="0"/>
        <u val="none"/>
        <vertAlign val="baseline"/>
        <sz val="11"/>
        <color theme="1"/>
        <name val="Aptos Display"/>
        <family val="2"/>
        <scheme val="major"/>
      </font>
    </dxf>
    <dxf>
      <font>
        <strike val="0"/>
        <outline val="0"/>
        <shadow val="0"/>
        <u val="none"/>
        <vertAlign val="baseline"/>
        <sz val="11"/>
        <color theme="1"/>
        <name val="Aptos Display"/>
        <family val="2"/>
        <scheme val="major"/>
      </font>
    </dxf>
    <dxf>
      <font>
        <strike val="0"/>
        <outline val="0"/>
        <shadow val="0"/>
        <u val="none"/>
        <vertAlign val="baseline"/>
        <sz val="11"/>
        <color theme="1"/>
        <name val="Aptos Display"/>
        <family val="2"/>
        <scheme val="major"/>
      </font>
    </dxf>
    <dxf>
      <font>
        <strike val="0"/>
        <outline val="0"/>
        <shadow val="0"/>
        <u val="none"/>
        <vertAlign val="baseline"/>
        <sz val="11"/>
        <color theme="1"/>
        <name val="Aptos Display"/>
        <family val="2"/>
        <scheme val="major"/>
      </font>
    </dxf>
    <dxf>
      <border outline="0">
        <top style="thin">
          <color rgb="FF1D4539"/>
        </top>
      </border>
    </dxf>
    <dxf>
      <font>
        <strike val="0"/>
        <outline val="0"/>
        <shadow val="0"/>
        <u val="none"/>
        <vertAlign val="baseline"/>
        <sz val="11"/>
        <color theme="1"/>
        <name val="Aptos Display"/>
        <family val="2"/>
        <scheme val="major"/>
      </font>
    </dxf>
    <dxf>
      <border outline="0">
        <bottom style="thin">
          <color rgb="FF1D4539"/>
        </bottom>
      </border>
    </dxf>
    <dxf>
      <font>
        <b/>
        <i val="0"/>
        <strike val="0"/>
        <condense val="0"/>
        <extend val="0"/>
        <outline val="0"/>
        <shadow val="0"/>
        <u val="none"/>
        <vertAlign val="baseline"/>
        <sz val="14"/>
        <color theme="0"/>
        <name val="Aptos Display"/>
        <family val="2"/>
        <scheme val="none"/>
      </font>
      <fill>
        <patternFill patternType="solid">
          <fgColor indexed="64"/>
          <bgColor rgb="FF1D4539"/>
        </patternFill>
      </fill>
      <border diagonalUp="0" diagonalDown="0" outline="0">
        <left style="thin">
          <color rgb="FF1D4539"/>
        </left>
        <right style="thin">
          <color rgb="FF1D4539"/>
        </right>
        <top/>
        <bottom/>
      </border>
    </dxf>
    <dxf>
      <font>
        <b val="0"/>
        <i val="0"/>
        <strike val="0"/>
        <condense val="0"/>
        <extend val="0"/>
        <outline val="0"/>
        <shadow val="0"/>
        <u val="none"/>
        <vertAlign val="baseline"/>
        <sz val="10"/>
        <color auto="1"/>
        <name val="Aptos Narrow"/>
        <family val="2"/>
        <scheme val="minor"/>
      </font>
      <numFmt numFmtId="34" formatCode="_ &quot;€&quot;\ * #,##0.00_ ;_ &quot;€&quot;\ * \-#,##0.00_ ;_ &quot;€&quot;\ * &quot;-&quot;??_ ;_ @_ "/>
      <fill>
        <patternFill patternType="none">
          <fgColor indexed="64"/>
          <bgColor indexed="65"/>
        </patternFill>
      </fill>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Aptos Narrow"/>
        <family val="2"/>
        <scheme val="minor"/>
      </font>
      <numFmt numFmtId="34" formatCode="_ &quot;€&quot;\ * #,##0.00_ ;_ &quot;€&quot;\ * \-#,##0.00_ ;_ &quot;€&quot;\ * &quot;-&quot;??_ ;_ @_ "/>
      <fill>
        <patternFill patternType="none">
          <fgColor indexed="64"/>
          <bgColor indexed="65"/>
        </patternFill>
      </fill>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35" formatCode="_ * #,##0.00_ ;_ * \-#,##0.00_ ;_ * &quot;-&quot;??_ ;_ @_ "/>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0" formatCode="General"/>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1"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34" formatCode="_ &quot;€&quot;\ * #,##0.00_ ;_ &quot;€&quot;\ * \-#,##0.00_ ;_ &quot;€&quot;\ * &quot;-&quot;??_ ;_ @_ "/>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2" formatCode="0.0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0" formatCode="General"/>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ptos Narrow"/>
        <family val="2"/>
        <scheme val="minor"/>
      </font>
      <numFmt numFmtId="1" formatCode="0"/>
      <alignment horizontal="center" vertical="bottom"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ptos Narrow"/>
        <family val="2"/>
        <scheme val="minor"/>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ptos Narrow"/>
        <family val="2"/>
        <scheme val="minor"/>
      </font>
      <numFmt numFmtId="35" formatCode="_ * #,##0.00_ ;_ * \-#,##0.00_ ;_ * &quot;-&quot;??_ ;_ @_ "/>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ptos Narrow"/>
        <family val="2"/>
        <scheme val="minor"/>
      </font>
      <numFmt numFmtId="35" formatCode="_ * #,##0.00_ ;_ * \-#,##0.00_ ;_ * &quot;-&quot;??_ ;_ @_ "/>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ptos Narrow"/>
        <family val="2"/>
        <scheme val="minor"/>
      </font>
      <numFmt numFmtId="0" formatCode="Genera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ptos Narrow"/>
        <family val="2"/>
        <scheme val="minor"/>
      </font>
      <numFmt numFmtId="2"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numFmt numFmtId="0" formatCode="Genera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ptos Narrow"/>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numFmt numFmtId="166" formatCode="000"/>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ptos Narrow"/>
        <family val="2"/>
        <scheme val="minor"/>
      </font>
      <numFmt numFmtId="166" formatCode="00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numFmt numFmtId="2"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ptos Narrow"/>
        <family val="2"/>
        <scheme val="minor"/>
      </font>
      <numFmt numFmtId="2" formatCode="0.0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Aptos Narrow"/>
        <family val="2"/>
        <scheme val="minor"/>
      </font>
      <fill>
        <patternFill patternType="solid">
          <fgColor indexed="64"/>
          <bgColor rgb="FF1D4539"/>
        </patternFill>
      </fill>
      <border diagonalUp="0" diagonalDown="0" outline="0">
        <left style="thin">
          <color indexed="64"/>
        </left>
        <right style="thin">
          <color indexed="64"/>
        </right>
        <top/>
        <bottom/>
      </border>
    </dxf>
  </dxfs>
  <tableStyles count="0" defaultTableStyle="TableStyleMedium2" defaultPivotStyle="PivotStyleLight16"/>
  <colors>
    <mruColors>
      <color rgb="FF39876F"/>
      <color rgb="FFFFFFCC"/>
      <color rgb="FF1D45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2132054</xdr:colOff>
      <xdr:row>0</xdr:row>
      <xdr:rowOff>98197</xdr:rowOff>
    </xdr:from>
    <xdr:ext cx="1775890" cy="917638"/>
    <xdr:pic>
      <xdr:nvPicPr>
        <xdr:cNvPr id="6" name="Afbeelding 5">
          <a:extLst>
            <a:ext uri="{FF2B5EF4-FFF2-40B4-BE49-F238E27FC236}">
              <a16:creationId xmlns:a16="http://schemas.microsoft.com/office/drawing/2014/main" id="{C0B7142E-7EBE-4B3B-A93D-97FF5404A8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2583" y="98197"/>
          <a:ext cx="1775890" cy="917638"/>
        </a:xfrm>
        <a:prstGeom prst="rect">
          <a:avLst/>
        </a:prstGeom>
        <a:noFill/>
        <a:ln>
          <a:noFill/>
        </a:ln>
      </xdr:spPr>
    </xdr:pic>
    <xdr:clientData/>
  </xdr:oneCellAnchor>
  <xdr:twoCellAnchor editAs="oneCell">
    <xdr:from>
      <xdr:col>3</xdr:col>
      <xdr:colOff>1824879</xdr:colOff>
      <xdr:row>0</xdr:row>
      <xdr:rowOff>257923</xdr:rowOff>
    </xdr:from>
    <xdr:to>
      <xdr:col>4</xdr:col>
      <xdr:colOff>543471</xdr:colOff>
      <xdr:row>0</xdr:row>
      <xdr:rowOff>792443</xdr:rowOff>
    </xdr:to>
    <xdr:pic>
      <xdr:nvPicPr>
        <xdr:cNvPr id="2" name="Afbeelding 1" descr="Rijksmuseum Twenthe - Het kunstmuseum van Enschede">
          <a:extLst>
            <a:ext uri="{FF2B5EF4-FFF2-40B4-BE49-F238E27FC236}">
              <a16:creationId xmlns:a16="http://schemas.microsoft.com/office/drawing/2014/main" id="{2082F78E-C572-B1A3-C30F-882C99B201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8682879" y="257923"/>
          <a:ext cx="1244771" cy="534520"/>
        </a:xfrm>
        <a:prstGeom prst="rect">
          <a:avLst/>
        </a:prstGeom>
        <a:noFill/>
        <a:ln>
          <a:noFill/>
        </a:ln>
      </xdr:spPr>
    </xdr:pic>
    <xdr:clientData/>
  </xdr:twoCellAnchor>
  <xdr:twoCellAnchor editAs="oneCell">
    <xdr:from>
      <xdr:col>4</xdr:col>
      <xdr:colOff>781986</xdr:colOff>
      <xdr:row>0</xdr:row>
      <xdr:rowOff>171263</xdr:rowOff>
    </xdr:from>
    <xdr:to>
      <xdr:col>4</xdr:col>
      <xdr:colOff>2102336</xdr:colOff>
      <xdr:row>0</xdr:row>
      <xdr:rowOff>838760</xdr:rowOff>
    </xdr:to>
    <xdr:pic>
      <xdr:nvPicPr>
        <xdr:cNvPr id="3" name="Afbeelding 2" descr="De Museumfabriek - Weekend van de Wetenschap">
          <a:extLst>
            <a:ext uri="{FF2B5EF4-FFF2-40B4-BE49-F238E27FC236}">
              <a16:creationId xmlns:a16="http://schemas.microsoft.com/office/drawing/2014/main" id="{5567415E-22A4-28DB-9C0A-A605AB27B3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72515" y="171263"/>
          <a:ext cx="1326700" cy="6674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98484</xdr:colOff>
      <xdr:row>0</xdr:row>
      <xdr:rowOff>314201</xdr:rowOff>
    </xdr:from>
    <xdr:ext cx="1775890" cy="917638"/>
    <xdr:pic>
      <xdr:nvPicPr>
        <xdr:cNvPr id="4" name="Afbeelding 3">
          <a:extLst>
            <a:ext uri="{FF2B5EF4-FFF2-40B4-BE49-F238E27FC236}">
              <a16:creationId xmlns:a16="http://schemas.microsoft.com/office/drawing/2014/main" id="{F1A02E24-9FF5-4406-8995-64061B898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2439" y="314201"/>
          <a:ext cx="1775890" cy="917638"/>
        </a:xfrm>
        <a:prstGeom prst="rect">
          <a:avLst/>
        </a:prstGeom>
        <a:noFill/>
        <a:ln>
          <a:noFill/>
        </a:ln>
      </xdr:spPr>
    </xdr:pic>
    <xdr:clientData/>
  </xdr:oneCellAnchor>
  <xdr:oneCellAnchor>
    <xdr:from>
      <xdr:col>13</xdr:col>
      <xdr:colOff>215736</xdr:colOff>
      <xdr:row>0</xdr:row>
      <xdr:rowOff>473927</xdr:rowOff>
    </xdr:from>
    <xdr:ext cx="1149151" cy="534520"/>
    <xdr:pic>
      <xdr:nvPicPr>
        <xdr:cNvPr id="5" name="Afbeelding 4" descr="Rijksmuseum Twenthe - Het kunstmuseum van Enschede">
          <a:extLst>
            <a:ext uri="{FF2B5EF4-FFF2-40B4-BE49-F238E27FC236}">
              <a16:creationId xmlns:a16="http://schemas.microsoft.com/office/drawing/2014/main" id="{FA296999-01F3-46C3-A5D7-94B5FBA047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1309281" y="473927"/>
          <a:ext cx="1149151" cy="534520"/>
        </a:xfrm>
        <a:prstGeom prst="rect">
          <a:avLst/>
        </a:prstGeom>
        <a:noFill/>
        <a:ln>
          <a:noFill/>
        </a:ln>
      </xdr:spPr>
    </xdr:pic>
    <xdr:clientData/>
  </xdr:oneCellAnchor>
  <xdr:oneCellAnchor>
    <xdr:from>
      <xdr:col>15</xdr:col>
      <xdr:colOff>168672</xdr:colOff>
      <xdr:row>0</xdr:row>
      <xdr:rowOff>369949</xdr:rowOff>
    </xdr:from>
    <xdr:ext cx="1260438" cy="667497"/>
    <xdr:pic>
      <xdr:nvPicPr>
        <xdr:cNvPr id="7" name="Afbeelding 6" descr="De Museumfabriek - Weekend van de Wetenschap">
          <a:extLst>
            <a:ext uri="{FF2B5EF4-FFF2-40B4-BE49-F238E27FC236}">
              <a16:creationId xmlns:a16="http://schemas.microsoft.com/office/drawing/2014/main" id="{C2667A54-CA50-436D-990C-0F7BDC25D9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613036" y="369949"/>
          <a:ext cx="1260438" cy="667497"/>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281561</xdr:colOff>
      <xdr:row>0</xdr:row>
      <xdr:rowOff>54429</xdr:rowOff>
    </xdr:from>
    <xdr:ext cx="1775890" cy="917638"/>
    <xdr:pic>
      <xdr:nvPicPr>
        <xdr:cNvPr id="2" name="Afbeelding 1">
          <a:extLst>
            <a:ext uri="{FF2B5EF4-FFF2-40B4-BE49-F238E27FC236}">
              <a16:creationId xmlns:a16="http://schemas.microsoft.com/office/drawing/2014/main" id="{1CEA0F36-35CB-4DAC-8612-C6E79BF2D9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79597" y="54429"/>
          <a:ext cx="1775890" cy="917638"/>
        </a:xfrm>
        <a:prstGeom prst="rect">
          <a:avLst/>
        </a:prstGeom>
        <a:noFill/>
        <a:ln>
          <a:noFill/>
        </a:ln>
      </xdr:spPr>
    </xdr:pic>
    <xdr:clientData/>
  </xdr:oneCellAnchor>
  <xdr:twoCellAnchor editAs="oneCell">
    <xdr:from>
      <xdr:col>6</xdr:col>
      <xdr:colOff>204107</xdr:colOff>
      <xdr:row>0</xdr:row>
      <xdr:rowOff>214155</xdr:rowOff>
    </xdr:from>
    <xdr:to>
      <xdr:col>8</xdr:col>
      <xdr:colOff>329010</xdr:colOff>
      <xdr:row>0</xdr:row>
      <xdr:rowOff>751850</xdr:rowOff>
    </xdr:to>
    <xdr:pic>
      <xdr:nvPicPr>
        <xdr:cNvPr id="3" name="Afbeelding 2" descr="Rijksmuseum Twenthe - Het kunstmuseum van Enschede">
          <a:extLst>
            <a:ext uri="{FF2B5EF4-FFF2-40B4-BE49-F238E27FC236}">
              <a16:creationId xmlns:a16="http://schemas.microsoft.com/office/drawing/2014/main" id="{FA53E243-0D9C-49DE-AB4C-33C07F33B6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8939893" y="214155"/>
          <a:ext cx="1254296" cy="537695"/>
        </a:xfrm>
        <a:prstGeom prst="rect">
          <a:avLst/>
        </a:prstGeom>
        <a:noFill/>
        <a:ln>
          <a:noFill/>
        </a:ln>
      </xdr:spPr>
    </xdr:pic>
    <xdr:clientData/>
  </xdr:twoCellAnchor>
  <xdr:twoCellAnchor editAs="oneCell">
    <xdr:from>
      <xdr:col>9</xdr:col>
      <xdr:colOff>26415</xdr:colOff>
      <xdr:row>0</xdr:row>
      <xdr:rowOff>127495</xdr:rowOff>
    </xdr:from>
    <xdr:to>
      <xdr:col>11</xdr:col>
      <xdr:colOff>258193</xdr:colOff>
      <xdr:row>0</xdr:row>
      <xdr:rowOff>794992</xdr:rowOff>
    </xdr:to>
    <xdr:pic>
      <xdr:nvPicPr>
        <xdr:cNvPr id="6" name="Afbeelding 5" descr="De Museumfabriek - Weekend van de Wetenschap">
          <a:extLst>
            <a:ext uri="{FF2B5EF4-FFF2-40B4-BE49-F238E27FC236}">
              <a16:creationId xmlns:a16="http://schemas.microsoft.com/office/drawing/2014/main" id="{EC3C493E-E2AA-4336-ADEE-451F8E16DD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35879" y="127495"/>
          <a:ext cx="1320350" cy="66749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694764</xdr:colOff>
      <xdr:row>0</xdr:row>
      <xdr:rowOff>518313</xdr:rowOff>
    </xdr:from>
    <xdr:ext cx="1220679" cy="537695"/>
    <xdr:pic>
      <xdr:nvPicPr>
        <xdr:cNvPr id="5" name="Afbeelding 4" descr="Rijksmuseum Twenthe - Het kunstmuseum van Enschede">
          <a:extLst>
            <a:ext uri="{FF2B5EF4-FFF2-40B4-BE49-F238E27FC236}">
              <a16:creationId xmlns:a16="http://schemas.microsoft.com/office/drawing/2014/main" id="{D6C299AA-7B11-4D26-931D-150A1E888F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4220264" y="518313"/>
          <a:ext cx="1220679" cy="537695"/>
        </a:xfrm>
        <a:prstGeom prst="rect">
          <a:avLst/>
        </a:prstGeom>
        <a:noFill/>
        <a:ln>
          <a:noFill/>
        </a:ln>
      </xdr:spPr>
    </xdr:pic>
    <xdr:clientData/>
  </xdr:oneCellAnchor>
  <xdr:oneCellAnchor>
    <xdr:from>
      <xdr:col>12</xdr:col>
      <xdr:colOff>190500</xdr:colOff>
      <xdr:row>0</xdr:row>
      <xdr:rowOff>431653</xdr:rowOff>
    </xdr:from>
    <xdr:ext cx="1249939" cy="664322"/>
    <xdr:pic>
      <xdr:nvPicPr>
        <xdr:cNvPr id="7" name="Afbeelding 6" descr="De Museumfabriek - Weekend van de Wetenschap">
          <a:extLst>
            <a:ext uri="{FF2B5EF4-FFF2-40B4-BE49-F238E27FC236}">
              <a16:creationId xmlns:a16="http://schemas.microsoft.com/office/drawing/2014/main" id="{683F72F7-536C-4F78-B382-81178AEDC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98588" y="431653"/>
          <a:ext cx="1249939" cy="664322"/>
        </a:xfrm>
        <a:prstGeom prst="rect">
          <a:avLst/>
        </a:prstGeom>
        <a:noFill/>
        <a:ln>
          <a:noFill/>
        </a:ln>
      </xdr:spPr>
    </xdr:pic>
    <xdr:clientData/>
  </xdr:oneCellAnchor>
  <xdr:oneCellAnchor>
    <xdr:from>
      <xdr:col>13</xdr:col>
      <xdr:colOff>526677</xdr:colOff>
      <xdr:row>0</xdr:row>
      <xdr:rowOff>380998</xdr:rowOff>
    </xdr:from>
    <xdr:ext cx="1775890" cy="917638"/>
    <xdr:pic>
      <xdr:nvPicPr>
        <xdr:cNvPr id="8" name="Afbeelding 7">
          <a:extLst>
            <a:ext uri="{FF2B5EF4-FFF2-40B4-BE49-F238E27FC236}">
              <a16:creationId xmlns:a16="http://schemas.microsoft.com/office/drawing/2014/main" id="{59D50722-9821-4B42-BBBE-B2FE073EBD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86412" y="380998"/>
          <a:ext cx="1775890" cy="917638"/>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28</xdr:col>
      <xdr:colOff>1775495</xdr:colOff>
      <xdr:row>0</xdr:row>
      <xdr:rowOff>157303</xdr:rowOff>
    </xdr:from>
    <xdr:ext cx="1775890" cy="917638"/>
    <xdr:pic>
      <xdr:nvPicPr>
        <xdr:cNvPr id="4" name="Afbeelding 3">
          <a:extLst>
            <a:ext uri="{FF2B5EF4-FFF2-40B4-BE49-F238E27FC236}">
              <a16:creationId xmlns:a16="http://schemas.microsoft.com/office/drawing/2014/main" id="{17B59291-AC54-4322-8D7C-3E91AB14A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4517" y="157303"/>
          <a:ext cx="1775890" cy="917638"/>
        </a:xfrm>
        <a:prstGeom prst="rect">
          <a:avLst/>
        </a:prstGeom>
        <a:noFill/>
        <a:ln>
          <a:noFill/>
        </a:ln>
      </xdr:spPr>
    </xdr:pic>
    <xdr:clientData/>
  </xdr:oneCellAnchor>
  <xdr:twoCellAnchor editAs="oneCell">
    <xdr:from>
      <xdr:col>27</xdr:col>
      <xdr:colOff>936688</xdr:colOff>
      <xdr:row>1</xdr:row>
      <xdr:rowOff>182315</xdr:rowOff>
    </xdr:from>
    <xdr:to>
      <xdr:col>28</xdr:col>
      <xdr:colOff>89134</xdr:colOff>
      <xdr:row>2</xdr:row>
      <xdr:rowOff>113874</xdr:rowOff>
    </xdr:to>
    <xdr:pic>
      <xdr:nvPicPr>
        <xdr:cNvPr id="5" name="Afbeelding 4" descr="Rijksmuseum Twenthe - Het kunstmuseum van Enschede">
          <a:extLst>
            <a:ext uri="{FF2B5EF4-FFF2-40B4-BE49-F238E27FC236}">
              <a16:creationId xmlns:a16="http://schemas.microsoft.com/office/drawing/2014/main" id="{55AD7162-35A2-47AC-9C64-907E401655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9550210" y="356250"/>
          <a:ext cx="1247946" cy="544472"/>
        </a:xfrm>
        <a:prstGeom prst="rect">
          <a:avLst/>
        </a:prstGeom>
        <a:noFill/>
        <a:ln>
          <a:noFill/>
        </a:ln>
      </xdr:spPr>
    </xdr:pic>
    <xdr:clientData/>
  </xdr:twoCellAnchor>
  <xdr:twoCellAnchor editAs="oneCell">
    <xdr:from>
      <xdr:col>28</xdr:col>
      <xdr:colOff>506061</xdr:colOff>
      <xdr:row>0</xdr:row>
      <xdr:rowOff>150326</xdr:rowOff>
    </xdr:from>
    <xdr:to>
      <xdr:col>28</xdr:col>
      <xdr:colOff>1708156</xdr:colOff>
      <xdr:row>2</xdr:row>
      <xdr:rowOff>68942</xdr:rowOff>
    </xdr:to>
    <xdr:pic>
      <xdr:nvPicPr>
        <xdr:cNvPr id="6" name="Afbeelding 5" descr="De Museumfabriek - Weekend van de Wetenschap">
          <a:extLst>
            <a:ext uri="{FF2B5EF4-FFF2-40B4-BE49-F238E27FC236}">
              <a16:creationId xmlns:a16="http://schemas.microsoft.com/office/drawing/2014/main" id="{AD2AFA86-EC3D-415E-B635-1905D86E22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215083" y="150326"/>
          <a:ext cx="1202095" cy="70546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12</xdr:col>
      <xdr:colOff>172704</xdr:colOff>
      <xdr:row>0</xdr:row>
      <xdr:rowOff>125640</xdr:rowOff>
    </xdr:from>
    <xdr:ext cx="1775890" cy="917638"/>
    <xdr:pic>
      <xdr:nvPicPr>
        <xdr:cNvPr id="2" name="Afbeelding 1">
          <a:extLst>
            <a:ext uri="{FF2B5EF4-FFF2-40B4-BE49-F238E27FC236}">
              <a16:creationId xmlns:a16="http://schemas.microsoft.com/office/drawing/2014/main" id="{6B762694-5645-40AA-BDAF-FC43A6AFCF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43633" y="125640"/>
          <a:ext cx="1775890" cy="917638"/>
        </a:xfrm>
        <a:prstGeom prst="rect">
          <a:avLst/>
        </a:prstGeom>
        <a:noFill/>
        <a:ln>
          <a:noFill/>
        </a:ln>
      </xdr:spPr>
    </xdr:pic>
    <xdr:clientData/>
  </xdr:oneCellAnchor>
  <xdr:twoCellAnchor editAs="oneCell">
    <xdr:from>
      <xdr:col>10</xdr:col>
      <xdr:colOff>2667000</xdr:colOff>
      <xdr:row>1</xdr:row>
      <xdr:rowOff>102123</xdr:rowOff>
    </xdr:from>
    <xdr:to>
      <xdr:col>11</xdr:col>
      <xdr:colOff>1217557</xdr:colOff>
      <xdr:row>1</xdr:row>
      <xdr:rowOff>639818</xdr:rowOff>
    </xdr:to>
    <xdr:pic>
      <xdr:nvPicPr>
        <xdr:cNvPr id="3" name="Afbeelding 2" descr="Rijksmuseum Twenthe - Het kunstmuseum van Enschede">
          <a:extLst>
            <a:ext uri="{FF2B5EF4-FFF2-40B4-BE49-F238E27FC236}">
              <a16:creationId xmlns:a16="http://schemas.microsoft.com/office/drawing/2014/main" id="{24DF439D-4B50-4642-868B-1F04F42E31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5103929" y="279016"/>
          <a:ext cx="1244771" cy="537695"/>
        </a:xfrm>
        <a:prstGeom prst="rect">
          <a:avLst/>
        </a:prstGeom>
        <a:noFill/>
        <a:ln>
          <a:noFill/>
        </a:ln>
      </xdr:spPr>
    </xdr:pic>
    <xdr:clientData/>
  </xdr:twoCellAnchor>
  <xdr:twoCellAnchor editAs="oneCell">
    <xdr:from>
      <xdr:col>11</xdr:col>
      <xdr:colOff>1462422</xdr:colOff>
      <xdr:row>1</xdr:row>
      <xdr:rowOff>18638</xdr:rowOff>
    </xdr:from>
    <xdr:to>
      <xdr:col>12</xdr:col>
      <xdr:colOff>152511</xdr:colOff>
      <xdr:row>1</xdr:row>
      <xdr:rowOff>692485</xdr:rowOff>
    </xdr:to>
    <xdr:pic>
      <xdr:nvPicPr>
        <xdr:cNvPr id="6" name="Afbeelding 5" descr="De Museumfabriek - Weekend van de Wetenschap">
          <a:extLst>
            <a:ext uri="{FF2B5EF4-FFF2-40B4-BE49-F238E27FC236}">
              <a16:creationId xmlns:a16="http://schemas.microsoft.com/office/drawing/2014/main" id="{5C88E585-7921-484D-87DA-82F94525C9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593565" y="195531"/>
          <a:ext cx="1329875" cy="67384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12</xdr:col>
      <xdr:colOff>1388151</xdr:colOff>
      <xdr:row>1</xdr:row>
      <xdr:rowOff>0</xdr:rowOff>
    </xdr:from>
    <xdr:ext cx="1775890" cy="917638"/>
    <xdr:pic>
      <xdr:nvPicPr>
        <xdr:cNvPr id="4" name="Afbeelding 3">
          <a:extLst>
            <a:ext uri="{FF2B5EF4-FFF2-40B4-BE49-F238E27FC236}">
              <a16:creationId xmlns:a16="http://schemas.microsoft.com/office/drawing/2014/main" id="{6A1B7429-2ABB-4971-9D40-E828A1F78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16378" y="173182"/>
          <a:ext cx="1775890" cy="917638"/>
        </a:xfrm>
        <a:prstGeom prst="rect">
          <a:avLst/>
        </a:prstGeom>
        <a:noFill/>
        <a:ln>
          <a:noFill/>
        </a:ln>
      </xdr:spPr>
    </xdr:pic>
    <xdr:clientData/>
  </xdr:oneCellAnchor>
  <xdr:twoCellAnchor editAs="oneCell">
    <xdr:from>
      <xdr:col>11</xdr:col>
      <xdr:colOff>221960</xdr:colOff>
      <xdr:row>1</xdr:row>
      <xdr:rowOff>162901</xdr:rowOff>
    </xdr:from>
    <xdr:to>
      <xdr:col>11</xdr:col>
      <xdr:colOff>1479431</xdr:colOff>
      <xdr:row>2</xdr:row>
      <xdr:rowOff>236180</xdr:rowOff>
    </xdr:to>
    <xdr:pic>
      <xdr:nvPicPr>
        <xdr:cNvPr id="5" name="Afbeelding 4" descr="Rijksmuseum Twenthe - Het kunstmuseum van Enschede">
          <a:extLst>
            <a:ext uri="{FF2B5EF4-FFF2-40B4-BE49-F238E27FC236}">
              <a16:creationId xmlns:a16="http://schemas.microsoft.com/office/drawing/2014/main" id="{61356A2B-CD55-4B23-9D31-FBBD872A41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6570324" y="336083"/>
          <a:ext cx="1254296" cy="537695"/>
        </a:xfrm>
        <a:prstGeom prst="rect">
          <a:avLst/>
        </a:prstGeom>
        <a:noFill/>
        <a:ln>
          <a:noFill/>
        </a:ln>
      </xdr:spPr>
    </xdr:pic>
    <xdr:clientData/>
  </xdr:twoCellAnchor>
  <xdr:twoCellAnchor editAs="oneCell">
    <xdr:from>
      <xdr:col>12</xdr:col>
      <xdr:colOff>38083</xdr:colOff>
      <xdr:row>1</xdr:row>
      <xdr:rowOff>73066</xdr:rowOff>
    </xdr:from>
    <xdr:to>
      <xdr:col>12</xdr:col>
      <xdr:colOff>1355258</xdr:colOff>
      <xdr:row>2</xdr:row>
      <xdr:rowOff>269797</xdr:rowOff>
    </xdr:to>
    <xdr:pic>
      <xdr:nvPicPr>
        <xdr:cNvPr id="6" name="Afbeelding 5" descr="De Museumfabriek - Weekend van de Wetenschap">
          <a:extLst>
            <a:ext uri="{FF2B5EF4-FFF2-40B4-BE49-F238E27FC236}">
              <a16:creationId xmlns:a16="http://schemas.microsoft.com/office/drawing/2014/main" id="{C6994A3E-0D8D-4E00-8D0A-EE07CA7BE8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66310" y="246248"/>
          <a:ext cx="1317175" cy="66432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7</xdr:col>
      <xdr:colOff>1178601</xdr:colOff>
      <xdr:row>0</xdr:row>
      <xdr:rowOff>38100</xdr:rowOff>
    </xdr:from>
    <xdr:ext cx="1775890" cy="917638"/>
    <xdr:pic>
      <xdr:nvPicPr>
        <xdr:cNvPr id="2" name="Afbeelding 1">
          <a:extLst>
            <a:ext uri="{FF2B5EF4-FFF2-40B4-BE49-F238E27FC236}">
              <a16:creationId xmlns:a16="http://schemas.microsoft.com/office/drawing/2014/main" id="{5F43757A-6198-47E1-A65D-1F90ADA7CB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89426" y="38100"/>
          <a:ext cx="1775890" cy="917638"/>
        </a:xfrm>
        <a:prstGeom prst="rect">
          <a:avLst/>
        </a:prstGeom>
        <a:noFill/>
        <a:ln>
          <a:noFill/>
        </a:ln>
      </xdr:spPr>
    </xdr:pic>
    <xdr:clientData/>
  </xdr:oneCellAnchor>
  <xdr:twoCellAnchor editAs="oneCell">
    <xdr:from>
      <xdr:col>5</xdr:col>
      <xdr:colOff>1298285</xdr:colOff>
      <xdr:row>1</xdr:row>
      <xdr:rowOff>10501</xdr:rowOff>
    </xdr:from>
    <xdr:to>
      <xdr:col>6</xdr:col>
      <xdr:colOff>1212731</xdr:colOff>
      <xdr:row>2</xdr:row>
      <xdr:rowOff>83780</xdr:rowOff>
    </xdr:to>
    <xdr:pic>
      <xdr:nvPicPr>
        <xdr:cNvPr id="3" name="Afbeelding 2" descr="Rijksmuseum Twenthe - Het kunstmuseum van Enschede">
          <a:extLst>
            <a:ext uri="{FF2B5EF4-FFF2-40B4-BE49-F238E27FC236}">
              <a16:creationId xmlns:a16="http://schemas.microsoft.com/office/drawing/2014/main" id="{5C083329-F11C-4703-B415-5711A5CAF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8813510" y="201001"/>
          <a:ext cx="1257471" cy="530479"/>
        </a:xfrm>
        <a:prstGeom prst="rect">
          <a:avLst/>
        </a:prstGeom>
        <a:noFill/>
        <a:ln>
          <a:noFill/>
        </a:ln>
      </xdr:spPr>
    </xdr:pic>
    <xdr:clientData/>
  </xdr:twoCellAnchor>
  <xdr:twoCellAnchor editAs="oneCell">
    <xdr:from>
      <xdr:col>6</xdr:col>
      <xdr:colOff>1276333</xdr:colOff>
      <xdr:row>0</xdr:row>
      <xdr:rowOff>111166</xdr:rowOff>
    </xdr:from>
    <xdr:to>
      <xdr:col>7</xdr:col>
      <xdr:colOff>1145708</xdr:colOff>
      <xdr:row>2</xdr:row>
      <xdr:rowOff>117397</xdr:rowOff>
    </xdr:to>
    <xdr:pic>
      <xdr:nvPicPr>
        <xdr:cNvPr id="4" name="Afbeelding 3" descr="De Museumfabriek - Weekend van de Wetenschap">
          <a:extLst>
            <a:ext uri="{FF2B5EF4-FFF2-40B4-BE49-F238E27FC236}">
              <a16:creationId xmlns:a16="http://schemas.microsoft.com/office/drawing/2014/main" id="{A98B3554-0185-49E3-BFF3-02ECB48DD4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39358" y="111166"/>
          <a:ext cx="1317175" cy="65393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997084</xdr:colOff>
      <xdr:row>0</xdr:row>
      <xdr:rowOff>112058</xdr:rowOff>
    </xdr:from>
    <xdr:ext cx="1775890" cy="917638"/>
    <xdr:pic>
      <xdr:nvPicPr>
        <xdr:cNvPr id="2" name="Afbeelding 1">
          <a:extLst>
            <a:ext uri="{FF2B5EF4-FFF2-40B4-BE49-F238E27FC236}">
              <a16:creationId xmlns:a16="http://schemas.microsoft.com/office/drawing/2014/main" id="{0EE84594-9D02-4228-A930-D72EDA3CD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54025" y="112058"/>
          <a:ext cx="1775890" cy="917638"/>
        </a:xfrm>
        <a:prstGeom prst="rect">
          <a:avLst/>
        </a:prstGeom>
        <a:noFill/>
        <a:ln>
          <a:noFill/>
        </a:ln>
      </xdr:spPr>
    </xdr:pic>
    <xdr:clientData/>
  </xdr:oneCellAnchor>
  <xdr:twoCellAnchor editAs="oneCell">
    <xdr:from>
      <xdr:col>7</xdr:col>
      <xdr:colOff>1034117</xdr:colOff>
      <xdr:row>1</xdr:row>
      <xdr:rowOff>47666</xdr:rowOff>
    </xdr:from>
    <xdr:to>
      <xdr:col>7</xdr:col>
      <xdr:colOff>2278888</xdr:colOff>
      <xdr:row>2</xdr:row>
      <xdr:rowOff>114714</xdr:rowOff>
    </xdr:to>
    <xdr:pic>
      <xdr:nvPicPr>
        <xdr:cNvPr id="3" name="Afbeelding 2" descr="Rijksmuseum Twenthe - Het kunstmuseum van Enschede">
          <a:extLst>
            <a:ext uri="{FF2B5EF4-FFF2-40B4-BE49-F238E27FC236}">
              <a16:creationId xmlns:a16="http://schemas.microsoft.com/office/drawing/2014/main" id="{D29F4643-5DE3-4954-9154-8186FFF3EF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7136970" y="226960"/>
          <a:ext cx="1244771" cy="537695"/>
        </a:xfrm>
        <a:prstGeom prst="rect">
          <a:avLst/>
        </a:prstGeom>
        <a:noFill/>
        <a:ln>
          <a:noFill/>
        </a:ln>
      </xdr:spPr>
    </xdr:pic>
    <xdr:clientData/>
  </xdr:twoCellAnchor>
  <xdr:twoCellAnchor editAs="oneCell">
    <xdr:from>
      <xdr:col>7</xdr:col>
      <xdr:colOff>2576608</xdr:colOff>
      <xdr:row>0</xdr:row>
      <xdr:rowOff>143475</xdr:rowOff>
    </xdr:from>
    <xdr:to>
      <xdr:col>8</xdr:col>
      <xdr:colOff>863339</xdr:colOff>
      <xdr:row>2</xdr:row>
      <xdr:rowOff>164206</xdr:rowOff>
    </xdr:to>
    <xdr:pic>
      <xdr:nvPicPr>
        <xdr:cNvPr id="6" name="Afbeelding 5" descr="De Museumfabriek - Weekend van de Wetenschap">
          <a:extLst>
            <a:ext uri="{FF2B5EF4-FFF2-40B4-BE49-F238E27FC236}">
              <a16:creationId xmlns:a16="http://schemas.microsoft.com/office/drawing/2014/main" id="{CF0FC15D-28D1-48B2-ADCB-22531BDF31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95902" y="143475"/>
          <a:ext cx="1189055" cy="670672"/>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F18E68-6323-4B1A-AE8D-9BD4D5AA7E58}" name="Tabel6" displayName="Tabel6" ref="B4:E6" totalsRowShown="0" headerRowDxfId="30" dataDxfId="28" headerRowBorderDxfId="29" tableBorderDxfId="27">
  <autoFilter ref="B4:E6" xr:uid="{41F18E68-6323-4B1A-AE8D-9BD4D5AA7E58}"/>
  <tableColumns count="4">
    <tableColumn id="1" xr3:uid="{CC060BD0-8D29-4EAC-BD66-1CB7401E3833}" name="Naam locatie" dataDxfId="26"/>
    <tableColumn id="2" xr3:uid="{C11DCAE3-0EF8-417B-8955-985AE13ADF89}" name="Adres" dataDxfId="25"/>
    <tableColumn id="3" xr3:uid="{94E803D8-D731-4647-857A-803E0E51221B}" name="Plaats" dataDxfId="24"/>
    <tableColumn id="5" xr3:uid="{04BFCC02-8542-402F-BD7A-3F33DB895C16}" name="Bijzonderheden" dataDxfId="23"/>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9A3B4A-618B-47AE-BBF8-E6BE48D0311C}" name="Tabel4" displayName="Tabel4" ref="B9:D27" totalsRowShown="0" headerRowDxfId="22" dataDxfId="21">
  <autoFilter ref="B9:D27" xr:uid="{599A3B4A-618B-47AE-BBF8-E6BE48D0311C}"/>
  <tableColumns count="3">
    <tableColumn id="2" xr3:uid="{124C6A3B-8C2D-43CE-8801-1469CAF0B7EC}" name="Code" dataDxfId="20"/>
    <tableColumn id="3" xr3:uid="{96527594-797B-47A9-AF5E-A1C81555050B}" name="Omschrijving" dataDxfId="19"/>
    <tableColumn id="5" xr3:uid="{B779174D-803E-4F2F-AEB1-663117F543CB}" name="Norm op basis van 5x per week" dataDxfId="18"/>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386EAA-4719-4402-ABE4-A4354836BFD9}" name="Tabel3" displayName="Tabel3" ref="C6:AC184" totalsRowShown="0" headerRowDxfId="61" headerRowBorderDxfId="60" tableBorderDxfId="59" totalsRowBorderDxfId="58">
  <autoFilter ref="C6:AC184" xr:uid="{EF386EAA-4719-4402-ABE4-A4354836BFD9}"/>
  <tableColumns count="27">
    <tableColumn id="1" xr3:uid="{2E1139F8-DA93-4D20-8563-EE98B498E107}" name="Locatie" dataDxfId="57"/>
    <tableColumn id="2" xr3:uid="{04F721F6-C21C-45A2-AFD3-8767493DEAD1}" name="Etage:" dataDxfId="56"/>
    <tableColumn id="3" xr3:uid="{8A45ED53-E3B2-421E-8A8E-2393CDC2A2E5}" name="Ruimte nummer" dataDxfId="55"/>
    <tableColumn id="4" xr3:uid="{A7008E02-67EB-4E69-A8C2-585D6932A585}" name="Ruimteomschrijving" dataDxfId="54"/>
    <tableColumn id="32" xr3:uid="{C024CB24-5D26-4DF2-A128-6331903F426A}" name="Ruimtecode" dataDxfId="53"/>
    <tableColumn id="6" xr3:uid="{0BD19712-8045-4140-ADB3-40E50AB953E0}" name="Ruimte categorie" dataDxfId="52" dataCellStyle="Komma">
      <calculatedColumnFormula>VLOOKUP(Tabel3[[#This Row],[Ruimtecode]],'2. Programma'!$B$143:$C$160,2,0)</calculatedColumnFormula>
    </tableColumn>
    <tableColumn id="7" xr3:uid="{92F070DD-7E4F-4F40-ACB8-C766290FF092}" name="Vloer-afwerking" dataDxfId="51"/>
    <tableColumn id="27" xr3:uid="{628A6B87-8383-4565-BF5C-2944BB0054EE}" name="Vloercode" dataDxfId="50"/>
    <tableColumn id="8" xr3:uid="{6F6FC671-5665-476F-AF8B-CC02EF6E87B8}" name="M2 vloer " dataDxfId="49"/>
    <tableColumn id="11" xr3:uid="{9EC8DD85-3D92-45FF-A8C9-40F184A35361}" name="Aantal weken" dataDxfId="48"/>
    <tableColumn id="21" xr3:uid="{9D15FACA-BF01-4BD3-BEEB-64D0749C4192}" name="Frequentie Totaal" dataDxfId="47">
      <calculatedColumnFormula>Tabel3[[#This Row],[Frequentie werkdagen]]+Tabel3[[#This Row],[Frequentie weekend]]+Tabel3[[#This Row],[Frequentie feestdagen]]</calculatedColumnFormula>
    </tableColumn>
    <tableColumn id="28" xr3:uid="{E2382E9E-159E-45F3-95D0-0A2890D9D5CC}" name="M2 vloer in onderhoud" dataDxfId="46" dataCellStyle="Komma">
      <calculatedColumnFormula>IF(Tabel3[[#This Row],[Frequentie Totaal]]=0,0,Tabel3[[#This Row],[M2 vloer ]])</calculatedColumnFormula>
    </tableColumn>
    <tableColumn id="24" xr3:uid="{F95AB34B-F09A-4F26-8A86-D6908C805DA6}" name="Opmerkingen" dataDxfId="45" dataCellStyle="Komma"/>
    <tableColumn id="14" xr3:uid="{A126B0A4-B05F-4D11-912D-A19D5F8B1B52}" name="Frequentie werkdagen" dataDxfId="44"/>
    <tableColumn id="5" xr3:uid="{E8A83FDE-ADF0-4946-BE0A-5969BB47A1CA}" name="Norm werkdagen" dataDxfId="43">
      <calculatedColumnFormula>IFERROR(INDEX('4. Normen &amp; Tarieven'!$E$10:$N$34,MATCH(G7,'4. Normen &amp; Tarieven'!$B$10:$B$34,0),MATCH(P7,'4. Normen &amp; Tarieven'!$E$8:$Z$8,0)),"")</calculatedColumnFormula>
    </tableColumn>
    <tableColumn id="15" xr3:uid="{06BB7705-65F6-4924-8459-8BD2E6D6B963}" name="Uren per jaar" dataDxfId="42" dataCellStyle="Komma">
      <calculatedColumnFormula>IF(Tabel3[[#This Row],[Frequentie werkdagen]]&gt;0,Tabel3[[#This Row],[Frequentie werkdagen]]*Tabel3[[#This Row],[M2 vloer ]]/Tabel3[[#This Row],[Norm werkdagen]],0)</calculatedColumnFormula>
    </tableColumn>
    <tableColumn id="16" xr3:uid="{A2D3C48C-C4EC-4A38-AB5E-66BB48397340}" name="Kosten per jaar werkdagen" dataDxfId="41">
      <calculatedColumnFormula>Tabel3[[#This Row],[Uren per jaar]]*$S$4</calculatedColumnFormula>
    </tableColumn>
    <tableColumn id="13" xr3:uid="{10AB9CCF-FF8B-46EF-B812-63BF4CC39A5F}" name="Frequentie weekend" dataDxfId="40"/>
    <tableColumn id="25" xr3:uid="{B57006C6-2DF7-4C45-B425-C92EBFCDCA16}" name="Norm weekenden" dataDxfId="39">
      <calculatedColumnFormula>IFERROR(INDEX('4. Normen &amp; Tarieven'!$E$10:$N$34,MATCH(G7,'4. Normen &amp; Tarieven'!$B$10:$B$34,0),MATCH(T7,'4. Normen &amp; Tarieven'!$E$8:$Z$8,0)),"")</calculatedColumnFormula>
    </tableColumn>
    <tableColumn id="12" xr3:uid="{DB0C83E2-3BB3-4F9B-9FDE-7234E8C815DF}" name="Uren per jaar weekend" dataDxfId="38">
      <calculatedColumnFormula>IF(Tabel3[[#This Row],[Frequentie weekend]]&gt;0,Tabel3[[#This Row],[Frequentie weekend]]*Tabel3[[#This Row],[M2 vloer ]]/Tabel3[[#This Row],[Norm weekenden]],0)</calculatedColumnFormula>
    </tableColumn>
    <tableColumn id="10" xr3:uid="{4CCB29D2-FC89-4D2C-99D8-2264E12D8A19}" name="Kosten per jaar weekend" dataDxfId="37">
      <calculatedColumnFormula>Tabel3[[#This Row],[Uren per jaar weekend]]*$W$4</calculatedColumnFormula>
    </tableColumn>
    <tableColumn id="18" xr3:uid="{1D50FE84-83F8-4DE6-AFA9-E840F81F5C3B}" name="Frequentie feestdagen" dataDxfId="36"/>
    <tableColumn id="29" xr3:uid="{715BDBDD-9666-47C2-9F60-2D8A0BA27793}" name="Norm feestdagen" dataDxfId="35">
      <calculatedColumnFormula>IFERROR(INDEX('4. Normen &amp; Tarieven'!$E$10:$N$34,MATCH(G7,'4. Normen &amp; Tarieven'!$B$10:$B$34,0),MATCH(X7,'4. Normen &amp; Tarieven'!$E$8:$Z$8,0)),"")</calculatedColumnFormula>
    </tableColumn>
    <tableColumn id="19" xr3:uid="{CB517633-3032-4795-AAC4-2A24A3F1E009}" name="Uren per jaar feestdagen" dataDxfId="34">
      <calculatedColumnFormula>IF(Tabel3[[#This Row],[Frequentie feestdagen]]&gt;0,Tabel3[[#This Row],[Frequentie feestdagen]]*Tabel3[[#This Row],[M2 vloer ]]/Tabel3[[#This Row],[Norm feestdagen]],0)</calculatedColumnFormula>
    </tableColumn>
    <tableColumn id="17" xr3:uid="{33DE3ABF-4ECC-4F0B-A702-4D63E66F8CE7}" name="Kosten per jaar feestdagen" dataDxfId="33">
      <calculatedColumnFormula>Tabel3[[#This Row],[Uren per jaar feestdagen]]*$AA$4</calculatedColumnFormula>
    </tableColumn>
    <tableColumn id="9" xr3:uid="{B4760F5C-F941-499C-9ED2-022A27432722}" name="Totaal uren" dataDxfId="32" dataCellStyle="Komma">
      <calculatedColumnFormula>SUM(R7,V7,Z7)</calculatedColumnFormula>
    </tableColumn>
    <tableColumn id="26" xr3:uid="{F79F7B23-7967-4CCD-9E10-6F99A3E278C0}" name="Kosten per jaar" dataDxfId="31" dataCellStyle="Komma">
      <calculatedColumnFormula>SUM(S7,W7,AA7)</calculatedColumnFormula>
    </tableColumn>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537362B-29FC-439B-9E60-5CAD65865710}" name="Tabel11" displayName="Tabel11" ref="B5:M57" totalsRowShown="0" headerRowDxfId="17" tableBorderDxfId="16">
  <autoFilter ref="B5:M57" xr:uid="{A537362B-29FC-439B-9E60-5CAD65865710}"/>
  <tableColumns count="12">
    <tableColumn id="1" xr3:uid="{F98E0751-58B6-4E91-844F-B76D441589CC}" name="Locatie" dataDxfId="15"/>
    <tableColumn id="10" xr3:uid="{075EC917-A129-4CBB-903A-28F39893C715}" name="Ruimte" dataDxfId="14"/>
    <tableColumn id="12" xr3:uid="{5FB46E8D-AAEA-419E-A305-7D653FE755D8}" name="Aantal ramen" dataDxfId="13"/>
    <tableColumn id="11" xr3:uid="{5B44C56D-E6C0-4447-9AF4-86EE69D90B40}" name="Etage" dataDxfId="12"/>
    <tableColumn id="2" xr3:uid="{F1FA36DE-0719-4B9E-B2F3-FC3E931CC32C}" name="Glassoort" dataDxfId="11"/>
    <tableColumn id="3" xr3:uid="{39FAFEF6-E836-44CD-91EF-363CC08E4589}" name="Aantal m2 / stuks" dataDxfId="10"/>
    <tableColumn id="4" xr3:uid="{99329FC6-7E63-496D-90D6-00C8C6799728}" name="Kosten per m2" dataDxfId="9" dataCellStyle="Valuta">
      <calculatedColumnFormula>VLOOKUP(F6,'4. Normen &amp; Tarieven'!$B$32:$C$34,2,0)</calculatedColumnFormula>
    </tableColumn>
    <tableColumn id="5" xr3:uid="{67B57A28-FF52-4E94-A1D4-AD2D590D425A}" name="Kosten per beurt" dataDxfId="8">
      <calculatedColumnFormula>Tabel11[[#This Row],[Aantal m2 / stuks]]*Tabel11[[#This Row],[Kosten per m2]]</calculatedColumnFormula>
    </tableColumn>
    <tableColumn id="6" xr3:uid="{8F6A20E4-7823-46B5-8D89-732F8F66084B}" name="Frequentie" dataDxfId="7"/>
    <tableColumn id="7" xr3:uid="{DA79F15D-EC41-47DD-9E1A-9BD0D6DCED94}" name="Kosten bewassing per jaar" dataDxfId="6">
      <calculatedColumnFormula>Tabel11[[#This Row],[Kosten per beurt]]*Tabel11[[#This Row],[Frequentie]]</calculatedColumnFormula>
    </tableColumn>
    <tableColumn id="8" xr3:uid="{E6345702-DF4A-4F4B-8E45-F6419C9CF234}" name="Kosten klimmateriaal per jaar" dataDxfId="5"/>
    <tableColumn id="9" xr3:uid="{86861B6F-E692-4A03-AACD-902E5545D9D6}" name="Totaalkosten per jaar" dataDxfId="4">
      <calculatedColumnFormula>Tabel11[[#This Row],[Kosten bewassing per jaar]]+Tabel11[[#This Row],[Kosten klimmateriaal per jaar]]</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2E6AE-F597-46C9-B96B-2A9BC7B1DA03}">
  <dimension ref="B1:E6"/>
  <sheetViews>
    <sheetView showGridLines="0" tabSelected="1" zoomScale="85" zoomScaleNormal="85" workbookViewId="0">
      <selection activeCell="D45" sqref="D45"/>
    </sheetView>
  </sheetViews>
  <sheetFormatPr defaultRowHeight="15" x14ac:dyDescent="0.25"/>
  <cols>
    <col min="2" max="2" width="51.28515625" customWidth="1"/>
    <col min="3" max="3" width="38.140625" customWidth="1"/>
    <col min="4" max="4" width="36.28515625" customWidth="1"/>
    <col min="5" max="5" width="66.5703125" customWidth="1"/>
  </cols>
  <sheetData>
    <row r="1" spans="2:5" s="28" customFormat="1" ht="66" customHeight="1" x14ac:dyDescent="0.55000000000000004">
      <c r="B1" s="29" t="s">
        <v>65</v>
      </c>
    </row>
    <row r="2" spans="2:5" s="28" customFormat="1" ht="39.6" customHeight="1" x14ac:dyDescent="0.4">
      <c r="B2" s="30" t="s">
        <v>108</v>
      </c>
    </row>
    <row r="3" spans="2:5" ht="15" customHeight="1" x14ac:dyDescent="0.25"/>
    <row r="4" spans="2:5" ht="18.75" x14ac:dyDescent="0.3">
      <c r="B4" s="31" t="s">
        <v>66</v>
      </c>
      <c r="C4" s="31" t="s">
        <v>5</v>
      </c>
      <c r="D4" s="31" t="s">
        <v>6</v>
      </c>
      <c r="E4" s="31" t="s">
        <v>67</v>
      </c>
    </row>
    <row r="5" spans="2:5" x14ac:dyDescent="0.25">
      <c r="B5" s="33" t="s">
        <v>120</v>
      </c>
      <c r="C5" s="33" t="s">
        <v>137</v>
      </c>
      <c r="D5" s="33" t="s">
        <v>139</v>
      </c>
      <c r="E5" s="33"/>
    </row>
    <row r="6" spans="2:5" x14ac:dyDescent="0.25">
      <c r="B6" s="33" t="s">
        <v>136</v>
      </c>
      <c r="C6" s="33" t="s">
        <v>138</v>
      </c>
      <c r="D6" s="33" t="s">
        <v>139</v>
      </c>
      <c r="E6" s="33" t="s">
        <v>140</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29C4-72A5-4A98-84AF-70F8BA611FD5}">
  <dimension ref="A1:AS160"/>
  <sheetViews>
    <sheetView showGridLines="0" zoomScale="85" zoomScaleNormal="85" workbookViewId="0">
      <pane xSplit="3" ySplit="5" topLeftCell="D6" activePane="bottomRight" state="frozen"/>
      <selection pane="topRight" activeCell="E1" sqref="E1"/>
      <selection pane="bottomLeft" activeCell="A6" sqref="A6"/>
      <selection pane="bottomRight" activeCell="H153" sqref="H153"/>
    </sheetView>
  </sheetViews>
  <sheetFormatPr defaultColWidth="9.140625" defaultRowHeight="15" x14ac:dyDescent="0.25"/>
  <cols>
    <col min="1" max="1" width="4.42578125" customWidth="1"/>
    <col min="2" max="2" width="53.7109375" customWidth="1"/>
    <col min="3" max="3" width="79.85546875" customWidth="1"/>
    <col min="4" max="4" width="10.140625" style="40" customWidth="1"/>
    <col min="5" max="5" width="23.7109375" style="40" customWidth="1"/>
    <col min="6" max="6" width="14.7109375" style="40" customWidth="1"/>
    <col min="7" max="7" width="13.7109375" style="40" bestFit="1" customWidth="1"/>
    <col min="8" max="8" width="15.140625" style="40" bestFit="1" customWidth="1"/>
    <col min="9" max="9" width="13.42578125" style="40" customWidth="1"/>
    <col min="10" max="10" width="14.42578125" style="40" customWidth="1"/>
    <col min="11" max="11" width="9.28515625" style="40" customWidth="1"/>
    <col min="12" max="12" width="11.28515625" style="40" bestFit="1" customWidth="1"/>
    <col min="13" max="13" width="13.7109375" style="40" bestFit="1" customWidth="1"/>
    <col min="14" max="14" width="11.28515625" style="40" bestFit="1" customWidth="1"/>
    <col min="15" max="15" width="9" style="40" bestFit="1" customWidth="1"/>
    <col min="16" max="16" width="10.42578125" style="40" customWidth="1"/>
    <col min="17" max="17" width="8" style="40" bestFit="1" customWidth="1"/>
    <col min="18" max="18" width="8.85546875" style="40" bestFit="1" customWidth="1"/>
    <col min="19" max="20" width="10.28515625" style="40" bestFit="1" customWidth="1"/>
    <col min="21" max="21" width="9.140625" style="6"/>
    <col min="22" max="22" width="18.28515625" style="6" customWidth="1"/>
    <col min="23" max="23" width="21" style="6" customWidth="1"/>
    <col min="24" max="24" width="45.85546875" style="6" customWidth="1"/>
    <col min="25" max="25" width="14.5703125" style="6" bestFit="1" customWidth="1"/>
    <col min="26" max="26" width="37.28515625" style="6" customWidth="1"/>
    <col min="27" max="27" width="7.85546875" style="6" customWidth="1"/>
    <col min="28" max="28" width="18.42578125" style="6" customWidth="1"/>
    <col min="29" max="29" width="18.85546875" style="6" customWidth="1"/>
    <col min="30" max="30" width="11.42578125" style="6" customWidth="1"/>
    <col min="31" max="31" width="16.42578125" style="6" bestFit="1" customWidth="1"/>
    <col min="32" max="32" width="17" style="6" bestFit="1" customWidth="1"/>
    <col min="33" max="33" width="20.7109375" style="6" customWidth="1"/>
    <col min="34" max="34" width="19.7109375" style="6" customWidth="1"/>
    <col min="35" max="35" width="16.140625" style="6" customWidth="1"/>
    <col min="36" max="36" width="12" style="6" bestFit="1" customWidth="1"/>
    <col min="37" max="37" width="14.85546875" style="6" customWidth="1"/>
    <col min="38" max="38" width="19.28515625" style="6" customWidth="1"/>
    <col min="39" max="39" width="17.85546875" style="6" customWidth="1"/>
    <col min="40" max="41" width="19.5703125" style="6" customWidth="1"/>
    <col min="42" max="42" width="14.85546875" style="6" customWidth="1"/>
    <col min="43" max="43" width="15.5703125" style="6" customWidth="1"/>
    <col min="44" max="44" width="13.42578125" style="7" customWidth="1"/>
    <col min="45" max="45" width="17" style="7" bestFit="1" customWidth="1"/>
    <col min="46" max="16384" width="9.140625" style="6"/>
  </cols>
  <sheetData>
    <row r="1" spans="1:45" s="28" customFormat="1" ht="66" customHeight="1" x14ac:dyDescent="0.55000000000000004">
      <c r="A1"/>
      <c r="B1" s="29" t="s">
        <v>65</v>
      </c>
      <c r="C1" s="29"/>
      <c r="L1" s="40"/>
      <c r="M1" s="40"/>
      <c r="N1" s="40"/>
      <c r="O1" s="40"/>
      <c r="P1" s="40"/>
      <c r="Q1" s="40"/>
      <c r="R1" s="40"/>
      <c r="S1" s="40"/>
      <c r="T1" s="40"/>
      <c r="V1" s="29"/>
      <c r="W1" s="29"/>
      <c r="AR1" s="32"/>
      <c r="AS1" s="32"/>
    </row>
    <row r="2" spans="1:45" s="28" customFormat="1" ht="36.75" customHeight="1" x14ac:dyDescent="0.55000000000000004">
      <c r="A2"/>
      <c r="B2" s="197" t="s">
        <v>108</v>
      </c>
      <c r="C2" s="29"/>
      <c r="L2" s="40"/>
      <c r="M2" s="40"/>
      <c r="N2" s="40"/>
      <c r="O2" s="40"/>
      <c r="P2" s="40"/>
      <c r="Q2" s="40"/>
      <c r="R2" s="40"/>
      <c r="S2" s="40"/>
      <c r="T2" s="40"/>
      <c r="V2" s="197"/>
      <c r="W2" s="29"/>
      <c r="AR2" s="32"/>
      <c r="AS2" s="32"/>
    </row>
    <row r="3" spans="1:45" s="28" customFormat="1" ht="28.5" x14ac:dyDescent="0.45">
      <c r="A3"/>
      <c r="B3" s="172" t="s">
        <v>141</v>
      </c>
      <c r="C3" s="172"/>
      <c r="D3" s="173"/>
      <c r="E3" s="173"/>
      <c r="F3" s="173"/>
      <c r="G3" s="173"/>
      <c r="H3" s="173"/>
      <c r="I3" s="173"/>
      <c r="J3" s="173"/>
      <c r="K3" s="173"/>
      <c r="L3" s="173"/>
      <c r="M3" s="173"/>
      <c r="N3" s="173"/>
      <c r="O3" s="173"/>
      <c r="P3" s="173"/>
      <c r="Q3" s="173"/>
      <c r="R3" s="173"/>
      <c r="S3" s="173"/>
      <c r="T3" s="173"/>
      <c r="V3" s="30"/>
      <c r="W3" s="30"/>
      <c r="AR3" s="32"/>
      <c r="AS3" s="32"/>
    </row>
    <row r="4" spans="1:45" ht="21" x14ac:dyDescent="0.25">
      <c r="B4" s="226" t="s">
        <v>142</v>
      </c>
      <c r="C4" s="226"/>
      <c r="D4" s="191" t="s">
        <v>143</v>
      </c>
      <c r="E4" s="192" t="s">
        <v>144</v>
      </c>
      <c r="F4" s="191" t="s">
        <v>145</v>
      </c>
      <c r="G4" s="192" t="s">
        <v>146</v>
      </c>
      <c r="H4" s="191" t="s">
        <v>147</v>
      </c>
      <c r="I4" s="192" t="s">
        <v>148</v>
      </c>
      <c r="J4" s="191" t="s">
        <v>149</v>
      </c>
      <c r="K4" s="192" t="s">
        <v>150</v>
      </c>
      <c r="L4" s="191" t="s">
        <v>151</v>
      </c>
      <c r="M4" s="192" t="s">
        <v>152</v>
      </c>
      <c r="N4" s="191" t="s">
        <v>153</v>
      </c>
      <c r="O4" s="192" t="s">
        <v>154</v>
      </c>
      <c r="P4" s="191" t="s">
        <v>155</v>
      </c>
      <c r="Q4" s="192" t="s">
        <v>156</v>
      </c>
      <c r="R4" s="191" t="s">
        <v>157</v>
      </c>
      <c r="S4" s="192" t="s">
        <v>158</v>
      </c>
      <c r="T4" s="193" t="s">
        <v>159</v>
      </c>
    </row>
    <row r="5" spans="1:45" x14ac:dyDescent="0.25">
      <c r="B5" s="194" t="s">
        <v>160</v>
      </c>
      <c r="C5" s="194" t="s">
        <v>161</v>
      </c>
      <c r="D5" s="195" t="s">
        <v>162</v>
      </c>
      <c r="E5" s="195" t="s">
        <v>163</v>
      </c>
      <c r="F5" s="195" t="s">
        <v>164</v>
      </c>
      <c r="G5" s="195" t="s">
        <v>165</v>
      </c>
      <c r="H5" s="195" t="s">
        <v>166</v>
      </c>
      <c r="I5" s="195" t="s">
        <v>167</v>
      </c>
      <c r="J5" s="195" t="s">
        <v>168</v>
      </c>
      <c r="K5" s="195" t="s">
        <v>169</v>
      </c>
      <c r="L5" s="195" t="s">
        <v>170</v>
      </c>
      <c r="M5" s="195" t="s">
        <v>171</v>
      </c>
      <c r="N5" s="195" t="s">
        <v>172</v>
      </c>
      <c r="O5" s="195" t="s">
        <v>173</v>
      </c>
      <c r="P5" s="195" t="s">
        <v>174</v>
      </c>
      <c r="Q5" s="195" t="s">
        <v>175</v>
      </c>
      <c r="R5" s="195" t="s">
        <v>176</v>
      </c>
      <c r="S5" s="195" t="s">
        <v>177</v>
      </c>
      <c r="T5" s="195" t="s">
        <v>178</v>
      </c>
    </row>
    <row r="6" spans="1:45" x14ac:dyDescent="0.25">
      <c r="B6" s="174" t="s">
        <v>179</v>
      </c>
      <c r="C6" s="175" t="s">
        <v>180</v>
      </c>
      <c r="D6" s="176"/>
      <c r="E6" s="177"/>
      <c r="F6" s="176"/>
      <c r="G6" s="177"/>
      <c r="H6" s="176"/>
      <c r="I6" s="177"/>
      <c r="J6" s="177"/>
      <c r="K6" s="176"/>
      <c r="L6" s="176"/>
      <c r="M6" s="177"/>
      <c r="N6" s="177"/>
      <c r="O6" s="177"/>
      <c r="P6" s="177"/>
      <c r="Q6" s="177"/>
      <c r="R6" s="177"/>
      <c r="S6" s="177"/>
      <c r="T6" s="177"/>
    </row>
    <row r="7" spans="1:45" x14ac:dyDescent="0.25">
      <c r="B7" s="178" t="s">
        <v>181</v>
      </c>
      <c r="C7" s="175" t="s">
        <v>182</v>
      </c>
      <c r="D7" s="179"/>
      <c r="E7" s="177"/>
      <c r="F7" s="179"/>
      <c r="G7" s="177"/>
      <c r="H7" s="179"/>
      <c r="I7" s="177"/>
      <c r="J7" s="177"/>
      <c r="K7" s="179"/>
      <c r="L7" s="179"/>
      <c r="M7" s="177"/>
      <c r="N7" s="177"/>
      <c r="O7" s="177"/>
      <c r="P7" s="177"/>
      <c r="Q7" s="177"/>
      <c r="R7" s="177"/>
      <c r="S7" s="177"/>
      <c r="T7" s="177"/>
      <c r="V7" s="8"/>
    </row>
    <row r="8" spans="1:45" x14ac:dyDescent="0.25">
      <c r="B8" s="178" t="s">
        <v>183</v>
      </c>
      <c r="C8" s="180" t="s">
        <v>184</v>
      </c>
      <c r="D8" s="179"/>
      <c r="E8" s="177"/>
      <c r="F8" s="179"/>
      <c r="G8" s="177"/>
      <c r="H8" s="179"/>
      <c r="I8" s="177"/>
      <c r="J8" s="177"/>
      <c r="K8" s="179"/>
      <c r="L8" s="179"/>
      <c r="M8" s="177"/>
      <c r="N8" s="177"/>
      <c r="O8" s="177"/>
      <c r="P8" s="177"/>
      <c r="Q8" s="177"/>
      <c r="R8" s="177"/>
      <c r="S8" s="177"/>
      <c r="T8" s="177"/>
    </row>
    <row r="9" spans="1:45" x14ac:dyDescent="0.25">
      <c r="B9" s="174" t="s">
        <v>186</v>
      </c>
      <c r="C9" s="175" t="s">
        <v>187</v>
      </c>
      <c r="D9" s="176"/>
      <c r="E9" s="177"/>
      <c r="F9" s="176"/>
      <c r="G9" s="177"/>
      <c r="H9" s="176"/>
      <c r="I9" s="177"/>
      <c r="J9" s="177"/>
      <c r="K9" s="176"/>
      <c r="L9" s="176"/>
      <c r="M9" s="177"/>
      <c r="N9" s="177"/>
      <c r="O9" s="177"/>
      <c r="P9" s="177"/>
      <c r="Q9" s="177"/>
      <c r="R9" s="177"/>
      <c r="S9" s="177"/>
      <c r="T9" s="177"/>
    </row>
    <row r="10" spans="1:45" x14ac:dyDescent="0.25">
      <c r="B10" s="178" t="s">
        <v>188</v>
      </c>
      <c r="C10" s="180" t="s">
        <v>189</v>
      </c>
      <c r="D10" s="179"/>
      <c r="E10" s="177"/>
      <c r="F10" s="179"/>
      <c r="G10" s="177"/>
      <c r="H10" s="179"/>
      <c r="I10" s="177"/>
      <c r="J10" s="177"/>
      <c r="K10" s="179"/>
      <c r="L10" s="179"/>
      <c r="M10" s="177"/>
      <c r="N10" s="177"/>
      <c r="O10" s="177"/>
      <c r="P10" s="177"/>
      <c r="Q10" s="177"/>
      <c r="R10" s="177"/>
      <c r="S10" s="177"/>
      <c r="T10" s="177"/>
    </row>
    <row r="11" spans="1:45" x14ac:dyDescent="0.25">
      <c r="B11" s="174" t="s">
        <v>190</v>
      </c>
      <c r="C11" s="175" t="s">
        <v>191</v>
      </c>
      <c r="D11" s="176"/>
      <c r="E11" s="177"/>
      <c r="F11" s="176"/>
      <c r="G11" s="177"/>
      <c r="H11" s="176"/>
      <c r="I11" s="177"/>
      <c r="J11" s="177"/>
      <c r="K11" s="176"/>
      <c r="L11" s="176"/>
      <c r="M11" s="177"/>
      <c r="N11" s="177"/>
      <c r="O11" s="177"/>
      <c r="P11" s="177"/>
      <c r="Q11" s="177"/>
      <c r="R11" s="177"/>
      <c r="S11" s="177"/>
      <c r="T11" s="177"/>
    </row>
    <row r="12" spans="1:45" x14ac:dyDescent="0.25">
      <c r="B12" s="182" t="s">
        <v>192</v>
      </c>
      <c r="C12" s="183" t="s">
        <v>191</v>
      </c>
      <c r="D12" s="179"/>
      <c r="E12" s="177"/>
      <c r="F12" s="179"/>
      <c r="G12" s="177"/>
      <c r="H12" s="179"/>
      <c r="I12" s="177"/>
      <c r="J12" s="177"/>
      <c r="K12" s="179"/>
      <c r="L12" s="179"/>
      <c r="M12" s="177"/>
      <c r="N12" s="177"/>
      <c r="O12" s="177"/>
      <c r="P12" s="177"/>
      <c r="Q12" s="177"/>
      <c r="R12" s="177"/>
      <c r="S12" s="177"/>
      <c r="T12" s="177"/>
    </row>
    <row r="13" spans="1:45" x14ac:dyDescent="0.25">
      <c r="B13" s="174" t="s">
        <v>193</v>
      </c>
      <c r="C13" s="180" t="s">
        <v>194</v>
      </c>
      <c r="D13" s="176"/>
      <c r="E13" s="177"/>
      <c r="F13" s="176"/>
      <c r="G13" s="177"/>
      <c r="H13" s="176"/>
      <c r="I13" s="177"/>
      <c r="J13" s="177"/>
      <c r="K13" s="176"/>
      <c r="L13" s="176"/>
      <c r="M13" s="177"/>
      <c r="N13" s="177"/>
      <c r="O13" s="177"/>
      <c r="P13" s="177"/>
      <c r="Q13" s="177"/>
      <c r="R13" s="177"/>
      <c r="S13" s="177"/>
      <c r="T13" s="177"/>
    </row>
    <row r="14" spans="1:45" x14ac:dyDescent="0.25">
      <c r="B14" s="178" t="s">
        <v>195</v>
      </c>
      <c r="C14" s="180" t="s">
        <v>196</v>
      </c>
      <c r="D14" s="179"/>
      <c r="E14" s="177"/>
      <c r="F14" s="179"/>
      <c r="G14" s="177"/>
      <c r="H14" s="179"/>
      <c r="I14" s="177"/>
      <c r="J14" s="177"/>
      <c r="K14" s="179"/>
      <c r="L14" s="179"/>
      <c r="M14" s="177"/>
      <c r="N14" s="177"/>
      <c r="O14" s="177"/>
      <c r="P14" s="177"/>
      <c r="Q14" s="177"/>
      <c r="R14" s="177"/>
      <c r="S14" s="177"/>
      <c r="T14" s="177"/>
    </row>
    <row r="15" spans="1:45" x14ac:dyDescent="0.25">
      <c r="B15" s="174" t="s">
        <v>197</v>
      </c>
      <c r="C15" s="175" t="s">
        <v>198</v>
      </c>
      <c r="D15" s="176"/>
      <c r="E15" s="177"/>
      <c r="F15" s="176"/>
      <c r="G15" s="177"/>
      <c r="H15" s="176"/>
      <c r="I15" s="177"/>
      <c r="J15" s="177"/>
      <c r="K15" s="176"/>
      <c r="L15" s="176"/>
      <c r="M15" s="177"/>
      <c r="N15" s="177"/>
      <c r="O15" s="177"/>
      <c r="P15" s="177"/>
      <c r="Q15" s="177"/>
      <c r="R15" s="177"/>
      <c r="S15" s="177"/>
      <c r="T15" s="177"/>
    </row>
    <row r="16" spans="1:45" x14ac:dyDescent="0.25">
      <c r="B16" s="174" t="s">
        <v>199</v>
      </c>
      <c r="C16" s="181" t="s">
        <v>185</v>
      </c>
      <c r="D16" s="176"/>
      <c r="E16" s="177"/>
      <c r="F16" s="176"/>
      <c r="G16" s="177"/>
      <c r="H16" s="176"/>
      <c r="I16" s="177"/>
      <c r="J16" s="177"/>
      <c r="K16" s="176"/>
      <c r="L16" s="176"/>
      <c r="M16" s="177"/>
      <c r="N16" s="177"/>
      <c r="O16" s="177"/>
      <c r="P16" s="177"/>
      <c r="Q16" s="177"/>
      <c r="R16" s="177"/>
      <c r="S16" s="177"/>
      <c r="T16" s="177"/>
    </row>
    <row r="17" spans="2:20" x14ac:dyDescent="0.25">
      <c r="B17" s="178" t="s">
        <v>200</v>
      </c>
      <c r="C17" s="180" t="s">
        <v>201</v>
      </c>
      <c r="D17" s="179"/>
      <c r="E17" s="177"/>
      <c r="F17" s="179"/>
      <c r="G17" s="177"/>
      <c r="H17" s="179"/>
      <c r="I17" s="177"/>
      <c r="J17" s="177"/>
      <c r="K17" s="179"/>
      <c r="L17" s="179"/>
      <c r="M17" s="177"/>
      <c r="N17" s="177"/>
      <c r="O17" s="177"/>
      <c r="P17" s="177"/>
      <c r="Q17" s="177"/>
      <c r="R17" s="177"/>
      <c r="S17" s="177"/>
      <c r="T17" s="177"/>
    </row>
    <row r="18" spans="2:20" x14ac:dyDescent="0.25">
      <c r="B18" s="174" t="s">
        <v>202</v>
      </c>
      <c r="C18" s="180" t="s">
        <v>203</v>
      </c>
      <c r="D18" s="176"/>
      <c r="E18" s="177"/>
      <c r="F18" s="176"/>
      <c r="G18" s="177"/>
      <c r="H18" s="176"/>
      <c r="I18" s="177"/>
      <c r="J18" s="177"/>
      <c r="K18" s="176"/>
      <c r="L18" s="176"/>
      <c r="M18" s="177"/>
      <c r="N18" s="177"/>
      <c r="O18" s="177"/>
      <c r="P18" s="177"/>
      <c r="Q18" s="177"/>
      <c r="R18" s="177"/>
      <c r="S18" s="177"/>
      <c r="T18" s="177"/>
    </row>
    <row r="19" spans="2:20" x14ac:dyDescent="0.25">
      <c r="B19" s="174" t="s">
        <v>204</v>
      </c>
      <c r="C19" s="181" t="s">
        <v>185</v>
      </c>
      <c r="D19" s="176"/>
      <c r="E19" s="177"/>
      <c r="F19" s="176"/>
      <c r="G19" s="177"/>
      <c r="H19" s="176"/>
      <c r="I19" s="177"/>
      <c r="J19" s="177"/>
      <c r="K19" s="176"/>
      <c r="L19" s="176"/>
      <c r="M19" s="177"/>
      <c r="N19" s="177"/>
      <c r="O19" s="177"/>
      <c r="P19" s="177"/>
      <c r="Q19" s="177"/>
      <c r="R19" s="177"/>
      <c r="S19" s="177"/>
      <c r="T19" s="177"/>
    </row>
    <row r="20" spans="2:20" x14ac:dyDescent="0.25">
      <c r="B20" s="178" t="s">
        <v>205</v>
      </c>
      <c r="C20" s="180" t="s">
        <v>206</v>
      </c>
      <c r="D20" s="179"/>
      <c r="E20" s="177"/>
      <c r="F20" s="179"/>
      <c r="G20" s="177"/>
      <c r="H20" s="179"/>
      <c r="I20" s="177"/>
      <c r="J20" s="177"/>
      <c r="K20" s="179"/>
      <c r="L20" s="179"/>
      <c r="M20" s="177"/>
      <c r="N20" s="177"/>
      <c r="O20" s="177"/>
      <c r="P20" s="177"/>
      <c r="Q20" s="177"/>
      <c r="R20" s="177"/>
      <c r="S20" s="177"/>
      <c r="T20" s="177"/>
    </row>
    <row r="21" spans="2:20" x14ac:dyDescent="0.25">
      <c r="B21" s="174" t="s">
        <v>207</v>
      </c>
      <c r="C21" s="175" t="s">
        <v>191</v>
      </c>
      <c r="D21" s="176"/>
      <c r="E21" s="177"/>
      <c r="F21" s="176"/>
      <c r="G21" s="177"/>
      <c r="H21" s="176"/>
      <c r="I21" s="177"/>
      <c r="J21" s="177"/>
      <c r="K21" s="176"/>
      <c r="L21" s="176"/>
      <c r="M21" s="177"/>
      <c r="N21" s="177"/>
      <c r="O21" s="177"/>
      <c r="P21" s="177"/>
      <c r="Q21" s="177"/>
      <c r="R21" s="177"/>
      <c r="S21" s="177"/>
      <c r="T21" s="177"/>
    </row>
    <row r="22" spans="2:20" x14ac:dyDescent="0.25">
      <c r="B22" s="178" t="s">
        <v>208</v>
      </c>
      <c r="C22" s="180" t="s">
        <v>209</v>
      </c>
      <c r="D22" s="179"/>
      <c r="E22" s="177"/>
      <c r="F22" s="179"/>
      <c r="G22" s="177"/>
      <c r="H22" s="179"/>
      <c r="I22" s="177"/>
      <c r="J22" s="177"/>
      <c r="K22" s="179"/>
      <c r="L22" s="179"/>
      <c r="M22" s="177"/>
      <c r="N22" s="177"/>
      <c r="O22" s="177"/>
      <c r="P22" s="177"/>
      <c r="Q22" s="177"/>
      <c r="R22" s="177"/>
      <c r="S22" s="177"/>
      <c r="T22" s="177"/>
    </row>
    <row r="23" spans="2:20" x14ac:dyDescent="0.25">
      <c r="B23" s="184" t="s">
        <v>210</v>
      </c>
      <c r="C23" s="181" t="s">
        <v>185</v>
      </c>
      <c r="D23" s="176"/>
      <c r="E23" s="177"/>
      <c r="F23" s="176"/>
      <c r="G23" s="177"/>
      <c r="H23" s="176"/>
      <c r="I23" s="177"/>
      <c r="J23" s="177"/>
      <c r="K23" s="176"/>
      <c r="L23" s="176"/>
      <c r="M23" s="177"/>
      <c r="N23" s="177"/>
      <c r="O23" s="177"/>
      <c r="P23" s="177"/>
      <c r="Q23" s="177"/>
      <c r="R23" s="177"/>
      <c r="S23" s="177"/>
      <c r="T23" s="177"/>
    </row>
    <row r="24" spans="2:20" x14ac:dyDescent="0.25">
      <c r="B24" s="178" t="s">
        <v>211</v>
      </c>
      <c r="C24" s="180" t="s">
        <v>203</v>
      </c>
      <c r="D24" s="179"/>
      <c r="E24" s="177"/>
      <c r="F24" s="179"/>
      <c r="G24" s="177"/>
      <c r="H24" s="179"/>
      <c r="I24" s="177"/>
      <c r="J24" s="177"/>
      <c r="K24" s="179"/>
      <c r="L24" s="179"/>
      <c r="M24" s="177"/>
      <c r="N24" s="177"/>
      <c r="O24" s="177"/>
      <c r="P24" s="177"/>
      <c r="Q24" s="177"/>
      <c r="R24" s="177"/>
      <c r="S24" s="177"/>
      <c r="T24" s="177"/>
    </row>
    <row r="25" spans="2:20" x14ac:dyDescent="0.25">
      <c r="B25" s="174" t="s">
        <v>212</v>
      </c>
      <c r="C25" s="180" t="s">
        <v>203</v>
      </c>
      <c r="D25" s="176"/>
      <c r="E25" s="177"/>
      <c r="F25" s="176"/>
      <c r="G25" s="177"/>
      <c r="H25" s="176"/>
      <c r="I25" s="177"/>
      <c r="J25" s="177"/>
      <c r="K25" s="176"/>
      <c r="L25" s="176"/>
      <c r="M25" s="177"/>
      <c r="N25" s="177"/>
      <c r="O25" s="177"/>
      <c r="P25" s="177"/>
      <c r="Q25" s="177"/>
      <c r="R25" s="177"/>
      <c r="S25" s="177"/>
      <c r="T25" s="177"/>
    </row>
    <row r="26" spans="2:20" x14ac:dyDescent="0.25">
      <c r="B26" s="178" t="s">
        <v>213</v>
      </c>
      <c r="C26" s="180" t="s">
        <v>203</v>
      </c>
      <c r="D26" s="179"/>
      <c r="E26" s="177"/>
      <c r="F26" s="179"/>
      <c r="G26" s="177"/>
      <c r="H26" s="179"/>
      <c r="I26" s="177"/>
      <c r="J26" s="177"/>
      <c r="K26" s="179"/>
      <c r="L26" s="179"/>
      <c r="M26" s="177"/>
      <c r="N26" s="177"/>
      <c r="O26" s="177"/>
      <c r="P26" s="177"/>
      <c r="Q26" s="177"/>
      <c r="R26" s="177"/>
      <c r="S26" s="177"/>
      <c r="T26" s="177"/>
    </row>
    <row r="27" spans="2:20" x14ac:dyDescent="0.25">
      <c r="B27" s="174" t="s">
        <v>214</v>
      </c>
      <c r="C27" s="175" t="s">
        <v>203</v>
      </c>
      <c r="D27" s="176"/>
      <c r="E27" s="177"/>
      <c r="F27" s="176"/>
      <c r="G27" s="177"/>
      <c r="H27" s="176"/>
      <c r="I27" s="177"/>
      <c r="J27" s="177"/>
      <c r="K27" s="176"/>
      <c r="L27" s="176"/>
      <c r="M27" s="177"/>
      <c r="N27" s="177"/>
      <c r="O27" s="177"/>
      <c r="P27" s="177"/>
      <c r="Q27" s="177"/>
      <c r="R27" s="177"/>
      <c r="S27" s="177"/>
      <c r="T27" s="177"/>
    </row>
    <row r="28" spans="2:20" x14ac:dyDescent="0.25">
      <c r="B28" s="182" t="s">
        <v>215</v>
      </c>
      <c r="C28" s="183" t="s">
        <v>203</v>
      </c>
      <c r="D28" s="179"/>
      <c r="E28" s="177"/>
      <c r="F28" s="179"/>
      <c r="G28" s="177"/>
      <c r="H28" s="179"/>
      <c r="I28" s="177"/>
      <c r="J28" s="177"/>
      <c r="K28" s="179"/>
      <c r="L28" s="179"/>
      <c r="M28" s="177"/>
      <c r="N28" s="177"/>
      <c r="O28" s="177"/>
      <c r="P28" s="177"/>
      <c r="Q28" s="177"/>
      <c r="R28" s="177"/>
      <c r="S28" s="177"/>
      <c r="T28" s="177"/>
    </row>
    <row r="29" spans="2:20" x14ac:dyDescent="0.25">
      <c r="B29" s="180" t="s">
        <v>216</v>
      </c>
      <c r="C29" s="180" t="s">
        <v>217</v>
      </c>
      <c r="D29" s="179"/>
      <c r="E29" s="177"/>
      <c r="F29" s="179"/>
      <c r="G29" s="177"/>
      <c r="H29" s="179"/>
      <c r="I29" s="177"/>
      <c r="J29" s="177"/>
      <c r="K29" s="179"/>
      <c r="L29" s="179"/>
      <c r="M29" s="177"/>
      <c r="N29" s="177"/>
      <c r="O29" s="177"/>
      <c r="P29" s="177"/>
      <c r="Q29" s="177"/>
      <c r="R29" s="177"/>
      <c r="S29" s="177"/>
      <c r="T29" s="177"/>
    </row>
    <row r="31" spans="2:20" ht="28.5" x14ac:dyDescent="0.45">
      <c r="B31" s="172" t="s">
        <v>141</v>
      </c>
      <c r="C31" s="172"/>
      <c r="D31" s="185"/>
      <c r="E31" s="185"/>
      <c r="F31" s="185"/>
      <c r="G31" s="185"/>
      <c r="H31" s="185"/>
      <c r="I31" s="185"/>
      <c r="J31" s="185"/>
      <c r="K31" s="185"/>
      <c r="L31" s="185"/>
      <c r="M31" s="185"/>
      <c r="N31" s="185"/>
      <c r="O31" s="185"/>
      <c r="P31" s="185"/>
      <c r="Q31" s="185"/>
      <c r="R31" s="186"/>
      <c r="S31" s="186"/>
      <c r="T31" s="186"/>
    </row>
    <row r="32" spans="2:20" ht="21" x14ac:dyDescent="0.25">
      <c r="B32" s="226" t="s">
        <v>218</v>
      </c>
      <c r="C32" s="226"/>
      <c r="D32" s="191" t="s">
        <v>143</v>
      </c>
      <c r="E32" s="192" t="s">
        <v>144</v>
      </c>
      <c r="F32" s="191" t="s">
        <v>145</v>
      </c>
      <c r="G32" s="192" t="s">
        <v>146</v>
      </c>
      <c r="H32" s="191" t="s">
        <v>147</v>
      </c>
      <c r="I32" s="192" t="s">
        <v>148</v>
      </c>
      <c r="J32" s="191" t="s">
        <v>149</v>
      </c>
      <c r="K32" s="192" t="s">
        <v>150</v>
      </c>
      <c r="L32" s="191" t="s">
        <v>151</v>
      </c>
      <c r="M32" s="192" t="s">
        <v>152</v>
      </c>
      <c r="N32" s="191" t="s">
        <v>153</v>
      </c>
      <c r="O32" s="192" t="s">
        <v>154</v>
      </c>
      <c r="P32" s="191" t="s">
        <v>155</v>
      </c>
      <c r="Q32" s="192" t="s">
        <v>156</v>
      </c>
      <c r="R32" s="191" t="s">
        <v>157</v>
      </c>
      <c r="S32" s="192" t="s">
        <v>158</v>
      </c>
      <c r="T32" s="193" t="s">
        <v>159</v>
      </c>
    </row>
    <row r="33" spans="2:20" x14ac:dyDescent="0.25">
      <c r="B33" s="194" t="s">
        <v>160</v>
      </c>
      <c r="C33" s="194" t="s">
        <v>161</v>
      </c>
      <c r="D33" s="195" t="s">
        <v>162</v>
      </c>
      <c r="E33" s="195" t="s">
        <v>163</v>
      </c>
      <c r="F33" s="195" t="s">
        <v>164</v>
      </c>
      <c r="G33" s="195" t="s">
        <v>165</v>
      </c>
      <c r="H33" s="195" t="s">
        <v>166</v>
      </c>
      <c r="I33" s="195" t="s">
        <v>167</v>
      </c>
      <c r="J33" s="195" t="s">
        <v>168</v>
      </c>
      <c r="K33" s="195" t="s">
        <v>169</v>
      </c>
      <c r="L33" s="195" t="s">
        <v>170</v>
      </c>
      <c r="M33" s="195" t="s">
        <v>171</v>
      </c>
      <c r="N33" s="195" t="s">
        <v>172</v>
      </c>
      <c r="O33" s="195" t="s">
        <v>173</v>
      </c>
      <c r="P33" s="195" t="s">
        <v>174</v>
      </c>
      <c r="Q33" s="195" t="s">
        <v>175</v>
      </c>
      <c r="R33" s="195" t="s">
        <v>176</v>
      </c>
      <c r="S33" s="195" t="s">
        <v>177</v>
      </c>
      <c r="T33" s="195" t="s">
        <v>178</v>
      </c>
    </row>
    <row r="34" spans="2:20" x14ac:dyDescent="0.25">
      <c r="B34" s="174" t="s">
        <v>220</v>
      </c>
      <c r="C34" s="175" t="s">
        <v>221</v>
      </c>
      <c r="D34" s="176"/>
      <c r="E34" s="177"/>
      <c r="F34" s="176"/>
      <c r="G34" s="177"/>
      <c r="H34" s="176"/>
      <c r="I34" s="177"/>
      <c r="J34" s="177"/>
      <c r="K34" s="176"/>
      <c r="L34" s="176"/>
      <c r="M34" s="177"/>
      <c r="N34" s="177"/>
      <c r="O34" s="177"/>
      <c r="P34" s="177"/>
      <c r="Q34" s="177"/>
      <c r="R34" s="177"/>
      <c r="S34" s="177"/>
      <c r="T34" s="177"/>
    </row>
    <row r="35" spans="2:20" x14ac:dyDescent="0.25">
      <c r="B35" s="174" t="s">
        <v>222</v>
      </c>
      <c r="C35" s="175" t="s">
        <v>194</v>
      </c>
      <c r="D35" s="176"/>
      <c r="E35" s="177"/>
      <c r="F35" s="176"/>
      <c r="G35" s="177"/>
      <c r="H35" s="176"/>
      <c r="I35" s="177"/>
      <c r="J35" s="177"/>
      <c r="K35" s="176"/>
      <c r="L35" s="176"/>
      <c r="M35" s="177"/>
      <c r="N35" s="177"/>
      <c r="O35" s="177"/>
      <c r="P35" s="177"/>
      <c r="Q35" s="177"/>
      <c r="R35" s="177"/>
      <c r="S35" s="177"/>
      <c r="T35" s="177"/>
    </row>
    <row r="36" spans="2:20" x14ac:dyDescent="0.25">
      <c r="B36" s="174" t="s">
        <v>223</v>
      </c>
      <c r="C36" s="175" t="s">
        <v>194</v>
      </c>
      <c r="D36" s="176"/>
      <c r="E36" s="177"/>
      <c r="F36" s="176"/>
      <c r="G36" s="177"/>
      <c r="H36" s="176"/>
      <c r="I36" s="177"/>
      <c r="J36" s="177"/>
      <c r="K36" s="176"/>
      <c r="L36" s="176"/>
      <c r="M36" s="177"/>
      <c r="N36" s="177"/>
      <c r="O36" s="177"/>
      <c r="P36" s="177"/>
      <c r="Q36" s="177"/>
      <c r="R36" s="177"/>
      <c r="S36" s="177"/>
      <c r="T36" s="177"/>
    </row>
    <row r="37" spans="2:20" x14ac:dyDescent="0.25">
      <c r="B37" s="174" t="s">
        <v>224</v>
      </c>
      <c r="C37" s="175" t="s">
        <v>225</v>
      </c>
      <c r="D37" s="176"/>
      <c r="E37" s="177"/>
      <c r="F37" s="176"/>
      <c r="G37" s="177"/>
      <c r="H37" s="176"/>
      <c r="I37" s="177"/>
      <c r="J37" s="177"/>
      <c r="K37" s="176"/>
      <c r="L37" s="176"/>
      <c r="M37" s="177"/>
      <c r="N37" s="177"/>
      <c r="O37" s="177"/>
      <c r="P37" s="177"/>
      <c r="Q37" s="177"/>
      <c r="R37" s="177"/>
      <c r="S37" s="177"/>
      <c r="T37" s="177"/>
    </row>
    <row r="38" spans="2:20" x14ac:dyDescent="0.25">
      <c r="B38" s="174" t="s">
        <v>226</v>
      </c>
      <c r="C38" s="175" t="s">
        <v>227</v>
      </c>
      <c r="D38" s="176"/>
      <c r="E38" s="177"/>
      <c r="F38" s="176"/>
      <c r="G38" s="177"/>
      <c r="H38" s="176"/>
      <c r="I38" s="177"/>
      <c r="J38" s="177"/>
      <c r="K38" s="176"/>
      <c r="L38" s="176"/>
      <c r="M38" s="177"/>
      <c r="N38" s="177"/>
      <c r="O38" s="177"/>
      <c r="P38" s="177"/>
      <c r="Q38" s="177"/>
      <c r="R38" s="177"/>
      <c r="S38" s="177"/>
      <c r="T38" s="177"/>
    </row>
    <row r="39" spans="2:20" x14ac:dyDescent="0.25">
      <c r="B39" s="174" t="s">
        <v>181</v>
      </c>
      <c r="C39" s="175" t="s">
        <v>228</v>
      </c>
      <c r="D39" s="176"/>
      <c r="E39" s="177"/>
      <c r="F39" s="176"/>
      <c r="G39" s="177"/>
      <c r="H39" s="176"/>
      <c r="I39" s="177"/>
      <c r="J39" s="177"/>
      <c r="K39" s="176"/>
      <c r="L39" s="176"/>
      <c r="M39" s="177"/>
      <c r="N39" s="177"/>
      <c r="O39" s="177"/>
      <c r="P39" s="177"/>
      <c r="Q39" s="177"/>
      <c r="R39" s="177"/>
      <c r="S39" s="177"/>
      <c r="T39" s="177"/>
    </row>
    <row r="40" spans="2:20" x14ac:dyDescent="0.25">
      <c r="B40" s="174" t="s">
        <v>205</v>
      </c>
      <c r="C40" s="175" t="s">
        <v>194</v>
      </c>
      <c r="D40" s="176"/>
      <c r="E40" s="177"/>
      <c r="F40" s="176"/>
      <c r="G40" s="177"/>
      <c r="H40" s="176"/>
      <c r="I40" s="177"/>
      <c r="J40" s="177"/>
      <c r="K40" s="176"/>
      <c r="L40" s="176"/>
      <c r="M40" s="177"/>
      <c r="N40" s="177"/>
      <c r="O40" s="177"/>
      <c r="P40" s="177"/>
      <c r="Q40" s="177"/>
      <c r="R40" s="177"/>
      <c r="S40" s="177"/>
      <c r="T40" s="177"/>
    </row>
    <row r="41" spans="2:20" x14ac:dyDescent="0.25">
      <c r="B41" s="174" t="s">
        <v>229</v>
      </c>
      <c r="C41" s="175" t="s">
        <v>230</v>
      </c>
      <c r="D41" s="176"/>
      <c r="E41" s="177"/>
      <c r="F41" s="176"/>
      <c r="G41" s="177"/>
      <c r="H41" s="176"/>
      <c r="I41" s="177"/>
      <c r="J41" s="177"/>
      <c r="K41" s="176"/>
      <c r="L41" s="176"/>
      <c r="M41" s="177"/>
      <c r="N41" s="177"/>
      <c r="O41" s="177"/>
      <c r="P41" s="177"/>
      <c r="Q41" s="177"/>
      <c r="R41" s="177"/>
      <c r="S41" s="177"/>
      <c r="T41" s="177"/>
    </row>
    <row r="42" spans="2:20" x14ac:dyDescent="0.25">
      <c r="B42" s="174" t="s">
        <v>231</v>
      </c>
      <c r="C42" s="175" t="s">
        <v>194</v>
      </c>
      <c r="D42" s="176"/>
      <c r="E42" s="177"/>
      <c r="F42" s="176"/>
      <c r="G42" s="177"/>
      <c r="H42" s="176"/>
      <c r="I42" s="177"/>
      <c r="J42" s="177"/>
      <c r="K42" s="176"/>
      <c r="L42" s="176"/>
      <c r="M42" s="177"/>
      <c r="N42" s="177"/>
      <c r="O42" s="177"/>
      <c r="P42" s="177"/>
      <c r="Q42" s="177"/>
      <c r="R42" s="177"/>
      <c r="S42" s="177"/>
      <c r="T42" s="177"/>
    </row>
    <row r="43" spans="2:20" x14ac:dyDescent="0.25">
      <c r="B43" s="174" t="s">
        <v>232</v>
      </c>
      <c r="C43" s="175" t="s">
        <v>194</v>
      </c>
      <c r="D43" s="177"/>
      <c r="E43" s="177"/>
      <c r="F43" s="177"/>
      <c r="G43" s="177"/>
      <c r="H43" s="177"/>
      <c r="I43" s="177"/>
      <c r="J43" s="177"/>
      <c r="K43" s="177"/>
      <c r="L43" s="177"/>
      <c r="M43" s="177"/>
      <c r="N43" s="177"/>
      <c r="O43" s="177"/>
      <c r="P43" s="177"/>
      <c r="Q43" s="177"/>
      <c r="R43" s="177"/>
      <c r="S43" s="177"/>
      <c r="T43" s="177"/>
    </row>
    <row r="44" spans="2:20" ht="30" x14ac:dyDescent="0.25">
      <c r="B44" s="175" t="s">
        <v>233</v>
      </c>
      <c r="C44" s="175" t="s">
        <v>234</v>
      </c>
      <c r="D44" s="176"/>
      <c r="E44" s="177"/>
      <c r="F44" s="176"/>
      <c r="G44" s="177"/>
      <c r="H44" s="176"/>
      <c r="I44" s="177"/>
      <c r="J44" s="177"/>
      <c r="K44" s="176"/>
      <c r="L44" s="176"/>
      <c r="M44" s="177"/>
      <c r="N44" s="177"/>
      <c r="O44" s="177"/>
      <c r="P44" s="177"/>
      <c r="Q44" s="177"/>
      <c r="R44" s="177"/>
      <c r="S44" s="177"/>
      <c r="T44" s="177"/>
    </row>
    <row r="45" spans="2:20" x14ac:dyDescent="0.25">
      <c r="B45" s="174" t="s">
        <v>199</v>
      </c>
      <c r="C45" s="175" t="s">
        <v>235</v>
      </c>
      <c r="D45" s="176"/>
      <c r="E45" s="177"/>
      <c r="F45" s="176"/>
      <c r="G45" s="177"/>
      <c r="H45" s="176"/>
      <c r="I45" s="177"/>
      <c r="J45" s="177"/>
      <c r="K45" s="176"/>
      <c r="L45" s="176"/>
      <c r="M45" s="177"/>
      <c r="N45" s="177"/>
      <c r="O45" s="177"/>
      <c r="P45" s="177"/>
      <c r="Q45" s="177"/>
      <c r="R45" s="177"/>
      <c r="S45" s="177"/>
      <c r="T45" s="177"/>
    </row>
    <row r="46" spans="2:20" ht="30" x14ac:dyDescent="0.25">
      <c r="B46" s="174" t="s">
        <v>236</v>
      </c>
      <c r="C46" s="175" t="s">
        <v>237</v>
      </c>
      <c r="D46" s="176"/>
      <c r="E46" s="177"/>
      <c r="F46" s="176"/>
      <c r="G46" s="177"/>
      <c r="H46" s="176"/>
      <c r="I46" s="177"/>
      <c r="J46" s="177"/>
      <c r="K46" s="176"/>
      <c r="L46" s="176"/>
      <c r="M46" s="177"/>
      <c r="N46" s="177"/>
      <c r="O46" s="177"/>
      <c r="P46" s="177"/>
      <c r="Q46" s="177"/>
      <c r="R46" s="177"/>
      <c r="S46" s="177"/>
      <c r="T46" s="177"/>
    </row>
    <row r="47" spans="2:20" x14ac:dyDescent="0.25">
      <c r="B47" s="174" t="s">
        <v>238</v>
      </c>
      <c r="C47" s="175" t="s">
        <v>239</v>
      </c>
      <c r="D47" s="176"/>
      <c r="E47" s="177"/>
      <c r="F47" s="176"/>
      <c r="G47" s="177"/>
      <c r="H47" s="176"/>
      <c r="I47" s="177"/>
      <c r="J47" s="177"/>
      <c r="K47" s="176"/>
      <c r="L47" s="176"/>
      <c r="M47" s="177"/>
      <c r="N47" s="177"/>
      <c r="O47" s="177"/>
      <c r="P47" s="177"/>
      <c r="Q47" s="177"/>
      <c r="R47" s="177"/>
      <c r="S47" s="177"/>
      <c r="T47" s="177"/>
    </row>
    <row r="48" spans="2:20" x14ac:dyDescent="0.25">
      <c r="B48" s="174" t="s">
        <v>240</v>
      </c>
      <c r="C48" s="175" t="s">
        <v>194</v>
      </c>
      <c r="D48" s="176"/>
      <c r="E48" s="177"/>
      <c r="F48" s="176"/>
      <c r="G48" s="177"/>
      <c r="H48" s="176"/>
      <c r="I48" s="177"/>
      <c r="J48" s="177"/>
      <c r="K48" s="176"/>
      <c r="L48" s="176"/>
      <c r="M48" s="177"/>
      <c r="N48" s="177"/>
      <c r="O48" s="177"/>
      <c r="P48" s="177"/>
      <c r="Q48" s="177"/>
      <c r="R48" s="177"/>
      <c r="S48" s="177"/>
      <c r="T48" s="177"/>
    </row>
    <row r="49" spans="2:20" x14ac:dyDescent="0.25">
      <c r="B49" s="174" t="s">
        <v>241</v>
      </c>
      <c r="C49" s="180" t="s">
        <v>242</v>
      </c>
      <c r="D49" s="176"/>
      <c r="E49" s="177"/>
      <c r="F49" s="176"/>
      <c r="G49" s="177"/>
      <c r="H49" s="176"/>
      <c r="I49" s="177"/>
      <c r="J49" s="177"/>
      <c r="K49" s="176"/>
      <c r="L49" s="176"/>
      <c r="M49" s="177"/>
      <c r="N49" s="177"/>
      <c r="O49" s="177"/>
      <c r="P49" s="177"/>
      <c r="Q49" s="177"/>
      <c r="R49" s="177"/>
      <c r="S49" s="177"/>
      <c r="T49" s="177"/>
    </row>
    <row r="50" spans="2:20" x14ac:dyDescent="0.25">
      <c r="B50" s="174" t="s">
        <v>210</v>
      </c>
      <c r="C50" s="175" t="s">
        <v>243</v>
      </c>
      <c r="D50" s="176"/>
      <c r="E50" s="177"/>
      <c r="F50" s="176"/>
      <c r="G50" s="177"/>
      <c r="H50" s="176"/>
      <c r="I50" s="177"/>
      <c r="J50" s="177"/>
      <c r="K50" s="176"/>
      <c r="L50" s="176"/>
      <c r="M50" s="177"/>
      <c r="N50" s="177"/>
      <c r="O50" s="177"/>
      <c r="P50" s="177"/>
      <c r="Q50" s="177"/>
      <c r="R50" s="177"/>
      <c r="S50" s="177"/>
      <c r="T50" s="177"/>
    </row>
    <row r="51" spans="2:20" x14ac:dyDescent="0.25">
      <c r="B51" s="174" t="s">
        <v>244</v>
      </c>
      <c r="C51" s="181" t="s">
        <v>185</v>
      </c>
      <c r="D51" s="176"/>
      <c r="E51" s="177"/>
      <c r="F51" s="176"/>
      <c r="G51" s="177"/>
      <c r="H51" s="176"/>
      <c r="I51" s="177"/>
      <c r="J51" s="177"/>
      <c r="K51" s="176"/>
      <c r="L51" s="176"/>
      <c r="M51" s="177"/>
      <c r="N51" s="177"/>
      <c r="O51" s="177"/>
      <c r="P51" s="177"/>
      <c r="Q51" s="177"/>
      <c r="R51" s="177"/>
      <c r="S51" s="177"/>
      <c r="T51" s="177"/>
    </row>
    <row r="52" spans="2:20" x14ac:dyDescent="0.25">
      <c r="B52" s="174" t="s">
        <v>245</v>
      </c>
      <c r="C52" s="175" t="s">
        <v>185</v>
      </c>
      <c r="D52" s="176"/>
      <c r="E52" s="177"/>
      <c r="F52" s="176"/>
      <c r="G52" s="177"/>
      <c r="H52" s="176"/>
      <c r="I52" s="177"/>
      <c r="J52" s="177"/>
      <c r="K52" s="176"/>
      <c r="L52" s="176"/>
      <c r="M52" s="177"/>
      <c r="N52" s="177"/>
      <c r="O52" s="177"/>
      <c r="P52" s="177"/>
      <c r="Q52" s="177"/>
      <c r="R52" s="177"/>
      <c r="S52" s="177"/>
      <c r="T52" s="177"/>
    </row>
    <row r="54" spans="2:20" ht="28.5" x14ac:dyDescent="0.45">
      <c r="B54" s="172" t="s">
        <v>141</v>
      </c>
      <c r="C54" s="172"/>
      <c r="D54" s="185"/>
      <c r="E54" s="185"/>
      <c r="F54" s="185"/>
      <c r="G54" s="185"/>
      <c r="H54" s="185"/>
      <c r="I54" s="185"/>
      <c r="J54" s="185"/>
      <c r="K54" s="185"/>
      <c r="L54" s="185"/>
      <c r="M54" s="185"/>
      <c r="N54" s="185"/>
      <c r="O54" s="185"/>
      <c r="P54" s="185"/>
      <c r="Q54" s="185"/>
      <c r="R54" s="186"/>
      <c r="S54" s="186"/>
      <c r="T54" s="186"/>
    </row>
    <row r="55" spans="2:20" ht="21" x14ac:dyDescent="0.25">
      <c r="B55" s="226" t="s">
        <v>246</v>
      </c>
      <c r="C55" s="226"/>
      <c r="D55" s="191" t="s">
        <v>143</v>
      </c>
      <c r="E55" s="192" t="s">
        <v>144</v>
      </c>
      <c r="F55" s="191" t="s">
        <v>145</v>
      </c>
      <c r="G55" s="192" t="s">
        <v>146</v>
      </c>
      <c r="H55" s="191" t="s">
        <v>147</v>
      </c>
      <c r="I55" s="192" t="s">
        <v>148</v>
      </c>
      <c r="J55" s="191" t="s">
        <v>149</v>
      </c>
      <c r="K55" s="192" t="s">
        <v>150</v>
      </c>
      <c r="L55" s="191" t="s">
        <v>151</v>
      </c>
      <c r="M55" s="192" t="s">
        <v>152</v>
      </c>
      <c r="N55" s="191" t="s">
        <v>153</v>
      </c>
      <c r="O55" s="192" t="s">
        <v>154</v>
      </c>
      <c r="P55" s="191" t="s">
        <v>155</v>
      </c>
      <c r="Q55" s="192" t="s">
        <v>156</v>
      </c>
      <c r="R55" s="191" t="s">
        <v>157</v>
      </c>
      <c r="S55" s="192" t="s">
        <v>158</v>
      </c>
      <c r="T55" s="193" t="s">
        <v>159</v>
      </c>
    </row>
    <row r="56" spans="2:20" x14ac:dyDescent="0.25">
      <c r="B56" s="194" t="s">
        <v>160</v>
      </c>
      <c r="C56" s="194" t="s">
        <v>161</v>
      </c>
      <c r="D56" s="195" t="s">
        <v>162</v>
      </c>
      <c r="E56" s="195" t="s">
        <v>163</v>
      </c>
      <c r="F56" s="195" t="s">
        <v>164</v>
      </c>
      <c r="G56" s="195" t="s">
        <v>165</v>
      </c>
      <c r="H56" s="195" t="s">
        <v>166</v>
      </c>
      <c r="I56" s="195" t="s">
        <v>167</v>
      </c>
      <c r="J56" s="195" t="s">
        <v>168</v>
      </c>
      <c r="K56" s="195" t="s">
        <v>169</v>
      </c>
      <c r="L56" s="195" t="s">
        <v>170</v>
      </c>
      <c r="M56" s="195" t="s">
        <v>171</v>
      </c>
      <c r="N56" s="195" t="s">
        <v>172</v>
      </c>
      <c r="O56" s="195" t="s">
        <v>173</v>
      </c>
      <c r="P56" s="195" t="s">
        <v>174</v>
      </c>
      <c r="Q56" s="195" t="s">
        <v>175</v>
      </c>
      <c r="R56" s="195" t="s">
        <v>176</v>
      </c>
      <c r="S56" s="195" t="s">
        <v>177</v>
      </c>
      <c r="T56" s="195" t="s">
        <v>178</v>
      </c>
    </row>
    <row r="57" spans="2:20" x14ac:dyDescent="0.25">
      <c r="B57" s="175" t="s">
        <v>247</v>
      </c>
      <c r="C57" s="175" t="s">
        <v>248</v>
      </c>
      <c r="D57" s="187">
        <v>12</v>
      </c>
      <c r="E57" s="187">
        <v>12</v>
      </c>
      <c r="F57" s="187">
        <v>12</v>
      </c>
      <c r="G57" s="187">
        <v>12</v>
      </c>
      <c r="H57" s="187">
        <v>12</v>
      </c>
      <c r="I57" s="187">
        <v>12</v>
      </c>
      <c r="J57" s="187">
        <v>12</v>
      </c>
      <c r="K57" s="187"/>
      <c r="L57" s="187">
        <v>12</v>
      </c>
      <c r="M57" s="187">
        <v>12</v>
      </c>
      <c r="N57" s="187">
        <v>12</v>
      </c>
      <c r="O57" s="187">
        <v>12</v>
      </c>
      <c r="P57" s="187">
        <v>12</v>
      </c>
      <c r="Q57" s="187">
        <v>12</v>
      </c>
      <c r="R57" s="187">
        <v>12</v>
      </c>
      <c r="S57" s="187">
        <v>12</v>
      </c>
      <c r="T57" s="187">
        <v>12</v>
      </c>
    </row>
    <row r="58" spans="2:20" x14ac:dyDescent="0.25">
      <c r="B58" s="175" t="s">
        <v>249</v>
      </c>
      <c r="C58" s="175" t="s">
        <v>250</v>
      </c>
      <c r="D58" s="187">
        <v>2</v>
      </c>
      <c r="E58" s="187">
        <v>2</v>
      </c>
      <c r="F58" s="187">
        <v>2</v>
      </c>
      <c r="G58" s="187">
        <v>2</v>
      </c>
      <c r="H58" s="187">
        <v>2</v>
      </c>
      <c r="I58" s="187">
        <v>2</v>
      </c>
      <c r="J58" s="187">
        <v>2</v>
      </c>
      <c r="K58" s="187"/>
      <c r="L58" s="187">
        <v>2</v>
      </c>
      <c r="M58" s="187">
        <v>2</v>
      </c>
      <c r="N58" s="187">
        <v>2</v>
      </c>
      <c r="O58" s="187">
        <v>2</v>
      </c>
      <c r="P58" s="187">
        <v>2</v>
      </c>
      <c r="Q58" s="187">
        <v>2</v>
      </c>
      <c r="R58" s="187">
        <v>2</v>
      </c>
      <c r="S58" s="187">
        <v>2</v>
      </c>
      <c r="T58" s="187">
        <v>2</v>
      </c>
    </row>
    <row r="59" spans="2:20" x14ac:dyDescent="0.25">
      <c r="B59" s="175" t="s">
        <v>195</v>
      </c>
      <c r="C59" s="175" t="s">
        <v>251</v>
      </c>
      <c r="D59" s="187">
        <v>12</v>
      </c>
      <c r="E59" s="187">
        <v>12</v>
      </c>
      <c r="F59" s="187">
        <v>12</v>
      </c>
      <c r="G59" s="187">
        <v>12</v>
      </c>
      <c r="H59" s="187">
        <v>12</v>
      </c>
      <c r="I59" s="187">
        <v>12</v>
      </c>
      <c r="J59" s="187">
        <v>12</v>
      </c>
      <c r="K59" s="187"/>
      <c r="L59" s="187">
        <v>12</v>
      </c>
      <c r="M59" s="187">
        <v>12</v>
      </c>
      <c r="N59" s="187">
        <v>12</v>
      </c>
      <c r="O59" s="187">
        <v>12</v>
      </c>
      <c r="P59" s="187">
        <v>12</v>
      </c>
      <c r="Q59" s="187">
        <v>12</v>
      </c>
      <c r="R59" s="187">
        <v>12</v>
      </c>
      <c r="S59" s="187">
        <v>12</v>
      </c>
      <c r="T59" s="187">
        <v>12</v>
      </c>
    </row>
    <row r="60" spans="2:20" x14ac:dyDescent="0.25">
      <c r="B60" s="175" t="s">
        <v>252</v>
      </c>
      <c r="C60" s="175" t="s">
        <v>185</v>
      </c>
      <c r="D60" s="187">
        <v>2</v>
      </c>
      <c r="E60" s="187">
        <v>2</v>
      </c>
      <c r="F60" s="187">
        <v>2</v>
      </c>
      <c r="G60" s="187">
        <v>2</v>
      </c>
      <c r="H60" s="187">
        <v>2</v>
      </c>
      <c r="I60" s="187">
        <v>2</v>
      </c>
      <c r="J60" s="187">
        <v>2</v>
      </c>
      <c r="K60" s="187"/>
      <c r="L60" s="187">
        <v>2</v>
      </c>
      <c r="M60" s="187">
        <v>2</v>
      </c>
      <c r="N60" s="187">
        <v>2</v>
      </c>
      <c r="O60" s="187">
        <v>2</v>
      </c>
      <c r="P60" s="187">
        <v>2</v>
      </c>
      <c r="Q60" s="187">
        <v>2</v>
      </c>
      <c r="R60" s="187">
        <v>2</v>
      </c>
      <c r="S60" s="187">
        <v>2</v>
      </c>
      <c r="T60" s="187">
        <v>2</v>
      </c>
    </row>
    <row r="61" spans="2:20" ht="30" x14ac:dyDescent="0.25">
      <c r="B61" s="175" t="s">
        <v>253</v>
      </c>
      <c r="C61" s="175" t="s">
        <v>194</v>
      </c>
      <c r="D61" s="187">
        <v>6</v>
      </c>
      <c r="E61" s="187">
        <v>6</v>
      </c>
      <c r="F61" s="187">
        <v>6</v>
      </c>
      <c r="G61" s="187">
        <v>6</v>
      </c>
      <c r="H61" s="187">
        <v>6</v>
      </c>
      <c r="I61" s="187">
        <v>6</v>
      </c>
      <c r="J61" s="187">
        <v>6</v>
      </c>
      <c r="K61" s="187"/>
      <c r="L61" s="187">
        <v>6</v>
      </c>
      <c r="M61" s="187">
        <v>6</v>
      </c>
      <c r="N61" s="187">
        <v>6</v>
      </c>
      <c r="O61" s="187">
        <v>6</v>
      </c>
      <c r="P61" s="187">
        <v>6</v>
      </c>
      <c r="Q61" s="187">
        <v>6</v>
      </c>
      <c r="R61" s="187">
        <v>6</v>
      </c>
      <c r="S61" s="187">
        <v>6</v>
      </c>
      <c r="T61" s="187">
        <v>6</v>
      </c>
    </row>
    <row r="62" spans="2:20" ht="30" x14ac:dyDescent="0.25">
      <c r="B62" s="175" t="s">
        <v>254</v>
      </c>
      <c r="C62" s="175" t="s">
        <v>255</v>
      </c>
      <c r="D62" s="187">
        <v>12</v>
      </c>
      <c r="E62" s="187">
        <v>12</v>
      </c>
      <c r="F62" s="187">
        <v>12</v>
      </c>
      <c r="G62" s="187">
        <v>12</v>
      </c>
      <c r="H62" s="187">
        <v>12</v>
      </c>
      <c r="I62" s="187">
        <v>12</v>
      </c>
      <c r="J62" s="187">
        <v>12</v>
      </c>
      <c r="K62" s="187"/>
      <c r="L62" s="187">
        <v>12</v>
      </c>
      <c r="M62" s="187">
        <v>12</v>
      </c>
      <c r="N62" s="187">
        <v>12</v>
      </c>
      <c r="O62" s="187">
        <v>12</v>
      </c>
      <c r="P62" s="187">
        <v>12</v>
      </c>
      <c r="Q62" s="187">
        <v>12</v>
      </c>
      <c r="R62" s="187">
        <v>12</v>
      </c>
      <c r="S62" s="187">
        <v>12</v>
      </c>
      <c r="T62" s="187">
        <v>12</v>
      </c>
    </row>
    <row r="63" spans="2:20" x14ac:dyDescent="0.25">
      <c r="B63" s="175" t="s">
        <v>224</v>
      </c>
      <c r="C63" s="175" t="s">
        <v>256</v>
      </c>
      <c r="D63" s="187">
        <v>6</v>
      </c>
      <c r="E63" s="187">
        <v>6</v>
      </c>
      <c r="F63" s="187">
        <v>6</v>
      </c>
      <c r="G63" s="187">
        <v>6</v>
      </c>
      <c r="H63" s="187">
        <v>6</v>
      </c>
      <c r="I63" s="187">
        <v>6</v>
      </c>
      <c r="J63" s="187">
        <v>6</v>
      </c>
      <c r="K63" s="187"/>
      <c r="L63" s="187">
        <v>6</v>
      </c>
      <c r="M63" s="187">
        <v>6</v>
      </c>
      <c r="N63" s="187">
        <v>6</v>
      </c>
      <c r="O63" s="187">
        <v>6</v>
      </c>
      <c r="P63" s="187">
        <v>6</v>
      </c>
      <c r="Q63" s="187">
        <v>6</v>
      </c>
      <c r="R63" s="187">
        <v>6</v>
      </c>
      <c r="S63" s="187">
        <v>6</v>
      </c>
      <c r="T63" s="187">
        <v>6</v>
      </c>
    </row>
    <row r="64" spans="2:20" x14ac:dyDescent="0.25">
      <c r="B64" s="175" t="s">
        <v>229</v>
      </c>
      <c r="C64" s="175" t="s">
        <v>257</v>
      </c>
      <c r="D64" s="187">
        <v>6</v>
      </c>
      <c r="E64" s="187">
        <v>6</v>
      </c>
      <c r="F64" s="187">
        <v>6</v>
      </c>
      <c r="G64" s="187">
        <v>6</v>
      </c>
      <c r="H64" s="187">
        <v>6</v>
      </c>
      <c r="I64" s="187">
        <v>6</v>
      </c>
      <c r="J64" s="187">
        <v>6</v>
      </c>
      <c r="K64" s="187"/>
      <c r="L64" s="187">
        <v>6</v>
      </c>
      <c r="M64" s="187">
        <v>6</v>
      </c>
      <c r="N64" s="187">
        <v>6</v>
      </c>
      <c r="O64" s="187">
        <v>6</v>
      </c>
      <c r="P64" s="187">
        <v>6</v>
      </c>
      <c r="Q64" s="187">
        <v>6</v>
      </c>
      <c r="R64" s="187">
        <v>6</v>
      </c>
      <c r="S64" s="187">
        <v>6</v>
      </c>
      <c r="T64" s="187">
        <v>6</v>
      </c>
    </row>
    <row r="65" spans="2:20" x14ac:dyDescent="0.25">
      <c r="B65" s="175" t="s">
        <v>258</v>
      </c>
      <c r="C65" s="175" t="s">
        <v>259</v>
      </c>
      <c r="D65" s="187">
        <v>12</v>
      </c>
      <c r="E65" s="187">
        <v>12</v>
      </c>
      <c r="F65" s="187">
        <v>12</v>
      </c>
      <c r="G65" s="187">
        <v>12</v>
      </c>
      <c r="H65" s="187">
        <v>12</v>
      </c>
      <c r="I65" s="187">
        <v>12</v>
      </c>
      <c r="J65" s="187">
        <v>12</v>
      </c>
      <c r="K65" s="187"/>
      <c r="L65" s="187">
        <v>12</v>
      </c>
      <c r="M65" s="187">
        <v>12</v>
      </c>
      <c r="N65" s="187">
        <v>12</v>
      </c>
      <c r="O65" s="187">
        <v>12</v>
      </c>
      <c r="P65" s="187">
        <v>12</v>
      </c>
      <c r="Q65" s="187">
        <v>12</v>
      </c>
      <c r="R65" s="187">
        <v>12</v>
      </c>
      <c r="S65" s="187">
        <v>12</v>
      </c>
      <c r="T65" s="187">
        <v>12</v>
      </c>
    </row>
    <row r="66" spans="2:20" x14ac:dyDescent="0.25">
      <c r="B66" s="175" t="s">
        <v>260</v>
      </c>
      <c r="C66" s="175" t="s">
        <v>194</v>
      </c>
      <c r="D66" s="187">
        <v>6</v>
      </c>
      <c r="E66" s="187">
        <v>6</v>
      </c>
      <c r="F66" s="187">
        <v>6</v>
      </c>
      <c r="G66" s="187">
        <v>6</v>
      </c>
      <c r="H66" s="187">
        <v>6</v>
      </c>
      <c r="I66" s="187">
        <v>6</v>
      </c>
      <c r="J66" s="187">
        <v>6</v>
      </c>
      <c r="K66" s="187"/>
      <c r="L66" s="187">
        <v>6</v>
      </c>
      <c r="M66" s="187">
        <v>6</v>
      </c>
      <c r="N66" s="187">
        <v>6</v>
      </c>
      <c r="O66" s="187">
        <v>6</v>
      </c>
      <c r="P66" s="187">
        <v>6</v>
      </c>
      <c r="Q66" s="187">
        <v>6</v>
      </c>
      <c r="R66" s="187">
        <v>6</v>
      </c>
      <c r="S66" s="187">
        <v>6</v>
      </c>
      <c r="T66" s="187">
        <v>6</v>
      </c>
    </row>
    <row r="67" spans="2:20" x14ac:dyDescent="0.25">
      <c r="B67" s="175" t="s">
        <v>261</v>
      </c>
      <c r="C67" s="175" t="s">
        <v>262</v>
      </c>
      <c r="D67" s="187">
        <v>12</v>
      </c>
      <c r="E67" s="187">
        <v>12</v>
      </c>
      <c r="F67" s="187">
        <v>12</v>
      </c>
      <c r="G67" s="187">
        <v>12</v>
      </c>
      <c r="H67" s="187">
        <v>12</v>
      </c>
      <c r="I67" s="187">
        <v>12</v>
      </c>
      <c r="J67" s="187">
        <v>12</v>
      </c>
      <c r="K67" s="187"/>
      <c r="L67" s="187">
        <v>12</v>
      </c>
      <c r="M67" s="187">
        <v>12</v>
      </c>
      <c r="N67" s="187">
        <v>12</v>
      </c>
      <c r="O67" s="187">
        <v>12</v>
      </c>
      <c r="P67" s="187">
        <v>12</v>
      </c>
      <c r="Q67" s="187">
        <v>12</v>
      </c>
      <c r="R67" s="187">
        <v>12</v>
      </c>
      <c r="S67" s="187">
        <v>12</v>
      </c>
      <c r="T67" s="187">
        <v>12</v>
      </c>
    </row>
    <row r="68" spans="2:20" x14ac:dyDescent="0.25">
      <c r="B68" s="175" t="s">
        <v>181</v>
      </c>
      <c r="C68" s="175" t="s">
        <v>263</v>
      </c>
      <c r="D68" s="187">
        <v>12</v>
      </c>
      <c r="E68" s="187">
        <v>12</v>
      </c>
      <c r="F68" s="187">
        <v>12</v>
      </c>
      <c r="G68" s="187">
        <v>12</v>
      </c>
      <c r="H68" s="187">
        <v>12</v>
      </c>
      <c r="I68" s="187">
        <v>12</v>
      </c>
      <c r="J68" s="187">
        <v>12</v>
      </c>
      <c r="K68" s="187"/>
      <c r="L68" s="187">
        <v>12</v>
      </c>
      <c r="M68" s="187">
        <v>12</v>
      </c>
      <c r="N68" s="187">
        <v>12</v>
      </c>
      <c r="O68" s="187">
        <v>12</v>
      </c>
      <c r="P68" s="187">
        <v>12</v>
      </c>
      <c r="Q68" s="187">
        <v>12</v>
      </c>
      <c r="R68" s="187">
        <v>12</v>
      </c>
      <c r="S68" s="187">
        <v>12</v>
      </c>
      <c r="T68" s="187">
        <v>12</v>
      </c>
    </row>
    <row r="69" spans="2:20" x14ac:dyDescent="0.25">
      <c r="B69" s="175" t="s">
        <v>200</v>
      </c>
      <c r="C69" s="175" t="s">
        <v>264</v>
      </c>
      <c r="D69" s="187">
        <v>6</v>
      </c>
      <c r="E69" s="187">
        <v>6</v>
      </c>
      <c r="F69" s="187">
        <v>6</v>
      </c>
      <c r="G69" s="187">
        <v>6</v>
      </c>
      <c r="H69" s="187">
        <v>6</v>
      </c>
      <c r="I69" s="187">
        <v>6</v>
      </c>
      <c r="J69" s="187">
        <v>6</v>
      </c>
      <c r="K69" s="187"/>
      <c r="L69" s="187">
        <v>6</v>
      </c>
      <c r="M69" s="187">
        <v>6</v>
      </c>
      <c r="N69" s="187">
        <v>6</v>
      </c>
      <c r="O69" s="187">
        <v>6</v>
      </c>
      <c r="P69" s="187">
        <v>6</v>
      </c>
      <c r="Q69" s="187">
        <v>6</v>
      </c>
      <c r="R69" s="187">
        <v>6</v>
      </c>
      <c r="S69" s="187">
        <v>6</v>
      </c>
      <c r="T69" s="187">
        <v>6</v>
      </c>
    </row>
    <row r="71" spans="2:20" ht="28.5" x14ac:dyDescent="0.45">
      <c r="B71" s="172" t="s">
        <v>265</v>
      </c>
      <c r="C71" s="172"/>
      <c r="D71" s="185"/>
      <c r="E71" s="185"/>
      <c r="F71" s="185"/>
      <c r="G71" s="185"/>
      <c r="H71" s="185"/>
      <c r="I71" s="185"/>
      <c r="J71" s="185"/>
      <c r="K71" s="185"/>
      <c r="L71" s="185"/>
      <c r="M71" s="185"/>
      <c r="N71" s="185"/>
      <c r="O71" s="185"/>
      <c r="P71" s="185"/>
      <c r="Q71" s="185"/>
      <c r="R71" s="186"/>
      <c r="S71" s="186"/>
      <c r="T71" s="186"/>
    </row>
    <row r="72" spans="2:20" ht="21" x14ac:dyDescent="0.25">
      <c r="B72" s="226" t="s">
        <v>266</v>
      </c>
      <c r="C72" s="226"/>
      <c r="D72" s="191" t="s">
        <v>143</v>
      </c>
      <c r="E72" s="192" t="s">
        <v>144</v>
      </c>
      <c r="F72" s="191" t="s">
        <v>145</v>
      </c>
      <c r="G72" s="192" t="s">
        <v>146</v>
      </c>
      <c r="H72" s="191" t="s">
        <v>147</v>
      </c>
      <c r="I72" s="192" t="s">
        <v>148</v>
      </c>
      <c r="J72" s="191" t="s">
        <v>149</v>
      </c>
      <c r="K72" s="192" t="s">
        <v>150</v>
      </c>
      <c r="L72" s="191" t="s">
        <v>151</v>
      </c>
      <c r="M72" s="192" t="s">
        <v>152</v>
      </c>
      <c r="N72" s="191" t="s">
        <v>153</v>
      </c>
      <c r="O72" s="192" t="s">
        <v>154</v>
      </c>
      <c r="P72" s="191" t="s">
        <v>155</v>
      </c>
      <c r="Q72" s="192" t="s">
        <v>156</v>
      </c>
      <c r="R72" s="191" t="s">
        <v>157</v>
      </c>
      <c r="S72" s="192" t="s">
        <v>158</v>
      </c>
      <c r="T72" s="193" t="s">
        <v>159</v>
      </c>
    </row>
    <row r="73" spans="2:20" x14ac:dyDescent="0.25">
      <c r="B73" s="194" t="s">
        <v>160</v>
      </c>
      <c r="C73" s="194" t="s">
        <v>161</v>
      </c>
      <c r="D73" s="195" t="s">
        <v>162</v>
      </c>
      <c r="E73" s="195" t="s">
        <v>163</v>
      </c>
      <c r="F73" s="195" t="s">
        <v>164</v>
      </c>
      <c r="G73" s="195" t="s">
        <v>165</v>
      </c>
      <c r="H73" s="195" t="s">
        <v>166</v>
      </c>
      <c r="I73" s="195" t="s">
        <v>167</v>
      </c>
      <c r="J73" s="195" t="s">
        <v>168</v>
      </c>
      <c r="K73" s="195" t="s">
        <v>169</v>
      </c>
      <c r="L73" s="195" t="s">
        <v>170</v>
      </c>
      <c r="M73" s="195" t="s">
        <v>171</v>
      </c>
      <c r="N73" s="195" t="s">
        <v>172</v>
      </c>
      <c r="O73" s="195" t="s">
        <v>173</v>
      </c>
      <c r="P73" s="195" t="s">
        <v>174</v>
      </c>
      <c r="Q73" s="195" t="s">
        <v>175</v>
      </c>
      <c r="R73" s="195" t="s">
        <v>176</v>
      </c>
      <c r="S73" s="195" t="s">
        <v>177</v>
      </c>
      <c r="T73" s="195" t="s">
        <v>178</v>
      </c>
    </row>
    <row r="74" spans="2:20" x14ac:dyDescent="0.25">
      <c r="B74" s="175" t="s">
        <v>267</v>
      </c>
      <c r="C74" s="175" t="s">
        <v>268</v>
      </c>
      <c r="D74" s="188"/>
      <c r="E74" s="188"/>
      <c r="F74" s="188"/>
      <c r="G74" s="188"/>
      <c r="H74" s="188"/>
      <c r="I74" s="188"/>
      <c r="J74" s="188"/>
      <c r="K74" s="188"/>
      <c r="L74" s="188"/>
      <c r="M74" s="188"/>
      <c r="N74" s="188"/>
      <c r="O74" s="188"/>
      <c r="P74" s="188"/>
      <c r="Q74" s="188"/>
      <c r="R74" s="188"/>
      <c r="S74" s="188"/>
      <c r="T74" s="188"/>
    </row>
    <row r="75" spans="2:20" x14ac:dyDescent="0.25">
      <c r="B75" s="175" t="s">
        <v>267</v>
      </c>
      <c r="C75" s="175" t="s">
        <v>269</v>
      </c>
      <c r="D75" s="188"/>
      <c r="E75" s="188"/>
      <c r="F75" s="188"/>
      <c r="G75" s="188"/>
      <c r="H75" s="188"/>
      <c r="I75" s="188"/>
      <c r="J75" s="188"/>
      <c r="K75" s="188"/>
      <c r="L75" s="188"/>
      <c r="M75" s="188"/>
      <c r="N75" s="188"/>
      <c r="O75" s="188"/>
      <c r="P75" s="188"/>
      <c r="Q75" s="188"/>
      <c r="R75" s="188"/>
      <c r="S75" s="188"/>
      <c r="T75" s="188"/>
    </row>
    <row r="76" spans="2:20" ht="30" x14ac:dyDescent="0.25">
      <c r="B76" s="175" t="s">
        <v>270</v>
      </c>
      <c r="C76" s="175" t="s">
        <v>271</v>
      </c>
      <c r="D76" s="188"/>
      <c r="E76" s="188"/>
      <c r="F76" s="188"/>
      <c r="G76" s="188"/>
      <c r="H76" s="188"/>
      <c r="I76" s="188"/>
      <c r="J76" s="188"/>
      <c r="K76" s="188"/>
      <c r="L76" s="188"/>
      <c r="M76" s="188"/>
      <c r="N76" s="188"/>
      <c r="O76" s="188"/>
      <c r="P76" s="188"/>
      <c r="Q76" s="188"/>
      <c r="R76" s="188"/>
      <c r="S76" s="188"/>
      <c r="T76" s="188"/>
    </row>
    <row r="77" spans="2:20" x14ac:dyDescent="0.25">
      <c r="B77" s="175" t="s">
        <v>272</v>
      </c>
      <c r="C77" s="175" t="s">
        <v>273</v>
      </c>
      <c r="D77" s="188"/>
      <c r="E77" s="188"/>
      <c r="F77" s="188"/>
      <c r="G77" s="188"/>
      <c r="H77" s="188"/>
      <c r="I77" s="188"/>
      <c r="J77" s="188"/>
      <c r="K77" s="188"/>
      <c r="L77" s="188"/>
      <c r="M77" s="188"/>
      <c r="N77" s="188"/>
      <c r="O77" s="188"/>
      <c r="P77" s="188"/>
      <c r="Q77" s="188"/>
      <c r="R77" s="188"/>
      <c r="S77" s="188"/>
      <c r="T77" s="188"/>
    </row>
    <row r="78" spans="2:20" x14ac:dyDescent="0.25">
      <c r="B78" s="175" t="s">
        <v>274</v>
      </c>
      <c r="C78" s="175" t="s">
        <v>275</v>
      </c>
      <c r="D78" s="188"/>
      <c r="E78" s="188"/>
      <c r="F78" s="188"/>
      <c r="G78" s="188"/>
      <c r="H78" s="188"/>
      <c r="I78" s="188"/>
      <c r="J78" s="188"/>
      <c r="K78" s="188"/>
      <c r="L78" s="188"/>
      <c r="M78" s="188"/>
      <c r="N78" s="188"/>
      <c r="O78" s="188"/>
      <c r="P78" s="188"/>
      <c r="Q78" s="188"/>
      <c r="R78" s="188"/>
      <c r="S78" s="188"/>
      <c r="T78" s="188"/>
    </row>
    <row r="79" spans="2:20" x14ac:dyDescent="0.25">
      <c r="B79" s="175" t="s">
        <v>276</v>
      </c>
      <c r="C79" s="175" t="s">
        <v>277</v>
      </c>
      <c r="D79" s="188"/>
      <c r="E79" s="188"/>
      <c r="F79" s="188"/>
      <c r="G79" s="188"/>
      <c r="H79" s="188"/>
      <c r="I79" s="188"/>
      <c r="J79" s="188"/>
      <c r="K79" s="188"/>
      <c r="L79" s="188"/>
      <c r="M79" s="188"/>
      <c r="N79" s="188"/>
      <c r="O79" s="188"/>
      <c r="P79" s="188"/>
      <c r="Q79" s="188"/>
      <c r="R79" s="188"/>
      <c r="S79" s="188"/>
      <c r="T79" s="188"/>
    </row>
    <row r="80" spans="2:20" ht="45" x14ac:dyDescent="0.25">
      <c r="B80" s="175" t="s">
        <v>276</v>
      </c>
      <c r="C80" s="175" t="s">
        <v>278</v>
      </c>
      <c r="D80" s="188"/>
      <c r="E80" s="188"/>
      <c r="F80" s="188"/>
      <c r="G80" s="188"/>
      <c r="H80" s="188"/>
      <c r="I80" s="188"/>
      <c r="J80" s="188"/>
      <c r="K80" s="188"/>
      <c r="L80" s="188"/>
      <c r="M80" s="188"/>
      <c r="N80" s="188"/>
      <c r="O80" s="188"/>
      <c r="P80" s="188"/>
      <c r="Q80" s="188"/>
      <c r="R80" s="188"/>
      <c r="S80" s="188"/>
      <c r="T80" s="188"/>
    </row>
    <row r="82" spans="2:20" ht="28.5" x14ac:dyDescent="0.45">
      <c r="B82" s="172" t="s">
        <v>265</v>
      </c>
      <c r="C82" s="172"/>
      <c r="D82" s="185"/>
      <c r="E82" s="185"/>
      <c r="F82" s="185"/>
      <c r="G82" s="185"/>
      <c r="H82" s="185"/>
      <c r="I82" s="185"/>
      <c r="J82" s="185"/>
      <c r="K82" s="185"/>
      <c r="L82" s="185"/>
      <c r="M82" s="185"/>
      <c r="N82" s="185"/>
      <c r="O82" s="185"/>
      <c r="P82" s="185"/>
      <c r="Q82" s="185"/>
      <c r="R82" s="186"/>
      <c r="S82" s="186"/>
      <c r="T82" s="186"/>
    </row>
    <row r="83" spans="2:20" ht="21" x14ac:dyDescent="0.25">
      <c r="B83" s="226" t="s">
        <v>279</v>
      </c>
      <c r="C83" s="226"/>
      <c r="D83" s="191" t="s">
        <v>143</v>
      </c>
      <c r="E83" s="192" t="s">
        <v>144</v>
      </c>
      <c r="F83" s="191" t="s">
        <v>145</v>
      </c>
      <c r="G83" s="192" t="s">
        <v>146</v>
      </c>
      <c r="H83" s="191" t="s">
        <v>147</v>
      </c>
      <c r="I83" s="192" t="s">
        <v>148</v>
      </c>
      <c r="J83" s="191" t="s">
        <v>149</v>
      </c>
      <c r="K83" s="192" t="s">
        <v>150</v>
      </c>
      <c r="L83" s="191" t="s">
        <v>151</v>
      </c>
      <c r="M83" s="192" t="s">
        <v>152</v>
      </c>
      <c r="N83" s="191" t="s">
        <v>153</v>
      </c>
      <c r="O83" s="192" t="s">
        <v>154</v>
      </c>
      <c r="P83" s="191" t="s">
        <v>155</v>
      </c>
      <c r="Q83" s="192" t="s">
        <v>156</v>
      </c>
      <c r="R83" s="191" t="s">
        <v>157</v>
      </c>
      <c r="S83" s="192" t="s">
        <v>158</v>
      </c>
      <c r="T83" s="193" t="s">
        <v>159</v>
      </c>
    </row>
    <row r="84" spans="2:20" x14ac:dyDescent="0.25">
      <c r="B84" s="194" t="s">
        <v>160</v>
      </c>
      <c r="C84" s="194" t="s">
        <v>161</v>
      </c>
      <c r="D84" s="195" t="s">
        <v>162</v>
      </c>
      <c r="E84" s="195" t="s">
        <v>163</v>
      </c>
      <c r="F84" s="195" t="s">
        <v>164</v>
      </c>
      <c r="G84" s="195" t="s">
        <v>165</v>
      </c>
      <c r="H84" s="195" t="s">
        <v>166</v>
      </c>
      <c r="I84" s="195" t="s">
        <v>167</v>
      </c>
      <c r="J84" s="195" t="s">
        <v>168</v>
      </c>
      <c r="K84" s="195" t="s">
        <v>169</v>
      </c>
      <c r="L84" s="195" t="s">
        <v>170</v>
      </c>
      <c r="M84" s="195" t="s">
        <v>171</v>
      </c>
      <c r="N84" s="195" t="s">
        <v>172</v>
      </c>
      <c r="O84" s="195" t="s">
        <v>173</v>
      </c>
      <c r="P84" s="195" t="s">
        <v>174</v>
      </c>
      <c r="Q84" s="195" t="s">
        <v>175</v>
      </c>
      <c r="R84" s="195" t="s">
        <v>176</v>
      </c>
      <c r="S84" s="195" t="s">
        <v>177</v>
      </c>
      <c r="T84" s="195" t="s">
        <v>178</v>
      </c>
    </row>
    <row r="85" spans="2:20" x14ac:dyDescent="0.25">
      <c r="B85" s="175" t="s">
        <v>280</v>
      </c>
      <c r="C85" s="175" t="s">
        <v>281</v>
      </c>
      <c r="D85" s="188"/>
      <c r="E85" s="188"/>
      <c r="F85" s="188"/>
      <c r="G85" s="188"/>
      <c r="H85" s="188"/>
      <c r="I85" s="188"/>
      <c r="J85" s="188"/>
      <c r="K85" s="188"/>
      <c r="L85" s="188"/>
      <c r="M85" s="188"/>
      <c r="N85" s="188"/>
      <c r="O85" s="188"/>
      <c r="P85" s="188"/>
      <c r="Q85" s="188"/>
      <c r="R85" s="188"/>
      <c r="S85" s="188"/>
      <c r="T85" s="188"/>
    </row>
    <row r="86" spans="2:20" x14ac:dyDescent="0.25">
      <c r="B86" s="175" t="s">
        <v>276</v>
      </c>
      <c r="C86" s="175" t="s">
        <v>273</v>
      </c>
      <c r="D86" s="188"/>
      <c r="E86" s="188"/>
      <c r="F86" s="188"/>
      <c r="G86" s="188"/>
      <c r="H86" s="188"/>
      <c r="I86" s="188"/>
      <c r="J86" s="188"/>
      <c r="K86" s="188"/>
      <c r="L86" s="188"/>
      <c r="M86" s="188"/>
      <c r="N86" s="188"/>
      <c r="O86" s="188"/>
      <c r="P86" s="188"/>
      <c r="Q86" s="188"/>
      <c r="R86" s="188"/>
      <c r="S86" s="188"/>
      <c r="T86" s="188"/>
    </row>
    <row r="88" spans="2:20" ht="28.5" x14ac:dyDescent="0.45">
      <c r="B88" s="172" t="s">
        <v>265</v>
      </c>
      <c r="C88" s="172"/>
      <c r="D88" s="185"/>
      <c r="E88" s="185"/>
      <c r="F88" s="185"/>
      <c r="G88" s="185"/>
      <c r="H88" s="185"/>
      <c r="I88" s="185"/>
      <c r="J88" s="185"/>
      <c r="K88" s="185"/>
      <c r="L88" s="185"/>
      <c r="M88" s="185"/>
      <c r="N88" s="185"/>
      <c r="O88" s="185"/>
      <c r="P88" s="185"/>
      <c r="Q88" s="185"/>
      <c r="R88" s="186"/>
      <c r="S88" s="186"/>
      <c r="T88" s="186"/>
    </row>
    <row r="89" spans="2:20" ht="21" x14ac:dyDescent="0.25">
      <c r="B89" s="226" t="s">
        <v>282</v>
      </c>
      <c r="C89" s="226"/>
      <c r="D89" s="191" t="s">
        <v>143</v>
      </c>
      <c r="E89" s="192" t="s">
        <v>144</v>
      </c>
      <c r="F89" s="191" t="s">
        <v>145</v>
      </c>
      <c r="G89" s="192" t="s">
        <v>146</v>
      </c>
      <c r="H89" s="191" t="s">
        <v>147</v>
      </c>
      <c r="I89" s="192" t="s">
        <v>148</v>
      </c>
      <c r="J89" s="191" t="s">
        <v>149</v>
      </c>
      <c r="K89" s="192" t="s">
        <v>150</v>
      </c>
      <c r="L89" s="191" t="s">
        <v>151</v>
      </c>
      <c r="M89" s="192" t="s">
        <v>152</v>
      </c>
      <c r="N89" s="191" t="s">
        <v>153</v>
      </c>
      <c r="O89" s="192" t="s">
        <v>154</v>
      </c>
      <c r="P89" s="191" t="s">
        <v>155</v>
      </c>
      <c r="Q89" s="192" t="s">
        <v>156</v>
      </c>
      <c r="R89" s="191" t="s">
        <v>157</v>
      </c>
      <c r="S89" s="192" t="s">
        <v>158</v>
      </c>
      <c r="T89" s="193" t="s">
        <v>159</v>
      </c>
    </row>
    <row r="90" spans="2:20" x14ac:dyDescent="0.25">
      <c r="B90" s="194" t="s">
        <v>160</v>
      </c>
      <c r="C90" s="194" t="s">
        <v>161</v>
      </c>
      <c r="D90" s="195" t="s">
        <v>162</v>
      </c>
      <c r="E90" s="195" t="s">
        <v>163</v>
      </c>
      <c r="F90" s="195" t="s">
        <v>164</v>
      </c>
      <c r="G90" s="195" t="s">
        <v>165</v>
      </c>
      <c r="H90" s="195" t="s">
        <v>166</v>
      </c>
      <c r="I90" s="195" t="s">
        <v>167</v>
      </c>
      <c r="J90" s="195" t="s">
        <v>168</v>
      </c>
      <c r="K90" s="195" t="s">
        <v>169</v>
      </c>
      <c r="L90" s="195" t="s">
        <v>170</v>
      </c>
      <c r="M90" s="195" t="s">
        <v>171</v>
      </c>
      <c r="N90" s="195" t="s">
        <v>172</v>
      </c>
      <c r="O90" s="195" t="s">
        <v>173</v>
      </c>
      <c r="P90" s="195" t="s">
        <v>174</v>
      </c>
      <c r="Q90" s="195" t="s">
        <v>175</v>
      </c>
      <c r="R90" s="195" t="s">
        <v>176</v>
      </c>
      <c r="S90" s="195" t="s">
        <v>177</v>
      </c>
      <c r="T90" s="195" t="s">
        <v>178</v>
      </c>
    </row>
    <row r="91" spans="2:20" ht="30" x14ac:dyDescent="0.25">
      <c r="B91" s="216" t="s">
        <v>550</v>
      </c>
      <c r="C91" s="175"/>
      <c r="D91" s="188"/>
      <c r="E91" s="188"/>
      <c r="F91" s="188"/>
      <c r="G91" s="188"/>
      <c r="H91" s="188"/>
      <c r="I91" s="188"/>
      <c r="J91" s="188"/>
      <c r="K91" s="188"/>
      <c r="L91" s="188"/>
      <c r="M91" s="188"/>
      <c r="N91" s="188"/>
      <c r="O91" s="188"/>
      <c r="P91" s="188"/>
      <c r="Q91" s="188"/>
      <c r="R91" s="188"/>
      <c r="S91" s="188"/>
      <c r="T91" s="188"/>
    </row>
    <row r="93" spans="2:20" ht="28.5" x14ac:dyDescent="0.45">
      <c r="B93" s="172" t="s">
        <v>283</v>
      </c>
      <c r="C93" s="172"/>
      <c r="D93" s="185"/>
      <c r="E93" s="185"/>
      <c r="F93" s="185"/>
      <c r="G93" s="185"/>
      <c r="H93" s="185"/>
      <c r="I93" s="185"/>
      <c r="J93" s="185"/>
      <c r="K93" s="185"/>
      <c r="L93" s="185"/>
      <c r="M93" s="185"/>
      <c r="N93" s="185"/>
      <c r="O93" s="185"/>
      <c r="P93" s="185"/>
      <c r="Q93" s="185"/>
      <c r="R93" s="186"/>
      <c r="S93" s="186"/>
      <c r="T93" s="186"/>
    </row>
    <row r="94" spans="2:20" ht="21" x14ac:dyDescent="0.25">
      <c r="B94" s="226" t="s">
        <v>284</v>
      </c>
      <c r="C94" s="226"/>
      <c r="D94" s="191" t="s">
        <v>143</v>
      </c>
      <c r="E94" s="192" t="s">
        <v>144</v>
      </c>
      <c r="F94" s="191" t="s">
        <v>145</v>
      </c>
      <c r="G94" s="192" t="s">
        <v>146</v>
      </c>
      <c r="H94" s="191" t="s">
        <v>147</v>
      </c>
      <c r="I94" s="192" t="s">
        <v>148</v>
      </c>
      <c r="J94" s="191" t="s">
        <v>149</v>
      </c>
      <c r="K94" s="192" t="s">
        <v>150</v>
      </c>
      <c r="L94" s="191" t="s">
        <v>151</v>
      </c>
      <c r="M94" s="192" t="s">
        <v>152</v>
      </c>
      <c r="N94" s="191" t="s">
        <v>153</v>
      </c>
      <c r="O94" s="192" t="s">
        <v>154</v>
      </c>
      <c r="P94" s="191" t="s">
        <v>155</v>
      </c>
      <c r="Q94" s="192" t="s">
        <v>156</v>
      </c>
      <c r="R94" s="191" t="s">
        <v>157</v>
      </c>
      <c r="S94" s="192" t="s">
        <v>158</v>
      </c>
      <c r="T94" s="193" t="s">
        <v>159</v>
      </c>
    </row>
    <row r="95" spans="2:20" x14ac:dyDescent="0.25">
      <c r="B95" s="194" t="s">
        <v>160</v>
      </c>
      <c r="C95" s="194" t="s">
        <v>161</v>
      </c>
      <c r="D95" s="195" t="s">
        <v>162</v>
      </c>
      <c r="E95" s="195" t="s">
        <v>163</v>
      </c>
      <c r="F95" s="195" t="s">
        <v>164</v>
      </c>
      <c r="G95" s="195" t="s">
        <v>165</v>
      </c>
      <c r="H95" s="195" t="s">
        <v>166</v>
      </c>
      <c r="I95" s="195" t="s">
        <v>167</v>
      </c>
      <c r="J95" s="195" t="s">
        <v>168</v>
      </c>
      <c r="K95" s="195" t="s">
        <v>169</v>
      </c>
      <c r="L95" s="195" t="s">
        <v>170</v>
      </c>
      <c r="M95" s="195" t="s">
        <v>171</v>
      </c>
      <c r="N95" s="195" t="s">
        <v>172</v>
      </c>
      <c r="O95" s="195" t="s">
        <v>173</v>
      </c>
      <c r="P95" s="195" t="s">
        <v>174</v>
      </c>
      <c r="Q95" s="195" t="s">
        <v>175</v>
      </c>
      <c r="R95" s="195" t="s">
        <v>176</v>
      </c>
      <c r="S95" s="195" t="s">
        <v>177</v>
      </c>
      <c r="T95" s="195" t="s">
        <v>178</v>
      </c>
    </row>
    <row r="96" spans="2:20" x14ac:dyDescent="0.25">
      <c r="B96" s="175" t="s">
        <v>181</v>
      </c>
      <c r="C96" s="175" t="s">
        <v>285</v>
      </c>
      <c r="D96" s="175"/>
      <c r="E96" s="175"/>
      <c r="F96" s="175"/>
      <c r="G96" s="175"/>
      <c r="H96" s="175"/>
      <c r="I96" s="189"/>
      <c r="J96" s="175"/>
      <c r="K96" s="189"/>
      <c r="L96" s="175"/>
      <c r="M96" s="175"/>
      <c r="N96" s="175"/>
      <c r="O96" s="175"/>
      <c r="P96" s="175"/>
      <c r="Q96" s="175"/>
      <c r="R96" s="175"/>
      <c r="S96" s="175"/>
      <c r="T96" s="175"/>
    </row>
    <row r="97" spans="2:20" x14ac:dyDescent="0.25">
      <c r="B97" s="175" t="s">
        <v>286</v>
      </c>
      <c r="C97" s="175" t="s">
        <v>287</v>
      </c>
      <c r="D97" s="175"/>
      <c r="E97" s="175"/>
      <c r="F97" s="175"/>
      <c r="G97" s="175"/>
      <c r="H97" s="175"/>
      <c r="I97" s="189"/>
      <c r="J97" s="175"/>
      <c r="K97" s="189"/>
      <c r="L97" s="175"/>
      <c r="M97" s="175"/>
      <c r="N97" s="175"/>
      <c r="O97" s="175"/>
      <c r="P97" s="175"/>
      <c r="Q97" s="175"/>
      <c r="R97" s="175"/>
      <c r="S97" s="175"/>
      <c r="T97" s="175"/>
    </row>
    <row r="98" spans="2:20" x14ac:dyDescent="0.25">
      <c r="B98" s="175" t="s">
        <v>288</v>
      </c>
      <c r="C98" s="175" t="s">
        <v>187</v>
      </c>
      <c r="D98" s="175"/>
      <c r="E98" s="175"/>
      <c r="F98" s="175"/>
      <c r="G98" s="175"/>
      <c r="H98" s="175"/>
      <c r="I98" s="189"/>
      <c r="J98" s="175"/>
      <c r="K98" s="189"/>
      <c r="L98" s="175"/>
      <c r="M98" s="175"/>
      <c r="N98" s="175"/>
      <c r="O98" s="175"/>
      <c r="P98" s="175"/>
      <c r="Q98" s="175"/>
      <c r="R98" s="175"/>
      <c r="S98" s="175"/>
      <c r="T98" s="175"/>
    </row>
    <row r="99" spans="2:20" x14ac:dyDescent="0.25">
      <c r="B99" s="175" t="s">
        <v>289</v>
      </c>
      <c r="C99" s="175" t="s">
        <v>243</v>
      </c>
      <c r="D99" s="175"/>
      <c r="E99" s="175"/>
      <c r="F99" s="175"/>
      <c r="G99" s="175"/>
      <c r="H99" s="175"/>
      <c r="I99" s="189"/>
      <c r="J99" s="175"/>
      <c r="K99" s="189"/>
      <c r="L99" s="175"/>
      <c r="M99" s="175"/>
      <c r="N99" s="175"/>
      <c r="O99" s="175"/>
      <c r="P99" s="175"/>
      <c r="Q99" s="175"/>
      <c r="R99" s="175"/>
      <c r="S99" s="175"/>
      <c r="T99" s="175"/>
    </row>
    <row r="100" spans="2:20" x14ac:dyDescent="0.25">
      <c r="B100" s="175" t="s">
        <v>290</v>
      </c>
      <c r="C100" s="175" t="s">
        <v>291</v>
      </c>
      <c r="D100" s="175"/>
      <c r="E100" s="175"/>
      <c r="F100" s="175"/>
      <c r="G100" s="175"/>
      <c r="H100" s="175"/>
      <c r="I100" s="189"/>
      <c r="J100" s="175"/>
      <c r="K100" s="189"/>
      <c r="L100" s="175"/>
      <c r="M100" s="175"/>
      <c r="N100" s="175"/>
      <c r="O100" s="175"/>
      <c r="P100" s="175"/>
      <c r="Q100" s="175"/>
      <c r="R100" s="175"/>
      <c r="S100" s="175"/>
      <c r="T100" s="175"/>
    </row>
    <row r="101" spans="2:20" x14ac:dyDescent="0.25">
      <c r="B101" s="175" t="s">
        <v>292</v>
      </c>
      <c r="C101" s="175" t="s">
        <v>293</v>
      </c>
      <c r="D101" s="175"/>
      <c r="E101" s="175"/>
      <c r="F101" s="175"/>
      <c r="G101" s="175"/>
      <c r="H101" s="175"/>
      <c r="I101" s="189"/>
      <c r="J101" s="175"/>
      <c r="K101" s="189"/>
      <c r="L101" s="175"/>
      <c r="M101" s="175"/>
      <c r="N101" s="175"/>
      <c r="O101" s="175"/>
      <c r="P101" s="175"/>
      <c r="Q101" s="175"/>
      <c r="R101" s="175"/>
      <c r="S101" s="175"/>
      <c r="T101" s="175"/>
    </row>
    <row r="102" spans="2:20" x14ac:dyDescent="0.25">
      <c r="B102" s="175" t="s">
        <v>294</v>
      </c>
      <c r="C102" s="175" t="s">
        <v>194</v>
      </c>
      <c r="D102" s="175"/>
      <c r="E102" s="175"/>
      <c r="F102" s="175"/>
      <c r="G102" s="175"/>
      <c r="H102" s="175"/>
      <c r="I102" s="189"/>
      <c r="J102" s="175"/>
      <c r="K102" s="189"/>
      <c r="L102" s="175"/>
      <c r="M102" s="175"/>
      <c r="N102" s="175"/>
      <c r="O102" s="175"/>
      <c r="P102" s="175"/>
      <c r="Q102" s="175"/>
      <c r="R102" s="175"/>
      <c r="S102" s="175"/>
      <c r="T102" s="175"/>
    </row>
    <row r="103" spans="2:20" x14ac:dyDescent="0.25">
      <c r="B103" s="175" t="s">
        <v>295</v>
      </c>
      <c r="C103" s="175" t="s">
        <v>296</v>
      </c>
      <c r="D103" s="175"/>
      <c r="E103" s="175"/>
      <c r="F103" s="175"/>
      <c r="G103" s="175"/>
      <c r="H103" s="175"/>
      <c r="I103" s="189"/>
      <c r="J103" s="175"/>
      <c r="K103" s="189"/>
      <c r="L103" s="175"/>
      <c r="M103" s="175"/>
      <c r="N103" s="175"/>
      <c r="O103" s="175"/>
      <c r="P103" s="175"/>
      <c r="Q103" s="175"/>
      <c r="R103" s="175"/>
      <c r="S103" s="175"/>
      <c r="T103" s="175"/>
    </row>
    <row r="104" spans="2:20" x14ac:dyDescent="0.25">
      <c r="B104" s="175" t="s">
        <v>297</v>
      </c>
      <c r="C104" s="175" t="s">
        <v>298</v>
      </c>
      <c r="D104" s="175"/>
      <c r="E104" s="175"/>
      <c r="F104" s="175"/>
      <c r="G104" s="175"/>
      <c r="H104" s="175"/>
      <c r="I104" s="189"/>
      <c r="J104" s="175"/>
      <c r="K104" s="189"/>
      <c r="L104" s="175"/>
      <c r="M104" s="175"/>
      <c r="N104" s="175"/>
      <c r="O104" s="175"/>
      <c r="P104" s="175"/>
      <c r="Q104" s="175"/>
      <c r="R104" s="175"/>
      <c r="S104" s="175"/>
      <c r="T104" s="175"/>
    </row>
    <row r="105" spans="2:20" x14ac:dyDescent="0.25">
      <c r="B105" s="175" t="s">
        <v>299</v>
      </c>
      <c r="C105" s="175" t="s">
        <v>243</v>
      </c>
      <c r="D105" s="175"/>
      <c r="E105" s="175"/>
      <c r="F105" s="175"/>
      <c r="G105" s="175"/>
      <c r="H105" s="175"/>
      <c r="I105" s="189"/>
      <c r="J105" s="175"/>
      <c r="K105" s="189"/>
      <c r="L105" s="175"/>
      <c r="M105" s="175"/>
      <c r="N105" s="175"/>
      <c r="O105" s="175"/>
      <c r="P105" s="175"/>
      <c r="Q105" s="175"/>
      <c r="R105" s="175"/>
      <c r="S105" s="175"/>
      <c r="T105" s="175"/>
    </row>
    <row r="106" spans="2:20" x14ac:dyDescent="0.25">
      <c r="B106" s="175" t="s">
        <v>300</v>
      </c>
      <c r="C106" s="175" t="s">
        <v>301</v>
      </c>
      <c r="D106" s="175"/>
      <c r="E106" s="175"/>
      <c r="F106" s="175"/>
      <c r="G106" s="175"/>
      <c r="H106" s="175"/>
      <c r="I106" s="189"/>
      <c r="J106" s="175"/>
      <c r="K106" s="189"/>
      <c r="L106" s="175"/>
      <c r="M106" s="175"/>
      <c r="N106" s="175"/>
      <c r="O106" s="175"/>
      <c r="P106" s="175"/>
      <c r="Q106" s="175"/>
      <c r="R106" s="175"/>
      <c r="S106" s="175"/>
      <c r="T106" s="175"/>
    </row>
    <row r="107" spans="2:20" x14ac:dyDescent="0.25">
      <c r="B107" s="175" t="s">
        <v>302</v>
      </c>
      <c r="C107" s="175" t="s">
        <v>194</v>
      </c>
      <c r="D107" s="175"/>
      <c r="E107" s="175"/>
      <c r="F107" s="175"/>
      <c r="G107" s="175"/>
      <c r="H107" s="175"/>
      <c r="I107" s="189"/>
      <c r="J107" s="175"/>
      <c r="K107" s="189"/>
      <c r="L107" s="175"/>
      <c r="M107" s="175"/>
      <c r="N107" s="175"/>
      <c r="O107" s="175"/>
      <c r="P107" s="175"/>
      <c r="Q107" s="175"/>
      <c r="R107" s="175"/>
      <c r="S107" s="175"/>
      <c r="T107" s="175"/>
    </row>
    <row r="109" spans="2:20" ht="28.5" x14ac:dyDescent="0.45">
      <c r="B109" s="172" t="s">
        <v>283</v>
      </c>
      <c r="C109" s="172"/>
      <c r="D109" s="185"/>
      <c r="E109" s="185"/>
      <c r="F109" s="185"/>
      <c r="G109" s="185"/>
      <c r="H109" s="185"/>
      <c r="I109" s="185"/>
      <c r="J109" s="185"/>
      <c r="K109" s="185"/>
      <c r="L109" s="185"/>
      <c r="M109" s="185"/>
      <c r="N109" s="185"/>
      <c r="O109" s="185"/>
      <c r="P109" s="185"/>
      <c r="Q109" s="185"/>
      <c r="R109" s="186"/>
      <c r="S109" s="186"/>
      <c r="T109" s="186"/>
    </row>
    <row r="110" spans="2:20" ht="21" x14ac:dyDescent="0.25">
      <c r="B110" s="226" t="s">
        <v>303</v>
      </c>
      <c r="C110" s="226"/>
      <c r="D110" s="191" t="s">
        <v>143</v>
      </c>
      <c r="E110" s="192" t="s">
        <v>144</v>
      </c>
      <c r="F110" s="191" t="s">
        <v>145</v>
      </c>
      <c r="G110" s="192" t="s">
        <v>146</v>
      </c>
      <c r="H110" s="191" t="s">
        <v>147</v>
      </c>
      <c r="I110" s="192" t="s">
        <v>148</v>
      </c>
      <c r="J110" s="191" t="s">
        <v>149</v>
      </c>
      <c r="K110" s="192" t="s">
        <v>150</v>
      </c>
      <c r="L110" s="191" t="s">
        <v>151</v>
      </c>
      <c r="M110" s="192" t="s">
        <v>152</v>
      </c>
      <c r="N110" s="191" t="s">
        <v>153</v>
      </c>
      <c r="O110" s="192" t="s">
        <v>154</v>
      </c>
      <c r="P110" s="191" t="s">
        <v>155</v>
      </c>
      <c r="Q110" s="192" t="s">
        <v>156</v>
      </c>
      <c r="R110" s="191" t="s">
        <v>157</v>
      </c>
      <c r="S110" s="192" t="s">
        <v>158</v>
      </c>
      <c r="T110" s="193" t="s">
        <v>159</v>
      </c>
    </row>
    <row r="111" spans="2:20" x14ac:dyDescent="0.25">
      <c r="B111" s="194" t="s">
        <v>160</v>
      </c>
      <c r="C111" s="194" t="s">
        <v>161</v>
      </c>
      <c r="D111" s="195" t="s">
        <v>162</v>
      </c>
      <c r="E111" s="195" t="s">
        <v>163</v>
      </c>
      <c r="F111" s="195" t="s">
        <v>164</v>
      </c>
      <c r="G111" s="195" t="s">
        <v>165</v>
      </c>
      <c r="H111" s="195" t="s">
        <v>166</v>
      </c>
      <c r="I111" s="195" t="s">
        <v>167</v>
      </c>
      <c r="J111" s="195" t="s">
        <v>168</v>
      </c>
      <c r="K111" s="195" t="s">
        <v>169</v>
      </c>
      <c r="L111" s="195" t="s">
        <v>170</v>
      </c>
      <c r="M111" s="195" t="s">
        <v>171</v>
      </c>
      <c r="N111" s="195" t="s">
        <v>172</v>
      </c>
      <c r="O111" s="195" t="s">
        <v>173</v>
      </c>
      <c r="P111" s="195" t="s">
        <v>174</v>
      </c>
      <c r="Q111" s="195" t="s">
        <v>175</v>
      </c>
      <c r="R111" s="195" t="s">
        <v>176</v>
      </c>
      <c r="S111" s="195" t="s">
        <v>177</v>
      </c>
      <c r="T111" s="195" t="s">
        <v>178</v>
      </c>
    </row>
    <row r="112" spans="2:20" x14ac:dyDescent="0.25">
      <c r="B112" s="175" t="s">
        <v>181</v>
      </c>
      <c r="C112" s="175" t="s">
        <v>304</v>
      </c>
      <c r="D112" s="175"/>
      <c r="E112" s="175"/>
      <c r="F112" s="175"/>
      <c r="G112" s="175"/>
      <c r="H112" s="175"/>
      <c r="I112" s="189"/>
      <c r="J112" s="175"/>
      <c r="K112" s="189"/>
      <c r="L112" s="175"/>
      <c r="M112" s="175"/>
      <c r="N112" s="175"/>
      <c r="O112" s="175"/>
      <c r="P112" s="175"/>
      <c r="Q112" s="175"/>
      <c r="R112" s="175"/>
      <c r="S112" s="175"/>
      <c r="T112" s="175"/>
    </row>
    <row r="113" spans="2:20" x14ac:dyDescent="0.25">
      <c r="B113" s="175" t="s">
        <v>286</v>
      </c>
      <c r="C113" s="175" t="s">
        <v>287</v>
      </c>
      <c r="D113" s="175"/>
      <c r="E113" s="175"/>
      <c r="F113" s="175"/>
      <c r="G113" s="175"/>
      <c r="H113" s="175"/>
      <c r="I113" s="189"/>
      <c r="J113" s="175"/>
      <c r="K113" s="189"/>
      <c r="L113" s="175"/>
      <c r="M113" s="175"/>
      <c r="N113" s="175"/>
      <c r="O113" s="175"/>
      <c r="P113" s="175"/>
      <c r="Q113" s="175"/>
      <c r="R113" s="175"/>
      <c r="S113" s="175"/>
      <c r="T113" s="175"/>
    </row>
    <row r="114" spans="2:20" x14ac:dyDescent="0.25">
      <c r="B114" s="175" t="s">
        <v>288</v>
      </c>
      <c r="C114" s="175" t="s">
        <v>305</v>
      </c>
      <c r="D114" s="175"/>
      <c r="E114" s="175"/>
      <c r="F114" s="175"/>
      <c r="G114" s="175"/>
      <c r="H114" s="175"/>
      <c r="I114" s="189"/>
      <c r="J114" s="175"/>
      <c r="K114" s="189"/>
      <c r="L114" s="175"/>
      <c r="M114" s="175"/>
      <c r="N114" s="175"/>
      <c r="O114" s="175"/>
      <c r="P114" s="175"/>
      <c r="Q114" s="175"/>
      <c r="R114" s="175"/>
      <c r="S114" s="175"/>
      <c r="T114" s="175"/>
    </row>
    <row r="115" spans="2:20" x14ac:dyDescent="0.25">
      <c r="B115" s="175" t="s">
        <v>306</v>
      </c>
      <c r="C115" s="175" t="s">
        <v>307</v>
      </c>
      <c r="D115" s="175"/>
      <c r="E115" s="175"/>
      <c r="F115" s="175"/>
      <c r="G115" s="175"/>
      <c r="H115" s="175"/>
      <c r="I115" s="189"/>
      <c r="J115" s="175"/>
      <c r="K115" s="189"/>
      <c r="L115" s="175"/>
      <c r="M115" s="175"/>
      <c r="N115" s="175"/>
      <c r="O115" s="175"/>
      <c r="P115" s="175"/>
      <c r="Q115" s="175"/>
      <c r="R115" s="175"/>
      <c r="S115" s="175"/>
      <c r="T115" s="175"/>
    </row>
    <row r="116" spans="2:20" x14ac:dyDescent="0.25">
      <c r="B116" s="175" t="s">
        <v>252</v>
      </c>
      <c r="C116" s="175" t="s">
        <v>194</v>
      </c>
      <c r="D116" s="175"/>
      <c r="E116" s="175"/>
      <c r="F116" s="175"/>
      <c r="G116" s="175"/>
      <c r="H116" s="175"/>
      <c r="I116" s="189"/>
      <c r="J116" s="175"/>
      <c r="K116" s="189"/>
      <c r="L116" s="175"/>
      <c r="M116" s="175"/>
      <c r="N116" s="175"/>
      <c r="O116" s="175"/>
      <c r="P116" s="175"/>
      <c r="Q116" s="175"/>
      <c r="R116" s="175"/>
      <c r="S116" s="175"/>
      <c r="T116" s="175"/>
    </row>
    <row r="117" spans="2:20" x14ac:dyDescent="0.25">
      <c r="B117" s="175" t="s">
        <v>289</v>
      </c>
      <c r="C117" s="175" t="s">
        <v>255</v>
      </c>
      <c r="D117" s="175"/>
      <c r="E117" s="175"/>
      <c r="F117" s="175"/>
      <c r="G117" s="175"/>
      <c r="H117" s="175"/>
      <c r="I117" s="189"/>
      <c r="J117" s="175"/>
      <c r="K117" s="189"/>
      <c r="L117" s="175"/>
      <c r="M117" s="175"/>
      <c r="N117" s="175"/>
      <c r="O117" s="175"/>
      <c r="P117" s="175"/>
      <c r="Q117" s="175"/>
      <c r="R117" s="175"/>
      <c r="S117" s="175"/>
      <c r="T117" s="175"/>
    </row>
    <row r="118" spans="2:20" x14ac:dyDescent="0.25">
      <c r="B118" s="175" t="s">
        <v>205</v>
      </c>
      <c r="C118" s="175" t="s">
        <v>194</v>
      </c>
      <c r="D118" s="175"/>
      <c r="E118" s="175"/>
      <c r="F118" s="175"/>
      <c r="G118" s="175"/>
      <c r="H118" s="175"/>
      <c r="I118" s="189"/>
      <c r="J118" s="175"/>
      <c r="K118" s="189"/>
      <c r="L118" s="175"/>
      <c r="M118" s="175"/>
      <c r="N118" s="175"/>
      <c r="O118" s="175"/>
      <c r="P118" s="175"/>
      <c r="Q118" s="175"/>
      <c r="R118" s="175"/>
      <c r="S118" s="175"/>
      <c r="T118" s="175"/>
    </row>
    <row r="119" spans="2:20" ht="30" x14ac:dyDescent="0.25">
      <c r="B119" s="175" t="s">
        <v>233</v>
      </c>
      <c r="C119" s="175" t="s">
        <v>194</v>
      </c>
      <c r="D119" s="175"/>
      <c r="E119" s="175"/>
      <c r="F119" s="175"/>
      <c r="G119" s="175"/>
      <c r="H119" s="175"/>
      <c r="I119" s="189"/>
      <c r="J119" s="175"/>
      <c r="K119" s="189"/>
      <c r="L119" s="175"/>
      <c r="M119" s="175"/>
      <c r="N119" s="175"/>
      <c r="O119" s="175"/>
      <c r="P119" s="175"/>
      <c r="Q119" s="175"/>
      <c r="R119" s="175"/>
      <c r="S119" s="175"/>
      <c r="T119" s="175"/>
    </row>
    <row r="120" spans="2:20" x14ac:dyDescent="0.25">
      <c r="B120" s="175" t="s">
        <v>290</v>
      </c>
      <c r="C120" s="175" t="s">
        <v>308</v>
      </c>
      <c r="D120" s="175"/>
      <c r="E120" s="175"/>
      <c r="F120" s="175"/>
      <c r="G120" s="175"/>
      <c r="H120" s="175"/>
      <c r="I120" s="189"/>
      <c r="J120" s="175"/>
      <c r="K120" s="189"/>
      <c r="L120" s="175"/>
      <c r="M120" s="175"/>
      <c r="N120" s="175"/>
      <c r="O120" s="175"/>
      <c r="P120" s="175"/>
      <c r="Q120" s="175"/>
      <c r="R120" s="175"/>
      <c r="S120" s="175"/>
      <c r="T120" s="175"/>
    </row>
    <row r="121" spans="2:20" x14ac:dyDescent="0.25">
      <c r="B121" s="175" t="s">
        <v>292</v>
      </c>
      <c r="C121" s="175" t="s">
        <v>255</v>
      </c>
      <c r="D121" s="175"/>
      <c r="E121" s="175"/>
      <c r="F121" s="175"/>
      <c r="G121" s="175"/>
      <c r="H121" s="175"/>
      <c r="I121" s="189"/>
      <c r="J121" s="175"/>
      <c r="K121" s="189"/>
      <c r="L121" s="175"/>
      <c r="M121" s="175"/>
      <c r="N121" s="175"/>
      <c r="O121" s="175"/>
      <c r="P121" s="175"/>
      <c r="Q121" s="175"/>
      <c r="R121" s="175"/>
      <c r="S121" s="175"/>
      <c r="T121" s="175"/>
    </row>
    <row r="122" spans="2:20" x14ac:dyDescent="0.25">
      <c r="B122" s="175" t="s">
        <v>294</v>
      </c>
      <c r="C122" s="175" t="s">
        <v>194</v>
      </c>
      <c r="D122" s="175"/>
      <c r="E122" s="175"/>
      <c r="F122" s="175"/>
      <c r="G122" s="175"/>
      <c r="H122" s="175"/>
      <c r="I122" s="189"/>
      <c r="J122" s="175"/>
      <c r="K122" s="189"/>
      <c r="L122" s="175"/>
      <c r="M122" s="175"/>
      <c r="N122" s="175"/>
      <c r="O122" s="175"/>
      <c r="P122" s="175"/>
      <c r="Q122" s="175"/>
      <c r="R122" s="175"/>
      <c r="S122" s="175"/>
      <c r="T122" s="175"/>
    </row>
    <row r="123" spans="2:20" x14ac:dyDescent="0.25">
      <c r="B123" s="175" t="s">
        <v>208</v>
      </c>
      <c r="C123" s="175" t="s">
        <v>209</v>
      </c>
      <c r="D123" s="175"/>
      <c r="E123" s="175"/>
      <c r="F123" s="175"/>
      <c r="G123" s="175"/>
      <c r="H123" s="175"/>
      <c r="I123" s="189"/>
      <c r="J123" s="175"/>
      <c r="K123" s="189"/>
      <c r="L123" s="175"/>
      <c r="M123" s="175"/>
      <c r="N123" s="175"/>
      <c r="O123" s="175"/>
      <c r="P123" s="175"/>
      <c r="Q123" s="175"/>
      <c r="R123" s="175"/>
      <c r="S123" s="175"/>
      <c r="T123" s="175"/>
    </row>
    <row r="124" spans="2:20" x14ac:dyDescent="0.25">
      <c r="B124" s="175" t="s">
        <v>295</v>
      </c>
      <c r="C124" s="175" t="s">
        <v>309</v>
      </c>
      <c r="D124" s="175"/>
      <c r="E124" s="175"/>
      <c r="F124" s="175"/>
      <c r="G124" s="175"/>
      <c r="H124" s="175"/>
      <c r="I124" s="189"/>
      <c r="J124" s="175"/>
      <c r="K124" s="189"/>
      <c r="L124" s="175"/>
      <c r="M124" s="175"/>
      <c r="N124" s="175"/>
      <c r="O124" s="175"/>
      <c r="P124" s="175"/>
      <c r="Q124" s="175"/>
      <c r="R124" s="175"/>
      <c r="S124" s="175"/>
      <c r="T124" s="175"/>
    </row>
    <row r="125" spans="2:20" x14ac:dyDescent="0.25">
      <c r="B125" s="175" t="s">
        <v>297</v>
      </c>
      <c r="C125" s="175" t="s">
        <v>194</v>
      </c>
      <c r="D125" s="175"/>
      <c r="E125" s="175"/>
      <c r="F125" s="175"/>
      <c r="G125" s="175"/>
      <c r="H125" s="175"/>
      <c r="I125" s="189"/>
      <c r="J125" s="175"/>
      <c r="K125" s="189"/>
      <c r="L125" s="175"/>
      <c r="M125" s="175"/>
      <c r="N125" s="175"/>
      <c r="O125" s="175"/>
      <c r="P125" s="175"/>
      <c r="Q125" s="175"/>
      <c r="R125" s="175"/>
      <c r="S125" s="175"/>
      <c r="T125" s="175"/>
    </row>
    <row r="126" spans="2:20" x14ac:dyDescent="0.25">
      <c r="B126" s="175" t="s">
        <v>299</v>
      </c>
      <c r="C126" s="175" t="s">
        <v>310</v>
      </c>
      <c r="D126" s="175"/>
      <c r="E126" s="175"/>
      <c r="F126" s="175"/>
      <c r="G126" s="175"/>
      <c r="H126" s="175"/>
      <c r="I126" s="189"/>
      <c r="J126" s="175"/>
      <c r="K126" s="189"/>
      <c r="L126" s="175"/>
      <c r="M126" s="175"/>
      <c r="N126" s="175"/>
      <c r="O126" s="175"/>
      <c r="P126" s="175"/>
      <c r="Q126" s="175"/>
      <c r="R126" s="175"/>
      <c r="S126" s="175"/>
      <c r="T126" s="175"/>
    </row>
    <row r="128" spans="2:20" ht="28.5" x14ac:dyDescent="0.45">
      <c r="B128" s="172" t="s">
        <v>311</v>
      </c>
      <c r="C128" s="172"/>
      <c r="D128" s="185"/>
      <c r="E128" s="185"/>
      <c r="F128" s="185"/>
      <c r="G128" s="185"/>
      <c r="H128" s="185"/>
      <c r="I128" s="185"/>
      <c r="J128" s="185"/>
      <c r="K128" s="185"/>
      <c r="L128" s="185"/>
      <c r="M128" s="185"/>
      <c r="N128" s="185"/>
      <c r="O128" s="185"/>
      <c r="P128" s="185"/>
      <c r="Q128" s="185"/>
      <c r="R128" s="186"/>
      <c r="S128" s="186"/>
      <c r="T128" s="186"/>
    </row>
    <row r="129" spans="2:20" ht="21" x14ac:dyDescent="0.25">
      <c r="B129" s="226" t="s">
        <v>312</v>
      </c>
      <c r="C129" s="226"/>
      <c r="D129" s="191" t="s">
        <v>143</v>
      </c>
      <c r="E129" s="192" t="s">
        <v>144</v>
      </c>
      <c r="F129" s="191" t="s">
        <v>145</v>
      </c>
      <c r="G129" s="192" t="s">
        <v>146</v>
      </c>
      <c r="H129" s="191" t="s">
        <v>147</v>
      </c>
      <c r="I129" s="192" t="s">
        <v>148</v>
      </c>
      <c r="J129" s="191" t="s">
        <v>149</v>
      </c>
      <c r="K129" s="192" t="s">
        <v>150</v>
      </c>
      <c r="L129" s="191" t="s">
        <v>151</v>
      </c>
      <c r="M129" s="192" t="s">
        <v>152</v>
      </c>
      <c r="N129" s="191" t="s">
        <v>153</v>
      </c>
      <c r="O129" s="192" t="s">
        <v>154</v>
      </c>
      <c r="P129" s="191" t="s">
        <v>155</v>
      </c>
      <c r="Q129" s="192" t="s">
        <v>156</v>
      </c>
      <c r="R129" s="191" t="s">
        <v>157</v>
      </c>
      <c r="S129" s="192" t="s">
        <v>158</v>
      </c>
      <c r="T129" s="193" t="s">
        <v>159</v>
      </c>
    </row>
    <row r="130" spans="2:20" x14ac:dyDescent="0.25">
      <c r="B130" s="194" t="s">
        <v>160</v>
      </c>
      <c r="C130" s="194" t="s">
        <v>161</v>
      </c>
      <c r="D130" s="195" t="s">
        <v>162</v>
      </c>
      <c r="E130" s="195" t="s">
        <v>163</v>
      </c>
      <c r="F130" s="195" t="s">
        <v>164</v>
      </c>
      <c r="G130" s="195" t="s">
        <v>165</v>
      </c>
      <c r="H130" s="195" t="s">
        <v>166</v>
      </c>
      <c r="I130" s="195" t="s">
        <v>167</v>
      </c>
      <c r="J130" s="195" t="s">
        <v>168</v>
      </c>
      <c r="K130" s="195" t="s">
        <v>169</v>
      </c>
      <c r="L130" s="195" t="s">
        <v>170</v>
      </c>
      <c r="M130" s="195" t="s">
        <v>171</v>
      </c>
      <c r="N130" s="195" t="s">
        <v>172</v>
      </c>
      <c r="O130" s="195" t="s">
        <v>173</v>
      </c>
      <c r="P130" s="195" t="s">
        <v>174</v>
      </c>
      <c r="Q130" s="195" t="s">
        <v>175</v>
      </c>
      <c r="R130" s="195" t="s">
        <v>176</v>
      </c>
      <c r="S130" s="195" t="s">
        <v>177</v>
      </c>
      <c r="T130" s="195" t="s">
        <v>178</v>
      </c>
    </row>
    <row r="131" spans="2:20" x14ac:dyDescent="0.25">
      <c r="B131" s="175" t="s">
        <v>141</v>
      </c>
      <c r="C131" s="175" t="s">
        <v>313</v>
      </c>
      <c r="D131" s="190"/>
      <c r="E131" s="190"/>
      <c r="F131" s="190"/>
      <c r="G131" s="190"/>
      <c r="H131" s="190"/>
      <c r="I131" s="190"/>
      <c r="J131" s="190"/>
      <c r="K131" s="190"/>
      <c r="L131" s="190"/>
      <c r="M131" s="190"/>
      <c r="N131" s="190"/>
      <c r="O131" s="190"/>
      <c r="P131" s="190"/>
      <c r="Q131" s="190"/>
      <c r="R131" s="190"/>
      <c r="S131" s="190"/>
      <c r="T131" s="190"/>
    </row>
    <row r="132" spans="2:20" x14ac:dyDescent="0.25">
      <c r="B132" s="175" t="s">
        <v>283</v>
      </c>
      <c r="C132" s="175" t="s">
        <v>313</v>
      </c>
      <c r="D132" s="190"/>
      <c r="E132" s="190"/>
      <c r="F132" s="190"/>
      <c r="G132" s="190"/>
      <c r="H132" s="190"/>
      <c r="I132" s="190"/>
      <c r="J132" s="190"/>
      <c r="K132" s="190"/>
      <c r="L132" s="190"/>
      <c r="M132" s="190"/>
      <c r="N132" s="190"/>
      <c r="O132" s="190"/>
      <c r="P132" s="190"/>
      <c r="Q132" s="190"/>
      <c r="R132" s="190"/>
      <c r="S132" s="190"/>
      <c r="T132" s="190"/>
    </row>
    <row r="133" spans="2:20" x14ac:dyDescent="0.25">
      <c r="B133" s="175" t="s">
        <v>300</v>
      </c>
      <c r="C133" s="175" t="s">
        <v>313</v>
      </c>
      <c r="D133" s="190"/>
      <c r="E133" s="190"/>
      <c r="F133" s="190"/>
      <c r="G133" s="190"/>
      <c r="H133" s="190"/>
      <c r="I133" s="190"/>
      <c r="J133" s="190"/>
      <c r="K133" s="190"/>
      <c r="L133" s="190"/>
      <c r="M133" s="190"/>
      <c r="N133" s="190"/>
      <c r="O133" s="190"/>
      <c r="P133" s="190"/>
      <c r="Q133" s="190"/>
      <c r="R133" s="190"/>
      <c r="S133" s="190"/>
      <c r="T133" s="190"/>
    </row>
    <row r="135" spans="2:20" ht="28.5" x14ac:dyDescent="0.45">
      <c r="B135" s="172" t="s">
        <v>314</v>
      </c>
      <c r="C135" s="172"/>
      <c r="D135" s="185"/>
      <c r="E135" s="185"/>
      <c r="F135" s="185"/>
      <c r="G135" s="185"/>
      <c r="H135" s="185"/>
      <c r="I135" s="185"/>
      <c r="J135" s="185"/>
      <c r="K135" s="185"/>
      <c r="L135" s="185"/>
      <c r="M135" s="185"/>
      <c r="N135" s="185"/>
      <c r="O135" s="185"/>
      <c r="P135" s="185"/>
      <c r="Q135" s="185"/>
      <c r="R135" s="186"/>
      <c r="S135" s="186"/>
      <c r="T135" s="186"/>
    </row>
    <row r="136" spans="2:20" ht="21" x14ac:dyDescent="0.25">
      <c r="B136" s="226" t="s">
        <v>315</v>
      </c>
      <c r="C136" s="226"/>
      <c r="D136" s="191" t="s">
        <v>143</v>
      </c>
      <c r="E136" s="192" t="s">
        <v>144</v>
      </c>
      <c r="F136" s="191" t="s">
        <v>145</v>
      </c>
      <c r="G136" s="192" t="s">
        <v>146</v>
      </c>
      <c r="H136" s="191" t="s">
        <v>147</v>
      </c>
      <c r="I136" s="192" t="s">
        <v>148</v>
      </c>
      <c r="J136" s="191" t="s">
        <v>149</v>
      </c>
      <c r="K136" s="192" t="s">
        <v>150</v>
      </c>
      <c r="L136" s="191" t="s">
        <v>151</v>
      </c>
      <c r="M136" s="192" t="s">
        <v>152</v>
      </c>
      <c r="N136" s="191" t="s">
        <v>153</v>
      </c>
      <c r="O136" s="192" t="s">
        <v>154</v>
      </c>
      <c r="P136" s="191" t="s">
        <v>155</v>
      </c>
      <c r="Q136" s="192" t="s">
        <v>156</v>
      </c>
      <c r="R136" s="191" t="s">
        <v>157</v>
      </c>
      <c r="S136" s="192" t="s">
        <v>158</v>
      </c>
      <c r="T136" s="193" t="s">
        <v>159</v>
      </c>
    </row>
    <row r="137" spans="2:20" x14ac:dyDescent="0.25">
      <c r="B137" s="194" t="s">
        <v>160</v>
      </c>
      <c r="C137" s="194" t="s">
        <v>161</v>
      </c>
      <c r="D137" s="195" t="s">
        <v>162</v>
      </c>
      <c r="E137" s="195" t="s">
        <v>163</v>
      </c>
      <c r="F137" s="195" t="s">
        <v>164</v>
      </c>
      <c r="G137" s="195" t="s">
        <v>165</v>
      </c>
      <c r="H137" s="195" t="s">
        <v>166</v>
      </c>
      <c r="I137" s="195" t="s">
        <v>167</v>
      </c>
      <c r="J137" s="195" t="s">
        <v>168</v>
      </c>
      <c r="K137" s="195" t="s">
        <v>169</v>
      </c>
      <c r="L137" s="195" t="s">
        <v>170</v>
      </c>
      <c r="M137" s="195" t="s">
        <v>171</v>
      </c>
      <c r="N137" s="195" t="s">
        <v>172</v>
      </c>
      <c r="O137" s="195" t="s">
        <v>173</v>
      </c>
      <c r="P137" s="195" t="s">
        <v>174</v>
      </c>
      <c r="Q137" s="195" t="s">
        <v>175</v>
      </c>
      <c r="R137" s="195" t="s">
        <v>176</v>
      </c>
      <c r="S137" s="195" t="s">
        <v>177</v>
      </c>
      <c r="T137" s="195" t="s">
        <v>178</v>
      </c>
    </row>
    <row r="138" spans="2:20" x14ac:dyDescent="0.25">
      <c r="B138" s="175" t="s">
        <v>316</v>
      </c>
      <c r="C138" s="175" t="s">
        <v>317</v>
      </c>
      <c r="D138" s="190"/>
      <c r="E138" s="190"/>
      <c r="F138" s="190"/>
      <c r="G138" s="190"/>
      <c r="H138" s="190"/>
      <c r="I138" s="190"/>
      <c r="J138" s="190"/>
      <c r="K138" s="190"/>
      <c r="L138" s="190"/>
      <c r="M138" s="190"/>
      <c r="N138" s="190"/>
      <c r="O138" s="190"/>
      <c r="P138" s="190"/>
      <c r="Q138" s="190"/>
      <c r="R138" s="190"/>
      <c r="S138" s="190"/>
      <c r="T138" s="190"/>
    </row>
    <row r="139" spans="2:20" x14ac:dyDescent="0.25">
      <c r="B139" s="175" t="s">
        <v>316</v>
      </c>
      <c r="C139" s="175" t="s">
        <v>318</v>
      </c>
      <c r="D139" s="190"/>
      <c r="E139" s="190"/>
      <c r="F139" s="190"/>
      <c r="G139" s="190"/>
      <c r="H139" s="190"/>
      <c r="I139" s="190"/>
      <c r="J139" s="190"/>
      <c r="K139" s="190"/>
      <c r="L139" s="190"/>
      <c r="M139" s="190"/>
      <c r="N139" s="190"/>
      <c r="O139" s="190"/>
      <c r="P139" s="190"/>
      <c r="Q139" s="190"/>
      <c r="R139" s="190"/>
      <c r="S139" s="190"/>
      <c r="T139" s="190"/>
    </row>
    <row r="140" spans="2:20" x14ac:dyDescent="0.25">
      <c r="B140" s="175" t="s">
        <v>316</v>
      </c>
      <c r="C140" s="175" t="s">
        <v>319</v>
      </c>
      <c r="D140" s="190"/>
      <c r="E140" s="190"/>
      <c r="F140" s="190"/>
      <c r="G140" s="190"/>
      <c r="H140" s="190"/>
      <c r="I140" s="190"/>
      <c r="J140" s="190"/>
      <c r="K140" s="190"/>
      <c r="L140" s="190"/>
      <c r="M140" s="190"/>
      <c r="N140" s="190"/>
      <c r="O140" s="190"/>
      <c r="P140" s="190"/>
      <c r="Q140" s="190"/>
      <c r="R140" s="190"/>
      <c r="S140" s="190"/>
      <c r="T140" s="190"/>
    </row>
    <row r="142" spans="2:20" ht="24" x14ac:dyDescent="0.25">
      <c r="B142" s="269" t="s">
        <v>71</v>
      </c>
      <c r="C142" s="269" t="s">
        <v>70</v>
      </c>
    </row>
    <row r="143" spans="2:20" x14ac:dyDescent="0.25">
      <c r="B143" s="270" t="s">
        <v>323</v>
      </c>
      <c r="C143" s="175" t="s">
        <v>58</v>
      </c>
    </row>
    <row r="144" spans="2:20" x14ac:dyDescent="0.25">
      <c r="B144" s="270" t="s">
        <v>162</v>
      </c>
      <c r="C144" s="175" t="s">
        <v>143</v>
      </c>
    </row>
    <row r="145" spans="2:3" x14ac:dyDescent="0.25">
      <c r="B145" s="270" t="s">
        <v>163</v>
      </c>
      <c r="C145" s="175" t="s">
        <v>144</v>
      </c>
    </row>
    <row r="146" spans="2:3" x14ac:dyDescent="0.25">
      <c r="B146" s="270" t="s">
        <v>164</v>
      </c>
      <c r="C146" s="175" t="s">
        <v>145</v>
      </c>
    </row>
    <row r="147" spans="2:3" x14ac:dyDescent="0.25">
      <c r="B147" s="270" t="s">
        <v>324</v>
      </c>
      <c r="C147" s="175" t="s">
        <v>146</v>
      </c>
    </row>
    <row r="148" spans="2:3" x14ac:dyDescent="0.25">
      <c r="B148" s="270" t="s">
        <v>166</v>
      </c>
      <c r="C148" s="175" t="s">
        <v>325</v>
      </c>
    </row>
    <row r="149" spans="2:3" x14ac:dyDescent="0.25">
      <c r="B149" s="270" t="s">
        <v>167</v>
      </c>
      <c r="C149" s="175" t="s">
        <v>148</v>
      </c>
    </row>
    <row r="150" spans="2:3" x14ac:dyDescent="0.25">
      <c r="B150" s="270" t="s">
        <v>168</v>
      </c>
      <c r="C150" s="175" t="s">
        <v>149</v>
      </c>
    </row>
    <row r="151" spans="2:3" x14ac:dyDescent="0.25">
      <c r="B151" s="270" t="s">
        <v>169</v>
      </c>
      <c r="C151" s="175" t="s">
        <v>150</v>
      </c>
    </row>
    <row r="152" spans="2:3" x14ac:dyDescent="0.25">
      <c r="B152" s="270" t="s">
        <v>170</v>
      </c>
      <c r="C152" s="175" t="s">
        <v>151</v>
      </c>
    </row>
    <row r="153" spans="2:3" x14ac:dyDescent="0.25">
      <c r="B153" s="270" t="s">
        <v>171</v>
      </c>
      <c r="C153" s="175" t="s">
        <v>152</v>
      </c>
    </row>
    <row r="154" spans="2:3" x14ac:dyDescent="0.25">
      <c r="B154" s="270" t="s">
        <v>172</v>
      </c>
      <c r="C154" s="175" t="s">
        <v>153</v>
      </c>
    </row>
    <row r="155" spans="2:3" x14ac:dyDescent="0.25">
      <c r="B155" s="270" t="s">
        <v>173</v>
      </c>
      <c r="C155" s="175" t="s">
        <v>154</v>
      </c>
    </row>
    <row r="156" spans="2:3" x14ac:dyDescent="0.25">
      <c r="B156" s="270" t="s">
        <v>174</v>
      </c>
      <c r="C156" s="175" t="s">
        <v>155</v>
      </c>
    </row>
    <row r="157" spans="2:3" x14ac:dyDescent="0.25">
      <c r="B157" s="270" t="s">
        <v>175</v>
      </c>
      <c r="C157" s="175" t="s">
        <v>156</v>
      </c>
    </row>
    <row r="158" spans="2:3" x14ac:dyDescent="0.25">
      <c r="B158" s="270" t="s">
        <v>176</v>
      </c>
      <c r="C158" s="175" t="s">
        <v>157</v>
      </c>
    </row>
    <row r="159" spans="2:3" x14ac:dyDescent="0.25">
      <c r="B159" s="270" t="s">
        <v>177</v>
      </c>
      <c r="C159" s="175" t="s">
        <v>158</v>
      </c>
    </row>
    <row r="160" spans="2:3" x14ac:dyDescent="0.25">
      <c r="B160" s="270" t="s">
        <v>178</v>
      </c>
      <c r="C160" s="175" t="s">
        <v>159</v>
      </c>
    </row>
  </sheetData>
  <mergeCells count="10">
    <mergeCell ref="B94:C94"/>
    <mergeCell ref="B110:C110"/>
    <mergeCell ref="B129:C129"/>
    <mergeCell ref="B136:C136"/>
    <mergeCell ref="B4:C4"/>
    <mergeCell ref="B32:C32"/>
    <mergeCell ref="B55:C55"/>
    <mergeCell ref="B72:C72"/>
    <mergeCell ref="B83:C83"/>
    <mergeCell ref="B89:C8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52BC-3D11-4642-9E60-F123D5EAE8BF}">
  <dimension ref="B1:AA73"/>
  <sheetViews>
    <sheetView showGridLines="0" zoomScale="85" zoomScaleNormal="85" workbookViewId="0">
      <selection activeCell="F9" sqref="F9"/>
    </sheetView>
  </sheetViews>
  <sheetFormatPr defaultColWidth="7.85546875" defaultRowHeight="11.25" x14ac:dyDescent="0.25"/>
  <cols>
    <col min="1" max="1" width="7.85546875" style="2"/>
    <col min="2" max="2" width="38.42578125" style="2" customWidth="1"/>
    <col min="3" max="3" width="27.5703125" style="2" customWidth="1"/>
    <col min="4" max="4" width="18.28515625" style="2" customWidth="1"/>
    <col min="5" max="5" width="14.85546875" style="2" customWidth="1"/>
    <col min="6" max="6" width="18.28515625" style="4" customWidth="1"/>
    <col min="7" max="7" width="7.85546875" style="2"/>
    <col min="8" max="8" width="8.42578125" style="2" bestFit="1" customWidth="1"/>
    <col min="9" max="16384" width="7.85546875" style="2"/>
  </cols>
  <sheetData>
    <row r="1" spans="2:27" s="28" customFormat="1" ht="66" customHeight="1" x14ac:dyDescent="0.55000000000000004">
      <c r="B1" s="34" t="s">
        <v>65</v>
      </c>
      <c r="C1" s="34"/>
      <c r="D1" s="34"/>
      <c r="E1" s="35"/>
      <c r="F1" s="35"/>
      <c r="G1" s="35"/>
      <c r="Z1" s="32"/>
      <c r="AA1" s="32"/>
    </row>
    <row r="2" spans="2:27" s="28" customFormat="1" ht="27" thickBot="1" x14ac:dyDescent="0.45">
      <c r="B2" s="30" t="s">
        <v>108</v>
      </c>
      <c r="C2" s="36"/>
      <c r="D2" s="36"/>
      <c r="E2" s="35"/>
      <c r="F2" s="35"/>
      <c r="G2" s="35"/>
      <c r="Z2" s="32"/>
      <c r="AA2" s="32"/>
    </row>
    <row r="3" spans="2:27" s="1" customFormat="1" ht="15.75" thickBot="1" x14ac:dyDescent="0.3">
      <c r="B3" s="227" t="s">
        <v>68</v>
      </c>
      <c r="C3" s="228"/>
      <c r="D3" s="228"/>
      <c r="E3" s="228"/>
      <c r="F3" s="229"/>
      <c r="G3" s="37"/>
    </row>
    <row r="4" spans="2:27" ht="12" x14ac:dyDescent="0.25">
      <c r="B4" s="38"/>
      <c r="C4" s="38"/>
      <c r="D4" s="38"/>
      <c r="E4" s="38"/>
      <c r="F4" s="38"/>
      <c r="G4" s="38"/>
    </row>
    <row r="5" spans="2:27" s="3" customFormat="1" ht="30" x14ac:dyDescent="0.25">
      <c r="B5" s="231" t="s">
        <v>18</v>
      </c>
      <c r="C5" s="232"/>
      <c r="D5" s="67" t="s">
        <v>19</v>
      </c>
      <c r="E5" s="67" t="s">
        <v>20</v>
      </c>
      <c r="F5" s="67" t="s">
        <v>21</v>
      </c>
      <c r="G5" s="39"/>
    </row>
    <row r="6" spans="2:27" ht="15" x14ac:dyDescent="0.25">
      <c r="B6" s="233" t="s">
        <v>61</v>
      </c>
      <c r="C6" s="234"/>
      <c r="D6" s="143">
        <v>0</v>
      </c>
      <c r="E6" s="144">
        <v>0</v>
      </c>
      <c r="F6" s="68">
        <f>D6*E6</f>
        <v>0</v>
      </c>
      <c r="G6" s="38"/>
    </row>
    <row r="7" spans="2:27" ht="15" x14ac:dyDescent="0.25">
      <c r="B7" s="233" t="s">
        <v>22</v>
      </c>
      <c r="C7" s="234"/>
      <c r="D7" s="143">
        <v>0</v>
      </c>
      <c r="E7" s="144">
        <v>0</v>
      </c>
      <c r="F7" s="68">
        <f>D7*E7</f>
        <v>0</v>
      </c>
      <c r="G7" s="38"/>
    </row>
    <row r="8" spans="2:27" ht="15" x14ac:dyDescent="0.25">
      <c r="B8" s="235" t="s">
        <v>23</v>
      </c>
      <c r="C8" s="236"/>
      <c r="D8" s="145">
        <v>0</v>
      </c>
      <c r="E8" s="144">
        <v>0</v>
      </c>
      <c r="F8" s="68">
        <f>D8*E8</f>
        <v>0</v>
      </c>
      <c r="G8" s="38"/>
    </row>
    <row r="9" spans="2:27" ht="15" x14ac:dyDescent="0.25">
      <c r="B9" s="237" t="s">
        <v>24</v>
      </c>
      <c r="C9" s="238"/>
      <c r="D9" s="239"/>
      <c r="E9" s="69">
        <f>SUM(E6:E8)</f>
        <v>0</v>
      </c>
      <c r="F9" s="271" t="str">
        <f>IF(SUM($E$6:$E$8)=100%,SUM(F6:F8),"    GEEN 100%")</f>
        <v xml:space="preserve">    GEEN 100%</v>
      </c>
      <c r="G9" s="38"/>
    </row>
    <row r="10" spans="2:27" ht="15" x14ac:dyDescent="0.25">
      <c r="B10" s="240" t="s">
        <v>63</v>
      </c>
      <c r="C10" s="240"/>
      <c r="D10" s="240"/>
      <c r="E10" s="70" t="s">
        <v>4</v>
      </c>
      <c r="F10" s="71">
        <f>SUM(F9:F9)</f>
        <v>0</v>
      </c>
      <c r="G10" s="38"/>
    </row>
    <row r="11" spans="2:27" ht="15" x14ac:dyDescent="0.25">
      <c r="B11" s="72"/>
      <c r="C11" s="73"/>
      <c r="D11" s="73"/>
      <c r="E11" s="73"/>
      <c r="F11" s="74"/>
      <c r="G11" s="38"/>
    </row>
    <row r="12" spans="2:27" s="3" customFormat="1" ht="15" x14ac:dyDescent="0.25">
      <c r="B12" s="241" t="s">
        <v>25</v>
      </c>
      <c r="C12" s="242"/>
      <c r="D12" s="243"/>
      <c r="E12" s="67" t="s">
        <v>26</v>
      </c>
      <c r="F12" s="67" t="s">
        <v>21</v>
      </c>
      <c r="G12" s="39"/>
    </row>
    <row r="13" spans="2:27" ht="15" x14ac:dyDescent="0.25">
      <c r="B13" s="244" t="s">
        <v>27</v>
      </c>
      <c r="C13" s="230"/>
      <c r="D13" s="230"/>
      <c r="E13" s="146">
        <v>0</v>
      </c>
      <c r="F13" s="77">
        <f>SUM($F$10*E13)</f>
        <v>0</v>
      </c>
      <c r="G13" s="38"/>
    </row>
    <row r="14" spans="2:27" ht="15" x14ac:dyDescent="0.25">
      <c r="B14" s="230" t="s">
        <v>28</v>
      </c>
      <c r="C14" s="230"/>
      <c r="D14" s="230"/>
      <c r="E14" s="146">
        <v>0</v>
      </c>
      <c r="F14" s="77">
        <f>SUM($F$10*E14)</f>
        <v>0</v>
      </c>
      <c r="G14" s="38"/>
    </row>
    <row r="15" spans="2:27" ht="15" x14ac:dyDescent="0.25">
      <c r="B15" s="230" t="s">
        <v>29</v>
      </c>
      <c r="C15" s="230"/>
      <c r="D15" s="230"/>
      <c r="E15" s="146">
        <v>0</v>
      </c>
      <c r="F15" s="77">
        <f>SUM($F$10*E15)</f>
        <v>0</v>
      </c>
      <c r="G15" s="38"/>
    </row>
    <row r="16" spans="2:27" ht="15" x14ac:dyDescent="0.25">
      <c r="B16" s="230" t="s">
        <v>30</v>
      </c>
      <c r="C16" s="230"/>
      <c r="D16" s="230"/>
      <c r="E16" s="146">
        <v>0</v>
      </c>
      <c r="F16" s="77">
        <f>SUM($F$10*E16)</f>
        <v>0</v>
      </c>
      <c r="G16" s="38"/>
    </row>
    <row r="17" spans="2:8" ht="15" x14ac:dyDescent="0.25">
      <c r="B17" s="78" t="s">
        <v>59</v>
      </c>
      <c r="C17" s="79"/>
      <c r="D17" s="80"/>
      <c r="E17" s="81"/>
      <c r="F17" s="82"/>
      <c r="G17" s="38"/>
    </row>
    <row r="18" spans="2:8" ht="15" x14ac:dyDescent="0.25">
      <c r="B18" s="245"/>
      <c r="C18" s="246"/>
      <c r="D18" s="247"/>
      <c r="E18" s="146">
        <v>0</v>
      </c>
      <c r="F18" s="77">
        <f t="shared" ref="F18:F21" si="0">SUM($F$10*E18)</f>
        <v>0</v>
      </c>
      <c r="G18" s="38"/>
    </row>
    <row r="19" spans="2:8" ht="15" x14ac:dyDescent="0.25">
      <c r="B19" s="245"/>
      <c r="C19" s="246"/>
      <c r="D19" s="247"/>
      <c r="E19" s="146">
        <v>0</v>
      </c>
      <c r="F19" s="77">
        <f t="shared" si="0"/>
        <v>0</v>
      </c>
      <c r="G19" s="38"/>
    </row>
    <row r="20" spans="2:8" ht="15" x14ac:dyDescent="0.25">
      <c r="B20" s="245"/>
      <c r="C20" s="246"/>
      <c r="D20" s="247"/>
      <c r="E20" s="146">
        <v>0</v>
      </c>
      <c r="F20" s="77">
        <f t="shared" si="0"/>
        <v>0</v>
      </c>
      <c r="G20" s="38"/>
    </row>
    <row r="21" spans="2:8" ht="15" x14ac:dyDescent="0.25">
      <c r="B21" s="245"/>
      <c r="C21" s="246"/>
      <c r="D21" s="247"/>
      <c r="E21" s="146">
        <v>0</v>
      </c>
      <c r="F21" s="77">
        <f t="shared" si="0"/>
        <v>0</v>
      </c>
      <c r="G21" s="38"/>
    </row>
    <row r="22" spans="2:8" ht="15" x14ac:dyDescent="0.25">
      <c r="B22" s="245"/>
      <c r="C22" s="246"/>
      <c r="D22" s="247"/>
      <c r="E22" s="146">
        <v>0</v>
      </c>
      <c r="F22" s="77">
        <f>SUM($F$10*E22)</f>
        <v>0</v>
      </c>
      <c r="G22" s="38"/>
    </row>
    <row r="23" spans="2:8" ht="15" x14ac:dyDescent="0.25">
      <c r="B23" s="240" t="s">
        <v>31</v>
      </c>
      <c r="C23" s="240"/>
      <c r="D23" s="240"/>
      <c r="E23" s="83"/>
      <c r="F23" s="84">
        <f>SUM(F13:F22)</f>
        <v>0</v>
      </c>
      <c r="G23" s="38"/>
    </row>
    <row r="24" spans="2:8" ht="15" x14ac:dyDescent="0.25">
      <c r="B24" s="85"/>
      <c r="C24" s="85"/>
      <c r="D24" s="85"/>
      <c r="E24" s="86"/>
      <c r="F24" s="87"/>
      <c r="G24" s="38"/>
    </row>
    <row r="25" spans="2:8" s="3" customFormat="1" ht="45" x14ac:dyDescent="0.25">
      <c r="B25" s="231" t="s">
        <v>32</v>
      </c>
      <c r="C25" s="252"/>
      <c r="D25" s="232"/>
      <c r="E25" s="67" t="s">
        <v>33</v>
      </c>
      <c r="F25" s="67" t="s">
        <v>21</v>
      </c>
      <c r="G25" s="39"/>
    </row>
    <row r="26" spans="2:8" ht="15" x14ac:dyDescent="0.25">
      <c r="B26" s="230" t="s">
        <v>34</v>
      </c>
      <c r="C26" s="230"/>
      <c r="D26" s="230"/>
      <c r="E26" s="88" t="e">
        <f>F26/$F$48</f>
        <v>#DIV/0!</v>
      </c>
      <c r="F26" s="147">
        <v>0</v>
      </c>
      <c r="G26" s="38"/>
    </row>
    <row r="27" spans="2:8" ht="15" x14ac:dyDescent="0.25">
      <c r="B27" s="244" t="s">
        <v>35</v>
      </c>
      <c r="C27" s="230"/>
      <c r="D27" s="230"/>
      <c r="E27" s="88" t="e">
        <f>F27/$F$48</f>
        <v>#DIV/0!</v>
      </c>
      <c r="F27" s="147">
        <v>0</v>
      </c>
      <c r="G27" s="38"/>
    </row>
    <row r="28" spans="2:8" ht="15" x14ac:dyDescent="0.25">
      <c r="B28" s="230" t="s">
        <v>36</v>
      </c>
      <c r="C28" s="230"/>
      <c r="D28" s="230"/>
      <c r="E28" s="88" t="e">
        <f>F28/$F$48</f>
        <v>#DIV/0!</v>
      </c>
      <c r="F28" s="147">
        <v>0</v>
      </c>
      <c r="G28" s="38"/>
    </row>
    <row r="29" spans="2:8" ht="15" x14ac:dyDescent="0.25">
      <c r="B29" s="235" t="s">
        <v>37</v>
      </c>
      <c r="C29" s="251"/>
      <c r="D29" s="236"/>
      <c r="E29" s="146">
        <v>0</v>
      </c>
      <c r="F29" s="89">
        <f>E29*$F$10</f>
        <v>0</v>
      </c>
      <c r="G29" s="38"/>
      <c r="H29" s="5"/>
    </row>
    <row r="30" spans="2:8" ht="15" x14ac:dyDescent="0.25">
      <c r="B30" s="248" t="s">
        <v>60</v>
      </c>
      <c r="C30" s="249"/>
      <c r="D30" s="250"/>
      <c r="E30" s="81"/>
      <c r="F30" s="90">
        <v>0</v>
      </c>
      <c r="G30" s="38"/>
    </row>
    <row r="31" spans="2:8" ht="15" x14ac:dyDescent="0.25">
      <c r="B31" s="245"/>
      <c r="C31" s="246"/>
      <c r="D31" s="247"/>
      <c r="E31" s="88" t="e">
        <f>F31/$F$48</f>
        <v>#DIV/0!</v>
      </c>
      <c r="F31" s="147">
        <v>0</v>
      </c>
      <c r="G31" s="38"/>
    </row>
    <row r="32" spans="2:8" ht="15" x14ac:dyDescent="0.25">
      <c r="B32" s="245"/>
      <c r="C32" s="246"/>
      <c r="D32" s="247"/>
      <c r="E32" s="88" t="e">
        <f>F32/$F$48</f>
        <v>#DIV/0!</v>
      </c>
      <c r="F32" s="147">
        <v>0</v>
      </c>
      <c r="G32" s="38"/>
    </row>
    <row r="33" spans="2:7" ht="15" x14ac:dyDescent="0.25">
      <c r="B33" s="245"/>
      <c r="C33" s="246"/>
      <c r="D33" s="247"/>
      <c r="E33" s="88" t="e">
        <f>F33/$F$48</f>
        <v>#DIV/0!</v>
      </c>
      <c r="F33" s="147">
        <v>0</v>
      </c>
      <c r="G33" s="38"/>
    </row>
    <row r="34" spans="2:7" ht="15" x14ac:dyDescent="0.25">
      <c r="B34" s="245"/>
      <c r="C34" s="246"/>
      <c r="D34" s="247"/>
      <c r="E34" s="88" t="e">
        <f>F34/$F$48</f>
        <v>#DIV/0!</v>
      </c>
      <c r="F34" s="147">
        <v>0</v>
      </c>
      <c r="G34" s="38"/>
    </row>
    <row r="35" spans="2:7" ht="15" x14ac:dyDescent="0.25">
      <c r="B35" s="240" t="s">
        <v>38</v>
      </c>
      <c r="C35" s="240"/>
      <c r="D35" s="240"/>
      <c r="E35" s="70" t="s">
        <v>4</v>
      </c>
      <c r="F35" s="71">
        <f>SUM(F26:F34)</f>
        <v>0</v>
      </c>
      <c r="G35" s="38"/>
    </row>
    <row r="36" spans="2:7" ht="15" x14ac:dyDescent="0.25">
      <c r="B36" s="91"/>
      <c r="C36" s="91"/>
      <c r="D36" s="91"/>
      <c r="E36" s="92"/>
      <c r="F36" s="93"/>
      <c r="G36" s="38"/>
    </row>
    <row r="37" spans="2:7" s="3" customFormat="1" ht="45" x14ac:dyDescent="0.25">
      <c r="B37" s="231" t="s">
        <v>39</v>
      </c>
      <c r="C37" s="252"/>
      <c r="D37" s="232"/>
      <c r="E37" s="67" t="s">
        <v>33</v>
      </c>
      <c r="F37" s="67" t="s">
        <v>21</v>
      </c>
      <c r="G37" s="39"/>
    </row>
    <row r="38" spans="2:7" ht="15" x14ac:dyDescent="0.25">
      <c r="B38" s="244" t="s">
        <v>40</v>
      </c>
      <c r="C38" s="230"/>
      <c r="D38" s="230"/>
      <c r="E38" s="146">
        <v>0</v>
      </c>
      <c r="F38" s="89">
        <f>E38*($F$23+$F$10)</f>
        <v>0</v>
      </c>
      <c r="G38" s="38"/>
    </row>
    <row r="39" spans="2:7" ht="15" x14ac:dyDescent="0.25">
      <c r="B39" s="244" t="s">
        <v>41</v>
      </c>
      <c r="C39" s="230"/>
      <c r="D39" s="230"/>
      <c r="E39" s="94" t="e">
        <f>F39/$F$48</f>
        <v>#DIV/0!</v>
      </c>
      <c r="F39" s="147">
        <v>0</v>
      </c>
      <c r="G39" s="38"/>
    </row>
    <row r="40" spans="2:7" ht="15" x14ac:dyDescent="0.25">
      <c r="B40" s="230" t="s">
        <v>42</v>
      </c>
      <c r="C40" s="230"/>
      <c r="D40" s="230"/>
      <c r="E40" s="94" t="e">
        <f>F40/$F$48</f>
        <v>#DIV/0!</v>
      </c>
      <c r="F40" s="147">
        <v>0</v>
      </c>
      <c r="G40" s="38"/>
    </row>
    <row r="41" spans="2:7" ht="15" x14ac:dyDescent="0.25">
      <c r="B41" s="248" t="s">
        <v>62</v>
      </c>
      <c r="C41" s="249"/>
      <c r="D41" s="250"/>
      <c r="E41" s="81"/>
      <c r="F41" s="90">
        <v>0</v>
      </c>
      <c r="G41" s="38"/>
    </row>
    <row r="42" spans="2:7" ht="15" x14ac:dyDescent="0.25">
      <c r="B42" s="245" t="s">
        <v>62</v>
      </c>
      <c r="C42" s="246"/>
      <c r="D42" s="247"/>
      <c r="E42" s="88" t="e">
        <f>F42/$F$48</f>
        <v>#DIV/0!</v>
      </c>
      <c r="F42" s="147">
        <v>0</v>
      </c>
      <c r="G42" s="38"/>
    </row>
    <row r="43" spans="2:7" ht="15" x14ac:dyDescent="0.25">
      <c r="B43" s="245" t="s">
        <v>62</v>
      </c>
      <c r="C43" s="246"/>
      <c r="D43" s="247"/>
      <c r="E43" s="88" t="e">
        <f>F43/$F$48</f>
        <v>#DIV/0!</v>
      </c>
      <c r="F43" s="147">
        <v>0</v>
      </c>
      <c r="G43" s="38"/>
    </row>
    <row r="44" spans="2:7" ht="15" x14ac:dyDescent="0.25">
      <c r="B44" s="245" t="s">
        <v>62</v>
      </c>
      <c r="C44" s="246"/>
      <c r="D44" s="247"/>
      <c r="E44" s="88" t="e">
        <f>F44/$F$48</f>
        <v>#DIV/0!</v>
      </c>
      <c r="F44" s="147">
        <v>0</v>
      </c>
      <c r="G44" s="38"/>
    </row>
    <row r="45" spans="2:7" ht="15" x14ac:dyDescent="0.25">
      <c r="B45" s="245" t="s">
        <v>62</v>
      </c>
      <c r="C45" s="246"/>
      <c r="D45" s="247"/>
      <c r="E45" s="88" t="e">
        <f>F45/$F$48</f>
        <v>#DIV/0!</v>
      </c>
      <c r="F45" s="147">
        <v>0</v>
      </c>
      <c r="G45" s="38"/>
    </row>
    <row r="46" spans="2:7" ht="15" x14ac:dyDescent="0.25">
      <c r="B46" s="240" t="s">
        <v>43</v>
      </c>
      <c r="C46" s="240"/>
      <c r="D46" s="240"/>
      <c r="E46" s="70"/>
      <c r="F46" s="95">
        <f>SUM(F38:F45)</f>
        <v>0</v>
      </c>
      <c r="G46" s="38"/>
    </row>
    <row r="47" spans="2:7" ht="15" x14ac:dyDescent="0.25">
      <c r="B47" s="91"/>
      <c r="C47" s="91"/>
      <c r="D47" s="91"/>
      <c r="E47" s="92"/>
      <c r="F47" s="96"/>
      <c r="G47" s="38"/>
    </row>
    <row r="48" spans="2:7" ht="15" x14ac:dyDescent="0.25">
      <c r="B48" s="253" t="s">
        <v>44</v>
      </c>
      <c r="C48" s="254"/>
      <c r="D48" s="254"/>
      <c r="E48" s="255"/>
      <c r="F48" s="97">
        <f>F46+F35+F23+F10</f>
        <v>0</v>
      </c>
      <c r="G48" s="38"/>
    </row>
    <row r="49" spans="2:7" ht="15" x14ac:dyDescent="0.25">
      <c r="B49" s="85"/>
      <c r="C49" s="85"/>
      <c r="D49" s="85"/>
      <c r="E49" s="86"/>
      <c r="F49" s="87"/>
      <c r="G49" s="38"/>
    </row>
    <row r="50" spans="2:7" ht="30" x14ac:dyDescent="0.25">
      <c r="B50" s="231" t="s">
        <v>69</v>
      </c>
      <c r="C50" s="232"/>
      <c r="D50" s="67" t="s">
        <v>45</v>
      </c>
      <c r="E50" s="67" t="s">
        <v>46</v>
      </c>
      <c r="F50" s="67" t="s">
        <v>47</v>
      </c>
      <c r="G50" s="38"/>
    </row>
    <row r="51" spans="2:7" ht="15" x14ac:dyDescent="0.25">
      <c r="B51" s="76" t="s">
        <v>48</v>
      </c>
      <c r="C51" s="76" t="s">
        <v>49</v>
      </c>
      <c r="D51" s="98">
        <v>0</v>
      </c>
      <c r="E51" s="99">
        <f>SUM($F$10,$F$23,$F$35,$F$46)+(D51*($F$23+$F$10))</f>
        <v>0</v>
      </c>
      <c r="F51" s="100">
        <f>E51*121%</f>
        <v>0</v>
      </c>
      <c r="G51" s="38"/>
    </row>
    <row r="52" spans="2:7" ht="15" x14ac:dyDescent="0.25">
      <c r="B52" s="76" t="s">
        <v>50</v>
      </c>
      <c r="C52" s="76" t="s">
        <v>51</v>
      </c>
      <c r="D52" s="98">
        <v>0.3</v>
      </c>
      <c r="E52" s="99">
        <f>SUM($F$10,$F$23,$F$35,$F$46)+(D52*($F$23+$F$10))</f>
        <v>0</v>
      </c>
      <c r="F52" s="100">
        <f>E52*121%</f>
        <v>0</v>
      </c>
      <c r="G52" s="38"/>
    </row>
    <row r="53" spans="2:7" ht="15" x14ac:dyDescent="0.25">
      <c r="B53" s="76" t="s">
        <v>52</v>
      </c>
      <c r="C53" s="76" t="s">
        <v>53</v>
      </c>
      <c r="D53" s="98">
        <v>0.5</v>
      </c>
      <c r="E53" s="99">
        <f>SUM($F$10,$F$23,$F$35,$F$46)+(D53*($F$23+$F$10))</f>
        <v>0</v>
      </c>
      <c r="F53" s="100">
        <f>E53*121%</f>
        <v>0</v>
      </c>
      <c r="G53" s="38"/>
    </row>
    <row r="54" spans="2:7" ht="15" x14ac:dyDescent="0.25">
      <c r="B54" s="76" t="s">
        <v>54</v>
      </c>
      <c r="C54" s="75" t="s">
        <v>55</v>
      </c>
      <c r="D54" s="98">
        <v>1.5</v>
      </c>
      <c r="E54" s="99">
        <f>SUM($F$10,$F$23,$F$35,$F$46)+(D54*($F$23+$F$10))</f>
        <v>0</v>
      </c>
      <c r="F54" s="100">
        <f>E54*121%</f>
        <v>0</v>
      </c>
      <c r="G54" s="38"/>
    </row>
    <row r="55" spans="2:7" ht="12" x14ac:dyDescent="0.25">
      <c r="B55" s="38"/>
      <c r="C55" s="38"/>
      <c r="D55" s="38"/>
      <c r="E55" s="38"/>
      <c r="F55" s="38"/>
      <c r="G55" s="38"/>
    </row>
    <row r="56" spans="2:7" ht="12" x14ac:dyDescent="0.25">
      <c r="B56" s="38"/>
      <c r="C56" s="38"/>
      <c r="D56" s="38"/>
      <c r="E56" s="38"/>
      <c r="F56" s="38"/>
      <c r="G56" s="38"/>
    </row>
    <row r="57" spans="2:7" x14ac:dyDescent="0.25">
      <c r="F57" s="2"/>
    </row>
    <row r="58" spans="2:7" x14ac:dyDescent="0.25">
      <c r="F58" s="2"/>
    </row>
    <row r="59" spans="2:7" x14ac:dyDescent="0.25">
      <c r="F59" s="2"/>
    </row>
    <row r="60" spans="2:7" x14ac:dyDescent="0.25">
      <c r="F60" s="2"/>
    </row>
    <row r="61" spans="2:7" x14ac:dyDescent="0.25">
      <c r="F61" s="2"/>
    </row>
    <row r="62" spans="2:7" x14ac:dyDescent="0.25">
      <c r="F62" s="2"/>
    </row>
    <row r="63" spans="2:7" x14ac:dyDescent="0.25">
      <c r="F63" s="2"/>
    </row>
    <row r="64" spans="2:7" x14ac:dyDescent="0.25">
      <c r="F64" s="2"/>
    </row>
    <row r="65" spans="6:6" x14ac:dyDescent="0.25">
      <c r="F65" s="2"/>
    </row>
    <row r="66" spans="6:6" x14ac:dyDescent="0.25">
      <c r="F66" s="2"/>
    </row>
    <row r="67" spans="6:6" x14ac:dyDescent="0.25">
      <c r="F67" s="2"/>
    </row>
    <row r="68" spans="6:6" x14ac:dyDescent="0.25">
      <c r="F68" s="2"/>
    </row>
    <row r="69" spans="6:6" x14ac:dyDescent="0.25">
      <c r="F69" s="2"/>
    </row>
    <row r="70" spans="6:6" x14ac:dyDescent="0.25">
      <c r="F70" s="2"/>
    </row>
    <row r="71" spans="6:6" x14ac:dyDescent="0.25">
      <c r="F71" s="2"/>
    </row>
    <row r="72" spans="6:6" x14ac:dyDescent="0.25">
      <c r="F72" s="2"/>
    </row>
    <row r="73" spans="6:6" x14ac:dyDescent="0.25">
      <c r="F73" s="2"/>
    </row>
  </sheetData>
  <sheetProtection selectLockedCells="1"/>
  <mergeCells count="41">
    <mergeCell ref="B40:D40"/>
    <mergeCell ref="B50:C50"/>
    <mergeCell ref="B45:D45"/>
    <mergeCell ref="B46:D46"/>
    <mergeCell ref="B48:E48"/>
    <mergeCell ref="B44:D44"/>
    <mergeCell ref="B42:D42"/>
    <mergeCell ref="B43:D43"/>
    <mergeCell ref="B41:D41"/>
    <mergeCell ref="B31:D31"/>
    <mergeCell ref="B34:D34"/>
    <mergeCell ref="B35:D35"/>
    <mergeCell ref="B38:D38"/>
    <mergeCell ref="B39:D39"/>
    <mergeCell ref="B32:D32"/>
    <mergeCell ref="B33:D33"/>
    <mergeCell ref="B37:D37"/>
    <mergeCell ref="B18:D18"/>
    <mergeCell ref="B19:D19"/>
    <mergeCell ref="B20:D20"/>
    <mergeCell ref="B21:D21"/>
    <mergeCell ref="B30:D30"/>
    <mergeCell ref="B22:D22"/>
    <mergeCell ref="B23:D23"/>
    <mergeCell ref="B26:D26"/>
    <mergeCell ref="B27:D27"/>
    <mergeCell ref="B28:D28"/>
    <mergeCell ref="B29:D29"/>
    <mergeCell ref="B25:D25"/>
    <mergeCell ref="B3:F3"/>
    <mergeCell ref="B16:D16"/>
    <mergeCell ref="B5:C5"/>
    <mergeCell ref="B6:C6"/>
    <mergeCell ref="B7:C7"/>
    <mergeCell ref="B8:C8"/>
    <mergeCell ref="B9:D9"/>
    <mergeCell ref="B10:D10"/>
    <mergeCell ref="B12:D12"/>
    <mergeCell ref="B13:D13"/>
    <mergeCell ref="B14:D14"/>
    <mergeCell ref="B15:D15"/>
  </mergeCells>
  <conditionalFormatting sqref="F9">
    <cfRule type="containsText" dxfId="3" priority="1" operator="containsText" text="geen">
      <formula>NOT(ISERROR(SEARCH("geen",F9)))</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73126-87C4-4A41-AAF4-076948545F5C}">
  <dimension ref="B1:AD41"/>
  <sheetViews>
    <sheetView showGridLines="0" zoomScaleNormal="100" workbookViewId="0">
      <selection activeCell="E52" sqref="E52"/>
    </sheetView>
  </sheetViews>
  <sheetFormatPr defaultRowHeight="15" x14ac:dyDescent="0.25"/>
  <cols>
    <col min="2" max="2" width="33.7109375" customWidth="1"/>
    <col min="3" max="3" width="41.28515625" customWidth="1"/>
    <col min="4" max="4" width="39.85546875" customWidth="1"/>
    <col min="5" max="5" width="13.85546875" customWidth="1"/>
    <col min="6" max="6" width="12.5703125" customWidth="1"/>
    <col min="7" max="7" width="14" customWidth="1"/>
    <col min="8" max="8" width="12.85546875" customWidth="1"/>
    <col min="9" max="10" width="12.7109375" customWidth="1"/>
    <col min="11" max="11" width="13.85546875" customWidth="1"/>
    <col min="12" max="12" width="14.42578125" customWidth="1"/>
    <col min="13" max="13" width="17.5703125" customWidth="1"/>
    <col min="14" max="14" width="17.28515625" customWidth="1"/>
  </cols>
  <sheetData>
    <row r="1" spans="2:30" s="28" customFormat="1" ht="66" customHeight="1" x14ac:dyDescent="0.55000000000000004">
      <c r="B1" s="34" t="s">
        <v>65</v>
      </c>
      <c r="C1" s="34"/>
      <c r="D1" s="34"/>
      <c r="E1" s="34"/>
      <c r="F1" s="35"/>
      <c r="G1" s="35"/>
      <c r="H1" s="35"/>
      <c r="AC1" s="32"/>
      <c r="AD1" s="32"/>
    </row>
    <row r="2" spans="2:30" s="28" customFormat="1" ht="27" thickBot="1" x14ac:dyDescent="0.45">
      <c r="B2" s="30" t="s">
        <v>108</v>
      </c>
      <c r="C2" s="36"/>
      <c r="D2" s="36"/>
      <c r="E2" s="36"/>
      <c r="F2" s="35"/>
      <c r="G2" s="35"/>
      <c r="H2" s="35"/>
      <c r="AC2" s="32"/>
      <c r="AD2" s="32"/>
    </row>
    <row r="3" spans="2:30" ht="15.75" thickBot="1" x14ac:dyDescent="0.3">
      <c r="B3" s="227" t="s">
        <v>68</v>
      </c>
      <c r="C3" s="228"/>
      <c r="D3" s="228"/>
      <c r="E3" s="228"/>
      <c r="F3" s="229"/>
    </row>
    <row r="5" spans="2:30" ht="18.75" x14ac:dyDescent="0.3">
      <c r="B5" s="33"/>
      <c r="C5" s="33"/>
      <c r="D5" s="33"/>
      <c r="E5" s="257" t="s">
        <v>80</v>
      </c>
      <c r="F5" s="257"/>
      <c r="G5" s="257"/>
      <c r="H5" s="257"/>
      <c r="I5" s="257"/>
      <c r="J5" s="257"/>
      <c r="K5" s="257"/>
      <c r="L5" s="257"/>
      <c r="M5" s="257"/>
      <c r="N5" s="257"/>
    </row>
    <row r="6" spans="2:30" ht="15.75" customHeight="1" x14ac:dyDescent="0.3">
      <c r="B6" s="33"/>
      <c r="C6" s="33"/>
      <c r="D6" s="33"/>
      <c r="E6" s="258" t="s">
        <v>113</v>
      </c>
      <c r="F6" s="258"/>
      <c r="G6" s="258"/>
      <c r="H6" s="258"/>
      <c r="I6" s="258"/>
      <c r="J6" s="258"/>
      <c r="K6" s="258"/>
      <c r="L6" s="258"/>
      <c r="M6" s="196" t="s">
        <v>52</v>
      </c>
      <c r="N6" s="196" t="s">
        <v>54</v>
      </c>
    </row>
    <row r="7" spans="2:30" ht="33.75" customHeight="1" x14ac:dyDescent="0.3">
      <c r="B7" s="62"/>
      <c r="C7" s="33"/>
      <c r="D7" s="33"/>
      <c r="E7" s="171" t="s">
        <v>73</v>
      </c>
      <c r="F7" s="171" t="s">
        <v>72</v>
      </c>
      <c r="G7" s="171" t="s">
        <v>74</v>
      </c>
      <c r="H7" s="171" t="s">
        <v>75</v>
      </c>
      <c r="I7" s="171" t="s">
        <v>76</v>
      </c>
      <c r="J7" s="171" t="s">
        <v>77</v>
      </c>
      <c r="K7" s="171" t="s">
        <v>78</v>
      </c>
      <c r="L7" s="171" t="s">
        <v>79</v>
      </c>
      <c r="M7" s="272" t="s">
        <v>320</v>
      </c>
      <c r="N7" s="274" t="s">
        <v>321</v>
      </c>
    </row>
    <row r="8" spans="2:30" ht="13.5" customHeight="1" x14ac:dyDescent="0.3">
      <c r="B8" s="62" t="s">
        <v>81</v>
      </c>
      <c r="C8" s="33"/>
      <c r="D8" s="214" t="s">
        <v>549</v>
      </c>
      <c r="E8" s="213">
        <v>1</v>
      </c>
      <c r="F8" s="213">
        <v>2</v>
      </c>
      <c r="G8" s="213">
        <v>4</v>
      </c>
      <c r="H8" s="213">
        <v>52</v>
      </c>
      <c r="I8" s="213">
        <v>104</v>
      </c>
      <c r="J8" s="213">
        <v>156</v>
      </c>
      <c r="K8" s="213">
        <v>204</v>
      </c>
      <c r="L8" s="213">
        <v>256</v>
      </c>
      <c r="M8" s="273">
        <v>100</v>
      </c>
      <c r="N8" s="275">
        <v>7</v>
      </c>
    </row>
    <row r="9" spans="2:30" x14ac:dyDescent="0.25">
      <c r="B9" s="63" t="s">
        <v>71</v>
      </c>
      <c r="C9" s="64" t="s">
        <v>70</v>
      </c>
      <c r="D9" s="63" t="s">
        <v>322</v>
      </c>
      <c r="E9" s="148">
        <v>1</v>
      </c>
      <c r="F9" s="148">
        <v>1</v>
      </c>
      <c r="G9" s="148">
        <v>1</v>
      </c>
      <c r="H9" s="148">
        <v>1</v>
      </c>
      <c r="I9" s="148">
        <v>1</v>
      </c>
      <c r="J9" s="148">
        <v>1</v>
      </c>
      <c r="K9" s="148">
        <v>1</v>
      </c>
      <c r="L9" s="148">
        <v>1</v>
      </c>
      <c r="M9" s="148">
        <v>1</v>
      </c>
      <c r="N9" s="148">
        <v>1</v>
      </c>
    </row>
    <row r="10" spans="2:30" x14ac:dyDescent="0.25">
      <c r="B10" s="198" t="s">
        <v>323</v>
      </c>
      <c r="C10" s="199" t="s">
        <v>58</v>
      </c>
      <c r="D10" s="65">
        <v>0</v>
      </c>
      <c r="E10" s="66">
        <v>0</v>
      </c>
      <c r="F10" s="66">
        <v>0</v>
      </c>
      <c r="G10" s="66">
        <v>0</v>
      </c>
      <c r="H10" s="66">
        <v>0</v>
      </c>
      <c r="I10" s="66">
        <v>0</v>
      </c>
      <c r="J10" s="66">
        <v>0</v>
      </c>
      <c r="K10" s="66">
        <v>0</v>
      </c>
      <c r="L10" s="66">
        <v>0</v>
      </c>
      <c r="M10" s="66">
        <v>0</v>
      </c>
      <c r="N10" s="66">
        <v>0</v>
      </c>
    </row>
    <row r="11" spans="2:30" x14ac:dyDescent="0.25">
      <c r="B11" s="198" t="s">
        <v>162</v>
      </c>
      <c r="C11" s="199" t="s">
        <v>143</v>
      </c>
      <c r="D11" s="149">
        <v>100</v>
      </c>
      <c r="E11" s="66">
        <f>Tabel4[[#This Row],[Norm op basis van 5x per week]]*$E$9</f>
        <v>100</v>
      </c>
      <c r="F11" s="66">
        <f>Tabel4[[#This Row],[Norm op basis van 5x per week]]*$F$9</f>
        <v>100</v>
      </c>
      <c r="G11" s="66">
        <f>Tabel4[[#This Row],[Norm op basis van 5x per week]]*$G$9</f>
        <v>100</v>
      </c>
      <c r="H11" s="66">
        <f>Tabel4[[#This Row],[Norm op basis van 5x per week]]*$H$9</f>
        <v>100</v>
      </c>
      <c r="I11" s="66">
        <f>Tabel4[[#This Row],[Norm op basis van 5x per week]]*$I$9</f>
        <v>100</v>
      </c>
      <c r="J11" s="66">
        <f>Tabel4[[#This Row],[Norm op basis van 5x per week]]*$J$9</f>
        <v>100</v>
      </c>
      <c r="K11" s="66">
        <f>Tabel4[[#This Row],[Norm op basis van 5x per week]]*$K$9</f>
        <v>100</v>
      </c>
      <c r="L11" s="66">
        <f>Tabel4[[#This Row],[Norm op basis van 5x per week]]*$L$9</f>
        <v>100</v>
      </c>
      <c r="M11" s="66">
        <f>Tabel4[[#This Row],[Norm op basis van 5x per week]]*$M$9</f>
        <v>100</v>
      </c>
      <c r="N11" s="66">
        <f>Tabel4[[#This Row],[Norm op basis van 5x per week]]*$N$9</f>
        <v>100</v>
      </c>
    </row>
    <row r="12" spans="2:30" x14ac:dyDescent="0.25">
      <c r="B12" s="198" t="s">
        <v>163</v>
      </c>
      <c r="C12" s="198" t="s">
        <v>144</v>
      </c>
      <c r="D12" s="149">
        <v>100</v>
      </c>
      <c r="E12" s="66">
        <f>Tabel4[[#This Row],[Norm op basis van 5x per week]]*$E$9</f>
        <v>100</v>
      </c>
      <c r="F12" s="66">
        <f>Tabel4[[#This Row],[Norm op basis van 5x per week]]*$F$9</f>
        <v>100</v>
      </c>
      <c r="G12" s="66">
        <f>Tabel4[[#This Row],[Norm op basis van 5x per week]]*$G$9</f>
        <v>100</v>
      </c>
      <c r="H12" s="66">
        <f>Tabel4[[#This Row],[Norm op basis van 5x per week]]*$H$9</f>
        <v>100</v>
      </c>
      <c r="I12" s="66">
        <f>Tabel4[[#This Row],[Norm op basis van 5x per week]]*$I$9</f>
        <v>100</v>
      </c>
      <c r="J12" s="66">
        <f>Tabel4[[#This Row],[Norm op basis van 5x per week]]*$J$9</f>
        <v>100</v>
      </c>
      <c r="K12" s="66">
        <f>Tabel4[[#This Row],[Norm op basis van 5x per week]]*$K$9</f>
        <v>100</v>
      </c>
      <c r="L12" s="66">
        <f>Tabel4[[#This Row],[Norm op basis van 5x per week]]*$L$9</f>
        <v>100</v>
      </c>
      <c r="M12" s="66">
        <f>Tabel4[[#This Row],[Norm op basis van 5x per week]]*$M$9</f>
        <v>100</v>
      </c>
      <c r="N12" s="66">
        <f>Tabel4[[#This Row],[Norm op basis van 5x per week]]*$N$9</f>
        <v>100</v>
      </c>
    </row>
    <row r="13" spans="2:30" x14ac:dyDescent="0.25">
      <c r="B13" s="198" t="s">
        <v>164</v>
      </c>
      <c r="C13" s="198" t="s">
        <v>145</v>
      </c>
      <c r="D13" s="149">
        <v>100</v>
      </c>
      <c r="E13" s="66">
        <f>Tabel4[[#This Row],[Norm op basis van 5x per week]]*$E$9</f>
        <v>100</v>
      </c>
      <c r="F13" s="66">
        <f>Tabel4[[#This Row],[Norm op basis van 5x per week]]*$F$9</f>
        <v>100</v>
      </c>
      <c r="G13" s="66">
        <f>Tabel4[[#This Row],[Norm op basis van 5x per week]]*$G$9</f>
        <v>100</v>
      </c>
      <c r="H13" s="66">
        <f>Tabel4[[#This Row],[Norm op basis van 5x per week]]*$H$9</f>
        <v>100</v>
      </c>
      <c r="I13" s="66">
        <f>Tabel4[[#This Row],[Norm op basis van 5x per week]]*$I$9</f>
        <v>100</v>
      </c>
      <c r="J13" s="66">
        <f>Tabel4[[#This Row],[Norm op basis van 5x per week]]*$J$9</f>
        <v>100</v>
      </c>
      <c r="K13" s="66">
        <f>Tabel4[[#This Row],[Norm op basis van 5x per week]]*$K$9</f>
        <v>100</v>
      </c>
      <c r="L13" s="66">
        <f>Tabel4[[#This Row],[Norm op basis van 5x per week]]*$L$9</f>
        <v>100</v>
      </c>
      <c r="M13" s="66">
        <f>Tabel4[[#This Row],[Norm op basis van 5x per week]]*$M$9</f>
        <v>100</v>
      </c>
      <c r="N13" s="66">
        <f>Tabel4[[#This Row],[Norm op basis van 5x per week]]*$N$9</f>
        <v>100</v>
      </c>
    </row>
    <row r="14" spans="2:30" x14ac:dyDescent="0.25">
      <c r="B14" s="198" t="s">
        <v>324</v>
      </c>
      <c r="C14" s="198" t="s">
        <v>146</v>
      </c>
      <c r="D14" s="149">
        <v>100</v>
      </c>
      <c r="E14" s="66">
        <f>Tabel4[[#This Row],[Norm op basis van 5x per week]]*$E$9</f>
        <v>100</v>
      </c>
      <c r="F14" s="66">
        <f>Tabel4[[#This Row],[Norm op basis van 5x per week]]*$F$9</f>
        <v>100</v>
      </c>
      <c r="G14" s="66">
        <f>Tabel4[[#This Row],[Norm op basis van 5x per week]]*$G$9</f>
        <v>100</v>
      </c>
      <c r="H14" s="66">
        <f>Tabel4[[#This Row],[Norm op basis van 5x per week]]*$H$9</f>
        <v>100</v>
      </c>
      <c r="I14" s="66">
        <f>Tabel4[[#This Row],[Norm op basis van 5x per week]]*$I$9</f>
        <v>100</v>
      </c>
      <c r="J14" s="66">
        <f>Tabel4[[#This Row],[Norm op basis van 5x per week]]*$J$9</f>
        <v>100</v>
      </c>
      <c r="K14" s="66">
        <f>Tabel4[[#This Row],[Norm op basis van 5x per week]]*$K$9</f>
        <v>100</v>
      </c>
      <c r="L14" s="66">
        <f>Tabel4[[#This Row],[Norm op basis van 5x per week]]*$L$9</f>
        <v>100</v>
      </c>
      <c r="M14" s="66">
        <f>Tabel4[[#This Row],[Norm op basis van 5x per week]]*$M$9</f>
        <v>100</v>
      </c>
      <c r="N14" s="66">
        <f>Tabel4[[#This Row],[Norm op basis van 5x per week]]*$N$9</f>
        <v>100</v>
      </c>
    </row>
    <row r="15" spans="2:30" x14ac:dyDescent="0.25">
      <c r="B15" s="198" t="s">
        <v>166</v>
      </c>
      <c r="C15" s="198" t="s">
        <v>325</v>
      </c>
      <c r="D15" s="149">
        <v>100</v>
      </c>
      <c r="E15" s="66">
        <f>Tabel4[[#This Row],[Norm op basis van 5x per week]]*$E$9</f>
        <v>100</v>
      </c>
      <c r="F15" s="66">
        <f>Tabel4[[#This Row],[Norm op basis van 5x per week]]*$F$9</f>
        <v>100</v>
      </c>
      <c r="G15" s="66">
        <f>Tabel4[[#This Row],[Norm op basis van 5x per week]]*$G$9</f>
        <v>100</v>
      </c>
      <c r="H15" s="66">
        <f>Tabel4[[#This Row],[Norm op basis van 5x per week]]*$H$9</f>
        <v>100</v>
      </c>
      <c r="I15" s="66">
        <f>Tabel4[[#This Row],[Norm op basis van 5x per week]]*$I$9</f>
        <v>100</v>
      </c>
      <c r="J15" s="66">
        <f>Tabel4[[#This Row],[Norm op basis van 5x per week]]*$J$9</f>
        <v>100</v>
      </c>
      <c r="K15" s="66">
        <f>Tabel4[[#This Row],[Norm op basis van 5x per week]]*$K$9</f>
        <v>100</v>
      </c>
      <c r="L15" s="66">
        <f>Tabel4[[#This Row],[Norm op basis van 5x per week]]*$L$9</f>
        <v>100</v>
      </c>
      <c r="M15" s="66">
        <f>Tabel4[[#This Row],[Norm op basis van 5x per week]]*$M$9</f>
        <v>100</v>
      </c>
      <c r="N15" s="66">
        <f>Tabel4[[#This Row],[Norm op basis van 5x per week]]*$N$9</f>
        <v>100</v>
      </c>
    </row>
    <row r="16" spans="2:30" x14ac:dyDescent="0.25">
      <c r="B16" s="198" t="s">
        <v>167</v>
      </c>
      <c r="C16" s="198" t="s">
        <v>148</v>
      </c>
      <c r="D16" s="149">
        <v>100</v>
      </c>
      <c r="E16" s="66">
        <f>Tabel4[[#This Row],[Norm op basis van 5x per week]]*$E$9</f>
        <v>100</v>
      </c>
      <c r="F16" s="66">
        <f>Tabel4[[#This Row],[Norm op basis van 5x per week]]*$F$9</f>
        <v>100</v>
      </c>
      <c r="G16" s="66">
        <f>Tabel4[[#This Row],[Norm op basis van 5x per week]]*$G$9</f>
        <v>100</v>
      </c>
      <c r="H16" s="66">
        <f>Tabel4[[#This Row],[Norm op basis van 5x per week]]*$H$9</f>
        <v>100</v>
      </c>
      <c r="I16" s="66">
        <f>Tabel4[[#This Row],[Norm op basis van 5x per week]]*$I$9</f>
        <v>100</v>
      </c>
      <c r="J16" s="66">
        <f>Tabel4[[#This Row],[Norm op basis van 5x per week]]*$J$9</f>
        <v>100</v>
      </c>
      <c r="K16" s="66">
        <f>Tabel4[[#This Row],[Norm op basis van 5x per week]]*$K$9</f>
        <v>100</v>
      </c>
      <c r="L16" s="66">
        <f>Tabel4[[#This Row],[Norm op basis van 5x per week]]*$L$9</f>
        <v>100</v>
      </c>
      <c r="M16" s="66">
        <f>Tabel4[[#This Row],[Norm op basis van 5x per week]]*$M$9</f>
        <v>100</v>
      </c>
      <c r="N16" s="66">
        <f>Tabel4[[#This Row],[Norm op basis van 5x per week]]*$N$9</f>
        <v>100</v>
      </c>
    </row>
    <row r="17" spans="2:14" x14ac:dyDescent="0.25">
      <c r="B17" s="198" t="s">
        <v>168</v>
      </c>
      <c r="C17" s="198" t="s">
        <v>149</v>
      </c>
      <c r="D17" s="149">
        <v>100</v>
      </c>
      <c r="E17" s="66">
        <f>Tabel4[[#This Row],[Norm op basis van 5x per week]]*$E$9</f>
        <v>100</v>
      </c>
      <c r="F17" s="66">
        <f>Tabel4[[#This Row],[Norm op basis van 5x per week]]*$F$9</f>
        <v>100</v>
      </c>
      <c r="G17" s="66">
        <f>Tabel4[[#This Row],[Norm op basis van 5x per week]]*$G$9</f>
        <v>100</v>
      </c>
      <c r="H17" s="66">
        <f>Tabel4[[#This Row],[Norm op basis van 5x per week]]*$H$9</f>
        <v>100</v>
      </c>
      <c r="I17" s="66">
        <f>Tabel4[[#This Row],[Norm op basis van 5x per week]]*$I$9</f>
        <v>100</v>
      </c>
      <c r="J17" s="66">
        <f>Tabel4[[#This Row],[Norm op basis van 5x per week]]*$J$9</f>
        <v>100</v>
      </c>
      <c r="K17" s="66">
        <f>Tabel4[[#This Row],[Norm op basis van 5x per week]]*$K$9</f>
        <v>100</v>
      </c>
      <c r="L17" s="66">
        <f>Tabel4[[#This Row],[Norm op basis van 5x per week]]*$L$9</f>
        <v>100</v>
      </c>
      <c r="M17" s="66">
        <f>Tabel4[[#This Row],[Norm op basis van 5x per week]]*$M$9</f>
        <v>100</v>
      </c>
      <c r="N17" s="66">
        <f>Tabel4[[#This Row],[Norm op basis van 5x per week]]*$N$9</f>
        <v>100</v>
      </c>
    </row>
    <row r="18" spans="2:14" x14ac:dyDescent="0.25">
      <c r="B18" s="198" t="s">
        <v>169</v>
      </c>
      <c r="C18" s="198" t="s">
        <v>150</v>
      </c>
      <c r="D18" s="149">
        <v>100</v>
      </c>
      <c r="E18" s="66">
        <f>Tabel4[[#This Row],[Norm op basis van 5x per week]]*$E$9</f>
        <v>100</v>
      </c>
      <c r="F18" s="66">
        <f>Tabel4[[#This Row],[Norm op basis van 5x per week]]*$F$9</f>
        <v>100</v>
      </c>
      <c r="G18" s="66">
        <f>Tabel4[[#This Row],[Norm op basis van 5x per week]]*$G$9</f>
        <v>100</v>
      </c>
      <c r="H18" s="66">
        <f>Tabel4[[#This Row],[Norm op basis van 5x per week]]*$H$9</f>
        <v>100</v>
      </c>
      <c r="I18" s="66">
        <f>Tabel4[[#This Row],[Norm op basis van 5x per week]]*$I$9</f>
        <v>100</v>
      </c>
      <c r="J18" s="66">
        <f>Tabel4[[#This Row],[Norm op basis van 5x per week]]*$J$9</f>
        <v>100</v>
      </c>
      <c r="K18" s="66">
        <f>Tabel4[[#This Row],[Norm op basis van 5x per week]]*$K$9</f>
        <v>100</v>
      </c>
      <c r="L18" s="66">
        <f>Tabel4[[#This Row],[Norm op basis van 5x per week]]*$L$9</f>
        <v>100</v>
      </c>
      <c r="M18" s="66">
        <f>Tabel4[[#This Row],[Norm op basis van 5x per week]]*$M$9</f>
        <v>100</v>
      </c>
      <c r="N18" s="66">
        <f>Tabel4[[#This Row],[Norm op basis van 5x per week]]*$N$9</f>
        <v>100</v>
      </c>
    </row>
    <row r="19" spans="2:14" x14ac:dyDescent="0.25">
      <c r="B19" s="198" t="s">
        <v>170</v>
      </c>
      <c r="C19" s="198" t="s">
        <v>151</v>
      </c>
      <c r="D19" s="149">
        <v>100</v>
      </c>
      <c r="E19" s="66">
        <f>Tabel4[[#This Row],[Norm op basis van 5x per week]]*$E$9</f>
        <v>100</v>
      </c>
      <c r="F19" s="66">
        <f>Tabel4[[#This Row],[Norm op basis van 5x per week]]*$F$9</f>
        <v>100</v>
      </c>
      <c r="G19" s="66">
        <f>Tabel4[[#This Row],[Norm op basis van 5x per week]]*$G$9</f>
        <v>100</v>
      </c>
      <c r="H19" s="66">
        <f>Tabel4[[#This Row],[Norm op basis van 5x per week]]*$H$9</f>
        <v>100</v>
      </c>
      <c r="I19" s="66">
        <f>Tabel4[[#This Row],[Norm op basis van 5x per week]]*$I$9</f>
        <v>100</v>
      </c>
      <c r="J19" s="66">
        <f>Tabel4[[#This Row],[Norm op basis van 5x per week]]*$J$9</f>
        <v>100</v>
      </c>
      <c r="K19" s="66">
        <f>Tabel4[[#This Row],[Norm op basis van 5x per week]]*$K$9</f>
        <v>100</v>
      </c>
      <c r="L19" s="66">
        <f>Tabel4[[#This Row],[Norm op basis van 5x per week]]*$L$9</f>
        <v>100</v>
      </c>
      <c r="M19" s="66">
        <f>Tabel4[[#This Row],[Norm op basis van 5x per week]]*$M$9</f>
        <v>100</v>
      </c>
      <c r="N19" s="66">
        <f>Tabel4[[#This Row],[Norm op basis van 5x per week]]*$N$9</f>
        <v>100</v>
      </c>
    </row>
    <row r="20" spans="2:14" x14ac:dyDescent="0.25">
      <c r="B20" s="198" t="s">
        <v>171</v>
      </c>
      <c r="C20" s="198" t="s">
        <v>152</v>
      </c>
      <c r="D20" s="149">
        <v>100</v>
      </c>
      <c r="E20" s="66">
        <f>Tabel4[[#This Row],[Norm op basis van 5x per week]]*$E$9</f>
        <v>100</v>
      </c>
      <c r="F20" s="66">
        <f>Tabel4[[#This Row],[Norm op basis van 5x per week]]*$F$9</f>
        <v>100</v>
      </c>
      <c r="G20" s="66">
        <f>Tabel4[[#This Row],[Norm op basis van 5x per week]]*$G$9</f>
        <v>100</v>
      </c>
      <c r="H20" s="66">
        <f>Tabel4[[#This Row],[Norm op basis van 5x per week]]*$H$9</f>
        <v>100</v>
      </c>
      <c r="I20" s="66">
        <f>Tabel4[[#This Row],[Norm op basis van 5x per week]]*$I$9</f>
        <v>100</v>
      </c>
      <c r="J20" s="66">
        <f>Tabel4[[#This Row],[Norm op basis van 5x per week]]*$J$9</f>
        <v>100</v>
      </c>
      <c r="K20" s="66">
        <f>Tabel4[[#This Row],[Norm op basis van 5x per week]]*$K$9</f>
        <v>100</v>
      </c>
      <c r="L20" s="66">
        <f>Tabel4[[#This Row],[Norm op basis van 5x per week]]*$L$9</f>
        <v>100</v>
      </c>
      <c r="M20" s="66">
        <f>Tabel4[[#This Row],[Norm op basis van 5x per week]]*$M$9</f>
        <v>100</v>
      </c>
      <c r="N20" s="66">
        <f>Tabel4[[#This Row],[Norm op basis van 5x per week]]*$N$9</f>
        <v>100</v>
      </c>
    </row>
    <row r="21" spans="2:14" x14ac:dyDescent="0.25">
      <c r="B21" s="198" t="s">
        <v>172</v>
      </c>
      <c r="C21" s="198" t="s">
        <v>153</v>
      </c>
      <c r="D21" s="149">
        <v>100</v>
      </c>
      <c r="E21" s="66">
        <f>Tabel4[[#This Row],[Norm op basis van 5x per week]]*$E$9</f>
        <v>100</v>
      </c>
      <c r="F21" s="66">
        <f>Tabel4[[#This Row],[Norm op basis van 5x per week]]*$F$9</f>
        <v>100</v>
      </c>
      <c r="G21" s="66">
        <f>Tabel4[[#This Row],[Norm op basis van 5x per week]]*$G$9</f>
        <v>100</v>
      </c>
      <c r="H21" s="66">
        <f>Tabel4[[#This Row],[Norm op basis van 5x per week]]*$H$9</f>
        <v>100</v>
      </c>
      <c r="I21" s="66">
        <f>Tabel4[[#This Row],[Norm op basis van 5x per week]]*$I$9</f>
        <v>100</v>
      </c>
      <c r="J21" s="66">
        <f>Tabel4[[#This Row],[Norm op basis van 5x per week]]*$J$9</f>
        <v>100</v>
      </c>
      <c r="K21" s="66">
        <f>Tabel4[[#This Row],[Norm op basis van 5x per week]]*$K$9</f>
        <v>100</v>
      </c>
      <c r="L21" s="66">
        <f>Tabel4[[#This Row],[Norm op basis van 5x per week]]*$L$9</f>
        <v>100</v>
      </c>
      <c r="M21" s="66">
        <f>Tabel4[[#This Row],[Norm op basis van 5x per week]]*$M$9</f>
        <v>100</v>
      </c>
      <c r="N21" s="66">
        <f>Tabel4[[#This Row],[Norm op basis van 5x per week]]*$N$9</f>
        <v>100</v>
      </c>
    </row>
    <row r="22" spans="2:14" x14ac:dyDescent="0.25">
      <c r="B22" s="198" t="s">
        <v>173</v>
      </c>
      <c r="C22" s="198" t="s">
        <v>154</v>
      </c>
      <c r="D22" s="149">
        <v>100</v>
      </c>
      <c r="E22" s="66">
        <f>Tabel4[[#This Row],[Norm op basis van 5x per week]]*$E$9</f>
        <v>100</v>
      </c>
      <c r="F22" s="66">
        <f>Tabel4[[#This Row],[Norm op basis van 5x per week]]*$F$9</f>
        <v>100</v>
      </c>
      <c r="G22" s="66">
        <f>Tabel4[[#This Row],[Norm op basis van 5x per week]]*$G$9</f>
        <v>100</v>
      </c>
      <c r="H22" s="66">
        <f>Tabel4[[#This Row],[Norm op basis van 5x per week]]*$H$9</f>
        <v>100</v>
      </c>
      <c r="I22" s="66">
        <f>Tabel4[[#This Row],[Norm op basis van 5x per week]]*$I$9</f>
        <v>100</v>
      </c>
      <c r="J22" s="66">
        <f>Tabel4[[#This Row],[Norm op basis van 5x per week]]*$J$9</f>
        <v>100</v>
      </c>
      <c r="K22" s="66">
        <f>Tabel4[[#This Row],[Norm op basis van 5x per week]]*$K$9</f>
        <v>100</v>
      </c>
      <c r="L22" s="66">
        <f>Tabel4[[#This Row],[Norm op basis van 5x per week]]*$L$9</f>
        <v>100</v>
      </c>
      <c r="M22" s="66">
        <f>Tabel4[[#This Row],[Norm op basis van 5x per week]]*$M$9</f>
        <v>100</v>
      </c>
      <c r="N22" s="66">
        <f>Tabel4[[#This Row],[Norm op basis van 5x per week]]*$N$9</f>
        <v>100</v>
      </c>
    </row>
    <row r="23" spans="2:14" x14ac:dyDescent="0.25">
      <c r="B23" s="198" t="s">
        <v>174</v>
      </c>
      <c r="C23" s="198" t="s">
        <v>155</v>
      </c>
      <c r="D23" s="149">
        <v>100</v>
      </c>
      <c r="E23" s="66">
        <f>Tabel4[[#This Row],[Norm op basis van 5x per week]]*$E$9</f>
        <v>100</v>
      </c>
      <c r="F23" s="66">
        <f>Tabel4[[#This Row],[Norm op basis van 5x per week]]*$F$9</f>
        <v>100</v>
      </c>
      <c r="G23" s="66">
        <f>Tabel4[[#This Row],[Norm op basis van 5x per week]]*$G$9</f>
        <v>100</v>
      </c>
      <c r="H23" s="66">
        <f>Tabel4[[#This Row],[Norm op basis van 5x per week]]*$H$9</f>
        <v>100</v>
      </c>
      <c r="I23" s="66">
        <f>Tabel4[[#This Row],[Norm op basis van 5x per week]]*$I$9</f>
        <v>100</v>
      </c>
      <c r="J23" s="66">
        <f>Tabel4[[#This Row],[Norm op basis van 5x per week]]*$J$9</f>
        <v>100</v>
      </c>
      <c r="K23" s="66">
        <f>Tabel4[[#This Row],[Norm op basis van 5x per week]]*$K$9</f>
        <v>100</v>
      </c>
      <c r="L23" s="66">
        <f>Tabel4[[#This Row],[Norm op basis van 5x per week]]*$L$9</f>
        <v>100</v>
      </c>
      <c r="M23" s="66">
        <f>Tabel4[[#This Row],[Norm op basis van 5x per week]]*$M$9</f>
        <v>100</v>
      </c>
      <c r="N23" s="66">
        <f>Tabel4[[#This Row],[Norm op basis van 5x per week]]*$N$9</f>
        <v>100</v>
      </c>
    </row>
    <row r="24" spans="2:14" x14ac:dyDescent="0.25">
      <c r="B24" s="198" t="s">
        <v>175</v>
      </c>
      <c r="C24" s="198" t="s">
        <v>156</v>
      </c>
      <c r="D24" s="149">
        <v>100</v>
      </c>
      <c r="E24" s="66">
        <f>Tabel4[[#This Row],[Norm op basis van 5x per week]]*$E$9</f>
        <v>100</v>
      </c>
      <c r="F24" s="66">
        <f>Tabel4[[#This Row],[Norm op basis van 5x per week]]*$F$9</f>
        <v>100</v>
      </c>
      <c r="G24" s="66">
        <f>Tabel4[[#This Row],[Norm op basis van 5x per week]]*$G$9</f>
        <v>100</v>
      </c>
      <c r="H24" s="66">
        <f>Tabel4[[#This Row],[Norm op basis van 5x per week]]*$H$9</f>
        <v>100</v>
      </c>
      <c r="I24" s="66">
        <f>Tabel4[[#This Row],[Norm op basis van 5x per week]]*$I$9</f>
        <v>100</v>
      </c>
      <c r="J24" s="66">
        <f>Tabel4[[#This Row],[Norm op basis van 5x per week]]*$J$9</f>
        <v>100</v>
      </c>
      <c r="K24" s="66">
        <f>Tabel4[[#This Row],[Norm op basis van 5x per week]]*$K$9</f>
        <v>100</v>
      </c>
      <c r="L24" s="66">
        <f>Tabel4[[#This Row],[Norm op basis van 5x per week]]*$L$9</f>
        <v>100</v>
      </c>
      <c r="M24" s="66">
        <f>Tabel4[[#This Row],[Norm op basis van 5x per week]]*$M$9</f>
        <v>100</v>
      </c>
      <c r="N24" s="66">
        <f>Tabel4[[#This Row],[Norm op basis van 5x per week]]*$N$9</f>
        <v>100</v>
      </c>
    </row>
    <row r="25" spans="2:14" x14ac:dyDescent="0.25">
      <c r="B25" s="198" t="s">
        <v>176</v>
      </c>
      <c r="C25" s="199" t="s">
        <v>157</v>
      </c>
      <c r="D25" s="149">
        <v>100</v>
      </c>
      <c r="E25" s="66">
        <f>Tabel4[[#This Row],[Norm op basis van 5x per week]]*$E$9</f>
        <v>100</v>
      </c>
      <c r="F25" s="66">
        <f>Tabel4[[#This Row],[Norm op basis van 5x per week]]*$F$9</f>
        <v>100</v>
      </c>
      <c r="G25" s="66">
        <f>Tabel4[[#This Row],[Norm op basis van 5x per week]]*$G$9</f>
        <v>100</v>
      </c>
      <c r="H25" s="66">
        <f>Tabel4[[#This Row],[Norm op basis van 5x per week]]*$H$9</f>
        <v>100</v>
      </c>
      <c r="I25" s="66">
        <f>Tabel4[[#This Row],[Norm op basis van 5x per week]]*$I$9</f>
        <v>100</v>
      </c>
      <c r="J25" s="66">
        <f>Tabel4[[#This Row],[Norm op basis van 5x per week]]*$J$9</f>
        <v>100</v>
      </c>
      <c r="K25" s="66">
        <f>Tabel4[[#This Row],[Norm op basis van 5x per week]]*$K$9</f>
        <v>100</v>
      </c>
      <c r="L25" s="66">
        <f>Tabel4[[#This Row],[Norm op basis van 5x per week]]*$L$9</f>
        <v>100</v>
      </c>
      <c r="M25" s="66">
        <f>Tabel4[[#This Row],[Norm op basis van 5x per week]]*$M$9</f>
        <v>100</v>
      </c>
      <c r="N25" s="66">
        <f>Tabel4[[#This Row],[Norm op basis van 5x per week]]*$N$9</f>
        <v>100</v>
      </c>
    </row>
    <row r="26" spans="2:14" x14ac:dyDescent="0.25">
      <c r="B26" s="198" t="s">
        <v>177</v>
      </c>
      <c r="C26" s="199" t="s">
        <v>158</v>
      </c>
      <c r="D26" s="149">
        <v>100</v>
      </c>
      <c r="E26" s="66">
        <f>Tabel4[[#This Row],[Norm op basis van 5x per week]]*$E$9</f>
        <v>100</v>
      </c>
      <c r="F26" s="66">
        <f>Tabel4[[#This Row],[Norm op basis van 5x per week]]*$F$9</f>
        <v>100</v>
      </c>
      <c r="G26" s="66">
        <f>Tabel4[[#This Row],[Norm op basis van 5x per week]]*$G$9</f>
        <v>100</v>
      </c>
      <c r="H26" s="66">
        <f>Tabel4[[#This Row],[Norm op basis van 5x per week]]*$H$9</f>
        <v>100</v>
      </c>
      <c r="I26" s="66">
        <f>Tabel4[[#This Row],[Norm op basis van 5x per week]]*$I$9</f>
        <v>100</v>
      </c>
      <c r="J26" s="66">
        <f>Tabel4[[#This Row],[Norm op basis van 5x per week]]*$J$9</f>
        <v>100</v>
      </c>
      <c r="K26" s="66">
        <f>Tabel4[[#This Row],[Norm op basis van 5x per week]]*$K$9</f>
        <v>100</v>
      </c>
      <c r="L26" s="66">
        <f>Tabel4[[#This Row],[Norm op basis van 5x per week]]*$L$9</f>
        <v>100</v>
      </c>
      <c r="M26" s="66">
        <f>Tabel4[[#This Row],[Norm op basis van 5x per week]]*$M$9</f>
        <v>100</v>
      </c>
      <c r="N26" s="66">
        <f>Tabel4[[#This Row],[Norm op basis van 5x per week]]*$N$9</f>
        <v>100</v>
      </c>
    </row>
    <row r="27" spans="2:14" x14ac:dyDescent="0.25">
      <c r="B27" s="198" t="s">
        <v>178</v>
      </c>
      <c r="C27" s="199" t="s">
        <v>159</v>
      </c>
      <c r="D27" s="149">
        <v>100</v>
      </c>
      <c r="E27" s="66">
        <f>Tabel4[[#This Row],[Norm op basis van 5x per week]]*$E$9</f>
        <v>100</v>
      </c>
      <c r="F27" s="66">
        <f>Tabel4[[#This Row],[Norm op basis van 5x per week]]*$F$9</f>
        <v>100</v>
      </c>
      <c r="G27" s="66">
        <f>Tabel4[[#This Row],[Norm op basis van 5x per week]]*$G$9</f>
        <v>100</v>
      </c>
      <c r="H27" s="66">
        <f>Tabel4[[#This Row],[Norm op basis van 5x per week]]*$H$9</f>
        <v>100</v>
      </c>
      <c r="I27" s="66">
        <f>Tabel4[[#This Row],[Norm op basis van 5x per week]]*$I$9</f>
        <v>100</v>
      </c>
      <c r="J27" s="66">
        <f>Tabel4[[#This Row],[Norm op basis van 5x per week]]*$J$9</f>
        <v>100</v>
      </c>
      <c r="K27" s="66">
        <f>Tabel4[[#This Row],[Norm op basis van 5x per week]]*$K$9</f>
        <v>100</v>
      </c>
      <c r="L27" s="66">
        <f>Tabel4[[#This Row],[Norm op basis van 5x per week]]*$L$9</f>
        <v>100</v>
      </c>
      <c r="M27" s="66">
        <f>Tabel4[[#This Row],[Norm op basis van 5x per week]]*$M$9</f>
        <v>100</v>
      </c>
      <c r="N27" s="66">
        <f>Tabel4[[#This Row],[Norm op basis van 5x per week]]*$N$9</f>
        <v>100</v>
      </c>
    </row>
    <row r="29" spans="2:14" ht="18.75" x14ac:dyDescent="0.3">
      <c r="B29" s="62" t="s">
        <v>83</v>
      </c>
    </row>
    <row r="30" spans="2:14" ht="19.5" thickBot="1" x14ac:dyDescent="0.35">
      <c r="B30" s="256" t="s">
        <v>88</v>
      </c>
      <c r="C30" s="256"/>
      <c r="D30" s="256"/>
    </row>
    <row r="31" spans="2:14" ht="15.75" thickBot="1" x14ac:dyDescent="0.3">
      <c r="B31" s="114" t="s">
        <v>86</v>
      </c>
      <c r="C31" s="114" t="s">
        <v>87</v>
      </c>
      <c r="D31" s="114" t="s">
        <v>56</v>
      </c>
    </row>
    <row r="32" spans="2:14" x14ac:dyDescent="0.25">
      <c r="B32" s="113" t="s">
        <v>10</v>
      </c>
      <c r="C32" s="143">
        <v>0</v>
      </c>
      <c r="D32" s="113" t="s">
        <v>7</v>
      </c>
    </row>
    <row r="33" spans="2:4" x14ac:dyDescent="0.25">
      <c r="B33" s="113" t="s">
        <v>11</v>
      </c>
      <c r="C33" s="143">
        <v>0</v>
      </c>
      <c r="D33" s="113" t="s">
        <v>7</v>
      </c>
    </row>
    <row r="34" spans="2:4" x14ac:dyDescent="0.25">
      <c r="B34" s="113" t="s">
        <v>541</v>
      </c>
      <c r="C34" s="143">
        <v>0</v>
      </c>
      <c r="D34" s="113" t="s">
        <v>7</v>
      </c>
    </row>
    <row r="36" spans="2:4" ht="19.5" thickBot="1" x14ac:dyDescent="0.35">
      <c r="B36" s="62" t="s">
        <v>89</v>
      </c>
    </row>
    <row r="37" spans="2:4" ht="15.75" thickBot="1" x14ac:dyDescent="0.3">
      <c r="B37" s="114" t="s">
        <v>86</v>
      </c>
      <c r="C37" s="114" t="s">
        <v>87</v>
      </c>
      <c r="D37" s="114" t="s">
        <v>56</v>
      </c>
    </row>
    <row r="38" spans="2:4" x14ac:dyDescent="0.25">
      <c r="B38" s="113" t="s">
        <v>547</v>
      </c>
      <c r="C38" s="143">
        <v>0</v>
      </c>
      <c r="D38" s="113" t="s">
        <v>7</v>
      </c>
    </row>
    <row r="39" spans="2:4" x14ac:dyDescent="0.25">
      <c r="B39" s="113" t="s">
        <v>544</v>
      </c>
      <c r="C39" s="143">
        <v>0</v>
      </c>
      <c r="D39" s="113" t="s">
        <v>7</v>
      </c>
    </row>
    <row r="40" spans="2:4" x14ac:dyDescent="0.25">
      <c r="B40" s="113" t="s">
        <v>545</v>
      </c>
      <c r="C40" s="143">
        <v>0</v>
      </c>
      <c r="D40" s="113" t="s">
        <v>7</v>
      </c>
    </row>
    <row r="41" spans="2:4" x14ac:dyDescent="0.25">
      <c r="B41" s="113" t="s">
        <v>546</v>
      </c>
      <c r="C41" s="143">
        <v>0</v>
      </c>
      <c r="D41" s="113" t="s">
        <v>7</v>
      </c>
    </row>
  </sheetData>
  <sortState xmlns:xlrd2="http://schemas.microsoft.com/office/spreadsheetml/2017/richdata2" ref="B10:D26">
    <sortCondition ref="B10:B26"/>
  </sortState>
  <mergeCells count="4">
    <mergeCell ref="B3:F3"/>
    <mergeCell ref="B30:D30"/>
    <mergeCell ref="E5:N5"/>
    <mergeCell ref="E6:L6"/>
  </mergeCells>
  <phoneticPr fontId="13" type="noConversion"/>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8E06-2257-4A63-A4DE-5A0DEF4C0892}">
  <dimension ref="A1:AD434"/>
  <sheetViews>
    <sheetView showGridLines="0" topLeftCell="P1" zoomScale="85" zoomScaleNormal="85" workbookViewId="0">
      <selection activeCell="AA4" sqref="AA4:AA5"/>
    </sheetView>
  </sheetViews>
  <sheetFormatPr defaultColWidth="8.7109375" defaultRowHeight="13.5" x14ac:dyDescent="0.25"/>
  <cols>
    <col min="1" max="1" width="42.7109375" style="132" hidden="1" customWidth="1"/>
    <col min="2" max="2" width="5" style="9" customWidth="1"/>
    <col min="3" max="3" width="32.5703125" style="9" customWidth="1"/>
    <col min="4" max="4" width="15.140625" style="9" customWidth="1"/>
    <col min="5" max="5" width="13.85546875" style="17" bestFit="1" customWidth="1"/>
    <col min="6" max="6" width="29.28515625" style="9" customWidth="1"/>
    <col min="7" max="7" width="15.5703125" style="9" customWidth="1"/>
    <col min="8" max="8" width="35.42578125" style="9" customWidth="1"/>
    <col min="9" max="9" width="22.140625" style="9" customWidth="1"/>
    <col min="10" max="10" width="17" style="9" customWidth="1"/>
    <col min="11" max="11" width="13.5703125" style="9" customWidth="1"/>
    <col min="12" max="12" width="13.5703125" style="17" customWidth="1"/>
    <col min="13" max="13" width="19" style="17" customWidth="1"/>
    <col min="14" max="14" width="16.28515625" style="17" customWidth="1"/>
    <col min="15" max="15" width="22" style="17" customWidth="1"/>
    <col min="16" max="16" width="17.7109375" style="105" customWidth="1"/>
    <col min="17" max="17" width="13.5703125" style="105" customWidth="1"/>
    <col min="18" max="18" width="13.7109375" style="105" customWidth="1"/>
    <col min="19" max="19" width="30.5703125" style="16" customWidth="1"/>
    <col min="20" max="20" width="13.140625" style="105" customWidth="1"/>
    <col min="21" max="21" width="12.5703125" style="105" customWidth="1"/>
    <col min="22" max="22" width="15.140625" style="16" customWidth="1"/>
    <col min="23" max="23" width="26" style="16" customWidth="1"/>
    <col min="24" max="24" width="12.42578125" style="16" customWidth="1"/>
    <col min="25" max="25" width="14.42578125" style="16" customWidth="1"/>
    <col min="26" max="26" width="13" style="16" customWidth="1"/>
    <col min="27" max="27" width="29.5703125" style="16" customWidth="1"/>
    <col min="28" max="29" width="31.42578125" style="16" customWidth="1"/>
    <col min="30" max="30" width="3" style="9" customWidth="1"/>
    <col min="31" max="16384" width="8.7109375" style="9"/>
  </cols>
  <sheetData>
    <row r="1" spans="1:30" ht="14.1" customHeight="1" x14ac:dyDescent="0.25">
      <c r="C1" s="12"/>
      <c r="D1" s="12"/>
      <c r="E1" s="10"/>
      <c r="F1" s="11"/>
      <c r="G1" s="11"/>
      <c r="H1" s="12"/>
      <c r="I1" s="13"/>
      <c r="J1" s="13"/>
      <c r="K1" s="14"/>
      <c r="L1" s="104"/>
      <c r="M1" s="14"/>
      <c r="N1" s="14"/>
      <c r="O1" s="14"/>
      <c r="P1" s="160"/>
      <c r="Q1" s="160"/>
      <c r="R1" s="160"/>
      <c r="S1" s="15"/>
      <c r="T1" s="160"/>
      <c r="U1" s="160"/>
      <c r="V1" s="15"/>
      <c r="W1" s="15"/>
      <c r="X1" s="15"/>
      <c r="Y1" s="15"/>
      <c r="Z1" s="15"/>
      <c r="AA1" s="15"/>
      <c r="AB1" s="15"/>
      <c r="AC1" s="15"/>
    </row>
    <row r="2" spans="1:30" ht="48" customHeight="1" x14ac:dyDescent="0.55000000000000004">
      <c r="C2" s="34" t="s">
        <v>65</v>
      </c>
      <c r="D2" s="12"/>
      <c r="E2" s="10"/>
      <c r="F2" s="11"/>
      <c r="G2" s="11"/>
      <c r="H2" s="12"/>
      <c r="I2" s="13"/>
      <c r="J2" s="13"/>
      <c r="K2" s="14"/>
      <c r="L2" s="104"/>
      <c r="M2" s="14"/>
      <c r="N2" s="14"/>
      <c r="O2" s="14"/>
      <c r="P2" s="223" t="s">
        <v>113</v>
      </c>
      <c r="Q2" s="223"/>
      <c r="R2" s="223"/>
      <c r="S2" s="223"/>
      <c r="T2" s="224" t="s">
        <v>116</v>
      </c>
      <c r="U2" s="224"/>
      <c r="V2" s="224"/>
      <c r="W2" s="224"/>
      <c r="X2" s="225" t="s">
        <v>119</v>
      </c>
      <c r="Y2" s="225"/>
      <c r="Z2" s="225"/>
      <c r="AA2" s="225"/>
      <c r="AB2" s="15"/>
      <c r="AC2" s="15"/>
    </row>
    <row r="3" spans="1:30" ht="25.5" customHeight="1" x14ac:dyDescent="0.4">
      <c r="C3" s="30" t="s">
        <v>108</v>
      </c>
      <c r="D3" s="12"/>
      <c r="E3" s="10"/>
      <c r="F3" s="11"/>
      <c r="G3" s="11"/>
      <c r="H3" s="12"/>
      <c r="I3" s="13"/>
      <c r="J3" s="13"/>
      <c r="K3" s="14"/>
      <c r="L3" s="104"/>
      <c r="M3" s="14"/>
      <c r="N3" s="14"/>
      <c r="O3" s="14"/>
      <c r="P3" s="161"/>
      <c r="Q3" s="161"/>
      <c r="R3" s="161"/>
      <c r="S3" s="162" t="s">
        <v>84</v>
      </c>
      <c r="T3" s="154"/>
      <c r="U3" s="154"/>
      <c r="V3" s="154"/>
      <c r="W3" s="162" t="s">
        <v>84</v>
      </c>
      <c r="X3" s="158"/>
      <c r="Y3" s="158"/>
      <c r="Z3" s="158"/>
      <c r="AA3" s="162" t="s">
        <v>84</v>
      </c>
      <c r="AB3" s="12"/>
      <c r="AC3" s="12"/>
    </row>
    <row r="4" spans="1:30" ht="14.1" customHeight="1" x14ac:dyDescent="0.4">
      <c r="C4" s="12"/>
      <c r="D4" s="12"/>
      <c r="E4" s="10"/>
      <c r="F4" s="11"/>
      <c r="G4" s="11"/>
      <c r="H4" s="12"/>
      <c r="I4" s="13"/>
      <c r="J4" s="13"/>
      <c r="K4" s="14"/>
      <c r="L4" s="104"/>
      <c r="M4" s="14"/>
      <c r="N4" s="14"/>
      <c r="O4" s="14"/>
      <c r="P4" s="161"/>
      <c r="Q4" s="161"/>
      <c r="R4" s="161"/>
      <c r="S4" s="222">
        <f>'3. Uurtarief'!E51</f>
        <v>0</v>
      </c>
      <c r="T4" s="155"/>
      <c r="U4" s="155"/>
      <c r="V4" s="155"/>
      <c r="W4" s="222">
        <f>'3. Uurtarief'!E53</f>
        <v>0</v>
      </c>
      <c r="X4" s="159"/>
      <c r="Y4" s="159"/>
      <c r="Z4" s="159"/>
      <c r="AA4" s="222">
        <f>'3. Uurtarief'!E54</f>
        <v>0</v>
      </c>
      <c r="AB4" s="12"/>
      <c r="AC4" s="12"/>
    </row>
    <row r="5" spans="1:30" ht="14.1" customHeight="1" x14ac:dyDescent="0.4">
      <c r="C5" s="12"/>
      <c r="D5" s="12"/>
      <c r="E5" s="10"/>
      <c r="F5" s="11"/>
      <c r="G5" s="11"/>
      <c r="H5" s="12"/>
      <c r="I5" s="13"/>
      <c r="J5" s="13"/>
      <c r="K5" s="14"/>
      <c r="L5" s="104"/>
      <c r="M5" s="14"/>
      <c r="N5" s="14"/>
      <c r="O5" s="14"/>
      <c r="P5" s="161"/>
      <c r="Q5" s="161"/>
      <c r="R5" s="161"/>
      <c r="S5" s="222"/>
      <c r="T5" s="155"/>
      <c r="U5" s="155"/>
      <c r="V5" s="155"/>
      <c r="W5" s="222"/>
      <c r="X5" s="159"/>
      <c r="Y5" s="159"/>
      <c r="Z5" s="159"/>
      <c r="AA5" s="222"/>
      <c r="AB5" s="12"/>
      <c r="AC5" s="12"/>
    </row>
    <row r="6" spans="1:30" ht="58.9" customHeight="1" x14ac:dyDescent="0.25">
      <c r="C6" s="200" t="s">
        <v>0</v>
      </c>
      <c r="D6" s="201" t="s">
        <v>326</v>
      </c>
      <c r="E6" s="201" t="s">
        <v>1</v>
      </c>
      <c r="F6" s="201" t="s">
        <v>64</v>
      </c>
      <c r="G6" s="201" t="s">
        <v>336</v>
      </c>
      <c r="H6" s="202" t="s">
        <v>2</v>
      </c>
      <c r="I6" s="202" t="s">
        <v>327</v>
      </c>
      <c r="J6" s="202" t="s">
        <v>328</v>
      </c>
      <c r="K6" s="203" t="s">
        <v>3</v>
      </c>
      <c r="L6" s="204" t="s">
        <v>82</v>
      </c>
      <c r="M6" s="205" t="s">
        <v>112</v>
      </c>
      <c r="N6" s="205" t="s">
        <v>92</v>
      </c>
      <c r="O6" s="205" t="s">
        <v>219</v>
      </c>
      <c r="P6" s="110" t="s">
        <v>329</v>
      </c>
      <c r="Q6" s="110" t="s">
        <v>332</v>
      </c>
      <c r="R6" s="111" t="s">
        <v>98</v>
      </c>
      <c r="S6" s="111" t="s">
        <v>335</v>
      </c>
      <c r="T6" s="163" t="s">
        <v>330</v>
      </c>
      <c r="U6" s="163" t="s">
        <v>333</v>
      </c>
      <c r="V6" s="156" t="s">
        <v>114</v>
      </c>
      <c r="W6" s="156" t="s">
        <v>115</v>
      </c>
      <c r="X6" s="157" t="s">
        <v>331</v>
      </c>
      <c r="Y6" s="157" t="s">
        <v>334</v>
      </c>
      <c r="Z6" s="157" t="s">
        <v>117</v>
      </c>
      <c r="AA6" s="157" t="s">
        <v>118</v>
      </c>
      <c r="AB6" s="112" t="s">
        <v>537</v>
      </c>
      <c r="AC6" s="112" t="s">
        <v>85</v>
      </c>
      <c r="AD6" s="17"/>
    </row>
    <row r="7" spans="1:30" s="18" customFormat="1" ht="14.1" customHeight="1" x14ac:dyDescent="0.25">
      <c r="A7" s="133" t="str">
        <f>_xlfn.CONCAT(Tabel3[[#This Row],[Locatie]],Tabel3[[#This Row],[Vloercode]])</f>
        <v>Rijksmuseum TwentheL</v>
      </c>
      <c r="C7" s="42" t="s">
        <v>120</v>
      </c>
      <c r="D7" s="43" t="s">
        <v>337</v>
      </c>
      <c r="E7" s="44" t="s">
        <v>352</v>
      </c>
      <c r="F7" s="45" t="s">
        <v>154</v>
      </c>
      <c r="G7" s="45" t="s">
        <v>173</v>
      </c>
      <c r="H7" s="46" t="str">
        <f>VLOOKUP(Tabel3[[#This Row],[Ruimtecode]],'2. Programma'!$B$143:$C$160,2,0)</f>
        <v>Bibliotheek</v>
      </c>
      <c r="I7" s="46" t="s">
        <v>521</v>
      </c>
      <c r="J7" s="46" t="s">
        <v>522</v>
      </c>
      <c r="K7" s="47">
        <v>75</v>
      </c>
      <c r="L7" s="101">
        <v>52</v>
      </c>
      <c r="M7" s="102">
        <f>Tabel3[[#This Row],[Frequentie werkdagen]]+Tabel3[[#This Row],[Frequentie weekend]]+Tabel3[[#This Row],[Frequentie feestdagen]]</f>
        <v>52</v>
      </c>
      <c r="N7" s="102">
        <f>IF(Tabel3[[#This Row],[Frequentie Totaal]]=0,0,Tabel3[[#This Row],[M2 vloer ]])</f>
        <v>75</v>
      </c>
      <c r="O7" s="208"/>
      <c r="P7" s="101">
        <v>52</v>
      </c>
      <c r="Q7" s="101">
        <f>IFERROR(INDEX('4. Normen &amp; Tarieven'!$E$10:$N$34,MATCH(G7,'4. Normen &amp; Tarieven'!$B$10:$B$34,0),MATCH(P7,'4. Normen &amp; Tarieven'!$E$8:$Z$8,0)),"")</f>
        <v>100</v>
      </c>
      <c r="R7" s="211">
        <f>IF(Tabel3[[#This Row],[Frequentie werkdagen]]&gt;0,Tabel3[[#This Row],[Frequentie werkdagen]]*Tabel3[[#This Row],[M2 vloer ]]/Tabel3[[#This Row],[Norm werkdagen]],0)</f>
        <v>39</v>
      </c>
      <c r="S7" s="169">
        <f>Tabel3[[#This Row],[Uren per jaar]]*$S$4</f>
        <v>0</v>
      </c>
      <c r="T7" s="164"/>
      <c r="U7" s="164" t="str">
        <f>IFERROR(INDEX('4. Normen &amp; Tarieven'!$E$10:$N$34,MATCH(G7,'4. Normen &amp; Tarieven'!$B$10:$B$34,0),MATCH(T7,'4. Normen &amp; Tarieven'!$E$8:$Z$8,0)),"")</f>
        <v/>
      </c>
      <c r="V7" s="211">
        <f>IF(Tabel3[[#This Row],[Frequentie weekend]]&gt;0,Tabel3[[#This Row],[Frequentie weekend]]*Tabel3[[#This Row],[M2 vloer ]]/Tabel3[[#This Row],[Norm weekenden]],0)</f>
        <v>0</v>
      </c>
      <c r="W7" s="169">
        <f>Tabel3[[#This Row],[Uren per jaar weekend]]*$W$4</f>
        <v>0</v>
      </c>
      <c r="X7" s="164"/>
      <c r="Y7" s="164" t="str">
        <f>IFERROR(INDEX('4. Normen &amp; Tarieven'!$E$10:$N$34,MATCH(G7,'4. Normen &amp; Tarieven'!$B$10:$B$34,0),MATCH(X7,'4. Normen &amp; Tarieven'!$E$8:$Z$8,0)),"")</f>
        <v/>
      </c>
      <c r="Z7" s="102">
        <f>IF(Tabel3[[#This Row],[Frequentie feestdagen]]&gt;0,Tabel3[[#This Row],[Frequentie feestdagen]]*Tabel3[[#This Row],[M2 vloer ]]/Tabel3[[#This Row],[Norm feestdagen]],0)</f>
        <v>0</v>
      </c>
      <c r="AA7" s="170">
        <f>Tabel3[[#This Row],[Uren per jaar feestdagen]]*$AA$4</f>
        <v>0</v>
      </c>
      <c r="AB7" s="107">
        <f>SUM(R7,V7,Z7)</f>
        <v>39</v>
      </c>
      <c r="AC7" s="107">
        <f>SUM(S7,W7,AA7)</f>
        <v>0</v>
      </c>
      <c r="AD7" s="9"/>
    </row>
    <row r="8" spans="1:30" ht="14.1" customHeight="1" x14ac:dyDescent="0.25">
      <c r="A8" s="133" t="str">
        <f>_xlfn.CONCAT(Tabel3[[#This Row],[Locatie]],Tabel3[[#This Row],[Vloercode]])</f>
        <v>Rijksmuseum TwentheL</v>
      </c>
      <c r="C8" s="42" t="s">
        <v>120</v>
      </c>
      <c r="D8" s="43" t="s">
        <v>337</v>
      </c>
      <c r="E8" s="44" t="s">
        <v>353</v>
      </c>
      <c r="F8" s="45" t="s">
        <v>354</v>
      </c>
      <c r="G8" s="45" t="s">
        <v>164</v>
      </c>
      <c r="H8" s="46" t="str">
        <f>VLOOKUP(Tabel3[[#This Row],[Ruimtecode]],'2. Programma'!$B$143:$C$160,2,0)</f>
        <v>Berging/Opslag</v>
      </c>
      <c r="I8" s="46" t="s">
        <v>521</v>
      </c>
      <c r="J8" s="46" t="s">
        <v>522</v>
      </c>
      <c r="K8" s="47">
        <v>19</v>
      </c>
      <c r="L8" s="101">
        <v>52</v>
      </c>
      <c r="M8" s="102">
        <f>Tabel3[[#This Row],[Frequentie werkdagen]]+Tabel3[[#This Row],[Frequentie weekend]]+Tabel3[[#This Row],[Frequentie feestdagen]]</f>
        <v>52</v>
      </c>
      <c r="N8" s="102">
        <f>IF(Tabel3[[#This Row],[Frequentie Totaal]]=0,0,Tabel3[[#This Row],[M2 vloer ]])</f>
        <v>19</v>
      </c>
      <c r="O8" s="208"/>
      <c r="P8" s="25">
        <v>52</v>
      </c>
      <c r="Q8" s="25">
        <f>IFERROR(INDEX('4. Normen &amp; Tarieven'!$E$10:$N$34,MATCH(G8,'4. Normen &amp; Tarieven'!$B$10:$B$34,0),MATCH(P8,'4. Normen &amp; Tarieven'!$E$8:$Z$8,0)),"")</f>
        <v>100</v>
      </c>
      <c r="R8" s="211">
        <f>IF(Tabel3[[#This Row],[Frequentie werkdagen]]&gt;0,Tabel3[[#This Row],[Frequentie werkdagen]]*Tabel3[[#This Row],[M2 vloer ]]/Tabel3[[#This Row],[Norm werkdagen]],0)</f>
        <v>9.8800000000000008</v>
      </c>
      <c r="S8" s="169">
        <f>Tabel3[[#This Row],[Uren per jaar]]*$S$4</f>
        <v>0</v>
      </c>
      <c r="T8" s="152"/>
      <c r="U8" s="152" t="str">
        <f>IFERROR(INDEX('4. Normen &amp; Tarieven'!$E$10:$N$34,MATCH(G8,'4. Normen &amp; Tarieven'!$B$10:$B$34,0),MATCH(T8,'4. Normen &amp; Tarieven'!$E$8:$Z$8,0)),"")</f>
        <v/>
      </c>
      <c r="V8" s="211">
        <f>IF(Tabel3[[#This Row],[Frequentie weekend]]&gt;0,Tabel3[[#This Row],[Frequentie weekend]]*Tabel3[[#This Row],[M2 vloer ]]/Tabel3[[#This Row],[Norm weekenden]],0)</f>
        <v>0</v>
      </c>
      <c r="W8" s="169">
        <f>Tabel3[[#This Row],[Uren per jaar weekend]]*$W$4</f>
        <v>0</v>
      </c>
      <c r="X8" s="152"/>
      <c r="Y8" s="152" t="str">
        <f>IFERROR(INDEX('4. Normen &amp; Tarieven'!$E$10:$N$34,MATCH(G8,'4. Normen &amp; Tarieven'!$B$10:$B$34,0),MATCH(X8,'4. Normen &amp; Tarieven'!$E$8:$Z$8,0)),"")</f>
        <v/>
      </c>
      <c r="Z8" s="152">
        <f>IF(Tabel3[[#This Row],[Frequentie feestdagen]]&gt;0,Tabel3[[#This Row],[Frequentie feestdagen]]*Tabel3[[#This Row],[M2 vloer ]]/Tabel3[[#This Row],[Norm feestdagen]],0)</f>
        <v>0</v>
      </c>
      <c r="AA8" s="170">
        <f>Tabel3[[#This Row],[Uren per jaar feestdagen]]*$AA$4</f>
        <v>0</v>
      </c>
      <c r="AB8" s="107">
        <f t="shared" ref="AB8:AB71" si="0">SUM(R8,V8,Z8)</f>
        <v>9.8800000000000008</v>
      </c>
      <c r="AC8" s="107">
        <f t="shared" ref="AC8:AC30" si="1">SUM(S8,W8,AA8)</f>
        <v>0</v>
      </c>
    </row>
    <row r="9" spans="1:30" ht="14.1" customHeight="1" x14ac:dyDescent="0.25">
      <c r="A9" s="133" t="str">
        <f>_xlfn.CONCAT(Tabel3[[#This Row],[Locatie]],Tabel3[[#This Row],[Vloercode]])</f>
        <v>Rijksmuseum TwentheL</v>
      </c>
      <c r="C9" s="42" t="s">
        <v>120</v>
      </c>
      <c r="D9" s="43" t="s">
        <v>337</v>
      </c>
      <c r="E9" s="44" t="s">
        <v>355</v>
      </c>
      <c r="F9" s="45" t="s">
        <v>154</v>
      </c>
      <c r="G9" s="45" t="s">
        <v>173</v>
      </c>
      <c r="H9" s="46" t="str">
        <f>VLOOKUP(Tabel3[[#This Row],[Ruimtecode]],'2. Programma'!$B$143:$C$160,2,0)</f>
        <v>Bibliotheek</v>
      </c>
      <c r="I9" s="46" t="s">
        <v>521</v>
      </c>
      <c r="J9" s="46" t="s">
        <v>522</v>
      </c>
      <c r="K9" s="47">
        <v>19</v>
      </c>
      <c r="L9" s="101">
        <v>52</v>
      </c>
      <c r="M9" s="102">
        <f>Tabel3[[#This Row],[Frequentie werkdagen]]+Tabel3[[#This Row],[Frequentie weekend]]+Tabel3[[#This Row],[Frequentie feestdagen]]</f>
        <v>52</v>
      </c>
      <c r="N9" s="102">
        <f>IF(Tabel3[[#This Row],[Frequentie Totaal]]=0,0,Tabel3[[#This Row],[M2 vloer ]])</f>
        <v>19</v>
      </c>
      <c r="O9" s="208"/>
      <c r="P9" s="25">
        <v>52</v>
      </c>
      <c r="Q9" s="25">
        <f>IFERROR(INDEX('4. Normen &amp; Tarieven'!$E$10:$N$34,MATCH(G9,'4. Normen &amp; Tarieven'!$B$10:$B$34,0),MATCH(P9,'4. Normen &amp; Tarieven'!$E$8:$Z$8,0)),"")</f>
        <v>100</v>
      </c>
      <c r="R9" s="211">
        <f>IF(Tabel3[[#This Row],[Frequentie werkdagen]]&gt;0,Tabel3[[#This Row],[Frequentie werkdagen]]*Tabel3[[#This Row],[M2 vloer ]]/Tabel3[[#This Row],[Norm werkdagen]],0)</f>
        <v>9.8800000000000008</v>
      </c>
      <c r="S9" s="169">
        <f>Tabel3[[#This Row],[Uren per jaar]]*$S$4</f>
        <v>0</v>
      </c>
      <c r="T9" s="152"/>
      <c r="U9" s="152" t="str">
        <f>IFERROR(INDEX('4. Normen &amp; Tarieven'!$E$10:$N$34,MATCH(G9,'4. Normen &amp; Tarieven'!$B$10:$B$34,0),MATCH(T9,'4. Normen &amp; Tarieven'!$E$8:$Z$8,0)),"")</f>
        <v/>
      </c>
      <c r="V9" s="211">
        <f>IF(Tabel3[[#This Row],[Frequentie weekend]]&gt;0,Tabel3[[#This Row],[Frequentie weekend]]*Tabel3[[#This Row],[M2 vloer ]]/Tabel3[[#This Row],[Norm weekenden]],0)</f>
        <v>0</v>
      </c>
      <c r="W9" s="169">
        <f>Tabel3[[#This Row],[Uren per jaar weekend]]*$W$4</f>
        <v>0</v>
      </c>
      <c r="X9" s="152"/>
      <c r="Y9" s="152" t="str">
        <f>IFERROR(INDEX('4. Normen &amp; Tarieven'!$E$10:$N$34,MATCH(G9,'4. Normen &amp; Tarieven'!$B$10:$B$34,0),MATCH(X9,'4. Normen &amp; Tarieven'!$E$8:$Z$8,0)),"")</f>
        <v/>
      </c>
      <c r="Z9" s="152">
        <f>IF(Tabel3[[#This Row],[Frequentie feestdagen]]&gt;0,Tabel3[[#This Row],[Frequentie feestdagen]]*Tabel3[[#This Row],[M2 vloer ]]/Tabel3[[#This Row],[Norm feestdagen]],0)</f>
        <v>0</v>
      </c>
      <c r="AA9" s="170">
        <f>Tabel3[[#This Row],[Uren per jaar feestdagen]]*$AA$4</f>
        <v>0</v>
      </c>
      <c r="AB9" s="107">
        <f t="shared" si="0"/>
        <v>9.8800000000000008</v>
      </c>
      <c r="AC9" s="107">
        <f t="shared" si="1"/>
        <v>0</v>
      </c>
    </row>
    <row r="10" spans="1:30" ht="14.1" customHeight="1" x14ac:dyDescent="0.25">
      <c r="A10" s="133" t="str">
        <f>_xlfn.CONCAT(Tabel3[[#This Row],[Locatie]],Tabel3[[#This Row],[Vloercode]])</f>
        <v>Rijksmuseum TwentheL</v>
      </c>
      <c r="C10" s="42" t="s">
        <v>120</v>
      </c>
      <c r="D10" s="43" t="s">
        <v>337</v>
      </c>
      <c r="E10" s="44" t="s">
        <v>356</v>
      </c>
      <c r="F10" s="45" t="s">
        <v>357</v>
      </c>
      <c r="G10" s="45" t="s">
        <v>174</v>
      </c>
      <c r="H10" s="46" t="str">
        <f>VLOOKUP(Tabel3[[#This Row],[Ruimtecode]],'2. Programma'!$B$143:$C$160,2,0)</f>
        <v>Atelier</v>
      </c>
      <c r="I10" s="46" t="s">
        <v>521</v>
      </c>
      <c r="J10" s="46" t="s">
        <v>522</v>
      </c>
      <c r="K10" s="47">
        <v>35</v>
      </c>
      <c r="L10" s="101">
        <v>52</v>
      </c>
      <c r="M10" s="102">
        <f>Tabel3[[#This Row],[Frequentie werkdagen]]+Tabel3[[#This Row],[Frequentie weekend]]+Tabel3[[#This Row],[Frequentie feestdagen]]</f>
        <v>0</v>
      </c>
      <c r="N10" s="102">
        <f>IF(Tabel3[[#This Row],[Frequentie Totaal]]=0,0,Tabel3[[#This Row],[M2 vloer ]])</f>
        <v>0</v>
      </c>
      <c r="O10" s="208" t="s">
        <v>536</v>
      </c>
      <c r="P10" s="25"/>
      <c r="Q10" s="25" t="str">
        <f>IFERROR(INDEX('4. Normen &amp; Tarieven'!$E$10:$N$34,MATCH(G10,'4. Normen &amp; Tarieven'!$B$10:$B$34,0),MATCH(P10,'4. Normen &amp; Tarieven'!$E$8:$Z$8,0)),"")</f>
        <v/>
      </c>
      <c r="R10" s="211">
        <f>IF(Tabel3[[#This Row],[Frequentie werkdagen]]&gt;0,Tabel3[[#This Row],[Frequentie werkdagen]]*Tabel3[[#This Row],[M2 vloer ]]/Tabel3[[#This Row],[Norm werkdagen]],0)</f>
        <v>0</v>
      </c>
      <c r="S10" s="169">
        <f>Tabel3[[#This Row],[Uren per jaar]]*$S$4</f>
        <v>0</v>
      </c>
      <c r="T10" s="152"/>
      <c r="U10" s="152" t="str">
        <f>IFERROR(INDEX('4. Normen &amp; Tarieven'!$E$10:$N$34,MATCH(G10,'4. Normen &amp; Tarieven'!$B$10:$B$34,0),MATCH(T10,'4. Normen &amp; Tarieven'!$E$8:$Z$8,0)),"")</f>
        <v/>
      </c>
      <c r="V10" s="211">
        <f>IF(Tabel3[[#This Row],[Frequentie weekend]]&gt;0,Tabel3[[#This Row],[Frequentie weekend]]*Tabel3[[#This Row],[M2 vloer ]]/Tabel3[[#This Row],[Norm weekenden]],0)</f>
        <v>0</v>
      </c>
      <c r="W10" s="169">
        <f>Tabel3[[#This Row],[Uren per jaar weekend]]*$W$4</f>
        <v>0</v>
      </c>
      <c r="X10" s="152"/>
      <c r="Y10" s="152" t="str">
        <f>IFERROR(INDEX('4. Normen &amp; Tarieven'!$E$10:$N$34,MATCH(G10,'4. Normen &amp; Tarieven'!$B$10:$B$34,0),MATCH(X10,'4. Normen &amp; Tarieven'!$E$8:$Z$8,0)),"")</f>
        <v/>
      </c>
      <c r="Z10" s="152">
        <f>IF(Tabel3[[#This Row],[Frequentie feestdagen]]&gt;0,Tabel3[[#This Row],[Frequentie feestdagen]]*Tabel3[[#This Row],[M2 vloer ]]/Tabel3[[#This Row],[Norm feestdagen]],0)</f>
        <v>0</v>
      </c>
      <c r="AA10" s="170">
        <f>Tabel3[[#This Row],[Uren per jaar feestdagen]]*$AA$4</f>
        <v>0</v>
      </c>
      <c r="AB10" s="107">
        <f t="shared" si="0"/>
        <v>0</v>
      </c>
      <c r="AC10" s="107">
        <f t="shared" si="1"/>
        <v>0</v>
      </c>
    </row>
    <row r="11" spans="1:30" ht="14.1" customHeight="1" x14ac:dyDescent="0.25">
      <c r="A11" s="133" t="str">
        <f>_xlfn.CONCAT(Tabel3[[#This Row],[Locatie]],Tabel3[[#This Row],[Vloercode]])</f>
        <v>Rijksmuseum TwentheL</v>
      </c>
      <c r="C11" s="42" t="s">
        <v>120</v>
      </c>
      <c r="D11" s="43" t="s">
        <v>337</v>
      </c>
      <c r="E11" s="44" t="s">
        <v>358</v>
      </c>
      <c r="F11" s="45" t="s">
        <v>359</v>
      </c>
      <c r="G11" s="45" t="s">
        <v>174</v>
      </c>
      <c r="H11" s="46" t="str">
        <f>VLOOKUP(Tabel3[[#This Row],[Ruimtecode]],'2. Programma'!$B$143:$C$160,2,0)</f>
        <v>Atelier</v>
      </c>
      <c r="I11" s="46" t="s">
        <v>521</v>
      </c>
      <c r="J11" s="46" t="s">
        <v>522</v>
      </c>
      <c r="K11" s="47">
        <v>30</v>
      </c>
      <c r="L11" s="101">
        <v>52</v>
      </c>
      <c r="M11" s="102">
        <f>Tabel3[[#This Row],[Frequentie werkdagen]]+Tabel3[[#This Row],[Frequentie weekend]]+Tabel3[[#This Row],[Frequentie feestdagen]]</f>
        <v>0</v>
      </c>
      <c r="N11" s="102">
        <f>IF(Tabel3[[#This Row],[Frequentie Totaal]]=0,0,Tabel3[[#This Row],[M2 vloer ]])</f>
        <v>0</v>
      </c>
      <c r="O11" s="208" t="s">
        <v>536</v>
      </c>
      <c r="P11" s="25"/>
      <c r="Q11" s="25" t="str">
        <f>IFERROR(INDEX('4. Normen &amp; Tarieven'!$E$10:$N$34,MATCH(G11,'4. Normen &amp; Tarieven'!$B$10:$B$34,0),MATCH(P11,'4. Normen &amp; Tarieven'!$E$8:$Z$8,0)),"")</f>
        <v/>
      </c>
      <c r="R11" s="211">
        <f>IF(Tabel3[[#This Row],[Frequentie werkdagen]]&gt;0,Tabel3[[#This Row],[Frequentie werkdagen]]*Tabel3[[#This Row],[M2 vloer ]]/Tabel3[[#This Row],[Norm werkdagen]],0)</f>
        <v>0</v>
      </c>
      <c r="S11" s="169">
        <f>Tabel3[[#This Row],[Uren per jaar]]*$S$4</f>
        <v>0</v>
      </c>
      <c r="T11" s="152"/>
      <c r="U11" s="152" t="str">
        <f>IFERROR(INDEX('4. Normen &amp; Tarieven'!$E$10:$N$34,MATCH(G11,'4. Normen &amp; Tarieven'!$B$10:$B$34,0),MATCH(T11,'4. Normen &amp; Tarieven'!$E$8:$Z$8,0)),"")</f>
        <v/>
      </c>
      <c r="V11" s="211">
        <f>IF(Tabel3[[#This Row],[Frequentie weekend]]&gt;0,Tabel3[[#This Row],[Frequentie weekend]]*Tabel3[[#This Row],[M2 vloer ]]/Tabel3[[#This Row],[Norm weekenden]],0)</f>
        <v>0</v>
      </c>
      <c r="W11" s="169">
        <f>Tabel3[[#This Row],[Uren per jaar weekend]]*$W$4</f>
        <v>0</v>
      </c>
      <c r="X11" s="152"/>
      <c r="Y11" s="152" t="str">
        <f>IFERROR(INDEX('4. Normen &amp; Tarieven'!$E$10:$N$34,MATCH(G11,'4. Normen &amp; Tarieven'!$B$10:$B$34,0),MATCH(X11,'4. Normen &amp; Tarieven'!$E$8:$Z$8,0)),"")</f>
        <v/>
      </c>
      <c r="Z11" s="152">
        <f>IF(Tabel3[[#This Row],[Frequentie feestdagen]]&gt;0,Tabel3[[#This Row],[Frequentie feestdagen]]*Tabel3[[#This Row],[M2 vloer ]]/Tabel3[[#This Row],[Norm feestdagen]],0)</f>
        <v>0</v>
      </c>
      <c r="AA11" s="170">
        <f>Tabel3[[#This Row],[Uren per jaar feestdagen]]*$AA$4</f>
        <v>0</v>
      </c>
      <c r="AB11" s="107">
        <f t="shared" si="0"/>
        <v>0</v>
      </c>
      <c r="AC11" s="107">
        <f t="shared" si="1"/>
        <v>0</v>
      </c>
    </row>
    <row r="12" spans="1:30" ht="14.1" customHeight="1" x14ac:dyDescent="0.25">
      <c r="A12" s="133" t="str">
        <f>_xlfn.CONCAT(Tabel3[[#This Row],[Locatie]],Tabel3[[#This Row],[Vloercode]])</f>
        <v>Rijksmuseum TwentheH</v>
      </c>
      <c r="C12" s="42" t="s">
        <v>120</v>
      </c>
      <c r="D12" s="43" t="s">
        <v>337</v>
      </c>
      <c r="E12" s="44" t="s">
        <v>360</v>
      </c>
      <c r="F12" s="45" t="s">
        <v>361</v>
      </c>
      <c r="G12" s="45" t="s">
        <v>164</v>
      </c>
      <c r="H12" s="48" t="str">
        <f>VLOOKUP(Tabel3[[#This Row],[Ruimtecode]],'2. Programma'!$B$143:$C$160,2,0)</f>
        <v>Berging/Opslag</v>
      </c>
      <c r="I12" s="46" t="s">
        <v>523</v>
      </c>
      <c r="J12" s="46" t="s">
        <v>524</v>
      </c>
      <c r="K12" s="47">
        <v>508</v>
      </c>
      <c r="L12" s="101">
        <v>52</v>
      </c>
      <c r="M12" s="102">
        <f>Tabel3[[#This Row],[Frequentie werkdagen]]+Tabel3[[#This Row],[Frequentie weekend]]+Tabel3[[#This Row],[Frequentie feestdagen]]</f>
        <v>0</v>
      </c>
      <c r="N12" s="102">
        <f>IF(Tabel3[[#This Row],[Frequentie Totaal]]=0,0,Tabel3[[#This Row],[M2 vloer ]])</f>
        <v>0</v>
      </c>
      <c r="O12" s="208" t="s">
        <v>536</v>
      </c>
      <c r="P12" s="25"/>
      <c r="Q12" s="25" t="str">
        <f>IFERROR(INDEX('4. Normen &amp; Tarieven'!$E$10:$N$34,MATCH(G12,'4. Normen &amp; Tarieven'!$B$10:$B$34,0),MATCH(P12,'4. Normen &amp; Tarieven'!$E$8:$Z$8,0)),"")</f>
        <v/>
      </c>
      <c r="R12" s="211">
        <f>IF(Tabel3[[#This Row],[Frequentie werkdagen]]&gt;0,Tabel3[[#This Row],[Frequentie werkdagen]]*Tabel3[[#This Row],[M2 vloer ]]/Tabel3[[#This Row],[Norm werkdagen]],0)</f>
        <v>0</v>
      </c>
      <c r="S12" s="169">
        <f>Tabel3[[#This Row],[Uren per jaar]]*$S$4</f>
        <v>0</v>
      </c>
      <c r="T12" s="152"/>
      <c r="U12" s="152" t="str">
        <f>IFERROR(INDEX('4. Normen &amp; Tarieven'!$E$10:$N$34,MATCH(G12,'4. Normen &amp; Tarieven'!$B$10:$B$34,0),MATCH(T12,'4. Normen &amp; Tarieven'!$E$8:$Z$8,0)),"")</f>
        <v/>
      </c>
      <c r="V12" s="211">
        <f>IF(Tabel3[[#This Row],[Frequentie weekend]]&gt;0,Tabel3[[#This Row],[Frequentie weekend]]*Tabel3[[#This Row],[M2 vloer ]]/Tabel3[[#This Row],[Norm weekenden]],0)</f>
        <v>0</v>
      </c>
      <c r="W12" s="169">
        <f>Tabel3[[#This Row],[Uren per jaar weekend]]*$W$4</f>
        <v>0</v>
      </c>
      <c r="X12" s="152"/>
      <c r="Y12" s="152" t="str">
        <f>IFERROR(INDEX('4. Normen &amp; Tarieven'!$E$10:$N$34,MATCH(G12,'4. Normen &amp; Tarieven'!$B$10:$B$34,0),MATCH(X12,'4. Normen &amp; Tarieven'!$E$8:$Z$8,0)),"")</f>
        <v/>
      </c>
      <c r="Z12" s="152">
        <f>IF(Tabel3[[#This Row],[Frequentie feestdagen]]&gt;0,Tabel3[[#This Row],[Frequentie feestdagen]]*Tabel3[[#This Row],[M2 vloer ]]/Tabel3[[#This Row],[Norm feestdagen]],0)</f>
        <v>0</v>
      </c>
      <c r="AA12" s="170">
        <f>Tabel3[[#This Row],[Uren per jaar feestdagen]]*$AA$4</f>
        <v>0</v>
      </c>
      <c r="AB12" s="107">
        <f t="shared" si="0"/>
        <v>0</v>
      </c>
      <c r="AC12" s="107">
        <f t="shared" si="1"/>
        <v>0</v>
      </c>
    </row>
    <row r="13" spans="1:30" ht="14.1" customHeight="1" x14ac:dyDescent="0.25">
      <c r="A13" s="133" t="str">
        <f>_xlfn.CONCAT(Tabel3[[#This Row],[Locatie]],Tabel3[[#This Row],[Vloercode]])</f>
        <v>Rijksmuseum TwentheL</v>
      </c>
      <c r="C13" s="42" t="s">
        <v>120</v>
      </c>
      <c r="D13" s="43" t="s">
        <v>337</v>
      </c>
      <c r="E13" s="44" t="s">
        <v>362</v>
      </c>
      <c r="F13" s="45" t="s">
        <v>361</v>
      </c>
      <c r="G13" s="45" t="s">
        <v>164</v>
      </c>
      <c r="H13" s="48" t="str">
        <f>VLOOKUP(Tabel3[[#This Row],[Ruimtecode]],'2. Programma'!$B$143:$C$160,2,0)</f>
        <v>Berging/Opslag</v>
      </c>
      <c r="I13" s="46" t="s">
        <v>521</v>
      </c>
      <c r="J13" s="46" t="s">
        <v>522</v>
      </c>
      <c r="K13" s="47">
        <v>52</v>
      </c>
      <c r="L13" s="101">
        <v>52</v>
      </c>
      <c r="M13" s="102">
        <f>Tabel3[[#This Row],[Frequentie werkdagen]]+Tabel3[[#This Row],[Frequentie weekend]]+Tabel3[[#This Row],[Frequentie feestdagen]]</f>
        <v>0</v>
      </c>
      <c r="N13" s="102">
        <f>IF(Tabel3[[#This Row],[Frequentie Totaal]]=0,0,Tabel3[[#This Row],[M2 vloer ]])</f>
        <v>0</v>
      </c>
      <c r="O13" s="208" t="s">
        <v>536</v>
      </c>
      <c r="P13" s="25"/>
      <c r="Q13" s="25" t="str">
        <f>IFERROR(INDEX('4. Normen &amp; Tarieven'!$E$10:$N$34,MATCH(G13,'4. Normen &amp; Tarieven'!$B$10:$B$34,0),MATCH(P13,'4. Normen &amp; Tarieven'!$E$8:$Z$8,0)),"")</f>
        <v/>
      </c>
      <c r="R13" s="211">
        <f>IF(Tabel3[[#This Row],[Frequentie werkdagen]]&gt;0,Tabel3[[#This Row],[Frequentie werkdagen]]*Tabel3[[#This Row],[M2 vloer ]]/Tabel3[[#This Row],[Norm werkdagen]],0)</f>
        <v>0</v>
      </c>
      <c r="S13" s="169">
        <f>Tabel3[[#This Row],[Uren per jaar]]*$S$4</f>
        <v>0</v>
      </c>
      <c r="T13" s="152"/>
      <c r="U13" s="152" t="str">
        <f>IFERROR(INDEX('4. Normen &amp; Tarieven'!$E$10:$N$34,MATCH(G13,'4. Normen &amp; Tarieven'!$B$10:$B$34,0),MATCH(T13,'4. Normen &amp; Tarieven'!$E$8:$Z$8,0)),"")</f>
        <v/>
      </c>
      <c r="V13" s="211">
        <f>IF(Tabel3[[#This Row],[Frequentie weekend]]&gt;0,Tabel3[[#This Row],[Frequentie weekend]]*Tabel3[[#This Row],[M2 vloer ]]/Tabel3[[#This Row],[Norm weekenden]],0)</f>
        <v>0</v>
      </c>
      <c r="W13" s="169">
        <f>Tabel3[[#This Row],[Uren per jaar weekend]]*$W$4</f>
        <v>0</v>
      </c>
      <c r="X13" s="152"/>
      <c r="Y13" s="152" t="str">
        <f>IFERROR(INDEX('4. Normen &amp; Tarieven'!$E$10:$N$34,MATCH(G13,'4. Normen &amp; Tarieven'!$B$10:$B$34,0),MATCH(X13,'4. Normen &amp; Tarieven'!$E$8:$Z$8,0)),"")</f>
        <v/>
      </c>
      <c r="Z13" s="152">
        <f>IF(Tabel3[[#This Row],[Frequentie feestdagen]]&gt;0,Tabel3[[#This Row],[Frequentie feestdagen]]*Tabel3[[#This Row],[M2 vloer ]]/Tabel3[[#This Row],[Norm feestdagen]],0)</f>
        <v>0</v>
      </c>
      <c r="AA13" s="170">
        <f>Tabel3[[#This Row],[Uren per jaar feestdagen]]*$AA$4</f>
        <v>0</v>
      </c>
      <c r="AB13" s="107">
        <f t="shared" si="0"/>
        <v>0</v>
      </c>
      <c r="AC13" s="107">
        <f t="shared" si="1"/>
        <v>0</v>
      </c>
    </row>
    <row r="14" spans="1:30" ht="14.1" customHeight="1" x14ac:dyDescent="0.25">
      <c r="A14" s="133" t="str">
        <f>_xlfn.CONCAT(Tabel3[[#This Row],[Locatie]],Tabel3[[#This Row],[Vloercode]])</f>
        <v>Rijksmuseum TwentheH</v>
      </c>
      <c r="C14" s="42" t="s">
        <v>120</v>
      </c>
      <c r="D14" s="43" t="s">
        <v>338</v>
      </c>
      <c r="E14" s="44" t="s">
        <v>363</v>
      </c>
      <c r="F14" s="45" t="s">
        <v>364</v>
      </c>
      <c r="G14" s="45" t="s">
        <v>324</v>
      </c>
      <c r="H14" s="46" t="str">
        <f>VLOOKUP(Tabel3[[#This Row],[Ruimtecode]],'2. Programma'!$B$143:$C$160,2,0)</f>
        <v>Entree/Gardarobe</v>
      </c>
      <c r="I14" s="46" t="s">
        <v>523</v>
      </c>
      <c r="J14" s="46" t="s">
        <v>524</v>
      </c>
      <c r="K14" s="47">
        <v>20.3</v>
      </c>
      <c r="L14" s="101">
        <v>52</v>
      </c>
      <c r="M14" s="102">
        <f>Tabel3[[#This Row],[Frequentie werkdagen]]+Tabel3[[#This Row],[Frequentie weekend]]+Tabel3[[#This Row],[Frequentie feestdagen]]</f>
        <v>311</v>
      </c>
      <c r="N14" s="102">
        <f>IF(Tabel3[[#This Row],[Frequentie Totaal]]=0,0,Tabel3[[#This Row],[M2 vloer ]])</f>
        <v>20.3</v>
      </c>
      <c r="O14" s="208"/>
      <c r="P14" s="25">
        <v>204</v>
      </c>
      <c r="Q14" s="25">
        <f>IFERROR(INDEX('4. Normen &amp; Tarieven'!$E$10:$N$34,MATCH(G14,'4. Normen &amp; Tarieven'!$B$10:$B$34,0),MATCH(P14,'4. Normen &amp; Tarieven'!$E$8:$Z$8,0)),"")</f>
        <v>100</v>
      </c>
      <c r="R14" s="211">
        <f>IF(Tabel3[[#This Row],[Frequentie werkdagen]]&gt;0,Tabel3[[#This Row],[Frequentie werkdagen]]*Tabel3[[#This Row],[M2 vloer ]]/Tabel3[[#This Row],[Norm werkdagen]],0)</f>
        <v>41.411999999999999</v>
      </c>
      <c r="S14" s="169">
        <f>Tabel3[[#This Row],[Uren per jaar]]*$S$4</f>
        <v>0</v>
      </c>
      <c r="T14" s="152">
        <v>100</v>
      </c>
      <c r="U14" s="152">
        <f>IFERROR(INDEX('4. Normen &amp; Tarieven'!$E$10:$N$34,MATCH(G14,'4. Normen &amp; Tarieven'!$B$10:$B$34,0),MATCH(T14,'4. Normen &amp; Tarieven'!$E$8:$Z$8,0)),"")</f>
        <v>100</v>
      </c>
      <c r="V14" s="211">
        <f>IF(Tabel3[[#This Row],[Frequentie weekend]]&gt;0,Tabel3[[#This Row],[Frequentie weekend]]*Tabel3[[#This Row],[M2 vloer ]]/Tabel3[[#This Row],[Norm weekenden]],0)</f>
        <v>20.3</v>
      </c>
      <c r="W14" s="169">
        <f>Tabel3[[#This Row],[Uren per jaar weekend]]*$W$4</f>
        <v>0</v>
      </c>
      <c r="X14" s="152">
        <v>7</v>
      </c>
      <c r="Y14" s="152">
        <f>IFERROR(INDEX('4. Normen &amp; Tarieven'!$E$10:$N$34,MATCH(G14,'4. Normen &amp; Tarieven'!$B$10:$B$34,0),MATCH(X14,'4. Normen &amp; Tarieven'!$E$8:$Z$8,0)),"")</f>
        <v>100</v>
      </c>
      <c r="Z14" s="152">
        <f>IF(Tabel3[[#This Row],[Frequentie feestdagen]]&gt;0,Tabel3[[#This Row],[Frequentie feestdagen]]*Tabel3[[#This Row],[M2 vloer ]]/Tabel3[[#This Row],[Norm feestdagen]],0)</f>
        <v>1.421</v>
      </c>
      <c r="AA14" s="170">
        <f>Tabel3[[#This Row],[Uren per jaar feestdagen]]*$AA$4</f>
        <v>0</v>
      </c>
      <c r="AB14" s="107">
        <f t="shared" si="0"/>
        <v>63.133000000000003</v>
      </c>
      <c r="AC14" s="107">
        <f t="shared" si="1"/>
        <v>0</v>
      </c>
    </row>
    <row r="15" spans="1:30" ht="14.1" customHeight="1" x14ac:dyDescent="0.25">
      <c r="A15" s="133" t="str">
        <f>_xlfn.CONCAT(Tabel3[[#This Row],[Locatie]],Tabel3[[#This Row],[Vloercode]])</f>
        <v>Rijksmuseum TwentheH</v>
      </c>
      <c r="C15" s="42" t="s">
        <v>120</v>
      </c>
      <c r="D15" s="43" t="s">
        <v>338</v>
      </c>
      <c r="E15" s="44" t="s">
        <v>363</v>
      </c>
      <c r="F15" s="45" t="s">
        <v>365</v>
      </c>
      <c r="G15" s="45" t="s">
        <v>178</v>
      </c>
      <c r="H15" s="48" t="str">
        <f>VLOOKUP(Tabel3[[#This Row],[Ruimtecode]],'2. Programma'!$B$143:$C$160,2,0)</f>
        <v>Receptie</v>
      </c>
      <c r="I15" s="46" t="s">
        <v>523</v>
      </c>
      <c r="J15" s="46" t="s">
        <v>524</v>
      </c>
      <c r="K15" s="47">
        <v>13.2</v>
      </c>
      <c r="L15" s="101">
        <v>52</v>
      </c>
      <c r="M15" s="102">
        <f>Tabel3[[#This Row],[Frequentie werkdagen]]+Tabel3[[#This Row],[Frequentie weekend]]+Tabel3[[#This Row],[Frequentie feestdagen]]</f>
        <v>311</v>
      </c>
      <c r="N15" s="102">
        <f>IF(Tabel3[[#This Row],[Frequentie Totaal]]=0,0,Tabel3[[#This Row],[M2 vloer ]])</f>
        <v>13.2</v>
      </c>
      <c r="O15" s="208"/>
      <c r="P15" s="25">
        <v>204</v>
      </c>
      <c r="Q15" s="25">
        <f>IFERROR(INDEX('4. Normen &amp; Tarieven'!$E$10:$N$34,MATCH(G15,'4. Normen &amp; Tarieven'!$B$10:$B$34,0),MATCH(P15,'4. Normen &amp; Tarieven'!$E$8:$Z$8,0)),"")</f>
        <v>100</v>
      </c>
      <c r="R15" s="211">
        <f>IF(Tabel3[[#This Row],[Frequentie werkdagen]]&gt;0,Tabel3[[#This Row],[Frequentie werkdagen]]*Tabel3[[#This Row],[M2 vloer ]]/Tabel3[[#This Row],[Norm werkdagen]],0)</f>
        <v>26.927999999999997</v>
      </c>
      <c r="S15" s="169">
        <f>Tabel3[[#This Row],[Uren per jaar]]*$S$4</f>
        <v>0</v>
      </c>
      <c r="T15" s="152">
        <v>100</v>
      </c>
      <c r="U15" s="152">
        <f>IFERROR(INDEX('4. Normen &amp; Tarieven'!$E$10:$N$34,MATCH(G15,'4. Normen &amp; Tarieven'!$B$10:$B$34,0),MATCH(T15,'4. Normen &amp; Tarieven'!$E$8:$Z$8,0)),"")</f>
        <v>100</v>
      </c>
      <c r="V15" s="211">
        <f>IF(Tabel3[[#This Row],[Frequentie weekend]]&gt;0,Tabel3[[#This Row],[Frequentie weekend]]*Tabel3[[#This Row],[M2 vloer ]]/Tabel3[[#This Row],[Norm weekenden]],0)</f>
        <v>13.2</v>
      </c>
      <c r="W15" s="169">
        <f>Tabel3[[#This Row],[Uren per jaar weekend]]*$W$4</f>
        <v>0</v>
      </c>
      <c r="X15" s="152">
        <v>7</v>
      </c>
      <c r="Y15" s="152">
        <f>IFERROR(INDEX('4. Normen &amp; Tarieven'!$E$10:$N$34,MATCH(G15,'4. Normen &amp; Tarieven'!$B$10:$B$34,0),MATCH(X15,'4. Normen &amp; Tarieven'!$E$8:$Z$8,0)),"")</f>
        <v>100</v>
      </c>
      <c r="Z15" s="152">
        <f>IF(Tabel3[[#This Row],[Frequentie feestdagen]]&gt;0,Tabel3[[#This Row],[Frequentie feestdagen]]*Tabel3[[#This Row],[M2 vloer ]]/Tabel3[[#This Row],[Norm feestdagen]],0)</f>
        <v>0.92399999999999993</v>
      </c>
      <c r="AA15" s="170">
        <f>Tabel3[[#This Row],[Uren per jaar feestdagen]]*$AA$4</f>
        <v>0</v>
      </c>
      <c r="AB15" s="107">
        <f t="shared" si="0"/>
        <v>41.052</v>
      </c>
      <c r="AC15" s="107">
        <f t="shared" si="1"/>
        <v>0</v>
      </c>
    </row>
    <row r="16" spans="1:30" ht="14.1" customHeight="1" x14ac:dyDescent="0.25">
      <c r="A16" s="133" t="str">
        <f>_xlfn.CONCAT(Tabel3[[#This Row],[Locatie]],Tabel3[[#This Row],[Vloercode]])</f>
        <v>Rijksmuseum TwentheH</v>
      </c>
      <c r="C16" s="42" t="s">
        <v>120</v>
      </c>
      <c r="D16" s="43" t="s">
        <v>338</v>
      </c>
      <c r="E16" s="44" t="s">
        <v>363</v>
      </c>
      <c r="F16" s="45" t="s">
        <v>366</v>
      </c>
      <c r="G16" s="45" t="s">
        <v>162</v>
      </c>
      <c r="H16" s="46" t="str">
        <f>VLOOKUP(Tabel3[[#This Row],[Ruimtecode]],'2. Programma'!$B$143:$C$160,2,0)</f>
        <v>Overig</v>
      </c>
      <c r="I16" s="46" t="s">
        <v>523</v>
      </c>
      <c r="J16" s="46" t="s">
        <v>524</v>
      </c>
      <c r="K16" s="47">
        <v>32.4</v>
      </c>
      <c r="L16" s="101">
        <v>52</v>
      </c>
      <c r="M16" s="102">
        <f>Tabel3[[#This Row],[Frequentie werkdagen]]+Tabel3[[#This Row],[Frequentie weekend]]+Tabel3[[#This Row],[Frequentie feestdagen]]</f>
        <v>311</v>
      </c>
      <c r="N16" s="102">
        <f>IF(Tabel3[[#This Row],[Frequentie Totaal]]=0,0,Tabel3[[#This Row],[M2 vloer ]])</f>
        <v>32.4</v>
      </c>
      <c r="O16" s="208"/>
      <c r="P16" s="25">
        <v>204</v>
      </c>
      <c r="Q16" s="25">
        <f>IFERROR(INDEX('4. Normen &amp; Tarieven'!$E$10:$N$34,MATCH(G16,'4. Normen &amp; Tarieven'!$B$10:$B$34,0),MATCH(P16,'4. Normen &amp; Tarieven'!$E$8:$Z$8,0)),"")</f>
        <v>100</v>
      </c>
      <c r="R16" s="211">
        <f>IF(Tabel3[[#This Row],[Frequentie werkdagen]]&gt;0,Tabel3[[#This Row],[Frequentie werkdagen]]*Tabel3[[#This Row],[M2 vloer ]]/Tabel3[[#This Row],[Norm werkdagen]],0)</f>
        <v>66.095999999999989</v>
      </c>
      <c r="S16" s="169">
        <f>Tabel3[[#This Row],[Uren per jaar]]*$S$4</f>
        <v>0</v>
      </c>
      <c r="T16" s="152">
        <v>100</v>
      </c>
      <c r="U16" s="152">
        <f>IFERROR(INDEX('4. Normen &amp; Tarieven'!$E$10:$N$34,MATCH(G16,'4. Normen &amp; Tarieven'!$B$10:$B$34,0),MATCH(T16,'4. Normen &amp; Tarieven'!$E$8:$Z$8,0)),"")</f>
        <v>100</v>
      </c>
      <c r="V16" s="211">
        <f>IF(Tabel3[[#This Row],[Frequentie weekend]]&gt;0,Tabel3[[#This Row],[Frequentie weekend]]*Tabel3[[#This Row],[M2 vloer ]]/Tabel3[[#This Row],[Norm weekenden]],0)</f>
        <v>32.4</v>
      </c>
      <c r="W16" s="169">
        <f>Tabel3[[#This Row],[Uren per jaar weekend]]*$W$4</f>
        <v>0</v>
      </c>
      <c r="X16" s="152">
        <v>7</v>
      </c>
      <c r="Y16" s="152">
        <f>IFERROR(INDEX('4. Normen &amp; Tarieven'!$E$10:$N$34,MATCH(G16,'4. Normen &amp; Tarieven'!$B$10:$B$34,0),MATCH(X16,'4. Normen &amp; Tarieven'!$E$8:$Z$8,0)),"")</f>
        <v>100</v>
      </c>
      <c r="Z16" s="152">
        <f>IF(Tabel3[[#This Row],[Frequentie feestdagen]]&gt;0,Tabel3[[#This Row],[Frequentie feestdagen]]*Tabel3[[#This Row],[M2 vloer ]]/Tabel3[[#This Row],[Norm feestdagen]],0)</f>
        <v>2.2679999999999998</v>
      </c>
      <c r="AA16" s="170">
        <f>Tabel3[[#This Row],[Uren per jaar feestdagen]]*$AA$4</f>
        <v>0</v>
      </c>
      <c r="AB16" s="107">
        <f t="shared" si="0"/>
        <v>100.76399999999998</v>
      </c>
      <c r="AC16" s="107">
        <f t="shared" si="1"/>
        <v>0</v>
      </c>
    </row>
    <row r="17" spans="1:29" ht="14.1" customHeight="1" x14ac:dyDescent="0.25">
      <c r="A17" s="133" t="str">
        <f>_xlfn.CONCAT(Tabel3[[#This Row],[Locatie]],Tabel3[[#This Row],[Vloercode]])</f>
        <v>Rijksmuseum TwentheH</v>
      </c>
      <c r="C17" s="42" t="s">
        <v>120</v>
      </c>
      <c r="D17" s="43" t="s">
        <v>338</v>
      </c>
      <c r="E17" s="44" t="s">
        <v>363</v>
      </c>
      <c r="F17" s="45" t="s">
        <v>367</v>
      </c>
      <c r="G17" s="45" t="s">
        <v>324</v>
      </c>
      <c r="H17" s="46" t="str">
        <f>VLOOKUP(Tabel3[[#This Row],[Ruimtecode]],'2. Programma'!$B$143:$C$160,2,0)</f>
        <v>Entree/Gardarobe</v>
      </c>
      <c r="I17" s="46" t="s">
        <v>523</v>
      </c>
      <c r="J17" s="46" t="s">
        <v>524</v>
      </c>
      <c r="K17" s="47">
        <v>94</v>
      </c>
      <c r="L17" s="101">
        <v>52</v>
      </c>
      <c r="M17" s="102">
        <f>Tabel3[[#This Row],[Frequentie werkdagen]]+Tabel3[[#This Row],[Frequentie weekend]]+Tabel3[[#This Row],[Frequentie feestdagen]]</f>
        <v>311</v>
      </c>
      <c r="N17" s="102">
        <f>IF(Tabel3[[#This Row],[Frequentie Totaal]]=0,0,Tabel3[[#This Row],[M2 vloer ]])</f>
        <v>94</v>
      </c>
      <c r="O17" s="208"/>
      <c r="P17" s="25">
        <v>204</v>
      </c>
      <c r="Q17" s="25">
        <f>IFERROR(INDEX('4. Normen &amp; Tarieven'!$E$10:$N$34,MATCH(G17,'4. Normen &amp; Tarieven'!$B$10:$B$34,0),MATCH(P17,'4. Normen &amp; Tarieven'!$E$8:$Z$8,0)),"")</f>
        <v>100</v>
      </c>
      <c r="R17" s="211">
        <f>IF(Tabel3[[#This Row],[Frequentie werkdagen]]&gt;0,Tabel3[[#This Row],[Frequentie werkdagen]]*Tabel3[[#This Row],[M2 vloer ]]/Tabel3[[#This Row],[Norm werkdagen]],0)</f>
        <v>191.76</v>
      </c>
      <c r="S17" s="169">
        <f>Tabel3[[#This Row],[Uren per jaar]]*$S$4</f>
        <v>0</v>
      </c>
      <c r="T17" s="152">
        <v>100</v>
      </c>
      <c r="U17" s="152">
        <f>IFERROR(INDEX('4. Normen &amp; Tarieven'!$E$10:$N$34,MATCH(G17,'4. Normen &amp; Tarieven'!$B$10:$B$34,0),MATCH(T17,'4. Normen &amp; Tarieven'!$E$8:$Z$8,0)),"")</f>
        <v>100</v>
      </c>
      <c r="V17" s="211">
        <f>IF(Tabel3[[#This Row],[Frequentie weekend]]&gt;0,Tabel3[[#This Row],[Frequentie weekend]]*Tabel3[[#This Row],[M2 vloer ]]/Tabel3[[#This Row],[Norm weekenden]],0)</f>
        <v>94</v>
      </c>
      <c r="W17" s="169">
        <f>Tabel3[[#This Row],[Uren per jaar weekend]]*$W$4</f>
        <v>0</v>
      </c>
      <c r="X17" s="152">
        <v>7</v>
      </c>
      <c r="Y17" s="152">
        <f>IFERROR(INDEX('4. Normen &amp; Tarieven'!$E$10:$N$34,MATCH(G17,'4. Normen &amp; Tarieven'!$B$10:$B$34,0),MATCH(X17,'4. Normen &amp; Tarieven'!$E$8:$Z$8,0)),"")</f>
        <v>100</v>
      </c>
      <c r="Z17" s="152">
        <f>IF(Tabel3[[#This Row],[Frequentie feestdagen]]&gt;0,Tabel3[[#This Row],[Frequentie feestdagen]]*Tabel3[[#This Row],[M2 vloer ]]/Tabel3[[#This Row],[Norm feestdagen]],0)</f>
        <v>6.58</v>
      </c>
      <c r="AA17" s="170">
        <f>Tabel3[[#This Row],[Uren per jaar feestdagen]]*$AA$4</f>
        <v>0</v>
      </c>
      <c r="AB17" s="107">
        <f t="shared" si="0"/>
        <v>292.33999999999997</v>
      </c>
      <c r="AC17" s="107">
        <f t="shared" si="1"/>
        <v>0</v>
      </c>
    </row>
    <row r="18" spans="1:29" ht="14.1" customHeight="1" x14ac:dyDescent="0.25">
      <c r="A18" s="133" t="str">
        <f>_xlfn.CONCAT(Tabel3[[#This Row],[Locatie]],Tabel3[[#This Row],[Vloercode]])</f>
        <v>Rijksmuseum TwentheH</v>
      </c>
      <c r="C18" s="42" t="s">
        <v>120</v>
      </c>
      <c r="D18" s="43" t="s">
        <v>338</v>
      </c>
      <c r="E18" s="44" t="s">
        <v>363</v>
      </c>
      <c r="F18" s="45" t="s">
        <v>368</v>
      </c>
      <c r="G18" s="45" t="s">
        <v>166</v>
      </c>
      <c r="H18" s="46" t="str">
        <f>VLOOKUP(Tabel3[[#This Row],[Ruimtecode]],'2. Programma'!$B$143:$C$160,2,0)</f>
        <v>Gangen/Hallen/Liften</v>
      </c>
      <c r="I18" s="46" t="s">
        <v>523</v>
      </c>
      <c r="J18" s="46" t="s">
        <v>524</v>
      </c>
      <c r="K18" s="47">
        <v>53</v>
      </c>
      <c r="L18" s="101">
        <v>52</v>
      </c>
      <c r="M18" s="102">
        <f>Tabel3[[#This Row],[Frequentie werkdagen]]+Tabel3[[#This Row],[Frequentie weekend]]+Tabel3[[#This Row],[Frequentie feestdagen]]</f>
        <v>311</v>
      </c>
      <c r="N18" s="102">
        <f>IF(Tabel3[[#This Row],[Frequentie Totaal]]=0,0,Tabel3[[#This Row],[M2 vloer ]])</f>
        <v>53</v>
      </c>
      <c r="O18" s="208"/>
      <c r="P18" s="25">
        <v>204</v>
      </c>
      <c r="Q18" s="25">
        <f>IFERROR(INDEX('4. Normen &amp; Tarieven'!$E$10:$N$34,MATCH(G18,'4. Normen &amp; Tarieven'!$B$10:$B$34,0),MATCH(P18,'4. Normen &amp; Tarieven'!$E$8:$Z$8,0)),"")</f>
        <v>100</v>
      </c>
      <c r="R18" s="211">
        <f>IF(Tabel3[[#This Row],[Frequentie werkdagen]]&gt;0,Tabel3[[#This Row],[Frequentie werkdagen]]*Tabel3[[#This Row],[M2 vloer ]]/Tabel3[[#This Row],[Norm werkdagen]],0)</f>
        <v>108.12</v>
      </c>
      <c r="S18" s="169">
        <f>Tabel3[[#This Row],[Uren per jaar]]*$S$4</f>
        <v>0</v>
      </c>
      <c r="T18" s="152">
        <v>100</v>
      </c>
      <c r="U18" s="152">
        <f>IFERROR(INDEX('4. Normen &amp; Tarieven'!$E$10:$N$34,MATCH(G18,'4. Normen &amp; Tarieven'!$B$10:$B$34,0),MATCH(T18,'4. Normen &amp; Tarieven'!$E$8:$Z$8,0)),"")</f>
        <v>100</v>
      </c>
      <c r="V18" s="211">
        <f>IF(Tabel3[[#This Row],[Frequentie weekend]]&gt;0,Tabel3[[#This Row],[Frequentie weekend]]*Tabel3[[#This Row],[M2 vloer ]]/Tabel3[[#This Row],[Norm weekenden]],0)</f>
        <v>53</v>
      </c>
      <c r="W18" s="169">
        <f>Tabel3[[#This Row],[Uren per jaar weekend]]*$W$4</f>
        <v>0</v>
      </c>
      <c r="X18" s="152">
        <v>7</v>
      </c>
      <c r="Y18" s="152">
        <f>IFERROR(INDEX('4. Normen &amp; Tarieven'!$E$10:$N$34,MATCH(G18,'4. Normen &amp; Tarieven'!$B$10:$B$34,0),MATCH(X18,'4. Normen &amp; Tarieven'!$E$8:$Z$8,0)),"")</f>
        <v>100</v>
      </c>
      <c r="Z18" s="152">
        <f>IF(Tabel3[[#This Row],[Frequentie feestdagen]]&gt;0,Tabel3[[#This Row],[Frequentie feestdagen]]*Tabel3[[#This Row],[M2 vloer ]]/Tabel3[[#This Row],[Norm feestdagen]],0)</f>
        <v>3.71</v>
      </c>
      <c r="AA18" s="170">
        <f>Tabel3[[#This Row],[Uren per jaar feestdagen]]*$AA$4</f>
        <v>0</v>
      </c>
      <c r="AB18" s="107">
        <f t="shared" si="0"/>
        <v>164.83</v>
      </c>
      <c r="AC18" s="107">
        <f t="shared" si="1"/>
        <v>0</v>
      </c>
    </row>
    <row r="19" spans="1:29" ht="14.1" customHeight="1" x14ac:dyDescent="0.25">
      <c r="A19" s="133" t="str">
        <f>_xlfn.CONCAT(Tabel3[[#This Row],[Locatie]],Tabel3[[#This Row],[Vloercode]])</f>
        <v>Rijksmuseum TwentheH</v>
      </c>
      <c r="C19" s="42" t="s">
        <v>120</v>
      </c>
      <c r="D19" s="43" t="s">
        <v>338</v>
      </c>
      <c r="E19" s="44" t="s">
        <v>363</v>
      </c>
      <c r="F19" s="45" t="s">
        <v>369</v>
      </c>
      <c r="G19" s="45" t="s">
        <v>169</v>
      </c>
      <c r="H19" s="48" t="str">
        <f>VLOOKUP(Tabel3[[#This Row],[Ruimtecode]],'2. Programma'!$B$143:$C$160,2,0)</f>
        <v xml:space="preserve">Sanitair </v>
      </c>
      <c r="I19" s="46" t="s">
        <v>523</v>
      </c>
      <c r="J19" s="46" t="s">
        <v>524</v>
      </c>
      <c r="K19" s="47">
        <v>30</v>
      </c>
      <c r="L19" s="101">
        <v>52</v>
      </c>
      <c r="M19" s="102">
        <f>Tabel3[[#This Row],[Frequentie werkdagen]]+Tabel3[[#This Row],[Frequentie weekend]]+Tabel3[[#This Row],[Frequentie feestdagen]]</f>
        <v>311</v>
      </c>
      <c r="N19" s="102">
        <f>IF(Tabel3[[#This Row],[Frequentie Totaal]]=0,0,Tabel3[[#This Row],[M2 vloer ]])</f>
        <v>30</v>
      </c>
      <c r="O19" s="208"/>
      <c r="P19" s="25">
        <v>204</v>
      </c>
      <c r="Q19" s="25">
        <f>IFERROR(INDEX('4. Normen &amp; Tarieven'!$E$10:$N$34,MATCH(G19,'4. Normen &amp; Tarieven'!$B$10:$B$34,0),MATCH(P19,'4. Normen &amp; Tarieven'!$E$8:$Z$8,0)),"")</f>
        <v>100</v>
      </c>
      <c r="R19" s="211">
        <f>IF(Tabel3[[#This Row],[Frequentie werkdagen]]&gt;0,Tabel3[[#This Row],[Frequentie werkdagen]]*Tabel3[[#This Row],[M2 vloer ]]/Tabel3[[#This Row],[Norm werkdagen]],0)</f>
        <v>61.2</v>
      </c>
      <c r="S19" s="169">
        <f>Tabel3[[#This Row],[Uren per jaar]]*$S$4</f>
        <v>0</v>
      </c>
      <c r="T19" s="152">
        <v>100</v>
      </c>
      <c r="U19" s="152">
        <f>IFERROR(INDEX('4. Normen &amp; Tarieven'!$E$10:$N$34,MATCH(G19,'4. Normen &amp; Tarieven'!$B$10:$B$34,0),MATCH(T19,'4. Normen &amp; Tarieven'!$E$8:$Z$8,0)),"")</f>
        <v>100</v>
      </c>
      <c r="V19" s="211">
        <f>IF(Tabel3[[#This Row],[Frequentie weekend]]&gt;0,Tabel3[[#This Row],[Frequentie weekend]]*Tabel3[[#This Row],[M2 vloer ]]/Tabel3[[#This Row],[Norm weekenden]],0)</f>
        <v>30</v>
      </c>
      <c r="W19" s="169">
        <f>Tabel3[[#This Row],[Uren per jaar weekend]]*$W$4</f>
        <v>0</v>
      </c>
      <c r="X19" s="152">
        <v>7</v>
      </c>
      <c r="Y19" s="152">
        <f>IFERROR(INDEX('4. Normen &amp; Tarieven'!$E$10:$N$34,MATCH(G19,'4. Normen &amp; Tarieven'!$B$10:$B$34,0),MATCH(X19,'4. Normen &amp; Tarieven'!$E$8:$Z$8,0)),"")</f>
        <v>100</v>
      </c>
      <c r="Z19" s="152">
        <f>IF(Tabel3[[#This Row],[Frequentie feestdagen]]&gt;0,Tabel3[[#This Row],[Frequentie feestdagen]]*Tabel3[[#This Row],[M2 vloer ]]/Tabel3[[#This Row],[Norm feestdagen]],0)</f>
        <v>2.1</v>
      </c>
      <c r="AA19" s="170">
        <f>Tabel3[[#This Row],[Uren per jaar feestdagen]]*$AA$4</f>
        <v>0</v>
      </c>
      <c r="AB19" s="107">
        <f t="shared" si="0"/>
        <v>93.3</v>
      </c>
      <c r="AC19" s="107">
        <f t="shared" si="1"/>
        <v>0</v>
      </c>
    </row>
    <row r="20" spans="1:29" ht="14.1" customHeight="1" x14ac:dyDescent="0.25">
      <c r="A20" s="133" t="str">
        <f>_xlfn.CONCAT(Tabel3[[#This Row],[Locatie]],Tabel3[[#This Row],[Vloercode]])</f>
        <v>Rijksmuseum TwentheH</v>
      </c>
      <c r="C20" s="42" t="s">
        <v>120</v>
      </c>
      <c r="D20" s="43" t="s">
        <v>338</v>
      </c>
      <c r="E20" s="44" t="s">
        <v>363</v>
      </c>
      <c r="F20" s="45" t="s">
        <v>370</v>
      </c>
      <c r="G20" s="45" t="s">
        <v>162</v>
      </c>
      <c r="H20" s="48" t="str">
        <f>VLOOKUP(Tabel3[[#This Row],[Ruimtecode]],'2. Programma'!$B$143:$C$160,2,0)</f>
        <v>Overig</v>
      </c>
      <c r="I20" s="46" t="s">
        <v>523</v>
      </c>
      <c r="J20" s="46" t="s">
        <v>524</v>
      </c>
      <c r="K20" s="47">
        <v>23</v>
      </c>
      <c r="L20" s="101">
        <v>52</v>
      </c>
      <c r="M20" s="102">
        <f>Tabel3[[#This Row],[Frequentie werkdagen]]+Tabel3[[#This Row],[Frequentie weekend]]+Tabel3[[#This Row],[Frequentie feestdagen]]</f>
        <v>311</v>
      </c>
      <c r="N20" s="102">
        <f>IF(Tabel3[[#This Row],[Frequentie Totaal]]=0,0,Tabel3[[#This Row],[M2 vloer ]])</f>
        <v>23</v>
      </c>
      <c r="O20" s="208"/>
      <c r="P20" s="25">
        <v>204</v>
      </c>
      <c r="Q20" s="25">
        <f>IFERROR(INDEX('4. Normen &amp; Tarieven'!$E$10:$N$34,MATCH(G20,'4. Normen &amp; Tarieven'!$B$10:$B$34,0),MATCH(P20,'4. Normen &amp; Tarieven'!$E$8:$Z$8,0)),"")</f>
        <v>100</v>
      </c>
      <c r="R20" s="211">
        <f>IF(Tabel3[[#This Row],[Frequentie werkdagen]]&gt;0,Tabel3[[#This Row],[Frequentie werkdagen]]*Tabel3[[#This Row],[M2 vloer ]]/Tabel3[[#This Row],[Norm werkdagen]],0)</f>
        <v>46.92</v>
      </c>
      <c r="S20" s="169">
        <f>Tabel3[[#This Row],[Uren per jaar]]*$S$4</f>
        <v>0</v>
      </c>
      <c r="T20" s="152">
        <v>100</v>
      </c>
      <c r="U20" s="152">
        <f>IFERROR(INDEX('4. Normen &amp; Tarieven'!$E$10:$N$34,MATCH(G20,'4. Normen &amp; Tarieven'!$B$10:$B$34,0),MATCH(T20,'4. Normen &amp; Tarieven'!$E$8:$Z$8,0)),"")</f>
        <v>100</v>
      </c>
      <c r="V20" s="211">
        <f>IF(Tabel3[[#This Row],[Frequentie weekend]]&gt;0,Tabel3[[#This Row],[Frequentie weekend]]*Tabel3[[#This Row],[M2 vloer ]]/Tabel3[[#This Row],[Norm weekenden]],0)</f>
        <v>23</v>
      </c>
      <c r="W20" s="169">
        <f>Tabel3[[#This Row],[Uren per jaar weekend]]*$W$4</f>
        <v>0</v>
      </c>
      <c r="X20" s="152">
        <v>7</v>
      </c>
      <c r="Y20" s="152">
        <f>IFERROR(INDEX('4. Normen &amp; Tarieven'!$E$10:$N$34,MATCH(G20,'4. Normen &amp; Tarieven'!$B$10:$B$34,0),MATCH(X20,'4. Normen &amp; Tarieven'!$E$8:$Z$8,0)),"")</f>
        <v>100</v>
      </c>
      <c r="Z20" s="152">
        <f>IF(Tabel3[[#This Row],[Frequentie feestdagen]]&gt;0,Tabel3[[#This Row],[Frequentie feestdagen]]*Tabel3[[#This Row],[M2 vloer ]]/Tabel3[[#This Row],[Norm feestdagen]],0)</f>
        <v>1.61</v>
      </c>
      <c r="AA20" s="170">
        <f>Tabel3[[#This Row],[Uren per jaar feestdagen]]*$AA$4</f>
        <v>0</v>
      </c>
      <c r="AB20" s="107">
        <f t="shared" si="0"/>
        <v>71.53</v>
      </c>
      <c r="AC20" s="107">
        <f t="shared" si="1"/>
        <v>0</v>
      </c>
    </row>
    <row r="21" spans="1:29" ht="14.1" customHeight="1" x14ac:dyDescent="0.25">
      <c r="A21" s="133" t="str">
        <f>_xlfn.CONCAT(Tabel3[[#This Row],[Locatie]],Tabel3[[#This Row],[Vloercode]])</f>
        <v>Rijksmuseum TwentheH</v>
      </c>
      <c r="C21" s="42" t="s">
        <v>120</v>
      </c>
      <c r="D21" s="43" t="s">
        <v>338</v>
      </c>
      <c r="E21" s="44" t="s">
        <v>371</v>
      </c>
      <c r="F21" s="45" t="s">
        <v>372</v>
      </c>
      <c r="G21" s="45" t="s">
        <v>177</v>
      </c>
      <c r="H21" s="48" t="str">
        <f>VLOOKUP(Tabel3[[#This Row],[Ruimtecode]],'2. Programma'!$B$143:$C$160,2,0)</f>
        <v>Expositiezaal</v>
      </c>
      <c r="I21" s="46" t="s">
        <v>523</v>
      </c>
      <c r="J21" s="46" t="s">
        <v>524</v>
      </c>
      <c r="K21" s="47">
        <v>13</v>
      </c>
      <c r="L21" s="101">
        <v>52</v>
      </c>
      <c r="M21" s="102">
        <f>Tabel3[[#This Row],[Frequentie werkdagen]]+Tabel3[[#This Row],[Frequentie weekend]]+Tabel3[[#This Row],[Frequentie feestdagen]]</f>
        <v>263</v>
      </c>
      <c r="N21" s="102">
        <f>IF(Tabel3[[#This Row],[Frequentie Totaal]]=0,0,Tabel3[[#This Row],[M2 vloer ]])</f>
        <v>13</v>
      </c>
      <c r="O21" s="208"/>
      <c r="P21" s="25">
        <v>156</v>
      </c>
      <c r="Q21" s="25">
        <f>IFERROR(INDEX('4. Normen &amp; Tarieven'!$E$10:$N$34,MATCH(G21,'4. Normen &amp; Tarieven'!$B$10:$B$34,0),MATCH(P21,'4. Normen &amp; Tarieven'!$E$8:$Z$8,0)),"")</f>
        <v>100</v>
      </c>
      <c r="R21" s="211">
        <f>IF(Tabel3[[#This Row],[Frequentie werkdagen]]&gt;0,Tabel3[[#This Row],[Frequentie werkdagen]]*Tabel3[[#This Row],[M2 vloer ]]/Tabel3[[#This Row],[Norm werkdagen]],0)</f>
        <v>20.28</v>
      </c>
      <c r="S21" s="169">
        <f>Tabel3[[#This Row],[Uren per jaar]]*$S$4</f>
        <v>0</v>
      </c>
      <c r="T21" s="152">
        <v>100</v>
      </c>
      <c r="U21" s="152">
        <f>IFERROR(INDEX('4. Normen &amp; Tarieven'!$E$10:$N$34,MATCH(G21,'4. Normen &amp; Tarieven'!$B$10:$B$34,0),MATCH(T21,'4. Normen &amp; Tarieven'!$E$8:$Z$8,0)),"")</f>
        <v>100</v>
      </c>
      <c r="V21" s="211">
        <f>IF(Tabel3[[#This Row],[Frequentie weekend]]&gt;0,Tabel3[[#This Row],[Frequentie weekend]]*Tabel3[[#This Row],[M2 vloer ]]/Tabel3[[#This Row],[Norm weekenden]],0)</f>
        <v>13</v>
      </c>
      <c r="W21" s="169">
        <f>Tabel3[[#This Row],[Uren per jaar weekend]]*$W$4</f>
        <v>0</v>
      </c>
      <c r="X21" s="152">
        <v>7</v>
      </c>
      <c r="Y21" s="152">
        <f>IFERROR(INDEX('4. Normen &amp; Tarieven'!$E$10:$N$34,MATCH(G21,'4. Normen &amp; Tarieven'!$B$10:$B$34,0),MATCH(X21,'4. Normen &amp; Tarieven'!$E$8:$Z$8,0)),"")</f>
        <v>100</v>
      </c>
      <c r="Z21" s="152">
        <f>IF(Tabel3[[#This Row],[Frequentie feestdagen]]&gt;0,Tabel3[[#This Row],[Frequentie feestdagen]]*Tabel3[[#This Row],[M2 vloer ]]/Tabel3[[#This Row],[Norm feestdagen]],0)</f>
        <v>0.91</v>
      </c>
      <c r="AA21" s="170">
        <f>Tabel3[[#This Row],[Uren per jaar feestdagen]]*$AA$4</f>
        <v>0</v>
      </c>
      <c r="AB21" s="107">
        <f t="shared" si="0"/>
        <v>34.19</v>
      </c>
      <c r="AC21" s="107">
        <f t="shared" si="1"/>
        <v>0</v>
      </c>
    </row>
    <row r="22" spans="1:29" ht="14.1" customHeight="1" x14ac:dyDescent="0.25">
      <c r="A22" s="133" t="str">
        <f>_xlfn.CONCAT(Tabel3[[#This Row],[Locatie]],Tabel3[[#This Row],[Vloercode]])</f>
        <v>Rijksmuseum TwentheH</v>
      </c>
      <c r="C22" s="42" t="s">
        <v>120</v>
      </c>
      <c r="D22" s="43" t="s">
        <v>338</v>
      </c>
      <c r="E22" s="44" t="s">
        <v>373</v>
      </c>
      <c r="F22" s="45" t="s">
        <v>372</v>
      </c>
      <c r="G22" s="45" t="s">
        <v>177</v>
      </c>
      <c r="H22" s="48" t="str">
        <f>VLOOKUP(Tabel3[[#This Row],[Ruimtecode]],'2. Programma'!$B$143:$C$160,2,0)</f>
        <v>Expositiezaal</v>
      </c>
      <c r="I22" s="46" t="s">
        <v>523</v>
      </c>
      <c r="J22" s="46" t="s">
        <v>524</v>
      </c>
      <c r="K22" s="47">
        <v>18</v>
      </c>
      <c r="L22" s="101">
        <v>52</v>
      </c>
      <c r="M22" s="102">
        <f>Tabel3[[#This Row],[Frequentie werkdagen]]+Tabel3[[#This Row],[Frequentie weekend]]+Tabel3[[#This Row],[Frequentie feestdagen]]</f>
        <v>263</v>
      </c>
      <c r="N22" s="102">
        <f>IF(Tabel3[[#This Row],[Frequentie Totaal]]=0,0,Tabel3[[#This Row],[M2 vloer ]])</f>
        <v>18</v>
      </c>
      <c r="O22" s="208"/>
      <c r="P22" s="25">
        <v>156</v>
      </c>
      <c r="Q22" s="25">
        <f>IFERROR(INDEX('4. Normen &amp; Tarieven'!$E$10:$N$34,MATCH(G22,'4. Normen &amp; Tarieven'!$B$10:$B$34,0),MATCH(P22,'4. Normen &amp; Tarieven'!$E$8:$Z$8,0)),"")</f>
        <v>100</v>
      </c>
      <c r="R22" s="211">
        <f>IF(Tabel3[[#This Row],[Frequentie werkdagen]]&gt;0,Tabel3[[#This Row],[Frequentie werkdagen]]*Tabel3[[#This Row],[M2 vloer ]]/Tabel3[[#This Row],[Norm werkdagen]],0)</f>
        <v>28.08</v>
      </c>
      <c r="S22" s="169">
        <f>Tabel3[[#This Row],[Uren per jaar]]*$S$4</f>
        <v>0</v>
      </c>
      <c r="T22" s="152">
        <v>100</v>
      </c>
      <c r="U22" s="152">
        <f>IFERROR(INDEX('4. Normen &amp; Tarieven'!$E$10:$N$34,MATCH(G22,'4. Normen &amp; Tarieven'!$B$10:$B$34,0),MATCH(T22,'4. Normen &amp; Tarieven'!$E$8:$Z$8,0)),"")</f>
        <v>100</v>
      </c>
      <c r="V22" s="211">
        <f>IF(Tabel3[[#This Row],[Frequentie weekend]]&gt;0,Tabel3[[#This Row],[Frequentie weekend]]*Tabel3[[#This Row],[M2 vloer ]]/Tabel3[[#This Row],[Norm weekenden]],0)</f>
        <v>18</v>
      </c>
      <c r="W22" s="169">
        <f>Tabel3[[#This Row],[Uren per jaar weekend]]*$W$4</f>
        <v>0</v>
      </c>
      <c r="X22" s="152">
        <v>7</v>
      </c>
      <c r="Y22" s="152">
        <f>IFERROR(INDEX('4. Normen &amp; Tarieven'!$E$10:$N$34,MATCH(G22,'4. Normen &amp; Tarieven'!$B$10:$B$34,0),MATCH(X22,'4. Normen &amp; Tarieven'!$E$8:$Z$8,0)),"")</f>
        <v>100</v>
      </c>
      <c r="Z22" s="152">
        <f>IF(Tabel3[[#This Row],[Frequentie feestdagen]]&gt;0,Tabel3[[#This Row],[Frequentie feestdagen]]*Tabel3[[#This Row],[M2 vloer ]]/Tabel3[[#This Row],[Norm feestdagen]],0)</f>
        <v>1.26</v>
      </c>
      <c r="AA22" s="170">
        <f>Tabel3[[#This Row],[Uren per jaar feestdagen]]*$AA$4</f>
        <v>0</v>
      </c>
      <c r="AB22" s="107">
        <f t="shared" si="0"/>
        <v>47.339999999999996</v>
      </c>
      <c r="AC22" s="107">
        <f t="shared" si="1"/>
        <v>0</v>
      </c>
    </row>
    <row r="23" spans="1:29" ht="14.1" customHeight="1" x14ac:dyDescent="0.25">
      <c r="A23" s="133" t="str">
        <f>_xlfn.CONCAT(Tabel3[[#This Row],[Locatie]],Tabel3[[#This Row],[Vloercode]])</f>
        <v>Rijksmuseum TwentheHo</v>
      </c>
      <c r="C23" s="42" t="s">
        <v>120</v>
      </c>
      <c r="D23" s="43" t="s">
        <v>338</v>
      </c>
      <c r="E23" s="44" t="s">
        <v>374</v>
      </c>
      <c r="F23" s="45" t="s">
        <v>372</v>
      </c>
      <c r="G23" s="45" t="s">
        <v>177</v>
      </c>
      <c r="H23" s="48" t="str">
        <f>VLOOKUP(Tabel3[[#This Row],[Ruimtecode]],'2. Programma'!$B$143:$C$160,2,0)</f>
        <v>Expositiezaal</v>
      </c>
      <c r="I23" s="46" t="s">
        <v>525</v>
      </c>
      <c r="J23" s="46" t="s">
        <v>526</v>
      </c>
      <c r="K23" s="47">
        <v>41</v>
      </c>
      <c r="L23" s="101">
        <v>52</v>
      </c>
      <c r="M23" s="102">
        <f>Tabel3[[#This Row],[Frequentie werkdagen]]+Tabel3[[#This Row],[Frequentie weekend]]+Tabel3[[#This Row],[Frequentie feestdagen]]</f>
        <v>263</v>
      </c>
      <c r="N23" s="102">
        <f>IF(Tabel3[[#This Row],[Frequentie Totaal]]=0,0,Tabel3[[#This Row],[M2 vloer ]])</f>
        <v>41</v>
      </c>
      <c r="O23" s="208"/>
      <c r="P23" s="25">
        <v>156</v>
      </c>
      <c r="Q23" s="25">
        <f>IFERROR(INDEX('4. Normen &amp; Tarieven'!$E$10:$N$34,MATCH(G23,'4. Normen &amp; Tarieven'!$B$10:$B$34,0),MATCH(P23,'4. Normen &amp; Tarieven'!$E$8:$Z$8,0)),"")</f>
        <v>100</v>
      </c>
      <c r="R23" s="211">
        <f>IF(Tabel3[[#This Row],[Frequentie werkdagen]]&gt;0,Tabel3[[#This Row],[Frequentie werkdagen]]*Tabel3[[#This Row],[M2 vloer ]]/Tabel3[[#This Row],[Norm werkdagen]],0)</f>
        <v>63.96</v>
      </c>
      <c r="S23" s="169">
        <f>Tabel3[[#This Row],[Uren per jaar]]*$S$4</f>
        <v>0</v>
      </c>
      <c r="T23" s="152">
        <v>100</v>
      </c>
      <c r="U23" s="152">
        <f>IFERROR(INDEX('4. Normen &amp; Tarieven'!$E$10:$N$34,MATCH(G23,'4. Normen &amp; Tarieven'!$B$10:$B$34,0),MATCH(T23,'4. Normen &amp; Tarieven'!$E$8:$Z$8,0)),"")</f>
        <v>100</v>
      </c>
      <c r="V23" s="211">
        <f>IF(Tabel3[[#This Row],[Frequentie weekend]]&gt;0,Tabel3[[#This Row],[Frequentie weekend]]*Tabel3[[#This Row],[M2 vloer ]]/Tabel3[[#This Row],[Norm weekenden]],0)</f>
        <v>41</v>
      </c>
      <c r="W23" s="169">
        <f>Tabel3[[#This Row],[Uren per jaar weekend]]*$W$4</f>
        <v>0</v>
      </c>
      <c r="X23" s="152">
        <v>7</v>
      </c>
      <c r="Y23" s="152">
        <f>IFERROR(INDEX('4. Normen &amp; Tarieven'!$E$10:$N$34,MATCH(G23,'4. Normen &amp; Tarieven'!$B$10:$B$34,0),MATCH(X23,'4. Normen &amp; Tarieven'!$E$8:$Z$8,0)),"")</f>
        <v>100</v>
      </c>
      <c r="Z23" s="152">
        <f>IF(Tabel3[[#This Row],[Frequentie feestdagen]]&gt;0,Tabel3[[#This Row],[Frequentie feestdagen]]*Tabel3[[#This Row],[M2 vloer ]]/Tabel3[[#This Row],[Norm feestdagen]],0)</f>
        <v>2.87</v>
      </c>
      <c r="AA23" s="170">
        <f>Tabel3[[#This Row],[Uren per jaar feestdagen]]*$AA$4</f>
        <v>0</v>
      </c>
      <c r="AB23" s="107">
        <f t="shared" si="0"/>
        <v>107.83000000000001</v>
      </c>
      <c r="AC23" s="107">
        <f t="shared" si="1"/>
        <v>0</v>
      </c>
    </row>
    <row r="24" spans="1:29" ht="14.1" customHeight="1" x14ac:dyDescent="0.25">
      <c r="A24" s="133" t="str">
        <f>_xlfn.CONCAT(Tabel3[[#This Row],[Locatie]],Tabel3[[#This Row],[Vloercode]])</f>
        <v>Rijksmuseum TwentheH</v>
      </c>
      <c r="C24" s="42" t="s">
        <v>120</v>
      </c>
      <c r="D24" s="43" t="s">
        <v>338</v>
      </c>
      <c r="E24" s="44" t="s">
        <v>375</v>
      </c>
      <c r="F24" s="45" t="s">
        <v>372</v>
      </c>
      <c r="G24" s="45" t="s">
        <v>177</v>
      </c>
      <c r="H24" s="48" t="str">
        <f>VLOOKUP(Tabel3[[#This Row],[Ruimtecode]],'2. Programma'!$B$143:$C$160,2,0)</f>
        <v>Expositiezaal</v>
      </c>
      <c r="I24" s="46" t="s">
        <v>523</v>
      </c>
      <c r="J24" s="46" t="s">
        <v>524</v>
      </c>
      <c r="K24" s="47">
        <v>73</v>
      </c>
      <c r="L24" s="101">
        <v>52</v>
      </c>
      <c r="M24" s="102">
        <f>Tabel3[[#This Row],[Frequentie werkdagen]]+Tabel3[[#This Row],[Frequentie weekend]]+Tabel3[[#This Row],[Frequentie feestdagen]]</f>
        <v>263</v>
      </c>
      <c r="N24" s="102">
        <f>IF(Tabel3[[#This Row],[Frequentie Totaal]]=0,0,Tabel3[[#This Row],[M2 vloer ]])</f>
        <v>73</v>
      </c>
      <c r="O24" s="208"/>
      <c r="P24" s="25">
        <v>156</v>
      </c>
      <c r="Q24" s="25">
        <f>IFERROR(INDEX('4. Normen &amp; Tarieven'!$E$10:$N$34,MATCH(G24,'4. Normen &amp; Tarieven'!$B$10:$B$34,0),MATCH(P24,'4. Normen &amp; Tarieven'!$E$8:$Z$8,0)),"")</f>
        <v>100</v>
      </c>
      <c r="R24" s="211">
        <f>IF(Tabel3[[#This Row],[Frequentie werkdagen]]&gt;0,Tabel3[[#This Row],[Frequentie werkdagen]]*Tabel3[[#This Row],[M2 vloer ]]/Tabel3[[#This Row],[Norm werkdagen]],0)</f>
        <v>113.88</v>
      </c>
      <c r="S24" s="169">
        <f>Tabel3[[#This Row],[Uren per jaar]]*$S$4</f>
        <v>0</v>
      </c>
      <c r="T24" s="152">
        <v>100</v>
      </c>
      <c r="U24" s="152">
        <f>IFERROR(INDEX('4. Normen &amp; Tarieven'!$E$10:$N$34,MATCH(G24,'4. Normen &amp; Tarieven'!$B$10:$B$34,0),MATCH(T24,'4. Normen &amp; Tarieven'!$E$8:$Z$8,0)),"")</f>
        <v>100</v>
      </c>
      <c r="V24" s="211">
        <f>IF(Tabel3[[#This Row],[Frequentie weekend]]&gt;0,Tabel3[[#This Row],[Frequentie weekend]]*Tabel3[[#This Row],[M2 vloer ]]/Tabel3[[#This Row],[Norm weekenden]],0)</f>
        <v>73</v>
      </c>
      <c r="W24" s="169">
        <f>Tabel3[[#This Row],[Uren per jaar weekend]]*$W$4</f>
        <v>0</v>
      </c>
      <c r="X24" s="152">
        <v>7</v>
      </c>
      <c r="Y24" s="152">
        <f>IFERROR(INDEX('4. Normen &amp; Tarieven'!$E$10:$N$34,MATCH(G24,'4. Normen &amp; Tarieven'!$B$10:$B$34,0),MATCH(X24,'4. Normen &amp; Tarieven'!$E$8:$Z$8,0)),"")</f>
        <v>100</v>
      </c>
      <c r="Z24" s="152">
        <f>IF(Tabel3[[#This Row],[Frequentie feestdagen]]&gt;0,Tabel3[[#This Row],[Frequentie feestdagen]]*Tabel3[[#This Row],[M2 vloer ]]/Tabel3[[#This Row],[Norm feestdagen]],0)</f>
        <v>5.1100000000000003</v>
      </c>
      <c r="AA24" s="170">
        <f>Tabel3[[#This Row],[Uren per jaar feestdagen]]*$AA$4</f>
        <v>0</v>
      </c>
      <c r="AB24" s="107">
        <f t="shared" si="0"/>
        <v>191.99</v>
      </c>
      <c r="AC24" s="107">
        <f t="shared" si="1"/>
        <v>0</v>
      </c>
    </row>
    <row r="25" spans="1:29" ht="14.1" customHeight="1" x14ac:dyDescent="0.25">
      <c r="A25" s="133" t="str">
        <f>_xlfn.CONCAT(Tabel3[[#This Row],[Locatie]],Tabel3[[#This Row],[Vloercode]])</f>
        <v>Rijksmuseum TwentheH</v>
      </c>
      <c r="C25" s="42" t="s">
        <v>120</v>
      </c>
      <c r="D25" s="43" t="s">
        <v>338</v>
      </c>
      <c r="E25" s="44" t="s">
        <v>376</v>
      </c>
      <c r="F25" s="45" t="s">
        <v>372</v>
      </c>
      <c r="G25" s="45" t="s">
        <v>177</v>
      </c>
      <c r="H25" s="48" t="str">
        <f>VLOOKUP(Tabel3[[#This Row],[Ruimtecode]],'2. Programma'!$B$143:$C$160,2,0)</f>
        <v>Expositiezaal</v>
      </c>
      <c r="I25" s="46" t="s">
        <v>523</v>
      </c>
      <c r="J25" s="46" t="s">
        <v>524</v>
      </c>
      <c r="K25" s="47">
        <v>78</v>
      </c>
      <c r="L25" s="101">
        <v>52</v>
      </c>
      <c r="M25" s="102">
        <f>Tabel3[[#This Row],[Frequentie werkdagen]]+Tabel3[[#This Row],[Frequentie weekend]]+Tabel3[[#This Row],[Frequentie feestdagen]]</f>
        <v>263</v>
      </c>
      <c r="N25" s="102">
        <f>IF(Tabel3[[#This Row],[Frequentie Totaal]]=0,0,Tabel3[[#This Row],[M2 vloer ]])</f>
        <v>78</v>
      </c>
      <c r="O25" s="208"/>
      <c r="P25" s="25">
        <v>156</v>
      </c>
      <c r="Q25" s="25">
        <f>IFERROR(INDEX('4. Normen &amp; Tarieven'!$E$10:$N$34,MATCH(G25,'4. Normen &amp; Tarieven'!$B$10:$B$34,0),MATCH(P25,'4. Normen &amp; Tarieven'!$E$8:$Z$8,0)),"")</f>
        <v>100</v>
      </c>
      <c r="R25" s="211">
        <f>IF(Tabel3[[#This Row],[Frequentie werkdagen]]&gt;0,Tabel3[[#This Row],[Frequentie werkdagen]]*Tabel3[[#This Row],[M2 vloer ]]/Tabel3[[#This Row],[Norm werkdagen]],0)</f>
        <v>121.68</v>
      </c>
      <c r="S25" s="169">
        <f>Tabel3[[#This Row],[Uren per jaar]]*$S$4</f>
        <v>0</v>
      </c>
      <c r="T25" s="152">
        <v>100</v>
      </c>
      <c r="U25" s="152">
        <f>IFERROR(INDEX('4. Normen &amp; Tarieven'!$E$10:$N$34,MATCH(G25,'4. Normen &amp; Tarieven'!$B$10:$B$34,0),MATCH(T25,'4. Normen &amp; Tarieven'!$E$8:$Z$8,0)),"")</f>
        <v>100</v>
      </c>
      <c r="V25" s="211">
        <f>IF(Tabel3[[#This Row],[Frequentie weekend]]&gt;0,Tabel3[[#This Row],[Frequentie weekend]]*Tabel3[[#This Row],[M2 vloer ]]/Tabel3[[#This Row],[Norm weekenden]],0)</f>
        <v>78</v>
      </c>
      <c r="W25" s="169">
        <f>Tabel3[[#This Row],[Uren per jaar weekend]]*$W$4</f>
        <v>0</v>
      </c>
      <c r="X25" s="152">
        <v>7</v>
      </c>
      <c r="Y25" s="152">
        <f>IFERROR(INDEX('4. Normen &amp; Tarieven'!$E$10:$N$34,MATCH(G25,'4. Normen &amp; Tarieven'!$B$10:$B$34,0),MATCH(X25,'4. Normen &amp; Tarieven'!$E$8:$Z$8,0)),"")</f>
        <v>100</v>
      </c>
      <c r="Z25" s="152">
        <f>IF(Tabel3[[#This Row],[Frequentie feestdagen]]&gt;0,Tabel3[[#This Row],[Frequentie feestdagen]]*Tabel3[[#This Row],[M2 vloer ]]/Tabel3[[#This Row],[Norm feestdagen]],0)</f>
        <v>5.46</v>
      </c>
      <c r="AA25" s="170">
        <f>Tabel3[[#This Row],[Uren per jaar feestdagen]]*$AA$4</f>
        <v>0</v>
      </c>
      <c r="AB25" s="107">
        <f t="shared" si="0"/>
        <v>205.14000000000001</v>
      </c>
      <c r="AC25" s="107">
        <f t="shared" si="1"/>
        <v>0</v>
      </c>
    </row>
    <row r="26" spans="1:29" ht="14.1" customHeight="1" x14ac:dyDescent="0.25">
      <c r="A26" s="133" t="str">
        <f>_xlfn.CONCAT(Tabel3[[#This Row],[Locatie]],Tabel3[[#This Row],[Vloercode]])</f>
        <v>Rijksmuseum TwentheHo</v>
      </c>
      <c r="C26" s="42" t="s">
        <v>120</v>
      </c>
      <c r="D26" s="43" t="s">
        <v>338</v>
      </c>
      <c r="E26" s="44" t="s">
        <v>377</v>
      </c>
      <c r="F26" s="45" t="s">
        <v>372</v>
      </c>
      <c r="G26" s="45" t="s">
        <v>177</v>
      </c>
      <c r="H26" s="48" t="str">
        <f>VLOOKUP(Tabel3[[#This Row],[Ruimtecode]],'2. Programma'!$B$143:$C$160,2,0)</f>
        <v>Expositiezaal</v>
      </c>
      <c r="I26" s="46" t="s">
        <v>525</v>
      </c>
      <c r="J26" s="46" t="s">
        <v>526</v>
      </c>
      <c r="K26" s="47">
        <v>72</v>
      </c>
      <c r="L26" s="101">
        <v>52</v>
      </c>
      <c r="M26" s="102">
        <f>Tabel3[[#This Row],[Frequentie werkdagen]]+Tabel3[[#This Row],[Frequentie weekend]]+Tabel3[[#This Row],[Frequentie feestdagen]]</f>
        <v>263</v>
      </c>
      <c r="N26" s="102">
        <f>IF(Tabel3[[#This Row],[Frequentie Totaal]]=0,0,Tabel3[[#This Row],[M2 vloer ]])</f>
        <v>72</v>
      </c>
      <c r="O26" s="208"/>
      <c r="P26" s="25">
        <v>156</v>
      </c>
      <c r="Q26" s="25">
        <f>IFERROR(INDEX('4. Normen &amp; Tarieven'!$E$10:$N$34,MATCH(G26,'4. Normen &amp; Tarieven'!$B$10:$B$34,0),MATCH(P26,'4. Normen &amp; Tarieven'!$E$8:$Z$8,0)),"")</f>
        <v>100</v>
      </c>
      <c r="R26" s="211">
        <f>IF(Tabel3[[#This Row],[Frequentie werkdagen]]&gt;0,Tabel3[[#This Row],[Frequentie werkdagen]]*Tabel3[[#This Row],[M2 vloer ]]/Tabel3[[#This Row],[Norm werkdagen]],0)</f>
        <v>112.32</v>
      </c>
      <c r="S26" s="169">
        <f>Tabel3[[#This Row],[Uren per jaar]]*$S$4</f>
        <v>0</v>
      </c>
      <c r="T26" s="152">
        <v>100</v>
      </c>
      <c r="U26" s="152">
        <f>IFERROR(INDEX('4. Normen &amp; Tarieven'!$E$10:$N$34,MATCH(G26,'4. Normen &amp; Tarieven'!$B$10:$B$34,0),MATCH(T26,'4. Normen &amp; Tarieven'!$E$8:$Z$8,0)),"")</f>
        <v>100</v>
      </c>
      <c r="V26" s="211">
        <f>IF(Tabel3[[#This Row],[Frequentie weekend]]&gt;0,Tabel3[[#This Row],[Frequentie weekend]]*Tabel3[[#This Row],[M2 vloer ]]/Tabel3[[#This Row],[Norm weekenden]],0)</f>
        <v>72</v>
      </c>
      <c r="W26" s="169">
        <f>Tabel3[[#This Row],[Uren per jaar weekend]]*$W$4</f>
        <v>0</v>
      </c>
      <c r="X26" s="152">
        <v>7</v>
      </c>
      <c r="Y26" s="152">
        <f>IFERROR(INDEX('4. Normen &amp; Tarieven'!$E$10:$N$34,MATCH(G26,'4. Normen &amp; Tarieven'!$B$10:$B$34,0),MATCH(X26,'4. Normen &amp; Tarieven'!$E$8:$Z$8,0)),"")</f>
        <v>100</v>
      </c>
      <c r="Z26" s="152">
        <f>IF(Tabel3[[#This Row],[Frequentie feestdagen]]&gt;0,Tabel3[[#This Row],[Frequentie feestdagen]]*Tabel3[[#This Row],[M2 vloer ]]/Tabel3[[#This Row],[Norm feestdagen]],0)</f>
        <v>5.04</v>
      </c>
      <c r="AA26" s="170">
        <f>Tabel3[[#This Row],[Uren per jaar feestdagen]]*$AA$4</f>
        <v>0</v>
      </c>
      <c r="AB26" s="107">
        <f t="shared" si="0"/>
        <v>189.35999999999999</v>
      </c>
      <c r="AC26" s="107">
        <f t="shared" si="1"/>
        <v>0</v>
      </c>
    </row>
    <row r="27" spans="1:29" ht="14.1" customHeight="1" x14ac:dyDescent="0.25">
      <c r="A27" s="133" t="str">
        <f>_xlfn.CONCAT(Tabel3[[#This Row],[Locatie]],Tabel3[[#This Row],[Vloercode]])</f>
        <v>Rijksmuseum TwentheHo</v>
      </c>
      <c r="C27" s="42" t="s">
        <v>120</v>
      </c>
      <c r="D27" s="43" t="s">
        <v>338</v>
      </c>
      <c r="E27" s="44" t="s">
        <v>378</v>
      </c>
      <c r="F27" s="45" t="s">
        <v>372</v>
      </c>
      <c r="G27" s="45" t="s">
        <v>177</v>
      </c>
      <c r="H27" s="46" t="str">
        <f>VLOOKUP(Tabel3[[#This Row],[Ruimtecode]],'2. Programma'!$B$143:$C$160,2,0)</f>
        <v>Expositiezaal</v>
      </c>
      <c r="I27" s="46" t="s">
        <v>525</v>
      </c>
      <c r="J27" s="46" t="s">
        <v>526</v>
      </c>
      <c r="K27" s="47">
        <v>74</v>
      </c>
      <c r="L27" s="101">
        <v>52</v>
      </c>
      <c r="M27" s="102">
        <f>Tabel3[[#This Row],[Frequentie werkdagen]]+Tabel3[[#This Row],[Frequentie weekend]]+Tabel3[[#This Row],[Frequentie feestdagen]]</f>
        <v>263</v>
      </c>
      <c r="N27" s="102">
        <f>IF(Tabel3[[#This Row],[Frequentie Totaal]]=0,0,Tabel3[[#This Row],[M2 vloer ]])</f>
        <v>74</v>
      </c>
      <c r="O27" s="208"/>
      <c r="P27" s="25">
        <v>156</v>
      </c>
      <c r="Q27" s="25">
        <f>IFERROR(INDEX('4. Normen &amp; Tarieven'!$E$10:$N$34,MATCH(G27,'4. Normen &amp; Tarieven'!$B$10:$B$34,0),MATCH(P27,'4. Normen &amp; Tarieven'!$E$8:$Z$8,0)),"")</f>
        <v>100</v>
      </c>
      <c r="R27" s="211">
        <f>IF(Tabel3[[#This Row],[Frequentie werkdagen]]&gt;0,Tabel3[[#This Row],[Frequentie werkdagen]]*Tabel3[[#This Row],[M2 vloer ]]/Tabel3[[#This Row],[Norm werkdagen]],0)</f>
        <v>115.44</v>
      </c>
      <c r="S27" s="169">
        <f>Tabel3[[#This Row],[Uren per jaar]]*$S$4</f>
        <v>0</v>
      </c>
      <c r="T27" s="152">
        <v>100</v>
      </c>
      <c r="U27" s="152">
        <f>IFERROR(INDEX('4. Normen &amp; Tarieven'!$E$10:$N$34,MATCH(G27,'4. Normen &amp; Tarieven'!$B$10:$B$34,0),MATCH(T27,'4. Normen &amp; Tarieven'!$E$8:$Z$8,0)),"")</f>
        <v>100</v>
      </c>
      <c r="V27" s="211">
        <f>IF(Tabel3[[#This Row],[Frequentie weekend]]&gt;0,Tabel3[[#This Row],[Frequentie weekend]]*Tabel3[[#This Row],[M2 vloer ]]/Tabel3[[#This Row],[Norm weekenden]],0)</f>
        <v>74</v>
      </c>
      <c r="W27" s="169">
        <f>Tabel3[[#This Row],[Uren per jaar weekend]]*$W$4</f>
        <v>0</v>
      </c>
      <c r="X27" s="152">
        <v>7</v>
      </c>
      <c r="Y27" s="152">
        <f>IFERROR(INDEX('4. Normen &amp; Tarieven'!$E$10:$N$34,MATCH(G27,'4. Normen &amp; Tarieven'!$B$10:$B$34,0),MATCH(X27,'4. Normen &amp; Tarieven'!$E$8:$Z$8,0)),"")</f>
        <v>100</v>
      </c>
      <c r="Z27" s="152">
        <f>IF(Tabel3[[#This Row],[Frequentie feestdagen]]&gt;0,Tabel3[[#This Row],[Frequentie feestdagen]]*Tabel3[[#This Row],[M2 vloer ]]/Tabel3[[#This Row],[Norm feestdagen]],0)</f>
        <v>5.18</v>
      </c>
      <c r="AA27" s="170">
        <f>Tabel3[[#This Row],[Uren per jaar feestdagen]]*$AA$4</f>
        <v>0</v>
      </c>
      <c r="AB27" s="107">
        <f t="shared" si="0"/>
        <v>194.62</v>
      </c>
      <c r="AC27" s="107">
        <f t="shared" si="1"/>
        <v>0</v>
      </c>
    </row>
    <row r="28" spans="1:29" ht="14.1" customHeight="1" x14ac:dyDescent="0.25">
      <c r="A28" s="133" t="str">
        <f>_xlfn.CONCAT(Tabel3[[#This Row],[Locatie]],Tabel3[[#This Row],[Vloercode]])</f>
        <v>Rijksmuseum TwentheH</v>
      </c>
      <c r="C28" s="42" t="s">
        <v>120</v>
      </c>
      <c r="D28" s="43" t="s">
        <v>338</v>
      </c>
      <c r="E28" s="44" t="s">
        <v>379</v>
      </c>
      <c r="F28" s="45" t="s">
        <v>380</v>
      </c>
      <c r="G28" s="45" t="s">
        <v>166</v>
      </c>
      <c r="H28" s="46" t="str">
        <f>VLOOKUP(Tabel3[[#This Row],[Ruimtecode]],'2. Programma'!$B$143:$C$160,2,0)</f>
        <v>Gangen/Hallen/Liften</v>
      </c>
      <c r="I28" s="46" t="s">
        <v>523</v>
      </c>
      <c r="J28" s="46" t="s">
        <v>524</v>
      </c>
      <c r="K28" s="47">
        <v>18</v>
      </c>
      <c r="L28" s="101">
        <v>52</v>
      </c>
      <c r="M28" s="102">
        <f>Tabel3[[#This Row],[Frequentie werkdagen]]+Tabel3[[#This Row],[Frequentie weekend]]+Tabel3[[#This Row],[Frequentie feestdagen]]</f>
        <v>156</v>
      </c>
      <c r="N28" s="102">
        <f>IF(Tabel3[[#This Row],[Frequentie Totaal]]=0,0,Tabel3[[#This Row],[M2 vloer ]])</f>
        <v>18</v>
      </c>
      <c r="O28" s="208"/>
      <c r="P28" s="25">
        <v>156</v>
      </c>
      <c r="Q28" s="25">
        <f>IFERROR(INDEX('4. Normen &amp; Tarieven'!$E$10:$N$34,MATCH(G28,'4. Normen &amp; Tarieven'!$B$10:$B$34,0),MATCH(P28,'4. Normen &amp; Tarieven'!$E$8:$Z$8,0)),"")</f>
        <v>100</v>
      </c>
      <c r="R28" s="211">
        <f>IF(Tabel3[[#This Row],[Frequentie werkdagen]]&gt;0,Tabel3[[#This Row],[Frequentie werkdagen]]*Tabel3[[#This Row],[M2 vloer ]]/Tabel3[[#This Row],[Norm werkdagen]],0)</f>
        <v>28.08</v>
      </c>
      <c r="S28" s="169">
        <f>Tabel3[[#This Row],[Uren per jaar]]*$S$4</f>
        <v>0</v>
      </c>
      <c r="T28" s="152"/>
      <c r="U28" s="152" t="str">
        <f>IFERROR(INDEX('4. Normen &amp; Tarieven'!$E$10:$N$34,MATCH(G28,'4. Normen &amp; Tarieven'!$B$10:$B$34,0),MATCH(T28,'4. Normen &amp; Tarieven'!$E$8:$Z$8,0)),"")</f>
        <v/>
      </c>
      <c r="V28" s="211">
        <f>IF(Tabel3[[#This Row],[Frequentie weekend]]&gt;0,Tabel3[[#This Row],[Frequentie weekend]]*Tabel3[[#This Row],[M2 vloer ]]/Tabel3[[#This Row],[Norm weekenden]],0)</f>
        <v>0</v>
      </c>
      <c r="W28" s="169">
        <f>Tabel3[[#This Row],[Uren per jaar weekend]]*$W$4</f>
        <v>0</v>
      </c>
      <c r="X28" s="152"/>
      <c r="Y28" s="152" t="str">
        <f>IFERROR(INDEX('4. Normen &amp; Tarieven'!$E$10:$N$34,MATCH(G28,'4. Normen &amp; Tarieven'!$B$10:$B$34,0),MATCH(X28,'4. Normen &amp; Tarieven'!$E$8:$Z$8,0)),"")</f>
        <v/>
      </c>
      <c r="Z28" s="152">
        <f>IF(Tabel3[[#This Row],[Frequentie feestdagen]]&gt;0,Tabel3[[#This Row],[Frequentie feestdagen]]*Tabel3[[#This Row],[M2 vloer ]]/Tabel3[[#This Row],[Norm feestdagen]],0)</f>
        <v>0</v>
      </c>
      <c r="AA28" s="170">
        <f>Tabel3[[#This Row],[Uren per jaar feestdagen]]*$AA$4</f>
        <v>0</v>
      </c>
      <c r="AB28" s="107">
        <f t="shared" si="0"/>
        <v>28.08</v>
      </c>
      <c r="AC28" s="107">
        <f t="shared" si="1"/>
        <v>0</v>
      </c>
    </row>
    <row r="29" spans="1:29" ht="14.1" customHeight="1" x14ac:dyDescent="0.25">
      <c r="A29" s="133" t="str">
        <f>_xlfn.CONCAT(Tabel3[[#This Row],[Locatie]],Tabel3[[#This Row],[Vloercode]])</f>
        <v>Rijksmuseum TwentheHo</v>
      </c>
      <c r="C29" s="42" t="s">
        <v>120</v>
      </c>
      <c r="D29" s="43" t="s">
        <v>338</v>
      </c>
      <c r="E29" s="44" t="s">
        <v>381</v>
      </c>
      <c r="F29" s="45" t="s">
        <v>372</v>
      </c>
      <c r="G29" s="45" t="s">
        <v>177</v>
      </c>
      <c r="H29" s="46" t="str">
        <f>VLOOKUP(Tabel3[[#This Row],[Ruimtecode]],'2. Programma'!$B$143:$C$160,2,0)</f>
        <v>Expositiezaal</v>
      </c>
      <c r="I29" s="46" t="s">
        <v>525</v>
      </c>
      <c r="J29" s="46" t="s">
        <v>526</v>
      </c>
      <c r="K29" s="47">
        <v>48</v>
      </c>
      <c r="L29" s="101">
        <v>52</v>
      </c>
      <c r="M29" s="102">
        <f>Tabel3[[#This Row],[Frequentie werkdagen]]+Tabel3[[#This Row],[Frequentie weekend]]+Tabel3[[#This Row],[Frequentie feestdagen]]</f>
        <v>263</v>
      </c>
      <c r="N29" s="102">
        <f>IF(Tabel3[[#This Row],[Frequentie Totaal]]=0,0,Tabel3[[#This Row],[M2 vloer ]])</f>
        <v>48</v>
      </c>
      <c r="O29" s="208"/>
      <c r="P29" s="25">
        <v>156</v>
      </c>
      <c r="Q29" s="25">
        <f>IFERROR(INDEX('4. Normen &amp; Tarieven'!$E$10:$N$34,MATCH(G29,'4. Normen &amp; Tarieven'!$B$10:$B$34,0),MATCH(P29,'4. Normen &amp; Tarieven'!$E$8:$Z$8,0)),"")</f>
        <v>100</v>
      </c>
      <c r="R29" s="211">
        <f>IF(Tabel3[[#This Row],[Frequentie werkdagen]]&gt;0,Tabel3[[#This Row],[Frequentie werkdagen]]*Tabel3[[#This Row],[M2 vloer ]]/Tabel3[[#This Row],[Norm werkdagen]],0)</f>
        <v>74.88</v>
      </c>
      <c r="S29" s="169">
        <f>Tabel3[[#This Row],[Uren per jaar]]*$S$4</f>
        <v>0</v>
      </c>
      <c r="T29" s="152">
        <v>100</v>
      </c>
      <c r="U29" s="152">
        <f>IFERROR(INDEX('4. Normen &amp; Tarieven'!$E$10:$N$34,MATCH(G29,'4. Normen &amp; Tarieven'!$B$10:$B$34,0),MATCH(T29,'4. Normen &amp; Tarieven'!$E$8:$Z$8,0)),"")</f>
        <v>100</v>
      </c>
      <c r="V29" s="211">
        <f>IF(Tabel3[[#This Row],[Frequentie weekend]]&gt;0,Tabel3[[#This Row],[Frequentie weekend]]*Tabel3[[#This Row],[M2 vloer ]]/Tabel3[[#This Row],[Norm weekenden]],0)</f>
        <v>48</v>
      </c>
      <c r="W29" s="169">
        <f>Tabel3[[#This Row],[Uren per jaar weekend]]*$W$4</f>
        <v>0</v>
      </c>
      <c r="X29" s="152">
        <v>7</v>
      </c>
      <c r="Y29" s="152">
        <f>IFERROR(INDEX('4. Normen &amp; Tarieven'!$E$10:$N$34,MATCH(G29,'4. Normen &amp; Tarieven'!$B$10:$B$34,0),MATCH(X29,'4. Normen &amp; Tarieven'!$E$8:$Z$8,0)),"")</f>
        <v>100</v>
      </c>
      <c r="Z29" s="152">
        <f>IF(Tabel3[[#This Row],[Frequentie feestdagen]]&gt;0,Tabel3[[#This Row],[Frequentie feestdagen]]*Tabel3[[#This Row],[M2 vloer ]]/Tabel3[[#This Row],[Norm feestdagen]],0)</f>
        <v>3.36</v>
      </c>
      <c r="AA29" s="170">
        <f>Tabel3[[#This Row],[Uren per jaar feestdagen]]*$AA$4</f>
        <v>0</v>
      </c>
      <c r="AB29" s="107">
        <f t="shared" si="0"/>
        <v>126.24</v>
      </c>
      <c r="AC29" s="107">
        <f t="shared" si="1"/>
        <v>0</v>
      </c>
    </row>
    <row r="30" spans="1:29" ht="14.1" customHeight="1" x14ac:dyDescent="0.25">
      <c r="A30" s="133" t="str">
        <f>_xlfn.CONCAT(Tabel3[[#This Row],[Locatie]],Tabel3[[#This Row],[Vloercode]])</f>
        <v>Rijksmuseum TwentheH</v>
      </c>
      <c r="C30" s="42" t="s">
        <v>120</v>
      </c>
      <c r="D30" s="43" t="s">
        <v>338</v>
      </c>
      <c r="E30" s="44" t="s">
        <v>382</v>
      </c>
      <c r="F30" s="45" t="s">
        <v>372</v>
      </c>
      <c r="G30" s="45" t="s">
        <v>177</v>
      </c>
      <c r="H30" s="46" t="str">
        <f>VLOOKUP(Tabel3[[#This Row],[Ruimtecode]],'2. Programma'!$B$143:$C$160,2,0)</f>
        <v>Expositiezaal</v>
      </c>
      <c r="I30" s="46" t="s">
        <v>523</v>
      </c>
      <c r="J30" s="46" t="s">
        <v>524</v>
      </c>
      <c r="K30" s="47">
        <v>182</v>
      </c>
      <c r="L30" s="101">
        <v>52</v>
      </c>
      <c r="M30" s="102">
        <f>Tabel3[[#This Row],[Frequentie werkdagen]]+Tabel3[[#This Row],[Frequentie weekend]]+Tabel3[[#This Row],[Frequentie feestdagen]]</f>
        <v>263</v>
      </c>
      <c r="N30" s="102">
        <f>IF(Tabel3[[#This Row],[Frequentie Totaal]]=0,0,Tabel3[[#This Row],[M2 vloer ]])</f>
        <v>182</v>
      </c>
      <c r="O30" s="208"/>
      <c r="P30" s="25">
        <v>156</v>
      </c>
      <c r="Q30" s="25">
        <f>IFERROR(INDEX('4. Normen &amp; Tarieven'!$E$10:$N$34,MATCH(G30,'4. Normen &amp; Tarieven'!$B$10:$B$34,0),MATCH(P30,'4. Normen &amp; Tarieven'!$E$8:$Z$8,0)),"")</f>
        <v>100</v>
      </c>
      <c r="R30" s="211">
        <f>IF(Tabel3[[#This Row],[Frequentie werkdagen]]&gt;0,Tabel3[[#This Row],[Frequentie werkdagen]]*Tabel3[[#This Row],[M2 vloer ]]/Tabel3[[#This Row],[Norm werkdagen]],0)</f>
        <v>283.92</v>
      </c>
      <c r="S30" s="169">
        <f>Tabel3[[#This Row],[Uren per jaar]]*$S$4</f>
        <v>0</v>
      </c>
      <c r="T30" s="152">
        <v>100</v>
      </c>
      <c r="U30" s="152">
        <f>IFERROR(INDEX('4. Normen &amp; Tarieven'!$E$10:$N$34,MATCH(G30,'4. Normen &amp; Tarieven'!$B$10:$B$34,0),MATCH(T30,'4. Normen &amp; Tarieven'!$E$8:$Z$8,0)),"")</f>
        <v>100</v>
      </c>
      <c r="V30" s="211">
        <f>IF(Tabel3[[#This Row],[Frequentie weekend]]&gt;0,Tabel3[[#This Row],[Frequentie weekend]]*Tabel3[[#This Row],[M2 vloer ]]/Tabel3[[#This Row],[Norm weekenden]],0)</f>
        <v>182</v>
      </c>
      <c r="W30" s="169">
        <f>Tabel3[[#This Row],[Uren per jaar weekend]]*$W$4</f>
        <v>0</v>
      </c>
      <c r="X30" s="152">
        <v>7</v>
      </c>
      <c r="Y30" s="152">
        <f>IFERROR(INDEX('4. Normen &amp; Tarieven'!$E$10:$N$34,MATCH(G30,'4. Normen &amp; Tarieven'!$B$10:$B$34,0),MATCH(X30,'4. Normen &amp; Tarieven'!$E$8:$Z$8,0)),"")</f>
        <v>100</v>
      </c>
      <c r="Z30" s="152">
        <f>IF(Tabel3[[#This Row],[Frequentie feestdagen]]&gt;0,Tabel3[[#This Row],[Frequentie feestdagen]]*Tabel3[[#This Row],[M2 vloer ]]/Tabel3[[#This Row],[Norm feestdagen]],0)</f>
        <v>12.74</v>
      </c>
      <c r="AA30" s="170">
        <f>Tabel3[[#This Row],[Uren per jaar feestdagen]]*$AA$4</f>
        <v>0</v>
      </c>
      <c r="AB30" s="107">
        <f t="shared" si="0"/>
        <v>478.66</v>
      </c>
      <c r="AC30" s="107">
        <f t="shared" si="1"/>
        <v>0</v>
      </c>
    </row>
    <row r="31" spans="1:29" ht="14.1" customHeight="1" x14ac:dyDescent="0.25">
      <c r="A31" s="133" t="str">
        <f>_xlfn.CONCAT(Tabel3[[#This Row],[Locatie]],Tabel3[[#This Row],[Vloercode]])</f>
        <v>Rijksmuseum TwentheHo</v>
      </c>
      <c r="C31" s="42" t="s">
        <v>120</v>
      </c>
      <c r="D31" s="43" t="s">
        <v>338</v>
      </c>
      <c r="E31" s="44" t="s">
        <v>383</v>
      </c>
      <c r="F31" s="45" t="s">
        <v>372</v>
      </c>
      <c r="G31" s="45" t="s">
        <v>177</v>
      </c>
      <c r="H31" s="50" t="str">
        <f>VLOOKUP(Tabel3[[#This Row],[Ruimtecode]],'2. Programma'!$B$143:$C$160,2,0)</f>
        <v>Expositiezaal</v>
      </c>
      <c r="I31" s="46" t="s">
        <v>525</v>
      </c>
      <c r="J31" s="46" t="s">
        <v>526</v>
      </c>
      <c r="K31" s="49">
        <v>60</v>
      </c>
      <c r="L31" s="101">
        <v>52</v>
      </c>
      <c r="M31" s="102">
        <f>Tabel3[[#This Row],[Frequentie werkdagen]]+Tabel3[[#This Row],[Frequentie weekend]]+Tabel3[[#This Row],[Frequentie feestdagen]]</f>
        <v>263</v>
      </c>
      <c r="N31" s="102">
        <f>IF(Tabel3[[#This Row],[Frequentie Totaal]]=0,0,Tabel3[[#This Row],[M2 vloer ]])</f>
        <v>60</v>
      </c>
      <c r="O31" s="208"/>
      <c r="P31" s="25">
        <v>156</v>
      </c>
      <c r="Q31" s="25">
        <f>IFERROR(INDEX('4. Normen &amp; Tarieven'!$E$10:$N$34,MATCH(G31,'4. Normen &amp; Tarieven'!$B$10:$B$34,0),MATCH(P31,'4. Normen &amp; Tarieven'!$E$8:$Z$8,0)),"")</f>
        <v>100</v>
      </c>
      <c r="R31" s="211">
        <f>IF(Tabel3[[#This Row],[Frequentie werkdagen]]&gt;0,Tabel3[[#This Row],[Frequentie werkdagen]]*Tabel3[[#This Row],[M2 vloer ]]/Tabel3[[#This Row],[Norm werkdagen]],0)</f>
        <v>93.6</v>
      </c>
      <c r="S31" s="169">
        <f>Tabel3[[#This Row],[Uren per jaar]]*$S$4</f>
        <v>0</v>
      </c>
      <c r="T31" s="152">
        <v>100</v>
      </c>
      <c r="U31" s="152">
        <f>IFERROR(INDEX('4. Normen &amp; Tarieven'!$E$10:$N$34,MATCH(G31,'4. Normen &amp; Tarieven'!$B$10:$B$34,0),MATCH(T31,'4. Normen &amp; Tarieven'!$E$8:$Z$8,0)),"")</f>
        <v>100</v>
      </c>
      <c r="V31" s="211">
        <f>IF(Tabel3[[#This Row],[Frequentie weekend]]&gt;0,Tabel3[[#This Row],[Frequentie weekend]]*Tabel3[[#This Row],[M2 vloer ]]/Tabel3[[#This Row],[Norm weekenden]],0)</f>
        <v>60</v>
      </c>
      <c r="W31" s="169">
        <f>Tabel3[[#This Row],[Uren per jaar weekend]]*$W$4</f>
        <v>0</v>
      </c>
      <c r="X31" s="152">
        <v>7</v>
      </c>
      <c r="Y31" s="152">
        <f>IFERROR(INDEX('4. Normen &amp; Tarieven'!$E$10:$N$34,MATCH(G31,'4. Normen &amp; Tarieven'!$B$10:$B$34,0),MATCH(X31,'4. Normen &amp; Tarieven'!$E$8:$Z$8,0)),"")</f>
        <v>100</v>
      </c>
      <c r="Z31" s="152">
        <f>IF(Tabel3[[#This Row],[Frequentie feestdagen]]&gt;0,Tabel3[[#This Row],[Frequentie feestdagen]]*Tabel3[[#This Row],[M2 vloer ]]/Tabel3[[#This Row],[Norm feestdagen]],0)</f>
        <v>4.2</v>
      </c>
      <c r="AA31" s="170">
        <f>Tabel3[[#This Row],[Uren per jaar feestdagen]]*$AA$4</f>
        <v>0</v>
      </c>
      <c r="AB31" s="107">
        <f t="shared" si="0"/>
        <v>157.79999999999998</v>
      </c>
      <c r="AC31" s="107">
        <f t="shared" ref="AC31:AC32" si="2">SUM(S31,W31,AA31)</f>
        <v>0</v>
      </c>
    </row>
    <row r="32" spans="1:29" ht="14.1" customHeight="1" x14ac:dyDescent="0.25">
      <c r="A32" s="133" t="str">
        <f>_xlfn.CONCAT(Tabel3[[#This Row],[Locatie]],Tabel3[[#This Row],[Vloercode]])</f>
        <v>Rijksmuseum TwentheHo</v>
      </c>
      <c r="C32" s="42" t="s">
        <v>120</v>
      </c>
      <c r="D32" s="51" t="s">
        <v>338</v>
      </c>
      <c r="E32" s="52" t="s">
        <v>384</v>
      </c>
      <c r="F32" s="53" t="s">
        <v>372</v>
      </c>
      <c r="G32" s="53" t="s">
        <v>177</v>
      </c>
      <c r="H32" s="54" t="str">
        <f>VLOOKUP(Tabel3[[#This Row],[Ruimtecode]],'2. Programma'!$B$143:$C$160,2,0)</f>
        <v>Expositiezaal</v>
      </c>
      <c r="I32" s="55" t="s">
        <v>525</v>
      </c>
      <c r="J32" s="46" t="s">
        <v>526</v>
      </c>
      <c r="K32" s="56">
        <v>55</v>
      </c>
      <c r="L32" s="101">
        <v>52</v>
      </c>
      <c r="M32" s="102">
        <f>Tabel3[[#This Row],[Frequentie werkdagen]]+Tabel3[[#This Row],[Frequentie weekend]]+Tabel3[[#This Row],[Frequentie feestdagen]]</f>
        <v>263</v>
      </c>
      <c r="N32" s="120">
        <f>IF(Tabel3[[#This Row],[Frequentie Totaal]]=0,0,Tabel3[[#This Row],[M2 vloer ]])</f>
        <v>55</v>
      </c>
      <c r="O32" s="209"/>
      <c r="P32" s="57">
        <v>156</v>
      </c>
      <c r="Q32" s="57">
        <f>IFERROR(INDEX('4. Normen &amp; Tarieven'!$E$10:$N$34,MATCH(G32,'4. Normen &amp; Tarieven'!$B$10:$B$34,0),MATCH(P32,'4. Normen &amp; Tarieven'!$E$8:$Z$8,0)),"")</f>
        <v>100</v>
      </c>
      <c r="R32" s="211">
        <f>IF(Tabel3[[#This Row],[Frequentie werkdagen]]&gt;0,Tabel3[[#This Row],[Frequentie werkdagen]]*Tabel3[[#This Row],[M2 vloer ]]/Tabel3[[#This Row],[Norm werkdagen]],0)</f>
        <v>85.8</v>
      </c>
      <c r="S32" s="169">
        <f>Tabel3[[#This Row],[Uren per jaar]]*$S$4</f>
        <v>0</v>
      </c>
      <c r="T32" s="153">
        <v>100</v>
      </c>
      <c r="U32" s="153">
        <f>IFERROR(INDEX('4. Normen &amp; Tarieven'!$E$10:$N$34,MATCH(G32,'4. Normen &amp; Tarieven'!$B$10:$B$34,0),MATCH(T32,'4. Normen &amp; Tarieven'!$E$8:$Z$8,0)),"")</f>
        <v>100</v>
      </c>
      <c r="V32" s="211">
        <f>IF(Tabel3[[#This Row],[Frequentie weekend]]&gt;0,Tabel3[[#This Row],[Frequentie weekend]]*Tabel3[[#This Row],[M2 vloer ]]/Tabel3[[#This Row],[Norm weekenden]],0)</f>
        <v>55</v>
      </c>
      <c r="W32" s="169">
        <f>Tabel3[[#This Row],[Uren per jaar weekend]]*$W$4</f>
        <v>0</v>
      </c>
      <c r="X32" s="153">
        <v>7</v>
      </c>
      <c r="Y32" s="153">
        <f>IFERROR(INDEX('4. Normen &amp; Tarieven'!$E$10:$N$34,MATCH(G32,'4. Normen &amp; Tarieven'!$B$10:$B$34,0),MATCH(X32,'4. Normen &amp; Tarieven'!$E$8:$Z$8,0)),"")</f>
        <v>100</v>
      </c>
      <c r="Z32" s="153">
        <f>IF(Tabel3[[#This Row],[Frequentie feestdagen]]&gt;0,Tabel3[[#This Row],[Frequentie feestdagen]]*Tabel3[[#This Row],[M2 vloer ]]/Tabel3[[#This Row],[Norm feestdagen]],0)</f>
        <v>3.85</v>
      </c>
      <c r="AA32" s="170">
        <f>Tabel3[[#This Row],[Uren per jaar feestdagen]]*$AA$4</f>
        <v>0</v>
      </c>
      <c r="AB32" s="107">
        <f t="shared" si="0"/>
        <v>144.65</v>
      </c>
      <c r="AC32" s="107">
        <f t="shared" si="2"/>
        <v>0</v>
      </c>
    </row>
    <row r="33" spans="3:29" ht="14.1" customHeight="1" x14ac:dyDescent="0.25">
      <c r="C33" s="42" t="s">
        <v>120</v>
      </c>
      <c r="D33" s="43" t="s">
        <v>338</v>
      </c>
      <c r="E33" s="44" t="s">
        <v>385</v>
      </c>
      <c r="F33" s="45" t="s">
        <v>386</v>
      </c>
      <c r="G33" s="45" t="s">
        <v>166</v>
      </c>
      <c r="H33" s="50" t="str">
        <f>VLOOKUP(Tabel3[[#This Row],[Ruimtecode]],'2. Programma'!$B$143:$C$160,2,0)</f>
        <v>Gangen/Hallen/Liften</v>
      </c>
      <c r="I33" s="46" t="s">
        <v>523</v>
      </c>
      <c r="J33" s="46" t="s">
        <v>524</v>
      </c>
      <c r="K33" s="49">
        <v>23</v>
      </c>
      <c r="L33" s="101">
        <v>52</v>
      </c>
      <c r="M33" s="102">
        <f>Tabel3[[#This Row],[Frequentie werkdagen]]+Tabel3[[#This Row],[Frequentie weekend]]+Tabel3[[#This Row],[Frequentie feestdagen]]</f>
        <v>156</v>
      </c>
      <c r="N33" s="102">
        <f>IF(Tabel3[[#This Row],[Frequentie Totaal]]=0,0,Tabel3[[#This Row],[M2 vloer ]])</f>
        <v>23</v>
      </c>
      <c r="O33" s="210"/>
      <c r="P33" s="25">
        <v>156</v>
      </c>
      <c r="Q33" s="25">
        <f>IFERROR(INDEX('4. Normen &amp; Tarieven'!$E$10:$N$34,MATCH(G33,'4. Normen &amp; Tarieven'!$B$10:$B$34,0),MATCH(P33,'4. Normen &amp; Tarieven'!$E$8:$Z$8,0)),"")</f>
        <v>100</v>
      </c>
      <c r="R33" s="211">
        <f>IF(Tabel3[[#This Row],[Frequentie werkdagen]]&gt;0,Tabel3[[#This Row],[Frequentie werkdagen]]*Tabel3[[#This Row],[M2 vloer ]]/Tabel3[[#This Row],[Norm werkdagen]],0)</f>
        <v>35.880000000000003</v>
      </c>
      <c r="S33" s="169">
        <f>Tabel3[[#This Row],[Uren per jaar]]*$S$4</f>
        <v>0</v>
      </c>
      <c r="T33" s="152"/>
      <c r="U33" s="152" t="str">
        <f>IFERROR(INDEX('4. Normen &amp; Tarieven'!$E$10:$N$34,MATCH(G33,'4. Normen &amp; Tarieven'!$B$10:$B$34,0),MATCH(T33,'4. Normen &amp; Tarieven'!$E$8:$Z$8,0)),"")</f>
        <v/>
      </c>
      <c r="V33" s="211">
        <f>IF(Tabel3[[#This Row],[Frequentie weekend]]&gt;0,Tabel3[[#This Row],[Frequentie weekend]]*Tabel3[[#This Row],[M2 vloer ]]/Tabel3[[#This Row],[Norm weekenden]],0)</f>
        <v>0</v>
      </c>
      <c r="W33" s="169">
        <f>Tabel3[[#This Row],[Uren per jaar weekend]]*$W$4</f>
        <v>0</v>
      </c>
      <c r="X33" s="152"/>
      <c r="Y33" s="152" t="str">
        <f>IFERROR(INDEX('4. Normen &amp; Tarieven'!$E$10:$N$34,MATCH(G33,'4. Normen &amp; Tarieven'!$B$10:$B$34,0),MATCH(X33,'4. Normen &amp; Tarieven'!$E$8:$Z$8,0)),"")</f>
        <v/>
      </c>
      <c r="Z33" s="206">
        <f>IF(Tabel3[[#This Row],[Frequentie feestdagen]]&gt;0,Tabel3[[#This Row],[Frequentie feestdagen]]*Tabel3[[#This Row],[M2 vloer ]]/Tabel3[[#This Row],[Norm feestdagen]],0)</f>
        <v>0</v>
      </c>
      <c r="AA33" s="170">
        <f>Tabel3[[#This Row],[Uren per jaar feestdagen]]*$AA$4</f>
        <v>0</v>
      </c>
      <c r="AB33" s="107">
        <f t="shared" si="0"/>
        <v>35.880000000000003</v>
      </c>
      <c r="AC33" s="207">
        <f t="shared" ref="AC33:AC100" si="3">SUM(S33,W33,AA33)</f>
        <v>0</v>
      </c>
    </row>
    <row r="34" spans="3:29" ht="14.1" customHeight="1" x14ac:dyDescent="0.25">
      <c r="C34" s="42" t="s">
        <v>120</v>
      </c>
      <c r="D34" s="43" t="s">
        <v>338</v>
      </c>
      <c r="E34" s="44" t="s">
        <v>387</v>
      </c>
      <c r="F34" s="45" t="s">
        <v>386</v>
      </c>
      <c r="G34" s="45" t="s">
        <v>166</v>
      </c>
      <c r="H34" s="50" t="str">
        <f>VLOOKUP(Tabel3[[#This Row],[Ruimtecode]],'2. Programma'!$B$143:$C$160,2,0)</f>
        <v>Gangen/Hallen/Liften</v>
      </c>
      <c r="I34" s="46" t="s">
        <v>523</v>
      </c>
      <c r="J34" s="46" t="s">
        <v>524</v>
      </c>
      <c r="K34" s="49">
        <v>20</v>
      </c>
      <c r="L34" s="101">
        <v>52</v>
      </c>
      <c r="M34" s="102">
        <f>Tabel3[[#This Row],[Frequentie werkdagen]]+Tabel3[[#This Row],[Frequentie weekend]]+Tabel3[[#This Row],[Frequentie feestdagen]]</f>
        <v>156</v>
      </c>
      <c r="N34" s="102">
        <f>IF(Tabel3[[#This Row],[Frequentie Totaal]]=0,0,Tabel3[[#This Row],[M2 vloer ]])</f>
        <v>20</v>
      </c>
      <c r="O34" s="210"/>
      <c r="P34" s="25">
        <v>156</v>
      </c>
      <c r="Q34" s="25">
        <f>IFERROR(INDEX('4. Normen &amp; Tarieven'!$E$10:$N$34,MATCH(G34,'4. Normen &amp; Tarieven'!$B$10:$B$34,0),MATCH(P34,'4. Normen &amp; Tarieven'!$E$8:$Z$8,0)),"")</f>
        <v>100</v>
      </c>
      <c r="R34" s="211">
        <f>IF(Tabel3[[#This Row],[Frequentie werkdagen]]&gt;0,Tabel3[[#This Row],[Frequentie werkdagen]]*Tabel3[[#This Row],[M2 vloer ]]/Tabel3[[#This Row],[Norm werkdagen]],0)</f>
        <v>31.2</v>
      </c>
      <c r="S34" s="169">
        <f>Tabel3[[#This Row],[Uren per jaar]]*$S$4</f>
        <v>0</v>
      </c>
      <c r="T34" s="152"/>
      <c r="U34" s="152" t="str">
        <f>IFERROR(INDEX('4. Normen &amp; Tarieven'!$E$10:$N$34,MATCH(G34,'4. Normen &amp; Tarieven'!$B$10:$B$34,0),MATCH(T34,'4. Normen &amp; Tarieven'!$E$8:$Z$8,0)),"")</f>
        <v/>
      </c>
      <c r="V34" s="211">
        <f>IF(Tabel3[[#This Row],[Frequentie weekend]]&gt;0,Tabel3[[#This Row],[Frequentie weekend]]*Tabel3[[#This Row],[M2 vloer ]]/Tabel3[[#This Row],[Norm weekenden]],0)</f>
        <v>0</v>
      </c>
      <c r="W34" s="169">
        <f>Tabel3[[#This Row],[Uren per jaar weekend]]*$W$4</f>
        <v>0</v>
      </c>
      <c r="X34" s="152"/>
      <c r="Y34" s="152" t="str">
        <f>IFERROR(INDEX('4. Normen &amp; Tarieven'!$E$10:$N$34,MATCH(G34,'4. Normen &amp; Tarieven'!$B$10:$B$34,0),MATCH(X34,'4. Normen &amp; Tarieven'!$E$8:$Z$8,0)),"")</f>
        <v/>
      </c>
      <c r="Z34" s="206">
        <f>IF(Tabel3[[#This Row],[Frequentie feestdagen]]&gt;0,Tabel3[[#This Row],[Frequentie feestdagen]]*Tabel3[[#This Row],[M2 vloer ]]/Tabel3[[#This Row],[Norm feestdagen]],0)</f>
        <v>0</v>
      </c>
      <c r="AA34" s="170">
        <f>Tabel3[[#This Row],[Uren per jaar feestdagen]]*$AA$4</f>
        <v>0</v>
      </c>
      <c r="AB34" s="107">
        <f t="shared" si="0"/>
        <v>31.2</v>
      </c>
      <c r="AC34" s="207">
        <f t="shared" si="3"/>
        <v>0</v>
      </c>
    </row>
    <row r="35" spans="3:29" ht="14.1" customHeight="1" x14ac:dyDescent="0.25">
      <c r="C35" s="42" t="s">
        <v>120</v>
      </c>
      <c r="D35" s="43" t="s">
        <v>338</v>
      </c>
      <c r="E35" s="44" t="s">
        <v>388</v>
      </c>
      <c r="F35" s="45" t="s">
        <v>372</v>
      </c>
      <c r="G35" s="45" t="s">
        <v>177</v>
      </c>
      <c r="H35" s="50" t="str">
        <f>VLOOKUP(Tabel3[[#This Row],[Ruimtecode]],'2. Programma'!$B$143:$C$160,2,0)</f>
        <v>Expositiezaal</v>
      </c>
      <c r="I35" s="46" t="s">
        <v>525</v>
      </c>
      <c r="J35" s="46" t="s">
        <v>526</v>
      </c>
      <c r="K35" s="49">
        <v>152</v>
      </c>
      <c r="L35" s="101">
        <v>52</v>
      </c>
      <c r="M35" s="102">
        <f>Tabel3[[#This Row],[Frequentie werkdagen]]+Tabel3[[#This Row],[Frequentie weekend]]+Tabel3[[#This Row],[Frequentie feestdagen]]</f>
        <v>263</v>
      </c>
      <c r="N35" s="102">
        <f>IF(Tabel3[[#This Row],[Frequentie Totaal]]=0,0,Tabel3[[#This Row],[M2 vloer ]])</f>
        <v>152</v>
      </c>
      <c r="O35" s="210"/>
      <c r="P35" s="25">
        <v>156</v>
      </c>
      <c r="Q35" s="25">
        <f>IFERROR(INDEX('4. Normen &amp; Tarieven'!$E$10:$N$34,MATCH(G35,'4. Normen &amp; Tarieven'!$B$10:$B$34,0),MATCH(P35,'4. Normen &amp; Tarieven'!$E$8:$Z$8,0)),"")</f>
        <v>100</v>
      </c>
      <c r="R35" s="211">
        <f>IF(Tabel3[[#This Row],[Frequentie werkdagen]]&gt;0,Tabel3[[#This Row],[Frequentie werkdagen]]*Tabel3[[#This Row],[M2 vloer ]]/Tabel3[[#This Row],[Norm werkdagen]],0)</f>
        <v>237.12</v>
      </c>
      <c r="S35" s="169">
        <f>Tabel3[[#This Row],[Uren per jaar]]*$S$4</f>
        <v>0</v>
      </c>
      <c r="T35" s="152">
        <v>100</v>
      </c>
      <c r="U35" s="152">
        <f>IFERROR(INDEX('4. Normen &amp; Tarieven'!$E$10:$N$34,MATCH(G35,'4. Normen &amp; Tarieven'!$B$10:$B$34,0),MATCH(T35,'4. Normen &amp; Tarieven'!$E$8:$Z$8,0)),"")</f>
        <v>100</v>
      </c>
      <c r="V35" s="211">
        <f>IF(Tabel3[[#This Row],[Frequentie weekend]]&gt;0,Tabel3[[#This Row],[Frequentie weekend]]*Tabel3[[#This Row],[M2 vloer ]]/Tabel3[[#This Row],[Norm weekenden]],0)</f>
        <v>152</v>
      </c>
      <c r="W35" s="169">
        <f>Tabel3[[#This Row],[Uren per jaar weekend]]*$W$4</f>
        <v>0</v>
      </c>
      <c r="X35" s="152">
        <v>7</v>
      </c>
      <c r="Y35" s="152">
        <f>IFERROR(INDEX('4. Normen &amp; Tarieven'!$E$10:$N$34,MATCH(G35,'4. Normen &amp; Tarieven'!$B$10:$B$34,0),MATCH(X35,'4. Normen &amp; Tarieven'!$E$8:$Z$8,0)),"")</f>
        <v>100</v>
      </c>
      <c r="Z35" s="206">
        <f>IF(Tabel3[[#This Row],[Frequentie feestdagen]]&gt;0,Tabel3[[#This Row],[Frequentie feestdagen]]*Tabel3[[#This Row],[M2 vloer ]]/Tabel3[[#This Row],[Norm feestdagen]],0)</f>
        <v>10.64</v>
      </c>
      <c r="AA35" s="170">
        <f>Tabel3[[#This Row],[Uren per jaar feestdagen]]*$AA$4</f>
        <v>0</v>
      </c>
      <c r="AB35" s="107">
        <f t="shared" si="0"/>
        <v>399.76</v>
      </c>
      <c r="AC35" s="207">
        <f t="shared" si="3"/>
        <v>0</v>
      </c>
    </row>
    <row r="36" spans="3:29" ht="14.1" customHeight="1" x14ac:dyDescent="0.25">
      <c r="C36" s="42" t="s">
        <v>120</v>
      </c>
      <c r="D36" s="43" t="s">
        <v>338</v>
      </c>
      <c r="E36" s="44" t="s">
        <v>389</v>
      </c>
      <c r="F36" s="45" t="s">
        <v>372</v>
      </c>
      <c r="G36" s="45" t="s">
        <v>177</v>
      </c>
      <c r="H36" s="50" t="str">
        <f>VLOOKUP(Tabel3[[#This Row],[Ruimtecode]],'2. Programma'!$B$143:$C$160,2,0)</f>
        <v>Expositiezaal</v>
      </c>
      <c r="I36" s="46" t="s">
        <v>523</v>
      </c>
      <c r="J36" s="46" t="s">
        <v>524</v>
      </c>
      <c r="K36" s="49">
        <v>32</v>
      </c>
      <c r="L36" s="101">
        <v>52</v>
      </c>
      <c r="M36" s="102">
        <f>Tabel3[[#This Row],[Frequentie werkdagen]]+Tabel3[[#This Row],[Frequentie weekend]]+Tabel3[[#This Row],[Frequentie feestdagen]]</f>
        <v>263</v>
      </c>
      <c r="N36" s="102">
        <f>IF(Tabel3[[#This Row],[Frequentie Totaal]]=0,0,Tabel3[[#This Row],[M2 vloer ]])</f>
        <v>32</v>
      </c>
      <c r="O36" s="210"/>
      <c r="P36" s="25">
        <v>156</v>
      </c>
      <c r="Q36" s="25">
        <f>IFERROR(INDEX('4. Normen &amp; Tarieven'!$E$10:$N$34,MATCH(G36,'4. Normen &amp; Tarieven'!$B$10:$B$34,0),MATCH(P36,'4. Normen &amp; Tarieven'!$E$8:$Z$8,0)),"")</f>
        <v>100</v>
      </c>
      <c r="R36" s="211">
        <f>IF(Tabel3[[#This Row],[Frequentie werkdagen]]&gt;0,Tabel3[[#This Row],[Frequentie werkdagen]]*Tabel3[[#This Row],[M2 vloer ]]/Tabel3[[#This Row],[Norm werkdagen]],0)</f>
        <v>49.92</v>
      </c>
      <c r="S36" s="169">
        <f>Tabel3[[#This Row],[Uren per jaar]]*$S$4</f>
        <v>0</v>
      </c>
      <c r="T36" s="152">
        <v>100</v>
      </c>
      <c r="U36" s="152">
        <f>IFERROR(INDEX('4. Normen &amp; Tarieven'!$E$10:$N$34,MATCH(G36,'4. Normen &amp; Tarieven'!$B$10:$B$34,0),MATCH(T36,'4. Normen &amp; Tarieven'!$E$8:$Z$8,0)),"")</f>
        <v>100</v>
      </c>
      <c r="V36" s="211">
        <f>IF(Tabel3[[#This Row],[Frequentie weekend]]&gt;0,Tabel3[[#This Row],[Frequentie weekend]]*Tabel3[[#This Row],[M2 vloer ]]/Tabel3[[#This Row],[Norm weekenden]],0)</f>
        <v>32</v>
      </c>
      <c r="W36" s="169">
        <f>Tabel3[[#This Row],[Uren per jaar weekend]]*$W$4</f>
        <v>0</v>
      </c>
      <c r="X36" s="152">
        <v>7</v>
      </c>
      <c r="Y36" s="152">
        <f>IFERROR(INDEX('4. Normen &amp; Tarieven'!$E$10:$N$34,MATCH(G36,'4. Normen &amp; Tarieven'!$B$10:$B$34,0),MATCH(X36,'4. Normen &amp; Tarieven'!$E$8:$Z$8,0)),"")</f>
        <v>100</v>
      </c>
      <c r="Z36" s="206">
        <f>IF(Tabel3[[#This Row],[Frequentie feestdagen]]&gt;0,Tabel3[[#This Row],[Frequentie feestdagen]]*Tabel3[[#This Row],[M2 vloer ]]/Tabel3[[#This Row],[Norm feestdagen]],0)</f>
        <v>2.2400000000000002</v>
      </c>
      <c r="AA36" s="170">
        <f>Tabel3[[#This Row],[Uren per jaar feestdagen]]*$AA$4</f>
        <v>0</v>
      </c>
      <c r="AB36" s="107">
        <f t="shared" si="0"/>
        <v>84.16</v>
      </c>
      <c r="AC36" s="207">
        <f t="shared" si="3"/>
        <v>0</v>
      </c>
    </row>
    <row r="37" spans="3:29" ht="14.1" customHeight="1" x14ac:dyDescent="0.25">
      <c r="C37" s="42" t="s">
        <v>120</v>
      </c>
      <c r="D37" s="43" t="s">
        <v>338</v>
      </c>
      <c r="E37" s="44" t="s">
        <v>390</v>
      </c>
      <c r="F37" s="45" t="s">
        <v>386</v>
      </c>
      <c r="G37" s="45" t="s">
        <v>166</v>
      </c>
      <c r="H37" s="50" t="str">
        <f>VLOOKUP(Tabel3[[#This Row],[Ruimtecode]],'2. Programma'!$B$143:$C$160,2,0)</f>
        <v>Gangen/Hallen/Liften</v>
      </c>
      <c r="I37" s="46" t="s">
        <v>523</v>
      </c>
      <c r="J37" s="46" t="s">
        <v>524</v>
      </c>
      <c r="K37" s="49">
        <v>9</v>
      </c>
      <c r="L37" s="101">
        <v>52</v>
      </c>
      <c r="M37" s="102">
        <f>Tabel3[[#This Row],[Frequentie werkdagen]]+Tabel3[[#This Row],[Frequentie weekend]]+Tabel3[[#This Row],[Frequentie feestdagen]]</f>
        <v>156</v>
      </c>
      <c r="N37" s="102">
        <f>IF(Tabel3[[#This Row],[Frequentie Totaal]]=0,0,Tabel3[[#This Row],[M2 vloer ]])</f>
        <v>9</v>
      </c>
      <c r="O37" s="210"/>
      <c r="P37" s="25">
        <v>156</v>
      </c>
      <c r="Q37" s="25">
        <f>IFERROR(INDEX('4. Normen &amp; Tarieven'!$E$10:$N$34,MATCH(G37,'4. Normen &amp; Tarieven'!$B$10:$B$34,0),MATCH(P37,'4. Normen &amp; Tarieven'!$E$8:$Z$8,0)),"")</f>
        <v>100</v>
      </c>
      <c r="R37" s="211">
        <f>IF(Tabel3[[#This Row],[Frequentie werkdagen]]&gt;0,Tabel3[[#This Row],[Frequentie werkdagen]]*Tabel3[[#This Row],[M2 vloer ]]/Tabel3[[#This Row],[Norm werkdagen]],0)</f>
        <v>14.04</v>
      </c>
      <c r="S37" s="169">
        <f>Tabel3[[#This Row],[Uren per jaar]]*$S$4</f>
        <v>0</v>
      </c>
      <c r="T37" s="152"/>
      <c r="U37" s="152" t="str">
        <f>IFERROR(INDEX('4. Normen &amp; Tarieven'!$E$10:$N$34,MATCH(G37,'4. Normen &amp; Tarieven'!$B$10:$B$34,0),MATCH(T37,'4. Normen &amp; Tarieven'!$E$8:$Z$8,0)),"")</f>
        <v/>
      </c>
      <c r="V37" s="211">
        <f>IF(Tabel3[[#This Row],[Frequentie weekend]]&gt;0,Tabel3[[#This Row],[Frequentie weekend]]*Tabel3[[#This Row],[M2 vloer ]]/Tabel3[[#This Row],[Norm weekenden]],0)</f>
        <v>0</v>
      </c>
      <c r="W37" s="169">
        <f>Tabel3[[#This Row],[Uren per jaar weekend]]*$W$4</f>
        <v>0</v>
      </c>
      <c r="X37" s="152"/>
      <c r="Y37" s="152" t="str">
        <f>IFERROR(INDEX('4. Normen &amp; Tarieven'!$E$10:$N$34,MATCH(G37,'4. Normen &amp; Tarieven'!$B$10:$B$34,0),MATCH(X37,'4. Normen &amp; Tarieven'!$E$8:$Z$8,0)),"")</f>
        <v/>
      </c>
      <c r="Z37" s="206">
        <f>IF(Tabel3[[#This Row],[Frequentie feestdagen]]&gt;0,Tabel3[[#This Row],[Frequentie feestdagen]]*Tabel3[[#This Row],[M2 vloer ]]/Tabel3[[#This Row],[Norm feestdagen]],0)</f>
        <v>0</v>
      </c>
      <c r="AA37" s="170">
        <f>Tabel3[[#This Row],[Uren per jaar feestdagen]]*$AA$4</f>
        <v>0</v>
      </c>
      <c r="AB37" s="107">
        <f t="shared" si="0"/>
        <v>14.04</v>
      </c>
      <c r="AC37" s="207">
        <f t="shared" si="3"/>
        <v>0</v>
      </c>
    </row>
    <row r="38" spans="3:29" ht="14.1" customHeight="1" x14ac:dyDescent="0.25">
      <c r="C38" s="42" t="s">
        <v>120</v>
      </c>
      <c r="D38" s="43" t="s">
        <v>338</v>
      </c>
      <c r="E38" s="44" t="s">
        <v>391</v>
      </c>
      <c r="F38" s="45" t="s">
        <v>392</v>
      </c>
      <c r="G38" s="45" t="s">
        <v>177</v>
      </c>
      <c r="H38" s="50" t="str">
        <f>VLOOKUP(Tabel3[[#This Row],[Ruimtecode]],'2. Programma'!$B$143:$C$160,2,0)</f>
        <v>Expositiezaal</v>
      </c>
      <c r="I38" s="46" t="s">
        <v>523</v>
      </c>
      <c r="J38" s="46" t="s">
        <v>524</v>
      </c>
      <c r="K38" s="49">
        <v>162</v>
      </c>
      <c r="L38" s="101">
        <v>52</v>
      </c>
      <c r="M38" s="102">
        <f>Tabel3[[#This Row],[Frequentie werkdagen]]+Tabel3[[#This Row],[Frequentie weekend]]+Tabel3[[#This Row],[Frequentie feestdagen]]</f>
        <v>263</v>
      </c>
      <c r="N38" s="102">
        <f>IF(Tabel3[[#This Row],[Frequentie Totaal]]=0,0,Tabel3[[#This Row],[M2 vloer ]])</f>
        <v>162</v>
      </c>
      <c r="O38" s="210"/>
      <c r="P38" s="25">
        <v>156</v>
      </c>
      <c r="Q38" s="25">
        <f>IFERROR(INDEX('4. Normen &amp; Tarieven'!$E$10:$N$34,MATCH(G38,'4. Normen &amp; Tarieven'!$B$10:$B$34,0),MATCH(P38,'4. Normen &amp; Tarieven'!$E$8:$Z$8,0)),"")</f>
        <v>100</v>
      </c>
      <c r="R38" s="211">
        <f>IF(Tabel3[[#This Row],[Frequentie werkdagen]]&gt;0,Tabel3[[#This Row],[Frequentie werkdagen]]*Tabel3[[#This Row],[M2 vloer ]]/Tabel3[[#This Row],[Norm werkdagen]],0)</f>
        <v>252.72</v>
      </c>
      <c r="S38" s="169">
        <f>Tabel3[[#This Row],[Uren per jaar]]*$S$4</f>
        <v>0</v>
      </c>
      <c r="T38" s="152">
        <v>100</v>
      </c>
      <c r="U38" s="152">
        <f>IFERROR(INDEX('4. Normen &amp; Tarieven'!$E$10:$N$34,MATCH(G38,'4. Normen &amp; Tarieven'!$B$10:$B$34,0),MATCH(T38,'4. Normen &amp; Tarieven'!$E$8:$Z$8,0)),"")</f>
        <v>100</v>
      </c>
      <c r="V38" s="211">
        <f>IF(Tabel3[[#This Row],[Frequentie weekend]]&gt;0,Tabel3[[#This Row],[Frequentie weekend]]*Tabel3[[#This Row],[M2 vloer ]]/Tabel3[[#This Row],[Norm weekenden]],0)</f>
        <v>162</v>
      </c>
      <c r="W38" s="169">
        <f>Tabel3[[#This Row],[Uren per jaar weekend]]*$W$4</f>
        <v>0</v>
      </c>
      <c r="X38" s="152">
        <v>7</v>
      </c>
      <c r="Y38" s="152">
        <f>IFERROR(INDEX('4. Normen &amp; Tarieven'!$E$10:$N$34,MATCH(G38,'4. Normen &amp; Tarieven'!$B$10:$B$34,0),MATCH(X38,'4. Normen &amp; Tarieven'!$E$8:$Z$8,0)),"")</f>
        <v>100</v>
      </c>
      <c r="Z38" s="206">
        <f>IF(Tabel3[[#This Row],[Frequentie feestdagen]]&gt;0,Tabel3[[#This Row],[Frequentie feestdagen]]*Tabel3[[#This Row],[M2 vloer ]]/Tabel3[[#This Row],[Norm feestdagen]],0)</f>
        <v>11.34</v>
      </c>
      <c r="AA38" s="170">
        <f>Tabel3[[#This Row],[Uren per jaar feestdagen]]*$AA$4</f>
        <v>0</v>
      </c>
      <c r="AB38" s="107">
        <f t="shared" si="0"/>
        <v>426.06</v>
      </c>
      <c r="AC38" s="207">
        <f t="shared" si="3"/>
        <v>0</v>
      </c>
    </row>
    <row r="39" spans="3:29" ht="14.1" customHeight="1" x14ac:dyDescent="0.25">
      <c r="C39" s="42" t="s">
        <v>120</v>
      </c>
      <c r="D39" s="43" t="s">
        <v>338</v>
      </c>
      <c r="E39" s="44" t="s">
        <v>393</v>
      </c>
      <c r="F39" s="45" t="s">
        <v>372</v>
      </c>
      <c r="G39" s="45" t="s">
        <v>177</v>
      </c>
      <c r="H39" s="50" t="str">
        <f>VLOOKUP(Tabel3[[#This Row],[Ruimtecode]],'2. Programma'!$B$143:$C$160,2,0)</f>
        <v>Expositiezaal</v>
      </c>
      <c r="I39" s="46" t="s">
        <v>523</v>
      </c>
      <c r="J39" s="46" t="s">
        <v>524</v>
      </c>
      <c r="K39" s="49">
        <v>13</v>
      </c>
      <c r="L39" s="101">
        <v>52</v>
      </c>
      <c r="M39" s="102">
        <f>Tabel3[[#This Row],[Frequentie werkdagen]]+Tabel3[[#This Row],[Frequentie weekend]]+Tabel3[[#This Row],[Frequentie feestdagen]]</f>
        <v>263</v>
      </c>
      <c r="N39" s="102">
        <f>IF(Tabel3[[#This Row],[Frequentie Totaal]]=0,0,Tabel3[[#This Row],[M2 vloer ]])</f>
        <v>13</v>
      </c>
      <c r="O39" s="210"/>
      <c r="P39" s="25">
        <v>156</v>
      </c>
      <c r="Q39" s="25">
        <f>IFERROR(INDEX('4. Normen &amp; Tarieven'!$E$10:$N$34,MATCH(G39,'4. Normen &amp; Tarieven'!$B$10:$B$34,0),MATCH(P39,'4. Normen &amp; Tarieven'!$E$8:$Z$8,0)),"")</f>
        <v>100</v>
      </c>
      <c r="R39" s="211">
        <f>IF(Tabel3[[#This Row],[Frequentie werkdagen]]&gt;0,Tabel3[[#This Row],[Frequentie werkdagen]]*Tabel3[[#This Row],[M2 vloer ]]/Tabel3[[#This Row],[Norm werkdagen]],0)</f>
        <v>20.28</v>
      </c>
      <c r="S39" s="169">
        <f>Tabel3[[#This Row],[Uren per jaar]]*$S$4</f>
        <v>0</v>
      </c>
      <c r="T39" s="152">
        <v>100</v>
      </c>
      <c r="U39" s="152">
        <f>IFERROR(INDEX('4. Normen &amp; Tarieven'!$E$10:$N$34,MATCH(G39,'4. Normen &amp; Tarieven'!$B$10:$B$34,0),MATCH(T39,'4. Normen &amp; Tarieven'!$E$8:$Z$8,0)),"")</f>
        <v>100</v>
      </c>
      <c r="V39" s="211">
        <f>IF(Tabel3[[#This Row],[Frequentie weekend]]&gt;0,Tabel3[[#This Row],[Frequentie weekend]]*Tabel3[[#This Row],[M2 vloer ]]/Tabel3[[#This Row],[Norm weekenden]],0)</f>
        <v>13</v>
      </c>
      <c r="W39" s="169">
        <f>Tabel3[[#This Row],[Uren per jaar weekend]]*$W$4</f>
        <v>0</v>
      </c>
      <c r="X39" s="152">
        <v>7</v>
      </c>
      <c r="Y39" s="152">
        <f>IFERROR(INDEX('4. Normen &amp; Tarieven'!$E$10:$N$34,MATCH(G39,'4. Normen &amp; Tarieven'!$B$10:$B$34,0),MATCH(X39,'4. Normen &amp; Tarieven'!$E$8:$Z$8,0)),"")</f>
        <v>100</v>
      </c>
      <c r="Z39" s="206">
        <f>IF(Tabel3[[#This Row],[Frequentie feestdagen]]&gt;0,Tabel3[[#This Row],[Frequentie feestdagen]]*Tabel3[[#This Row],[M2 vloer ]]/Tabel3[[#This Row],[Norm feestdagen]],0)</f>
        <v>0.91</v>
      </c>
      <c r="AA39" s="170">
        <f>Tabel3[[#This Row],[Uren per jaar feestdagen]]*$AA$4</f>
        <v>0</v>
      </c>
      <c r="AB39" s="107">
        <f t="shared" si="0"/>
        <v>34.19</v>
      </c>
      <c r="AC39" s="207">
        <f t="shared" si="3"/>
        <v>0</v>
      </c>
    </row>
    <row r="40" spans="3:29" ht="14.1" customHeight="1" x14ac:dyDescent="0.25">
      <c r="C40" s="42" t="s">
        <v>120</v>
      </c>
      <c r="D40" s="43" t="s">
        <v>338</v>
      </c>
      <c r="E40" s="44" t="s">
        <v>394</v>
      </c>
      <c r="F40" s="45" t="s">
        <v>372</v>
      </c>
      <c r="G40" s="45" t="s">
        <v>177</v>
      </c>
      <c r="H40" s="50" t="str">
        <f>VLOOKUP(Tabel3[[#This Row],[Ruimtecode]],'2. Programma'!$B$143:$C$160,2,0)</f>
        <v>Expositiezaal</v>
      </c>
      <c r="I40" s="46" t="s">
        <v>525</v>
      </c>
      <c r="J40" s="46" t="s">
        <v>526</v>
      </c>
      <c r="K40" s="49">
        <v>46</v>
      </c>
      <c r="L40" s="101">
        <v>52</v>
      </c>
      <c r="M40" s="102">
        <f>Tabel3[[#This Row],[Frequentie werkdagen]]+Tabel3[[#This Row],[Frequentie weekend]]+Tabel3[[#This Row],[Frequentie feestdagen]]</f>
        <v>263</v>
      </c>
      <c r="N40" s="102">
        <f>IF(Tabel3[[#This Row],[Frequentie Totaal]]=0,0,Tabel3[[#This Row],[M2 vloer ]])</f>
        <v>46</v>
      </c>
      <c r="O40" s="210"/>
      <c r="P40" s="25">
        <v>156</v>
      </c>
      <c r="Q40" s="25">
        <f>IFERROR(INDEX('4. Normen &amp; Tarieven'!$E$10:$N$34,MATCH(G40,'4. Normen &amp; Tarieven'!$B$10:$B$34,0),MATCH(P40,'4. Normen &amp; Tarieven'!$E$8:$Z$8,0)),"")</f>
        <v>100</v>
      </c>
      <c r="R40" s="211">
        <f>IF(Tabel3[[#This Row],[Frequentie werkdagen]]&gt;0,Tabel3[[#This Row],[Frequentie werkdagen]]*Tabel3[[#This Row],[M2 vloer ]]/Tabel3[[#This Row],[Norm werkdagen]],0)</f>
        <v>71.760000000000005</v>
      </c>
      <c r="S40" s="169">
        <f>Tabel3[[#This Row],[Uren per jaar]]*$S$4</f>
        <v>0</v>
      </c>
      <c r="T40" s="152">
        <v>100</v>
      </c>
      <c r="U40" s="152">
        <f>IFERROR(INDEX('4. Normen &amp; Tarieven'!$E$10:$N$34,MATCH(G40,'4. Normen &amp; Tarieven'!$B$10:$B$34,0),MATCH(T40,'4. Normen &amp; Tarieven'!$E$8:$Z$8,0)),"")</f>
        <v>100</v>
      </c>
      <c r="V40" s="211">
        <f>IF(Tabel3[[#This Row],[Frequentie weekend]]&gt;0,Tabel3[[#This Row],[Frequentie weekend]]*Tabel3[[#This Row],[M2 vloer ]]/Tabel3[[#This Row],[Norm weekenden]],0)</f>
        <v>46</v>
      </c>
      <c r="W40" s="169">
        <f>Tabel3[[#This Row],[Uren per jaar weekend]]*$W$4</f>
        <v>0</v>
      </c>
      <c r="X40" s="152">
        <v>7</v>
      </c>
      <c r="Y40" s="152">
        <f>IFERROR(INDEX('4. Normen &amp; Tarieven'!$E$10:$N$34,MATCH(G40,'4. Normen &amp; Tarieven'!$B$10:$B$34,0),MATCH(X40,'4. Normen &amp; Tarieven'!$E$8:$Z$8,0)),"")</f>
        <v>100</v>
      </c>
      <c r="Z40" s="206">
        <f>IF(Tabel3[[#This Row],[Frequentie feestdagen]]&gt;0,Tabel3[[#This Row],[Frequentie feestdagen]]*Tabel3[[#This Row],[M2 vloer ]]/Tabel3[[#This Row],[Norm feestdagen]],0)</f>
        <v>3.22</v>
      </c>
      <c r="AA40" s="170">
        <f>Tabel3[[#This Row],[Uren per jaar feestdagen]]*$AA$4</f>
        <v>0</v>
      </c>
      <c r="AB40" s="107">
        <f t="shared" si="0"/>
        <v>120.98</v>
      </c>
      <c r="AC40" s="207">
        <f t="shared" si="3"/>
        <v>0</v>
      </c>
    </row>
    <row r="41" spans="3:29" ht="14.1" customHeight="1" x14ac:dyDescent="0.25">
      <c r="C41" s="42" t="s">
        <v>120</v>
      </c>
      <c r="D41" s="43" t="s">
        <v>338</v>
      </c>
      <c r="E41" s="44" t="s">
        <v>395</v>
      </c>
      <c r="F41" s="45" t="s">
        <v>372</v>
      </c>
      <c r="G41" s="45" t="s">
        <v>177</v>
      </c>
      <c r="H41" s="50" t="str">
        <f>VLOOKUP(Tabel3[[#This Row],[Ruimtecode]],'2. Programma'!$B$143:$C$160,2,0)</f>
        <v>Expositiezaal</v>
      </c>
      <c r="I41" s="46" t="s">
        <v>525</v>
      </c>
      <c r="J41" s="46" t="s">
        <v>526</v>
      </c>
      <c r="K41" s="49">
        <v>85</v>
      </c>
      <c r="L41" s="101">
        <v>52</v>
      </c>
      <c r="M41" s="102">
        <f>Tabel3[[#This Row],[Frequentie werkdagen]]+Tabel3[[#This Row],[Frequentie weekend]]+Tabel3[[#This Row],[Frequentie feestdagen]]</f>
        <v>263</v>
      </c>
      <c r="N41" s="102">
        <f>IF(Tabel3[[#This Row],[Frequentie Totaal]]=0,0,Tabel3[[#This Row],[M2 vloer ]])</f>
        <v>85</v>
      </c>
      <c r="O41" s="210"/>
      <c r="P41" s="25">
        <v>156</v>
      </c>
      <c r="Q41" s="25">
        <f>IFERROR(INDEX('4. Normen &amp; Tarieven'!$E$10:$N$34,MATCH(G41,'4. Normen &amp; Tarieven'!$B$10:$B$34,0),MATCH(P41,'4. Normen &amp; Tarieven'!$E$8:$Z$8,0)),"")</f>
        <v>100</v>
      </c>
      <c r="R41" s="211">
        <f>IF(Tabel3[[#This Row],[Frequentie werkdagen]]&gt;0,Tabel3[[#This Row],[Frequentie werkdagen]]*Tabel3[[#This Row],[M2 vloer ]]/Tabel3[[#This Row],[Norm werkdagen]],0)</f>
        <v>132.6</v>
      </c>
      <c r="S41" s="169">
        <f>Tabel3[[#This Row],[Uren per jaar]]*$S$4</f>
        <v>0</v>
      </c>
      <c r="T41" s="152">
        <v>100</v>
      </c>
      <c r="U41" s="152">
        <f>IFERROR(INDEX('4. Normen &amp; Tarieven'!$E$10:$N$34,MATCH(G41,'4. Normen &amp; Tarieven'!$B$10:$B$34,0),MATCH(T41,'4. Normen &amp; Tarieven'!$E$8:$Z$8,0)),"")</f>
        <v>100</v>
      </c>
      <c r="V41" s="211">
        <f>IF(Tabel3[[#This Row],[Frequentie weekend]]&gt;0,Tabel3[[#This Row],[Frequentie weekend]]*Tabel3[[#This Row],[M2 vloer ]]/Tabel3[[#This Row],[Norm weekenden]],0)</f>
        <v>85</v>
      </c>
      <c r="W41" s="169">
        <f>Tabel3[[#This Row],[Uren per jaar weekend]]*$W$4</f>
        <v>0</v>
      </c>
      <c r="X41" s="152">
        <v>7</v>
      </c>
      <c r="Y41" s="152">
        <f>IFERROR(INDEX('4. Normen &amp; Tarieven'!$E$10:$N$34,MATCH(G41,'4. Normen &amp; Tarieven'!$B$10:$B$34,0),MATCH(X41,'4. Normen &amp; Tarieven'!$E$8:$Z$8,0)),"")</f>
        <v>100</v>
      </c>
      <c r="Z41" s="206">
        <f>IF(Tabel3[[#This Row],[Frequentie feestdagen]]&gt;0,Tabel3[[#This Row],[Frequentie feestdagen]]*Tabel3[[#This Row],[M2 vloer ]]/Tabel3[[#This Row],[Norm feestdagen]],0)</f>
        <v>5.95</v>
      </c>
      <c r="AA41" s="170">
        <f>Tabel3[[#This Row],[Uren per jaar feestdagen]]*$AA$4</f>
        <v>0</v>
      </c>
      <c r="AB41" s="107">
        <f t="shared" si="0"/>
        <v>223.54999999999998</v>
      </c>
      <c r="AC41" s="207">
        <f t="shared" si="3"/>
        <v>0</v>
      </c>
    </row>
    <row r="42" spans="3:29" ht="14.1" customHeight="1" x14ac:dyDescent="0.25">
      <c r="C42" s="42" t="s">
        <v>120</v>
      </c>
      <c r="D42" s="43" t="s">
        <v>338</v>
      </c>
      <c r="E42" s="44" t="s">
        <v>396</v>
      </c>
      <c r="F42" s="45" t="s">
        <v>372</v>
      </c>
      <c r="G42" s="45" t="s">
        <v>177</v>
      </c>
      <c r="H42" s="50" t="str">
        <f>VLOOKUP(Tabel3[[#This Row],[Ruimtecode]],'2. Programma'!$B$143:$C$160,2,0)</f>
        <v>Expositiezaal</v>
      </c>
      <c r="I42" s="46" t="s">
        <v>525</v>
      </c>
      <c r="J42" s="46" t="s">
        <v>526</v>
      </c>
      <c r="K42" s="49">
        <v>33</v>
      </c>
      <c r="L42" s="101">
        <v>52</v>
      </c>
      <c r="M42" s="102">
        <f>Tabel3[[#This Row],[Frequentie werkdagen]]+Tabel3[[#This Row],[Frequentie weekend]]+Tabel3[[#This Row],[Frequentie feestdagen]]</f>
        <v>263</v>
      </c>
      <c r="N42" s="102">
        <f>IF(Tabel3[[#This Row],[Frequentie Totaal]]=0,0,Tabel3[[#This Row],[M2 vloer ]])</f>
        <v>33</v>
      </c>
      <c r="O42" s="210"/>
      <c r="P42" s="25">
        <v>156</v>
      </c>
      <c r="Q42" s="25">
        <f>IFERROR(INDEX('4. Normen &amp; Tarieven'!$E$10:$N$34,MATCH(G42,'4. Normen &amp; Tarieven'!$B$10:$B$34,0),MATCH(P42,'4. Normen &amp; Tarieven'!$E$8:$Z$8,0)),"")</f>
        <v>100</v>
      </c>
      <c r="R42" s="211">
        <f>IF(Tabel3[[#This Row],[Frequentie werkdagen]]&gt;0,Tabel3[[#This Row],[Frequentie werkdagen]]*Tabel3[[#This Row],[M2 vloer ]]/Tabel3[[#This Row],[Norm werkdagen]],0)</f>
        <v>51.48</v>
      </c>
      <c r="S42" s="169">
        <f>Tabel3[[#This Row],[Uren per jaar]]*$S$4</f>
        <v>0</v>
      </c>
      <c r="T42" s="152">
        <v>100</v>
      </c>
      <c r="U42" s="152">
        <f>IFERROR(INDEX('4. Normen &amp; Tarieven'!$E$10:$N$34,MATCH(G42,'4. Normen &amp; Tarieven'!$B$10:$B$34,0),MATCH(T42,'4. Normen &amp; Tarieven'!$E$8:$Z$8,0)),"")</f>
        <v>100</v>
      </c>
      <c r="V42" s="211">
        <f>IF(Tabel3[[#This Row],[Frequentie weekend]]&gt;0,Tabel3[[#This Row],[Frequentie weekend]]*Tabel3[[#This Row],[M2 vloer ]]/Tabel3[[#This Row],[Norm weekenden]],0)</f>
        <v>33</v>
      </c>
      <c r="W42" s="169">
        <f>Tabel3[[#This Row],[Uren per jaar weekend]]*$W$4</f>
        <v>0</v>
      </c>
      <c r="X42" s="152">
        <v>7</v>
      </c>
      <c r="Y42" s="152">
        <f>IFERROR(INDEX('4. Normen &amp; Tarieven'!$E$10:$N$34,MATCH(G42,'4. Normen &amp; Tarieven'!$B$10:$B$34,0),MATCH(X42,'4. Normen &amp; Tarieven'!$E$8:$Z$8,0)),"")</f>
        <v>100</v>
      </c>
      <c r="Z42" s="206">
        <f>IF(Tabel3[[#This Row],[Frequentie feestdagen]]&gt;0,Tabel3[[#This Row],[Frequentie feestdagen]]*Tabel3[[#This Row],[M2 vloer ]]/Tabel3[[#This Row],[Norm feestdagen]],0)</f>
        <v>2.31</v>
      </c>
      <c r="AA42" s="170">
        <f>Tabel3[[#This Row],[Uren per jaar feestdagen]]*$AA$4</f>
        <v>0</v>
      </c>
      <c r="AB42" s="107">
        <f t="shared" si="0"/>
        <v>86.789999999999992</v>
      </c>
      <c r="AC42" s="207">
        <f t="shared" si="3"/>
        <v>0</v>
      </c>
    </row>
    <row r="43" spans="3:29" ht="14.1" customHeight="1" x14ac:dyDescent="0.25">
      <c r="C43" s="42" t="s">
        <v>120</v>
      </c>
      <c r="D43" s="43" t="s">
        <v>338</v>
      </c>
      <c r="E43" s="44" t="s">
        <v>397</v>
      </c>
      <c r="F43" s="45" t="s">
        <v>372</v>
      </c>
      <c r="G43" s="45" t="s">
        <v>177</v>
      </c>
      <c r="H43" s="50" t="str">
        <f>VLOOKUP(Tabel3[[#This Row],[Ruimtecode]],'2. Programma'!$B$143:$C$160,2,0)</f>
        <v>Expositiezaal</v>
      </c>
      <c r="I43" s="46" t="s">
        <v>525</v>
      </c>
      <c r="J43" s="46" t="s">
        <v>526</v>
      </c>
      <c r="K43" s="49">
        <v>84</v>
      </c>
      <c r="L43" s="101">
        <v>52</v>
      </c>
      <c r="M43" s="102">
        <f>Tabel3[[#This Row],[Frequentie werkdagen]]+Tabel3[[#This Row],[Frequentie weekend]]+Tabel3[[#This Row],[Frequentie feestdagen]]</f>
        <v>263</v>
      </c>
      <c r="N43" s="102">
        <f>IF(Tabel3[[#This Row],[Frequentie Totaal]]=0,0,Tabel3[[#This Row],[M2 vloer ]])</f>
        <v>84</v>
      </c>
      <c r="O43" s="210"/>
      <c r="P43" s="25">
        <v>156</v>
      </c>
      <c r="Q43" s="25">
        <f>IFERROR(INDEX('4. Normen &amp; Tarieven'!$E$10:$N$34,MATCH(G43,'4. Normen &amp; Tarieven'!$B$10:$B$34,0),MATCH(P43,'4. Normen &amp; Tarieven'!$E$8:$Z$8,0)),"")</f>
        <v>100</v>
      </c>
      <c r="R43" s="211">
        <f>IF(Tabel3[[#This Row],[Frequentie werkdagen]]&gt;0,Tabel3[[#This Row],[Frequentie werkdagen]]*Tabel3[[#This Row],[M2 vloer ]]/Tabel3[[#This Row],[Norm werkdagen]],0)</f>
        <v>131.04</v>
      </c>
      <c r="S43" s="169">
        <f>Tabel3[[#This Row],[Uren per jaar]]*$S$4</f>
        <v>0</v>
      </c>
      <c r="T43" s="152">
        <v>100</v>
      </c>
      <c r="U43" s="152">
        <f>IFERROR(INDEX('4. Normen &amp; Tarieven'!$E$10:$N$34,MATCH(G43,'4. Normen &amp; Tarieven'!$B$10:$B$34,0),MATCH(T43,'4. Normen &amp; Tarieven'!$E$8:$Z$8,0)),"")</f>
        <v>100</v>
      </c>
      <c r="V43" s="211">
        <f>IF(Tabel3[[#This Row],[Frequentie weekend]]&gt;0,Tabel3[[#This Row],[Frequentie weekend]]*Tabel3[[#This Row],[M2 vloer ]]/Tabel3[[#This Row],[Norm weekenden]],0)</f>
        <v>84</v>
      </c>
      <c r="W43" s="169">
        <f>Tabel3[[#This Row],[Uren per jaar weekend]]*$W$4</f>
        <v>0</v>
      </c>
      <c r="X43" s="152">
        <v>7</v>
      </c>
      <c r="Y43" s="152">
        <f>IFERROR(INDEX('4. Normen &amp; Tarieven'!$E$10:$N$34,MATCH(G43,'4. Normen &amp; Tarieven'!$B$10:$B$34,0),MATCH(X43,'4. Normen &amp; Tarieven'!$E$8:$Z$8,0)),"")</f>
        <v>100</v>
      </c>
      <c r="Z43" s="206">
        <f>IF(Tabel3[[#This Row],[Frequentie feestdagen]]&gt;0,Tabel3[[#This Row],[Frequentie feestdagen]]*Tabel3[[#This Row],[M2 vloer ]]/Tabel3[[#This Row],[Norm feestdagen]],0)</f>
        <v>5.88</v>
      </c>
      <c r="AA43" s="170">
        <f>Tabel3[[#This Row],[Uren per jaar feestdagen]]*$AA$4</f>
        <v>0</v>
      </c>
      <c r="AB43" s="107">
        <f t="shared" si="0"/>
        <v>220.92</v>
      </c>
      <c r="AC43" s="207">
        <f t="shared" si="3"/>
        <v>0</v>
      </c>
    </row>
    <row r="44" spans="3:29" ht="14.1" customHeight="1" x14ac:dyDescent="0.25">
      <c r="C44" s="42" t="s">
        <v>120</v>
      </c>
      <c r="D44" s="43" t="s">
        <v>338</v>
      </c>
      <c r="E44" s="44" t="s">
        <v>398</v>
      </c>
      <c r="F44" s="45" t="s">
        <v>372</v>
      </c>
      <c r="G44" s="45" t="s">
        <v>177</v>
      </c>
      <c r="H44" s="50" t="str">
        <f>VLOOKUP(Tabel3[[#This Row],[Ruimtecode]],'2. Programma'!$B$143:$C$160,2,0)</f>
        <v>Expositiezaal</v>
      </c>
      <c r="I44" s="46" t="s">
        <v>525</v>
      </c>
      <c r="J44" s="46" t="s">
        <v>526</v>
      </c>
      <c r="K44" s="49">
        <v>50</v>
      </c>
      <c r="L44" s="101">
        <v>52</v>
      </c>
      <c r="M44" s="102">
        <f>Tabel3[[#This Row],[Frequentie werkdagen]]+Tabel3[[#This Row],[Frequentie weekend]]+Tabel3[[#This Row],[Frequentie feestdagen]]</f>
        <v>263</v>
      </c>
      <c r="N44" s="102">
        <f>IF(Tabel3[[#This Row],[Frequentie Totaal]]=0,0,Tabel3[[#This Row],[M2 vloer ]])</f>
        <v>50</v>
      </c>
      <c r="O44" s="210"/>
      <c r="P44" s="25">
        <v>156</v>
      </c>
      <c r="Q44" s="25">
        <f>IFERROR(INDEX('4. Normen &amp; Tarieven'!$E$10:$N$34,MATCH(G44,'4. Normen &amp; Tarieven'!$B$10:$B$34,0),MATCH(P44,'4. Normen &amp; Tarieven'!$E$8:$Z$8,0)),"")</f>
        <v>100</v>
      </c>
      <c r="R44" s="211">
        <f>IF(Tabel3[[#This Row],[Frequentie werkdagen]]&gt;0,Tabel3[[#This Row],[Frequentie werkdagen]]*Tabel3[[#This Row],[M2 vloer ]]/Tabel3[[#This Row],[Norm werkdagen]],0)</f>
        <v>78</v>
      </c>
      <c r="S44" s="169">
        <f>Tabel3[[#This Row],[Uren per jaar]]*$S$4</f>
        <v>0</v>
      </c>
      <c r="T44" s="152">
        <v>100</v>
      </c>
      <c r="U44" s="152">
        <f>IFERROR(INDEX('4. Normen &amp; Tarieven'!$E$10:$N$34,MATCH(G44,'4. Normen &amp; Tarieven'!$B$10:$B$34,0),MATCH(T44,'4. Normen &amp; Tarieven'!$E$8:$Z$8,0)),"")</f>
        <v>100</v>
      </c>
      <c r="V44" s="211">
        <f>IF(Tabel3[[#This Row],[Frequentie weekend]]&gt;0,Tabel3[[#This Row],[Frequentie weekend]]*Tabel3[[#This Row],[M2 vloer ]]/Tabel3[[#This Row],[Norm weekenden]],0)</f>
        <v>50</v>
      </c>
      <c r="W44" s="169">
        <f>Tabel3[[#This Row],[Uren per jaar weekend]]*$W$4</f>
        <v>0</v>
      </c>
      <c r="X44" s="152">
        <v>7</v>
      </c>
      <c r="Y44" s="152">
        <f>IFERROR(INDEX('4. Normen &amp; Tarieven'!$E$10:$N$34,MATCH(G44,'4. Normen &amp; Tarieven'!$B$10:$B$34,0),MATCH(X44,'4. Normen &amp; Tarieven'!$E$8:$Z$8,0)),"")</f>
        <v>100</v>
      </c>
      <c r="Z44" s="206">
        <f>IF(Tabel3[[#This Row],[Frequentie feestdagen]]&gt;0,Tabel3[[#This Row],[Frequentie feestdagen]]*Tabel3[[#This Row],[M2 vloer ]]/Tabel3[[#This Row],[Norm feestdagen]],0)</f>
        <v>3.5</v>
      </c>
      <c r="AA44" s="170">
        <f>Tabel3[[#This Row],[Uren per jaar feestdagen]]*$AA$4</f>
        <v>0</v>
      </c>
      <c r="AB44" s="107">
        <f t="shared" si="0"/>
        <v>131.5</v>
      </c>
      <c r="AC44" s="207">
        <f t="shared" si="3"/>
        <v>0</v>
      </c>
    </row>
    <row r="45" spans="3:29" ht="14.1" customHeight="1" x14ac:dyDescent="0.25">
      <c r="C45" s="42" t="s">
        <v>120</v>
      </c>
      <c r="D45" s="43" t="s">
        <v>338</v>
      </c>
      <c r="E45" s="44" t="s">
        <v>399</v>
      </c>
      <c r="F45" s="45" t="s">
        <v>372</v>
      </c>
      <c r="G45" s="45" t="s">
        <v>177</v>
      </c>
      <c r="H45" s="50" t="str">
        <f>VLOOKUP(Tabel3[[#This Row],[Ruimtecode]],'2. Programma'!$B$143:$C$160,2,0)</f>
        <v>Expositiezaal</v>
      </c>
      <c r="I45" s="46" t="s">
        <v>523</v>
      </c>
      <c r="J45" s="46" t="s">
        <v>524</v>
      </c>
      <c r="K45" s="49">
        <v>8</v>
      </c>
      <c r="L45" s="101">
        <v>52</v>
      </c>
      <c r="M45" s="102">
        <f>Tabel3[[#This Row],[Frequentie werkdagen]]+Tabel3[[#This Row],[Frequentie weekend]]+Tabel3[[#This Row],[Frequentie feestdagen]]</f>
        <v>263</v>
      </c>
      <c r="N45" s="102">
        <f>IF(Tabel3[[#This Row],[Frequentie Totaal]]=0,0,Tabel3[[#This Row],[M2 vloer ]])</f>
        <v>8</v>
      </c>
      <c r="O45" s="210"/>
      <c r="P45" s="25">
        <v>156</v>
      </c>
      <c r="Q45" s="25">
        <f>IFERROR(INDEX('4. Normen &amp; Tarieven'!$E$10:$N$34,MATCH(G45,'4. Normen &amp; Tarieven'!$B$10:$B$34,0),MATCH(P45,'4. Normen &amp; Tarieven'!$E$8:$Z$8,0)),"")</f>
        <v>100</v>
      </c>
      <c r="R45" s="211">
        <f>IF(Tabel3[[#This Row],[Frequentie werkdagen]]&gt;0,Tabel3[[#This Row],[Frequentie werkdagen]]*Tabel3[[#This Row],[M2 vloer ]]/Tabel3[[#This Row],[Norm werkdagen]],0)</f>
        <v>12.48</v>
      </c>
      <c r="S45" s="169">
        <f>Tabel3[[#This Row],[Uren per jaar]]*$S$4</f>
        <v>0</v>
      </c>
      <c r="T45" s="152">
        <v>100</v>
      </c>
      <c r="U45" s="152">
        <f>IFERROR(INDEX('4. Normen &amp; Tarieven'!$E$10:$N$34,MATCH(G45,'4. Normen &amp; Tarieven'!$B$10:$B$34,0),MATCH(T45,'4. Normen &amp; Tarieven'!$E$8:$Z$8,0)),"")</f>
        <v>100</v>
      </c>
      <c r="V45" s="211">
        <f>IF(Tabel3[[#This Row],[Frequentie weekend]]&gt;0,Tabel3[[#This Row],[Frequentie weekend]]*Tabel3[[#This Row],[M2 vloer ]]/Tabel3[[#This Row],[Norm weekenden]],0)</f>
        <v>8</v>
      </c>
      <c r="W45" s="169">
        <f>Tabel3[[#This Row],[Uren per jaar weekend]]*$W$4</f>
        <v>0</v>
      </c>
      <c r="X45" s="152">
        <v>7</v>
      </c>
      <c r="Y45" s="152">
        <f>IFERROR(INDEX('4. Normen &amp; Tarieven'!$E$10:$N$34,MATCH(G45,'4. Normen &amp; Tarieven'!$B$10:$B$34,0),MATCH(X45,'4. Normen &amp; Tarieven'!$E$8:$Z$8,0)),"")</f>
        <v>100</v>
      </c>
      <c r="Z45" s="206">
        <f>IF(Tabel3[[#This Row],[Frequentie feestdagen]]&gt;0,Tabel3[[#This Row],[Frequentie feestdagen]]*Tabel3[[#This Row],[M2 vloer ]]/Tabel3[[#This Row],[Norm feestdagen]],0)</f>
        <v>0.56000000000000005</v>
      </c>
      <c r="AA45" s="170">
        <f>Tabel3[[#This Row],[Uren per jaar feestdagen]]*$AA$4</f>
        <v>0</v>
      </c>
      <c r="AB45" s="107">
        <f t="shared" si="0"/>
        <v>21.04</v>
      </c>
      <c r="AC45" s="207">
        <f t="shared" si="3"/>
        <v>0</v>
      </c>
    </row>
    <row r="46" spans="3:29" ht="14.1" customHeight="1" x14ac:dyDescent="0.25">
      <c r="C46" s="42" t="s">
        <v>120</v>
      </c>
      <c r="D46" s="43" t="s">
        <v>338</v>
      </c>
      <c r="E46" s="44" t="s">
        <v>400</v>
      </c>
      <c r="F46" s="45" t="s">
        <v>372</v>
      </c>
      <c r="G46" s="45" t="s">
        <v>177</v>
      </c>
      <c r="H46" s="50" t="str">
        <f>VLOOKUP(Tabel3[[#This Row],[Ruimtecode]],'2. Programma'!$B$143:$C$160,2,0)</f>
        <v>Expositiezaal</v>
      </c>
      <c r="I46" s="46" t="s">
        <v>525</v>
      </c>
      <c r="J46" s="46" t="s">
        <v>526</v>
      </c>
      <c r="K46" s="49">
        <v>35</v>
      </c>
      <c r="L46" s="101">
        <v>52</v>
      </c>
      <c r="M46" s="102">
        <f>Tabel3[[#This Row],[Frequentie werkdagen]]+Tabel3[[#This Row],[Frequentie weekend]]+Tabel3[[#This Row],[Frequentie feestdagen]]</f>
        <v>263</v>
      </c>
      <c r="N46" s="102">
        <f>IF(Tabel3[[#This Row],[Frequentie Totaal]]=0,0,Tabel3[[#This Row],[M2 vloer ]])</f>
        <v>35</v>
      </c>
      <c r="O46" s="210"/>
      <c r="P46" s="25">
        <v>156</v>
      </c>
      <c r="Q46" s="25">
        <f>IFERROR(INDEX('4. Normen &amp; Tarieven'!$E$10:$N$34,MATCH(G46,'4. Normen &amp; Tarieven'!$B$10:$B$34,0),MATCH(P46,'4. Normen &amp; Tarieven'!$E$8:$Z$8,0)),"")</f>
        <v>100</v>
      </c>
      <c r="R46" s="211">
        <f>IF(Tabel3[[#This Row],[Frequentie werkdagen]]&gt;0,Tabel3[[#This Row],[Frequentie werkdagen]]*Tabel3[[#This Row],[M2 vloer ]]/Tabel3[[#This Row],[Norm werkdagen]],0)</f>
        <v>54.6</v>
      </c>
      <c r="S46" s="169">
        <f>Tabel3[[#This Row],[Uren per jaar]]*$S$4</f>
        <v>0</v>
      </c>
      <c r="T46" s="152">
        <v>100</v>
      </c>
      <c r="U46" s="152">
        <f>IFERROR(INDEX('4. Normen &amp; Tarieven'!$E$10:$N$34,MATCH(G46,'4. Normen &amp; Tarieven'!$B$10:$B$34,0),MATCH(T46,'4. Normen &amp; Tarieven'!$E$8:$Z$8,0)),"")</f>
        <v>100</v>
      </c>
      <c r="V46" s="211">
        <f>IF(Tabel3[[#This Row],[Frequentie weekend]]&gt;0,Tabel3[[#This Row],[Frequentie weekend]]*Tabel3[[#This Row],[M2 vloer ]]/Tabel3[[#This Row],[Norm weekenden]],0)</f>
        <v>35</v>
      </c>
      <c r="W46" s="169">
        <f>Tabel3[[#This Row],[Uren per jaar weekend]]*$W$4</f>
        <v>0</v>
      </c>
      <c r="X46" s="152">
        <v>7</v>
      </c>
      <c r="Y46" s="152">
        <f>IFERROR(INDEX('4. Normen &amp; Tarieven'!$E$10:$N$34,MATCH(G46,'4. Normen &amp; Tarieven'!$B$10:$B$34,0),MATCH(X46,'4. Normen &amp; Tarieven'!$E$8:$Z$8,0)),"")</f>
        <v>100</v>
      </c>
      <c r="Z46" s="206">
        <f>IF(Tabel3[[#This Row],[Frequentie feestdagen]]&gt;0,Tabel3[[#This Row],[Frequentie feestdagen]]*Tabel3[[#This Row],[M2 vloer ]]/Tabel3[[#This Row],[Norm feestdagen]],0)</f>
        <v>2.4500000000000002</v>
      </c>
      <c r="AA46" s="170">
        <f>Tabel3[[#This Row],[Uren per jaar feestdagen]]*$AA$4</f>
        <v>0</v>
      </c>
      <c r="AB46" s="107">
        <f t="shared" si="0"/>
        <v>92.05</v>
      </c>
      <c r="AC46" s="207">
        <f t="shared" si="3"/>
        <v>0</v>
      </c>
    </row>
    <row r="47" spans="3:29" ht="14.1" customHeight="1" x14ac:dyDescent="0.25">
      <c r="C47" s="42" t="s">
        <v>120</v>
      </c>
      <c r="D47" s="43" t="s">
        <v>338</v>
      </c>
      <c r="E47" s="44" t="s">
        <v>401</v>
      </c>
      <c r="F47" s="45" t="s">
        <v>372</v>
      </c>
      <c r="G47" s="45" t="s">
        <v>177</v>
      </c>
      <c r="H47" s="50" t="str">
        <f>VLOOKUP(Tabel3[[#This Row],[Ruimtecode]],'2. Programma'!$B$143:$C$160,2,0)</f>
        <v>Expositiezaal</v>
      </c>
      <c r="I47" s="46" t="s">
        <v>525</v>
      </c>
      <c r="J47" s="46" t="s">
        <v>526</v>
      </c>
      <c r="K47" s="49">
        <v>35</v>
      </c>
      <c r="L47" s="101">
        <v>52</v>
      </c>
      <c r="M47" s="102">
        <f>Tabel3[[#This Row],[Frequentie werkdagen]]+Tabel3[[#This Row],[Frequentie weekend]]+Tabel3[[#This Row],[Frequentie feestdagen]]</f>
        <v>263</v>
      </c>
      <c r="N47" s="102">
        <f>IF(Tabel3[[#This Row],[Frequentie Totaal]]=0,0,Tabel3[[#This Row],[M2 vloer ]])</f>
        <v>35</v>
      </c>
      <c r="O47" s="210"/>
      <c r="P47" s="25">
        <v>156</v>
      </c>
      <c r="Q47" s="25">
        <f>IFERROR(INDEX('4. Normen &amp; Tarieven'!$E$10:$N$34,MATCH(G47,'4. Normen &amp; Tarieven'!$B$10:$B$34,0),MATCH(P47,'4. Normen &amp; Tarieven'!$E$8:$Z$8,0)),"")</f>
        <v>100</v>
      </c>
      <c r="R47" s="211">
        <f>IF(Tabel3[[#This Row],[Frequentie werkdagen]]&gt;0,Tabel3[[#This Row],[Frequentie werkdagen]]*Tabel3[[#This Row],[M2 vloer ]]/Tabel3[[#This Row],[Norm werkdagen]],0)</f>
        <v>54.6</v>
      </c>
      <c r="S47" s="169">
        <f>Tabel3[[#This Row],[Uren per jaar]]*$S$4</f>
        <v>0</v>
      </c>
      <c r="T47" s="152">
        <v>100</v>
      </c>
      <c r="U47" s="152">
        <f>IFERROR(INDEX('4. Normen &amp; Tarieven'!$E$10:$N$34,MATCH(G47,'4. Normen &amp; Tarieven'!$B$10:$B$34,0),MATCH(T47,'4. Normen &amp; Tarieven'!$E$8:$Z$8,0)),"")</f>
        <v>100</v>
      </c>
      <c r="V47" s="211">
        <f>IF(Tabel3[[#This Row],[Frequentie weekend]]&gt;0,Tabel3[[#This Row],[Frequentie weekend]]*Tabel3[[#This Row],[M2 vloer ]]/Tabel3[[#This Row],[Norm weekenden]],0)</f>
        <v>35</v>
      </c>
      <c r="W47" s="169">
        <f>Tabel3[[#This Row],[Uren per jaar weekend]]*$W$4</f>
        <v>0</v>
      </c>
      <c r="X47" s="152">
        <v>7</v>
      </c>
      <c r="Y47" s="152">
        <f>IFERROR(INDEX('4. Normen &amp; Tarieven'!$E$10:$N$34,MATCH(G47,'4. Normen &amp; Tarieven'!$B$10:$B$34,0),MATCH(X47,'4. Normen &amp; Tarieven'!$E$8:$Z$8,0)),"")</f>
        <v>100</v>
      </c>
      <c r="Z47" s="206">
        <f>IF(Tabel3[[#This Row],[Frequentie feestdagen]]&gt;0,Tabel3[[#This Row],[Frequentie feestdagen]]*Tabel3[[#This Row],[M2 vloer ]]/Tabel3[[#This Row],[Norm feestdagen]],0)</f>
        <v>2.4500000000000002</v>
      </c>
      <c r="AA47" s="170">
        <f>Tabel3[[#This Row],[Uren per jaar feestdagen]]*$AA$4</f>
        <v>0</v>
      </c>
      <c r="AB47" s="107">
        <f t="shared" si="0"/>
        <v>92.05</v>
      </c>
      <c r="AC47" s="207">
        <f t="shared" si="3"/>
        <v>0</v>
      </c>
    </row>
    <row r="48" spans="3:29" ht="14.1" customHeight="1" x14ac:dyDescent="0.25">
      <c r="C48" s="42" t="s">
        <v>120</v>
      </c>
      <c r="D48" s="43" t="s">
        <v>338</v>
      </c>
      <c r="E48" s="44" t="s">
        <v>402</v>
      </c>
      <c r="F48" s="45" t="s">
        <v>372</v>
      </c>
      <c r="G48" s="45" t="s">
        <v>177</v>
      </c>
      <c r="H48" s="50" t="str">
        <f>VLOOKUP(Tabel3[[#This Row],[Ruimtecode]],'2. Programma'!$B$143:$C$160,2,0)</f>
        <v>Expositiezaal</v>
      </c>
      <c r="I48" s="46" t="s">
        <v>525</v>
      </c>
      <c r="J48" s="46" t="s">
        <v>526</v>
      </c>
      <c r="K48" s="49">
        <v>84</v>
      </c>
      <c r="L48" s="101">
        <v>52</v>
      </c>
      <c r="M48" s="102">
        <f>Tabel3[[#This Row],[Frequentie werkdagen]]+Tabel3[[#This Row],[Frequentie weekend]]+Tabel3[[#This Row],[Frequentie feestdagen]]</f>
        <v>263</v>
      </c>
      <c r="N48" s="102">
        <f>IF(Tabel3[[#This Row],[Frequentie Totaal]]=0,0,Tabel3[[#This Row],[M2 vloer ]])</f>
        <v>84</v>
      </c>
      <c r="O48" s="210"/>
      <c r="P48" s="25">
        <v>156</v>
      </c>
      <c r="Q48" s="25">
        <f>IFERROR(INDEX('4. Normen &amp; Tarieven'!$E$10:$N$34,MATCH(G48,'4. Normen &amp; Tarieven'!$B$10:$B$34,0),MATCH(P48,'4. Normen &amp; Tarieven'!$E$8:$Z$8,0)),"")</f>
        <v>100</v>
      </c>
      <c r="R48" s="211">
        <f>IF(Tabel3[[#This Row],[Frequentie werkdagen]]&gt;0,Tabel3[[#This Row],[Frequentie werkdagen]]*Tabel3[[#This Row],[M2 vloer ]]/Tabel3[[#This Row],[Norm werkdagen]],0)</f>
        <v>131.04</v>
      </c>
      <c r="S48" s="169">
        <f>Tabel3[[#This Row],[Uren per jaar]]*$S$4</f>
        <v>0</v>
      </c>
      <c r="T48" s="152">
        <v>100</v>
      </c>
      <c r="U48" s="152">
        <f>IFERROR(INDEX('4. Normen &amp; Tarieven'!$E$10:$N$34,MATCH(G48,'4. Normen &amp; Tarieven'!$B$10:$B$34,0),MATCH(T48,'4. Normen &amp; Tarieven'!$E$8:$Z$8,0)),"")</f>
        <v>100</v>
      </c>
      <c r="V48" s="211">
        <f>IF(Tabel3[[#This Row],[Frequentie weekend]]&gt;0,Tabel3[[#This Row],[Frequentie weekend]]*Tabel3[[#This Row],[M2 vloer ]]/Tabel3[[#This Row],[Norm weekenden]],0)</f>
        <v>84</v>
      </c>
      <c r="W48" s="169">
        <f>Tabel3[[#This Row],[Uren per jaar weekend]]*$W$4</f>
        <v>0</v>
      </c>
      <c r="X48" s="152">
        <v>7</v>
      </c>
      <c r="Y48" s="152">
        <f>IFERROR(INDEX('4. Normen &amp; Tarieven'!$E$10:$N$34,MATCH(G48,'4. Normen &amp; Tarieven'!$B$10:$B$34,0),MATCH(X48,'4. Normen &amp; Tarieven'!$E$8:$Z$8,0)),"")</f>
        <v>100</v>
      </c>
      <c r="Z48" s="206">
        <f>IF(Tabel3[[#This Row],[Frequentie feestdagen]]&gt;0,Tabel3[[#This Row],[Frequentie feestdagen]]*Tabel3[[#This Row],[M2 vloer ]]/Tabel3[[#This Row],[Norm feestdagen]],0)</f>
        <v>5.88</v>
      </c>
      <c r="AA48" s="170">
        <f>Tabel3[[#This Row],[Uren per jaar feestdagen]]*$AA$4</f>
        <v>0</v>
      </c>
      <c r="AB48" s="107">
        <f t="shared" si="0"/>
        <v>220.92</v>
      </c>
      <c r="AC48" s="207">
        <f t="shared" si="3"/>
        <v>0</v>
      </c>
    </row>
    <row r="49" spans="3:29" ht="14.1" customHeight="1" x14ac:dyDescent="0.25">
      <c r="C49" s="42" t="s">
        <v>120</v>
      </c>
      <c r="D49" s="43" t="s">
        <v>338</v>
      </c>
      <c r="E49" s="44" t="s">
        <v>403</v>
      </c>
      <c r="F49" s="45" t="s">
        <v>372</v>
      </c>
      <c r="G49" s="45" t="s">
        <v>177</v>
      </c>
      <c r="H49" s="50" t="str">
        <f>VLOOKUP(Tabel3[[#This Row],[Ruimtecode]],'2. Programma'!$B$143:$C$160,2,0)</f>
        <v>Expositiezaal</v>
      </c>
      <c r="I49" s="46" t="s">
        <v>525</v>
      </c>
      <c r="J49" s="46" t="s">
        <v>526</v>
      </c>
      <c r="K49" s="49">
        <v>60</v>
      </c>
      <c r="L49" s="101">
        <v>52</v>
      </c>
      <c r="M49" s="102">
        <f>Tabel3[[#This Row],[Frequentie werkdagen]]+Tabel3[[#This Row],[Frequentie weekend]]+Tabel3[[#This Row],[Frequentie feestdagen]]</f>
        <v>263</v>
      </c>
      <c r="N49" s="102">
        <f>IF(Tabel3[[#This Row],[Frequentie Totaal]]=0,0,Tabel3[[#This Row],[M2 vloer ]])</f>
        <v>60</v>
      </c>
      <c r="O49" s="210"/>
      <c r="P49" s="25">
        <v>156</v>
      </c>
      <c r="Q49" s="25">
        <f>IFERROR(INDEX('4. Normen &amp; Tarieven'!$E$10:$N$34,MATCH(G49,'4. Normen &amp; Tarieven'!$B$10:$B$34,0),MATCH(P49,'4. Normen &amp; Tarieven'!$E$8:$Z$8,0)),"")</f>
        <v>100</v>
      </c>
      <c r="R49" s="211">
        <f>IF(Tabel3[[#This Row],[Frequentie werkdagen]]&gt;0,Tabel3[[#This Row],[Frequentie werkdagen]]*Tabel3[[#This Row],[M2 vloer ]]/Tabel3[[#This Row],[Norm werkdagen]],0)</f>
        <v>93.6</v>
      </c>
      <c r="S49" s="169">
        <f>Tabel3[[#This Row],[Uren per jaar]]*$S$4</f>
        <v>0</v>
      </c>
      <c r="T49" s="152">
        <v>100</v>
      </c>
      <c r="U49" s="152">
        <f>IFERROR(INDEX('4. Normen &amp; Tarieven'!$E$10:$N$34,MATCH(G49,'4. Normen &amp; Tarieven'!$B$10:$B$34,0),MATCH(T49,'4. Normen &amp; Tarieven'!$E$8:$Z$8,0)),"")</f>
        <v>100</v>
      </c>
      <c r="V49" s="211">
        <f>IF(Tabel3[[#This Row],[Frequentie weekend]]&gt;0,Tabel3[[#This Row],[Frequentie weekend]]*Tabel3[[#This Row],[M2 vloer ]]/Tabel3[[#This Row],[Norm weekenden]],0)</f>
        <v>60</v>
      </c>
      <c r="W49" s="169">
        <f>Tabel3[[#This Row],[Uren per jaar weekend]]*$W$4</f>
        <v>0</v>
      </c>
      <c r="X49" s="152">
        <v>7</v>
      </c>
      <c r="Y49" s="152">
        <f>IFERROR(INDEX('4. Normen &amp; Tarieven'!$E$10:$N$34,MATCH(G49,'4. Normen &amp; Tarieven'!$B$10:$B$34,0),MATCH(X49,'4. Normen &amp; Tarieven'!$E$8:$Z$8,0)),"")</f>
        <v>100</v>
      </c>
      <c r="Z49" s="206">
        <f>IF(Tabel3[[#This Row],[Frequentie feestdagen]]&gt;0,Tabel3[[#This Row],[Frequentie feestdagen]]*Tabel3[[#This Row],[M2 vloer ]]/Tabel3[[#This Row],[Norm feestdagen]],0)</f>
        <v>4.2</v>
      </c>
      <c r="AA49" s="170">
        <f>Tabel3[[#This Row],[Uren per jaar feestdagen]]*$AA$4</f>
        <v>0</v>
      </c>
      <c r="AB49" s="107">
        <f t="shared" si="0"/>
        <v>157.79999999999998</v>
      </c>
      <c r="AC49" s="207">
        <f t="shared" si="3"/>
        <v>0</v>
      </c>
    </row>
    <row r="50" spans="3:29" ht="14.1" customHeight="1" x14ac:dyDescent="0.25">
      <c r="C50" s="42" t="s">
        <v>120</v>
      </c>
      <c r="D50" s="43" t="s">
        <v>338</v>
      </c>
      <c r="E50" s="44" t="s">
        <v>404</v>
      </c>
      <c r="F50" s="45" t="s">
        <v>372</v>
      </c>
      <c r="G50" s="45" t="s">
        <v>177</v>
      </c>
      <c r="H50" s="50" t="str">
        <f>VLOOKUP(Tabel3[[#This Row],[Ruimtecode]],'2. Programma'!$B$143:$C$160,2,0)</f>
        <v>Expositiezaal</v>
      </c>
      <c r="I50" s="46" t="s">
        <v>525</v>
      </c>
      <c r="J50" s="46" t="s">
        <v>526</v>
      </c>
      <c r="K50" s="49">
        <v>34</v>
      </c>
      <c r="L50" s="101">
        <v>52</v>
      </c>
      <c r="M50" s="102">
        <f>Tabel3[[#This Row],[Frequentie werkdagen]]+Tabel3[[#This Row],[Frequentie weekend]]+Tabel3[[#This Row],[Frequentie feestdagen]]</f>
        <v>263</v>
      </c>
      <c r="N50" s="102">
        <f>IF(Tabel3[[#This Row],[Frequentie Totaal]]=0,0,Tabel3[[#This Row],[M2 vloer ]])</f>
        <v>34</v>
      </c>
      <c r="O50" s="210"/>
      <c r="P50" s="25">
        <v>156</v>
      </c>
      <c r="Q50" s="25">
        <f>IFERROR(INDEX('4. Normen &amp; Tarieven'!$E$10:$N$34,MATCH(G50,'4. Normen &amp; Tarieven'!$B$10:$B$34,0),MATCH(P50,'4. Normen &amp; Tarieven'!$E$8:$Z$8,0)),"")</f>
        <v>100</v>
      </c>
      <c r="R50" s="211">
        <f>IF(Tabel3[[#This Row],[Frequentie werkdagen]]&gt;0,Tabel3[[#This Row],[Frequentie werkdagen]]*Tabel3[[#This Row],[M2 vloer ]]/Tabel3[[#This Row],[Norm werkdagen]],0)</f>
        <v>53.04</v>
      </c>
      <c r="S50" s="169">
        <f>Tabel3[[#This Row],[Uren per jaar]]*$S$4</f>
        <v>0</v>
      </c>
      <c r="T50" s="152">
        <v>100</v>
      </c>
      <c r="U50" s="152">
        <f>IFERROR(INDEX('4. Normen &amp; Tarieven'!$E$10:$N$34,MATCH(G50,'4. Normen &amp; Tarieven'!$B$10:$B$34,0),MATCH(T50,'4. Normen &amp; Tarieven'!$E$8:$Z$8,0)),"")</f>
        <v>100</v>
      </c>
      <c r="V50" s="211">
        <f>IF(Tabel3[[#This Row],[Frequentie weekend]]&gt;0,Tabel3[[#This Row],[Frequentie weekend]]*Tabel3[[#This Row],[M2 vloer ]]/Tabel3[[#This Row],[Norm weekenden]],0)</f>
        <v>34</v>
      </c>
      <c r="W50" s="169">
        <f>Tabel3[[#This Row],[Uren per jaar weekend]]*$W$4</f>
        <v>0</v>
      </c>
      <c r="X50" s="152">
        <v>7</v>
      </c>
      <c r="Y50" s="152">
        <f>IFERROR(INDEX('4. Normen &amp; Tarieven'!$E$10:$N$34,MATCH(G50,'4. Normen &amp; Tarieven'!$B$10:$B$34,0),MATCH(X50,'4. Normen &amp; Tarieven'!$E$8:$Z$8,0)),"")</f>
        <v>100</v>
      </c>
      <c r="Z50" s="206">
        <f>IF(Tabel3[[#This Row],[Frequentie feestdagen]]&gt;0,Tabel3[[#This Row],[Frequentie feestdagen]]*Tabel3[[#This Row],[M2 vloer ]]/Tabel3[[#This Row],[Norm feestdagen]],0)</f>
        <v>2.38</v>
      </c>
      <c r="AA50" s="170">
        <f>Tabel3[[#This Row],[Uren per jaar feestdagen]]*$AA$4</f>
        <v>0</v>
      </c>
      <c r="AB50" s="107">
        <f t="shared" si="0"/>
        <v>89.419999999999987</v>
      </c>
      <c r="AC50" s="207">
        <f t="shared" si="3"/>
        <v>0</v>
      </c>
    </row>
    <row r="51" spans="3:29" ht="14.1" customHeight="1" x14ac:dyDescent="0.25">
      <c r="C51" s="42" t="s">
        <v>120</v>
      </c>
      <c r="D51" s="43" t="s">
        <v>338</v>
      </c>
      <c r="E51" s="44" t="s">
        <v>405</v>
      </c>
      <c r="F51" s="45" t="s">
        <v>372</v>
      </c>
      <c r="G51" s="45" t="s">
        <v>177</v>
      </c>
      <c r="H51" s="50" t="str">
        <f>VLOOKUP(Tabel3[[#This Row],[Ruimtecode]],'2. Programma'!$B$143:$C$160,2,0)</f>
        <v>Expositiezaal</v>
      </c>
      <c r="I51" s="46" t="s">
        <v>525</v>
      </c>
      <c r="J51" s="46" t="s">
        <v>526</v>
      </c>
      <c r="K51" s="49">
        <v>35</v>
      </c>
      <c r="L51" s="101">
        <v>52</v>
      </c>
      <c r="M51" s="102">
        <f>Tabel3[[#This Row],[Frequentie werkdagen]]+Tabel3[[#This Row],[Frequentie weekend]]+Tabel3[[#This Row],[Frequentie feestdagen]]</f>
        <v>263</v>
      </c>
      <c r="N51" s="102">
        <f>IF(Tabel3[[#This Row],[Frequentie Totaal]]=0,0,Tabel3[[#This Row],[M2 vloer ]])</f>
        <v>35</v>
      </c>
      <c r="O51" s="210"/>
      <c r="P51" s="25">
        <v>156</v>
      </c>
      <c r="Q51" s="25">
        <f>IFERROR(INDEX('4. Normen &amp; Tarieven'!$E$10:$N$34,MATCH(G51,'4. Normen &amp; Tarieven'!$B$10:$B$34,0),MATCH(P51,'4. Normen &amp; Tarieven'!$E$8:$Z$8,0)),"")</f>
        <v>100</v>
      </c>
      <c r="R51" s="211">
        <f>IF(Tabel3[[#This Row],[Frequentie werkdagen]]&gt;0,Tabel3[[#This Row],[Frequentie werkdagen]]*Tabel3[[#This Row],[M2 vloer ]]/Tabel3[[#This Row],[Norm werkdagen]],0)</f>
        <v>54.6</v>
      </c>
      <c r="S51" s="169">
        <f>Tabel3[[#This Row],[Uren per jaar]]*$S$4</f>
        <v>0</v>
      </c>
      <c r="T51" s="152">
        <v>100</v>
      </c>
      <c r="U51" s="152">
        <f>IFERROR(INDEX('4. Normen &amp; Tarieven'!$E$10:$N$34,MATCH(G51,'4. Normen &amp; Tarieven'!$B$10:$B$34,0),MATCH(T51,'4. Normen &amp; Tarieven'!$E$8:$Z$8,0)),"")</f>
        <v>100</v>
      </c>
      <c r="V51" s="211">
        <f>IF(Tabel3[[#This Row],[Frequentie weekend]]&gt;0,Tabel3[[#This Row],[Frequentie weekend]]*Tabel3[[#This Row],[M2 vloer ]]/Tabel3[[#This Row],[Norm weekenden]],0)</f>
        <v>35</v>
      </c>
      <c r="W51" s="169">
        <f>Tabel3[[#This Row],[Uren per jaar weekend]]*$W$4</f>
        <v>0</v>
      </c>
      <c r="X51" s="152">
        <v>7</v>
      </c>
      <c r="Y51" s="152">
        <f>IFERROR(INDEX('4. Normen &amp; Tarieven'!$E$10:$N$34,MATCH(G51,'4. Normen &amp; Tarieven'!$B$10:$B$34,0),MATCH(X51,'4. Normen &amp; Tarieven'!$E$8:$Z$8,0)),"")</f>
        <v>100</v>
      </c>
      <c r="Z51" s="206">
        <f>IF(Tabel3[[#This Row],[Frequentie feestdagen]]&gt;0,Tabel3[[#This Row],[Frequentie feestdagen]]*Tabel3[[#This Row],[M2 vloer ]]/Tabel3[[#This Row],[Norm feestdagen]],0)</f>
        <v>2.4500000000000002</v>
      </c>
      <c r="AA51" s="170">
        <f>Tabel3[[#This Row],[Uren per jaar feestdagen]]*$AA$4</f>
        <v>0</v>
      </c>
      <c r="AB51" s="107">
        <f t="shared" si="0"/>
        <v>92.05</v>
      </c>
      <c r="AC51" s="207">
        <f t="shared" si="3"/>
        <v>0</v>
      </c>
    </row>
    <row r="52" spans="3:29" ht="14.1" customHeight="1" x14ac:dyDescent="0.25">
      <c r="C52" s="42" t="s">
        <v>120</v>
      </c>
      <c r="D52" s="43" t="s">
        <v>338</v>
      </c>
      <c r="E52" s="44" t="s">
        <v>406</v>
      </c>
      <c r="F52" s="45" t="s">
        <v>372</v>
      </c>
      <c r="G52" s="45" t="s">
        <v>177</v>
      </c>
      <c r="H52" s="50" t="str">
        <f>VLOOKUP(Tabel3[[#This Row],[Ruimtecode]],'2. Programma'!$B$143:$C$160,2,0)</f>
        <v>Expositiezaal</v>
      </c>
      <c r="I52" s="46" t="s">
        <v>525</v>
      </c>
      <c r="J52" s="46" t="s">
        <v>526</v>
      </c>
      <c r="K52" s="49">
        <v>69</v>
      </c>
      <c r="L52" s="101">
        <v>52</v>
      </c>
      <c r="M52" s="102">
        <f>Tabel3[[#This Row],[Frequentie werkdagen]]+Tabel3[[#This Row],[Frequentie weekend]]+Tabel3[[#This Row],[Frequentie feestdagen]]</f>
        <v>263</v>
      </c>
      <c r="N52" s="102">
        <f>IF(Tabel3[[#This Row],[Frequentie Totaal]]=0,0,Tabel3[[#This Row],[M2 vloer ]])</f>
        <v>69</v>
      </c>
      <c r="O52" s="210"/>
      <c r="P52" s="25">
        <v>156</v>
      </c>
      <c r="Q52" s="25">
        <f>IFERROR(INDEX('4. Normen &amp; Tarieven'!$E$10:$N$34,MATCH(G52,'4. Normen &amp; Tarieven'!$B$10:$B$34,0),MATCH(P52,'4. Normen &amp; Tarieven'!$E$8:$Z$8,0)),"")</f>
        <v>100</v>
      </c>
      <c r="R52" s="211">
        <f>IF(Tabel3[[#This Row],[Frequentie werkdagen]]&gt;0,Tabel3[[#This Row],[Frequentie werkdagen]]*Tabel3[[#This Row],[M2 vloer ]]/Tabel3[[#This Row],[Norm werkdagen]],0)</f>
        <v>107.64</v>
      </c>
      <c r="S52" s="169">
        <f>Tabel3[[#This Row],[Uren per jaar]]*$S$4</f>
        <v>0</v>
      </c>
      <c r="T52" s="152">
        <v>100</v>
      </c>
      <c r="U52" s="152">
        <f>IFERROR(INDEX('4. Normen &amp; Tarieven'!$E$10:$N$34,MATCH(G52,'4. Normen &amp; Tarieven'!$B$10:$B$34,0),MATCH(T52,'4. Normen &amp; Tarieven'!$E$8:$Z$8,0)),"")</f>
        <v>100</v>
      </c>
      <c r="V52" s="211">
        <f>IF(Tabel3[[#This Row],[Frequentie weekend]]&gt;0,Tabel3[[#This Row],[Frequentie weekend]]*Tabel3[[#This Row],[M2 vloer ]]/Tabel3[[#This Row],[Norm weekenden]],0)</f>
        <v>69</v>
      </c>
      <c r="W52" s="169">
        <f>Tabel3[[#This Row],[Uren per jaar weekend]]*$W$4</f>
        <v>0</v>
      </c>
      <c r="X52" s="152">
        <v>7</v>
      </c>
      <c r="Y52" s="152">
        <f>IFERROR(INDEX('4. Normen &amp; Tarieven'!$E$10:$N$34,MATCH(G52,'4. Normen &amp; Tarieven'!$B$10:$B$34,0),MATCH(X52,'4. Normen &amp; Tarieven'!$E$8:$Z$8,0)),"")</f>
        <v>100</v>
      </c>
      <c r="Z52" s="206">
        <f>IF(Tabel3[[#This Row],[Frequentie feestdagen]]&gt;0,Tabel3[[#This Row],[Frequentie feestdagen]]*Tabel3[[#This Row],[M2 vloer ]]/Tabel3[[#This Row],[Norm feestdagen]],0)</f>
        <v>4.83</v>
      </c>
      <c r="AA52" s="170">
        <f>Tabel3[[#This Row],[Uren per jaar feestdagen]]*$AA$4</f>
        <v>0</v>
      </c>
      <c r="AB52" s="107">
        <f t="shared" si="0"/>
        <v>181.47</v>
      </c>
      <c r="AC52" s="207">
        <f t="shared" si="3"/>
        <v>0</v>
      </c>
    </row>
    <row r="53" spans="3:29" ht="14.1" customHeight="1" x14ac:dyDescent="0.25">
      <c r="C53" s="42" t="s">
        <v>120</v>
      </c>
      <c r="D53" s="43" t="s">
        <v>338</v>
      </c>
      <c r="E53" s="44" t="s">
        <v>407</v>
      </c>
      <c r="F53" s="45" t="s">
        <v>372</v>
      </c>
      <c r="G53" s="45" t="s">
        <v>177</v>
      </c>
      <c r="H53" s="50" t="str">
        <f>VLOOKUP(Tabel3[[#This Row],[Ruimtecode]],'2. Programma'!$B$143:$C$160,2,0)</f>
        <v>Expositiezaal</v>
      </c>
      <c r="I53" s="46" t="s">
        <v>525</v>
      </c>
      <c r="J53" s="46" t="s">
        <v>526</v>
      </c>
      <c r="K53" s="49">
        <v>35</v>
      </c>
      <c r="L53" s="101">
        <v>52</v>
      </c>
      <c r="M53" s="102">
        <f>Tabel3[[#This Row],[Frequentie werkdagen]]+Tabel3[[#This Row],[Frequentie weekend]]+Tabel3[[#This Row],[Frequentie feestdagen]]</f>
        <v>263</v>
      </c>
      <c r="N53" s="102">
        <f>IF(Tabel3[[#This Row],[Frequentie Totaal]]=0,0,Tabel3[[#This Row],[M2 vloer ]])</f>
        <v>35</v>
      </c>
      <c r="O53" s="210"/>
      <c r="P53" s="25">
        <v>156</v>
      </c>
      <c r="Q53" s="25">
        <f>IFERROR(INDEX('4. Normen &amp; Tarieven'!$E$10:$N$34,MATCH(G53,'4. Normen &amp; Tarieven'!$B$10:$B$34,0),MATCH(P53,'4. Normen &amp; Tarieven'!$E$8:$Z$8,0)),"")</f>
        <v>100</v>
      </c>
      <c r="R53" s="211">
        <f>IF(Tabel3[[#This Row],[Frequentie werkdagen]]&gt;0,Tabel3[[#This Row],[Frequentie werkdagen]]*Tabel3[[#This Row],[M2 vloer ]]/Tabel3[[#This Row],[Norm werkdagen]],0)</f>
        <v>54.6</v>
      </c>
      <c r="S53" s="169">
        <f>Tabel3[[#This Row],[Uren per jaar]]*$S$4</f>
        <v>0</v>
      </c>
      <c r="T53" s="152">
        <v>100</v>
      </c>
      <c r="U53" s="152">
        <f>IFERROR(INDEX('4. Normen &amp; Tarieven'!$E$10:$N$34,MATCH(G53,'4. Normen &amp; Tarieven'!$B$10:$B$34,0),MATCH(T53,'4. Normen &amp; Tarieven'!$E$8:$Z$8,0)),"")</f>
        <v>100</v>
      </c>
      <c r="V53" s="211">
        <f>IF(Tabel3[[#This Row],[Frequentie weekend]]&gt;0,Tabel3[[#This Row],[Frequentie weekend]]*Tabel3[[#This Row],[M2 vloer ]]/Tabel3[[#This Row],[Norm weekenden]],0)</f>
        <v>35</v>
      </c>
      <c r="W53" s="169">
        <f>Tabel3[[#This Row],[Uren per jaar weekend]]*$W$4</f>
        <v>0</v>
      </c>
      <c r="X53" s="152">
        <v>7</v>
      </c>
      <c r="Y53" s="152">
        <f>IFERROR(INDEX('4. Normen &amp; Tarieven'!$E$10:$N$34,MATCH(G53,'4. Normen &amp; Tarieven'!$B$10:$B$34,0),MATCH(X53,'4. Normen &amp; Tarieven'!$E$8:$Z$8,0)),"")</f>
        <v>100</v>
      </c>
      <c r="Z53" s="206">
        <f>IF(Tabel3[[#This Row],[Frequentie feestdagen]]&gt;0,Tabel3[[#This Row],[Frequentie feestdagen]]*Tabel3[[#This Row],[M2 vloer ]]/Tabel3[[#This Row],[Norm feestdagen]],0)</f>
        <v>2.4500000000000002</v>
      </c>
      <c r="AA53" s="170">
        <f>Tabel3[[#This Row],[Uren per jaar feestdagen]]*$AA$4</f>
        <v>0</v>
      </c>
      <c r="AB53" s="107">
        <f t="shared" si="0"/>
        <v>92.05</v>
      </c>
      <c r="AC53" s="207">
        <f t="shared" si="3"/>
        <v>0</v>
      </c>
    </row>
    <row r="54" spans="3:29" ht="14.1" customHeight="1" x14ac:dyDescent="0.25">
      <c r="C54" s="42" t="s">
        <v>120</v>
      </c>
      <c r="D54" s="43" t="s">
        <v>338</v>
      </c>
      <c r="E54" s="44" t="s">
        <v>408</v>
      </c>
      <c r="F54" s="45" t="s">
        <v>372</v>
      </c>
      <c r="G54" s="45" t="s">
        <v>177</v>
      </c>
      <c r="H54" s="50" t="str">
        <f>VLOOKUP(Tabel3[[#This Row],[Ruimtecode]],'2. Programma'!$B$143:$C$160,2,0)</f>
        <v>Expositiezaal</v>
      </c>
      <c r="I54" s="46" t="s">
        <v>525</v>
      </c>
      <c r="J54" s="46" t="s">
        <v>526</v>
      </c>
      <c r="K54" s="49">
        <v>41</v>
      </c>
      <c r="L54" s="101">
        <v>52</v>
      </c>
      <c r="M54" s="102">
        <f>Tabel3[[#This Row],[Frequentie werkdagen]]+Tabel3[[#This Row],[Frequentie weekend]]+Tabel3[[#This Row],[Frequentie feestdagen]]</f>
        <v>263</v>
      </c>
      <c r="N54" s="102">
        <f>IF(Tabel3[[#This Row],[Frequentie Totaal]]=0,0,Tabel3[[#This Row],[M2 vloer ]])</f>
        <v>41</v>
      </c>
      <c r="O54" s="210"/>
      <c r="P54" s="25">
        <v>156</v>
      </c>
      <c r="Q54" s="25">
        <f>IFERROR(INDEX('4. Normen &amp; Tarieven'!$E$10:$N$34,MATCH(G54,'4. Normen &amp; Tarieven'!$B$10:$B$34,0),MATCH(P54,'4. Normen &amp; Tarieven'!$E$8:$Z$8,0)),"")</f>
        <v>100</v>
      </c>
      <c r="R54" s="211">
        <f>IF(Tabel3[[#This Row],[Frequentie werkdagen]]&gt;0,Tabel3[[#This Row],[Frequentie werkdagen]]*Tabel3[[#This Row],[M2 vloer ]]/Tabel3[[#This Row],[Norm werkdagen]],0)</f>
        <v>63.96</v>
      </c>
      <c r="S54" s="169">
        <f>Tabel3[[#This Row],[Uren per jaar]]*$S$4</f>
        <v>0</v>
      </c>
      <c r="T54" s="152">
        <v>100</v>
      </c>
      <c r="U54" s="152">
        <f>IFERROR(INDEX('4. Normen &amp; Tarieven'!$E$10:$N$34,MATCH(G54,'4. Normen &amp; Tarieven'!$B$10:$B$34,0),MATCH(T54,'4. Normen &amp; Tarieven'!$E$8:$Z$8,0)),"")</f>
        <v>100</v>
      </c>
      <c r="V54" s="211">
        <f>IF(Tabel3[[#This Row],[Frequentie weekend]]&gt;0,Tabel3[[#This Row],[Frequentie weekend]]*Tabel3[[#This Row],[M2 vloer ]]/Tabel3[[#This Row],[Norm weekenden]],0)</f>
        <v>41</v>
      </c>
      <c r="W54" s="169">
        <f>Tabel3[[#This Row],[Uren per jaar weekend]]*$W$4</f>
        <v>0</v>
      </c>
      <c r="X54" s="152">
        <v>7</v>
      </c>
      <c r="Y54" s="152">
        <f>IFERROR(INDEX('4. Normen &amp; Tarieven'!$E$10:$N$34,MATCH(G54,'4. Normen &amp; Tarieven'!$B$10:$B$34,0),MATCH(X54,'4. Normen &amp; Tarieven'!$E$8:$Z$8,0)),"")</f>
        <v>100</v>
      </c>
      <c r="Z54" s="206">
        <f>IF(Tabel3[[#This Row],[Frequentie feestdagen]]&gt;0,Tabel3[[#This Row],[Frequentie feestdagen]]*Tabel3[[#This Row],[M2 vloer ]]/Tabel3[[#This Row],[Norm feestdagen]],0)</f>
        <v>2.87</v>
      </c>
      <c r="AA54" s="170">
        <f>Tabel3[[#This Row],[Uren per jaar feestdagen]]*$AA$4</f>
        <v>0</v>
      </c>
      <c r="AB54" s="107">
        <f t="shared" si="0"/>
        <v>107.83000000000001</v>
      </c>
      <c r="AC54" s="207">
        <f t="shared" si="3"/>
        <v>0</v>
      </c>
    </row>
    <row r="55" spans="3:29" ht="14.1" customHeight="1" x14ac:dyDescent="0.25">
      <c r="C55" s="42" t="s">
        <v>120</v>
      </c>
      <c r="D55" s="43" t="s">
        <v>338</v>
      </c>
      <c r="E55" s="44" t="s">
        <v>409</v>
      </c>
      <c r="F55" s="45" t="s">
        <v>372</v>
      </c>
      <c r="G55" s="45" t="s">
        <v>177</v>
      </c>
      <c r="H55" s="50" t="str">
        <f>VLOOKUP(Tabel3[[#This Row],[Ruimtecode]],'2. Programma'!$B$143:$C$160,2,0)</f>
        <v>Expositiezaal</v>
      </c>
      <c r="I55" s="46" t="s">
        <v>525</v>
      </c>
      <c r="J55" s="46" t="s">
        <v>526</v>
      </c>
      <c r="K55" s="49">
        <v>34</v>
      </c>
      <c r="L55" s="101">
        <v>52</v>
      </c>
      <c r="M55" s="102">
        <f>Tabel3[[#This Row],[Frequentie werkdagen]]+Tabel3[[#This Row],[Frequentie weekend]]+Tabel3[[#This Row],[Frequentie feestdagen]]</f>
        <v>263</v>
      </c>
      <c r="N55" s="102">
        <f>IF(Tabel3[[#This Row],[Frequentie Totaal]]=0,0,Tabel3[[#This Row],[M2 vloer ]])</f>
        <v>34</v>
      </c>
      <c r="O55" s="210"/>
      <c r="P55" s="25">
        <v>156</v>
      </c>
      <c r="Q55" s="25">
        <f>IFERROR(INDEX('4. Normen &amp; Tarieven'!$E$10:$N$34,MATCH(G55,'4. Normen &amp; Tarieven'!$B$10:$B$34,0),MATCH(P55,'4. Normen &amp; Tarieven'!$E$8:$Z$8,0)),"")</f>
        <v>100</v>
      </c>
      <c r="R55" s="211">
        <f>IF(Tabel3[[#This Row],[Frequentie werkdagen]]&gt;0,Tabel3[[#This Row],[Frequentie werkdagen]]*Tabel3[[#This Row],[M2 vloer ]]/Tabel3[[#This Row],[Norm werkdagen]],0)</f>
        <v>53.04</v>
      </c>
      <c r="S55" s="169">
        <f>Tabel3[[#This Row],[Uren per jaar]]*$S$4</f>
        <v>0</v>
      </c>
      <c r="T55" s="152">
        <v>100</v>
      </c>
      <c r="U55" s="152">
        <f>IFERROR(INDEX('4. Normen &amp; Tarieven'!$E$10:$N$34,MATCH(G55,'4. Normen &amp; Tarieven'!$B$10:$B$34,0),MATCH(T55,'4. Normen &amp; Tarieven'!$E$8:$Z$8,0)),"")</f>
        <v>100</v>
      </c>
      <c r="V55" s="211">
        <f>IF(Tabel3[[#This Row],[Frequentie weekend]]&gt;0,Tabel3[[#This Row],[Frequentie weekend]]*Tabel3[[#This Row],[M2 vloer ]]/Tabel3[[#This Row],[Norm weekenden]],0)</f>
        <v>34</v>
      </c>
      <c r="W55" s="169">
        <f>Tabel3[[#This Row],[Uren per jaar weekend]]*$W$4</f>
        <v>0</v>
      </c>
      <c r="X55" s="152">
        <v>7</v>
      </c>
      <c r="Y55" s="152">
        <f>IFERROR(INDEX('4. Normen &amp; Tarieven'!$E$10:$N$34,MATCH(G55,'4. Normen &amp; Tarieven'!$B$10:$B$34,0),MATCH(X55,'4. Normen &amp; Tarieven'!$E$8:$Z$8,0)),"")</f>
        <v>100</v>
      </c>
      <c r="Z55" s="206">
        <f>IF(Tabel3[[#This Row],[Frequentie feestdagen]]&gt;0,Tabel3[[#This Row],[Frequentie feestdagen]]*Tabel3[[#This Row],[M2 vloer ]]/Tabel3[[#This Row],[Norm feestdagen]],0)</f>
        <v>2.38</v>
      </c>
      <c r="AA55" s="170">
        <f>Tabel3[[#This Row],[Uren per jaar feestdagen]]*$AA$4</f>
        <v>0</v>
      </c>
      <c r="AB55" s="107">
        <f t="shared" si="0"/>
        <v>89.419999999999987</v>
      </c>
      <c r="AC55" s="207">
        <f t="shared" si="3"/>
        <v>0</v>
      </c>
    </row>
    <row r="56" spans="3:29" ht="14.1" customHeight="1" x14ac:dyDescent="0.25">
      <c r="C56" s="42" t="s">
        <v>120</v>
      </c>
      <c r="D56" s="43" t="s">
        <v>338</v>
      </c>
      <c r="E56" s="44" t="s">
        <v>410</v>
      </c>
      <c r="F56" s="45" t="s">
        <v>372</v>
      </c>
      <c r="G56" s="45" t="s">
        <v>177</v>
      </c>
      <c r="H56" s="50" t="str">
        <f>VLOOKUP(Tabel3[[#This Row],[Ruimtecode]],'2. Programma'!$B$143:$C$160,2,0)</f>
        <v>Expositiezaal</v>
      </c>
      <c r="I56" s="46" t="s">
        <v>527</v>
      </c>
      <c r="J56" s="46" t="s">
        <v>524</v>
      </c>
      <c r="K56" s="49">
        <v>34</v>
      </c>
      <c r="L56" s="101">
        <v>52</v>
      </c>
      <c r="M56" s="102">
        <f>Tabel3[[#This Row],[Frequentie werkdagen]]+Tabel3[[#This Row],[Frequentie weekend]]+Tabel3[[#This Row],[Frequentie feestdagen]]</f>
        <v>263</v>
      </c>
      <c r="N56" s="102">
        <f>IF(Tabel3[[#This Row],[Frequentie Totaal]]=0,0,Tabel3[[#This Row],[M2 vloer ]])</f>
        <v>34</v>
      </c>
      <c r="O56" s="210"/>
      <c r="P56" s="25">
        <v>156</v>
      </c>
      <c r="Q56" s="25">
        <f>IFERROR(INDEX('4. Normen &amp; Tarieven'!$E$10:$N$34,MATCH(G56,'4. Normen &amp; Tarieven'!$B$10:$B$34,0),MATCH(P56,'4. Normen &amp; Tarieven'!$E$8:$Z$8,0)),"")</f>
        <v>100</v>
      </c>
      <c r="R56" s="211">
        <f>IF(Tabel3[[#This Row],[Frequentie werkdagen]]&gt;0,Tabel3[[#This Row],[Frequentie werkdagen]]*Tabel3[[#This Row],[M2 vloer ]]/Tabel3[[#This Row],[Norm werkdagen]],0)</f>
        <v>53.04</v>
      </c>
      <c r="S56" s="169">
        <f>Tabel3[[#This Row],[Uren per jaar]]*$S$4</f>
        <v>0</v>
      </c>
      <c r="T56" s="152">
        <v>100</v>
      </c>
      <c r="U56" s="152">
        <f>IFERROR(INDEX('4. Normen &amp; Tarieven'!$E$10:$N$34,MATCH(G56,'4. Normen &amp; Tarieven'!$B$10:$B$34,0),MATCH(T56,'4. Normen &amp; Tarieven'!$E$8:$Z$8,0)),"")</f>
        <v>100</v>
      </c>
      <c r="V56" s="211">
        <f>IF(Tabel3[[#This Row],[Frequentie weekend]]&gt;0,Tabel3[[#This Row],[Frequentie weekend]]*Tabel3[[#This Row],[M2 vloer ]]/Tabel3[[#This Row],[Norm weekenden]],0)</f>
        <v>34</v>
      </c>
      <c r="W56" s="169">
        <f>Tabel3[[#This Row],[Uren per jaar weekend]]*$W$4</f>
        <v>0</v>
      </c>
      <c r="X56" s="152">
        <v>7</v>
      </c>
      <c r="Y56" s="152">
        <f>IFERROR(INDEX('4. Normen &amp; Tarieven'!$E$10:$N$34,MATCH(G56,'4. Normen &amp; Tarieven'!$B$10:$B$34,0),MATCH(X56,'4. Normen &amp; Tarieven'!$E$8:$Z$8,0)),"")</f>
        <v>100</v>
      </c>
      <c r="Z56" s="206">
        <f>IF(Tabel3[[#This Row],[Frequentie feestdagen]]&gt;0,Tabel3[[#This Row],[Frequentie feestdagen]]*Tabel3[[#This Row],[M2 vloer ]]/Tabel3[[#This Row],[Norm feestdagen]],0)</f>
        <v>2.38</v>
      </c>
      <c r="AA56" s="170">
        <f>Tabel3[[#This Row],[Uren per jaar feestdagen]]*$AA$4</f>
        <v>0</v>
      </c>
      <c r="AB56" s="107">
        <f t="shared" si="0"/>
        <v>89.419999999999987</v>
      </c>
      <c r="AC56" s="207">
        <f t="shared" si="3"/>
        <v>0</v>
      </c>
    </row>
    <row r="57" spans="3:29" ht="14.1" customHeight="1" x14ac:dyDescent="0.25">
      <c r="C57" s="42" t="s">
        <v>120</v>
      </c>
      <c r="D57" s="43" t="s">
        <v>338</v>
      </c>
      <c r="E57" s="44" t="s">
        <v>411</v>
      </c>
      <c r="F57" s="45" t="s">
        <v>372</v>
      </c>
      <c r="G57" s="45" t="s">
        <v>177</v>
      </c>
      <c r="H57" s="50" t="str">
        <f>VLOOKUP(Tabel3[[#This Row],[Ruimtecode]],'2. Programma'!$B$143:$C$160,2,0)</f>
        <v>Expositiezaal</v>
      </c>
      <c r="I57" s="46" t="s">
        <v>525</v>
      </c>
      <c r="J57" s="46" t="s">
        <v>526</v>
      </c>
      <c r="K57" s="49">
        <v>106</v>
      </c>
      <c r="L57" s="101">
        <v>52</v>
      </c>
      <c r="M57" s="102">
        <f>Tabel3[[#This Row],[Frequentie werkdagen]]+Tabel3[[#This Row],[Frequentie weekend]]+Tabel3[[#This Row],[Frequentie feestdagen]]</f>
        <v>263</v>
      </c>
      <c r="N57" s="102">
        <f>IF(Tabel3[[#This Row],[Frequentie Totaal]]=0,0,Tabel3[[#This Row],[M2 vloer ]])</f>
        <v>106</v>
      </c>
      <c r="O57" s="210"/>
      <c r="P57" s="25">
        <v>156</v>
      </c>
      <c r="Q57" s="25">
        <f>IFERROR(INDEX('4. Normen &amp; Tarieven'!$E$10:$N$34,MATCH(G57,'4. Normen &amp; Tarieven'!$B$10:$B$34,0),MATCH(P57,'4. Normen &amp; Tarieven'!$E$8:$Z$8,0)),"")</f>
        <v>100</v>
      </c>
      <c r="R57" s="211">
        <f>IF(Tabel3[[#This Row],[Frequentie werkdagen]]&gt;0,Tabel3[[#This Row],[Frequentie werkdagen]]*Tabel3[[#This Row],[M2 vloer ]]/Tabel3[[#This Row],[Norm werkdagen]],0)</f>
        <v>165.36</v>
      </c>
      <c r="S57" s="169">
        <f>Tabel3[[#This Row],[Uren per jaar]]*$S$4</f>
        <v>0</v>
      </c>
      <c r="T57" s="152">
        <v>100</v>
      </c>
      <c r="U57" s="152">
        <f>IFERROR(INDEX('4. Normen &amp; Tarieven'!$E$10:$N$34,MATCH(G57,'4. Normen &amp; Tarieven'!$B$10:$B$34,0),MATCH(T57,'4. Normen &amp; Tarieven'!$E$8:$Z$8,0)),"")</f>
        <v>100</v>
      </c>
      <c r="V57" s="211">
        <f>IF(Tabel3[[#This Row],[Frequentie weekend]]&gt;0,Tabel3[[#This Row],[Frequentie weekend]]*Tabel3[[#This Row],[M2 vloer ]]/Tabel3[[#This Row],[Norm weekenden]],0)</f>
        <v>106</v>
      </c>
      <c r="W57" s="169">
        <f>Tabel3[[#This Row],[Uren per jaar weekend]]*$W$4</f>
        <v>0</v>
      </c>
      <c r="X57" s="152">
        <v>7</v>
      </c>
      <c r="Y57" s="152">
        <f>IFERROR(INDEX('4. Normen &amp; Tarieven'!$E$10:$N$34,MATCH(G57,'4. Normen &amp; Tarieven'!$B$10:$B$34,0),MATCH(X57,'4. Normen &amp; Tarieven'!$E$8:$Z$8,0)),"")</f>
        <v>100</v>
      </c>
      <c r="Z57" s="206">
        <f>IF(Tabel3[[#This Row],[Frequentie feestdagen]]&gt;0,Tabel3[[#This Row],[Frequentie feestdagen]]*Tabel3[[#This Row],[M2 vloer ]]/Tabel3[[#This Row],[Norm feestdagen]],0)</f>
        <v>7.42</v>
      </c>
      <c r="AA57" s="170">
        <f>Tabel3[[#This Row],[Uren per jaar feestdagen]]*$AA$4</f>
        <v>0</v>
      </c>
      <c r="AB57" s="107">
        <f t="shared" si="0"/>
        <v>278.78000000000003</v>
      </c>
      <c r="AC57" s="207">
        <f t="shared" si="3"/>
        <v>0</v>
      </c>
    </row>
    <row r="58" spans="3:29" ht="14.1" customHeight="1" x14ac:dyDescent="0.25">
      <c r="C58" s="42" t="s">
        <v>120</v>
      </c>
      <c r="D58" s="43" t="s">
        <v>338</v>
      </c>
      <c r="E58" s="44" t="s">
        <v>412</v>
      </c>
      <c r="F58" s="45" t="s">
        <v>372</v>
      </c>
      <c r="G58" s="45" t="s">
        <v>177</v>
      </c>
      <c r="H58" s="50" t="str">
        <f>VLOOKUP(Tabel3[[#This Row],[Ruimtecode]],'2. Programma'!$B$143:$C$160,2,0)</f>
        <v>Expositiezaal</v>
      </c>
      <c r="I58" s="46" t="s">
        <v>527</v>
      </c>
      <c r="J58" s="46" t="s">
        <v>524</v>
      </c>
      <c r="K58" s="49">
        <v>508</v>
      </c>
      <c r="L58" s="101">
        <v>52</v>
      </c>
      <c r="M58" s="102">
        <f>Tabel3[[#This Row],[Frequentie werkdagen]]+Tabel3[[#This Row],[Frequentie weekend]]+Tabel3[[#This Row],[Frequentie feestdagen]]</f>
        <v>263</v>
      </c>
      <c r="N58" s="102">
        <f>IF(Tabel3[[#This Row],[Frequentie Totaal]]=0,0,Tabel3[[#This Row],[M2 vloer ]])</f>
        <v>508</v>
      </c>
      <c r="O58" s="210"/>
      <c r="P58" s="25">
        <v>156</v>
      </c>
      <c r="Q58" s="25">
        <f>IFERROR(INDEX('4. Normen &amp; Tarieven'!$E$10:$N$34,MATCH(G58,'4. Normen &amp; Tarieven'!$B$10:$B$34,0),MATCH(P58,'4. Normen &amp; Tarieven'!$E$8:$Z$8,0)),"")</f>
        <v>100</v>
      </c>
      <c r="R58" s="211">
        <f>IF(Tabel3[[#This Row],[Frequentie werkdagen]]&gt;0,Tabel3[[#This Row],[Frequentie werkdagen]]*Tabel3[[#This Row],[M2 vloer ]]/Tabel3[[#This Row],[Norm werkdagen]],0)</f>
        <v>792.48</v>
      </c>
      <c r="S58" s="169">
        <f>Tabel3[[#This Row],[Uren per jaar]]*$S$4</f>
        <v>0</v>
      </c>
      <c r="T58" s="152">
        <v>100</v>
      </c>
      <c r="U58" s="152">
        <f>IFERROR(INDEX('4. Normen &amp; Tarieven'!$E$10:$N$34,MATCH(G58,'4. Normen &amp; Tarieven'!$B$10:$B$34,0),MATCH(T58,'4. Normen &amp; Tarieven'!$E$8:$Z$8,0)),"")</f>
        <v>100</v>
      </c>
      <c r="V58" s="211">
        <f>IF(Tabel3[[#This Row],[Frequentie weekend]]&gt;0,Tabel3[[#This Row],[Frequentie weekend]]*Tabel3[[#This Row],[M2 vloer ]]/Tabel3[[#This Row],[Norm weekenden]],0)</f>
        <v>508</v>
      </c>
      <c r="W58" s="169">
        <f>Tabel3[[#This Row],[Uren per jaar weekend]]*$W$4</f>
        <v>0</v>
      </c>
      <c r="X58" s="152">
        <v>7</v>
      </c>
      <c r="Y58" s="152">
        <f>IFERROR(INDEX('4. Normen &amp; Tarieven'!$E$10:$N$34,MATCH(G58,'4. Normen &amp; Tarieven'!$B$10:$B$34,0),MATCH(X58,'4. Normen &amp; Tarieven'!$E$8:$Z$8,0)),"")</f>
        <v>100</v>
      </c>
      <c r="Z58" s="206">
        <f>IF(Tabel3[[#This Row],[Frequentie feestdagen]]&gt;0,Tabel3[[#This Row],[Frequentie feestdagen]]*Tabel3[[#This Row],[M2 vloer ]]/Tabel3[[#This Row],[Norm feestdagen]],0)</f>
        <v>35.56</v>
      </c>
      <c r="AA58" s="170">
        <f>Tabel3[[#This Row],[Uren per jaar feestdagen]]*$AA$4</f>
        <v>0</v>
      </c>
      <c r="AB58" s="107">
        <f t="shared" si="0"/>
        <v>1336.04</v>
      </c>
      <c r="AC58" s="207">
        <f t="shared" si="3"/>
        <v>0</v>
      </c>
    </row>
    <row r="59" spans="3:29" ht="14.1" customHeight="1" x14ac:dyDescent="0.25">
      <c r="C59" s="42" t="s">
        <v>120</v>
      </c>
      <c r="D59" s="43" t="s">
        <v>338</v>
      </c>
      <c r="E59" s="44" t="s">
        <v>413</v>
      </c>
      <c r="F59" s="45" t="s">
        <v>414</v>
      </c>
      <c r="G59" s="45" t="s">
        <v>176</v>
      </c>
      <c r="H59" s="50" t="str">
        <f>VLOOKUP(Tabel3[[#This Row],[Ruimtecode]],'2. Programma'!$B$143:$C$160,2,0)</f>
        <v>Restaurant</v>
      </c>
      <c r="I59" s="46" t="s">
        <v>525</v>
      </c>
      <c r="J59" s="46" t="s">
        <v>526</v>
      </c>
      <c r="K59" s="49">
        <v>119</v>
      </c>
      <c r="L59" s="101">
        <v>52</v>
      </c>
      <c r="M59" s="102">
        <f>Tabel3[[#This Row],[Frequentie werkdagen]]+Tabel3[[#This Row],[Frequentie weekend]]+Tabel3[[#This Row],[Frequentie feestdagen]]</f>
        <v>311</v>
      </c>
      <c r="N59" s="102">
        <f>IF(Tabel3[[#This Row],[Frequentie Totaal]]=0,0,Tabel3[[#This Row],[M2 vloer ]])</f>
        <v>119</v>
      </c>
      <c r="O59" s="210"/>
      <c r="P59" s="25">
        <v>204</v>
      </c>
      <c r="Q59" s="25">
        <f>IFERROR(INDEX('4. Normen &amp; Tarieven'!$E$10:$N$34,MATCH(G59,'4. Normen &amp; Tarieven'!$B$10:$B$34,0),MATCH(P59,'4. Normen &amp; Tarieven'!$E$8:$Z$8,0)),"")</f>
        <v>100</v>
      </c>
      <c r="R59" s="211">
        <f>IF(Tabel3[[#This Row],[Frequentie werkdagen]]&gt;0,Tabel3[[#This Row],[Frequentie werkdagen]]*Tabel3[[#This Row],[M2 vloer ]]/Tabel3[[#This Row],[Norm werkdagen]],0)</f>
        <v>242.76</v>
      </c>
      <c r="S59" s="169">
        <f>Tabel3[[#This Row],[Uren per jaar]]*$S$4</f>
        <v>0</v>
      </c>
      <c r="T59" s="152">
        <v>100</v>
      </c>
      <c r="U59" s="152">
        <f>IFERROR(INDEX('4. Normen &amp; Tarieven'!$E$10:$N$34,MATCH(G59,'4. Normen &amp; Tarieven'!$B$10:$B$34,0),MATCH(T59,'4. Normen &amp; Tarieven'!$E$8:$Z$8,0)),"")</f>
        <v>100</v>
      </c>
      <c r="V59" s="211">
        <f>IF(Tabel3[[#This Row],[Frequentie weekend]]&gt;0,Tabel3[[#This Row],[Frequentie weekend]]*Tabel3[[#This Row],[M2 vloer ]]/Tabel3[[#This Row],[Norm weekenden]],0)</f>
        <v>119</v>
      </c>
      <c r="W59" s="169">
        <f>Tabel3[[#This Row],[Uren per jaar weekend]]*$W$4</f>
        <v>0</v>
      </c>
      <c r="X59" s="152">
        <v>7</v>
      </c>
      <c r="Y59" s="152">
        <f>IFERROR(INDEX('4. Normen &amp; Tarieven'!$E$10:$N$34,MATCH(G59,'4. Normen &amp; Tarieven'!$B$10:$B$34,0),MATCH(X59,'4. Normen &amp; Tarieven'!$E$8:$Z$8,0)),"")</f>
        <v>100</v>
      </c>
      <c r="Z59" s="206">
        <f>IF(Tabel3[[#This Row],[Frequentie feestdagen]]&gt;0,Tabel3[[#This Row],[Frequentie feestdagen]]*Tabel3[[#This Row],[M2 vloer ]]/Tabel3[[#This Row],[Norm feestdagen]],0)</f>
        <v>8.33</v>
      </c>
      <c r="AA59" s="170">
        <f>Tabel3[[#This Row],[Uren per jaar feestdagen]]*$AA$4</f>
        <v>0</v>
      </c>
      <c r="AB59" s="107">
        <f t="shared" si="0"/>
        <v>370.09</v>
      </c>
      <c r="AC59" s="207">
        <f t="shared" si="3"/>
        <v>0</v>
      </c>
    </row>
    <row r="60" spans="3:29" ht="14.1" customHeight="1" x14ac:dyDescent="0.25">
      <c r="C60" s="42" t="s">
        <v>120</v>
      </c>
      <c r="D60" s="43" t="s">
        <v>338</v>
      </c>
      <c r="E60" s="44" t="s">
        <v>415</v>
      </c>
      <c r="F60" s="45" t="s">
        <v>416</v>
      </c>
      <c r="G60" s="45" t="s">
        <v>169</v>
      </c>
      <c r="H60" s="50" t="str">
        <f>VLOOKUP(Tabel3[[#This Row],[Ruimtecode]],'2. Programma'!$B$143:$C$160,2,0)</f>
        <v xml:space="preserve">Sanitair </v>
      </c>
      <c r="I60" s="46" t="s">
        <v>523</v>
      </c>
      <c r="J60" s="46" t="s">
        <v>524</v>
      </c>
      <c r="K60" s="49">
        <v>98</v>
      </c>
      <c r="L60" s="101">
        <v>52</v>
      </c>
      <c r="M60" s="102">
        <f>Tabel3[[#This Row],[Frequentie werkdagen]]+Tabel3[[#This Row],[Frequentie weekend]]+Tabel3[[#This Row],[Frequentie feestdagen]]</f>
        <v>263</v>
      </c>
      <c r="N60" s="102">
        <f>IF(Tabel3[[#This Row],[Frequentie Totaal]]=0,0,Tabel3[[#This Row],[M2 vloer ]])</f>
        <v>98</v>
      </c>
      <c r="O60" s="210"/>
      <c r="P60" s="25">
        <v>156</v>
      </c>
      <c r="Q60" s="25">
        <f>IFERROR(INDEX('4. Normen &amp; Tarieven'!$E$10:$N$34,MATCH(G60,'4. Normen &amp; Tarieven'!$B$10:$B$34,0),MATCH(P60,'4. Normen &amp; Tarieven'!$E$8:$Z$8,0)),"")</f>
        <v>100</v>
      </c>
      <c r="R60" s="211">
        <f>IF(Tabel3[[#This Row],[Frequentie werkdagen]]&gt;0,Tabel3[[#This Row],[Frequentie werkdagen]]*Tabel3[[#This Row],[M2 vloer ]]/Tabel3[[#This Row],[Norm werkdagen]],0)</f>
        <v>152.88</v>
      </c>
      <c r="S60" s="169">
        <f>Tabel3[[#This Row],[Uren per jaar]]*$S$4</f>
        <v>0</v>
      </c>
      <c r="T60" s="152">
        <v>100</v>
      </c>
      <c r="U60" s="152">
        <f>IFERROR(INDEX('4. Normen &amp; Tarieven'!$E$10:$N$34,MATCH(G60,'4. Normen &amp; Tarieven'!$B$10:$B$34,0),MATCH(T60,'4. Normen &amp; Tarieven'!$E$8:$Z$8,0)),"")</f>
        <v>100</v>
      </c>
      <c r="V60" s="211">
        <f>IF(Tabel3[[#This Row],[Frequentie weekend]]&gt;0,Tabel3[[#This Row],[Frequentie weekend]]*Tabel3[[#This Row],[M2 vloer ]]/Tabel3[[#This Row],[Norm weekenden]],0)</f>
        <v>98</v>
      </c>
      <c r="W60" s="169">
        <f>Tabel3[[#This Row],[Uren per jaar weekend]]*$W$4</f>
        <v>0</v>
      </c>
      <c r="X60" s="152">
        <v>7</v>
      </c>
      <c r="Y60" s="152">
        <f>IFERROR(INDEX('4. Normen &amp; Tarieven'!$E$10:$N$34,MATCH(G60,'4. Normen &amp; Tarieven'!$B$10:$B$34,0),MATCH(X60,'4. Normen &amp; Tarieven'!$E$8:$Z$8,0)),"")</f>
        <v>100</v>
      </c>
      <c r="Z60" s="206">
        <f>IF(Tabel3[[#This Row],[Frequentie feestdagen]]&gt;0,Tabel3[[#This Row],[Frequentie feestdagen]]*Tabel3[[#This Row],[M2 vloer ]]/Tabel3[[#This Row],[Norm feestdagen]],0)</f>
        <v>6.86</v>
      </c>
      <c r="AA60" s="170">
        <f>Tabel3[[#This Row],[Uren per jaar feestdagen]]*$AA$4</f>
        <v>0</v>
      </c>
      <c r="AB60" s="107">
        <f t="shared" si="0"/>
        <v>257.74</v>
      </c>
      <c r="AC60" s="207">
        <f t="shared" si="3"/>
        <v>0</v>
      </c>
    </row>
    <row r="61" spans="3:29" ht="14.1" customHeight="1" x14ac:dyDescent="0.25">
      <c r="C61" s="42" t="s">
        <v>120</v>
      </c>
      <c r="D61" s="43" t="s">
        <v>338</v>
      </c>
      <c r="E61" s="44" t="s">
        <v>417</v>
      </c>
      <c r="F61" s="45" t="s">
        <v>418</v>
      </c>
      <c r="G61" s="45" t="s">
        <v>169</v>
      </c>
      <c r="H61" s="50" t="str">
        <f>VLOOKUP(Tabel3[[#This Row],[Ruimtecode]],'2. Programma'!$B$143:$C$160,2,0)</f>
        <v xml:space="preserve">Sanitair </v>
      </c>
      <c r="I61" s="46" t="s">
        <v>521</v>
      </c>
      <c r="J61" s="46" t="s">
        <v>522</v>
      </c>
      <c r="K61" s="49">
        <v>26</v>
      </c>
      <c r="L61" s="101">
        <v>52</v>
      </c>
      <c r="M61" s="102">
        <f>Tabel3[[#This Row],[Frequentie werkdagen]]+Tabel3[[#This Row],[Frequentie weekend]]+Tabel3[[#This Row],[Frequentie feestdagen]]</f>
        <v>256</v>
      </c>
      <c r="N61" s="102">
        <f>IF(Tabel3[[#This Row],[Frequentie Totaal]]=0,0,Tabel3[[#This Row],[M2 vloer ]])</f>
        <v>26</v>
      </c>
      <c r="O61" s="210"/>
      <c r="P61" s="25">
        <v>256</v>
      </c>
      <c r="Q61" s="25">
        <f>IFERROR(INDEX('4. Normen &amp; Tarieven'!$E$10:$N$34,MATCH(G61,'4. Normen &amp; Tarieven'!$B$10:$B$34,0),MATCH(P61,'4. Normen &amp; Tarieven'!$E$8:$Z$8,0)),"")</f>
        <v>100</v>
      </c>
      <c r="R61" s="211">
        <f>IF(Tabel3[[#This Row],[Frequentie werkdagen]]&gt;0,Tabel3[[#This Row],[Frequentie werkdagen]]*Tabel3[[#This Row],[M2 vloer ]]/Tabel3[[#This Row],[Norm werkdagen]],0)</f>
        <v>66.56</v>
      </c>
      <c r="S61" s="169">
        <f>Tabel3[[#This Row],[Uren per jaar]]*$S$4</f>
        <v>0</v>
      </c>
      <c r="T61" s="152"/>
      <c r="U61" s="152" t="str">
        <f>IFERROR(INDEX('4. Normen &amp; Tarieven'!$E$10:$N$34,MATCH(G61,'4. Normen &amp; Tarieven'!$B$10:$B$34,0),MATCH(T61,'4. Normen &amp; Tarieven'!$E$8:$Z$8,0)),"")</f>
        <v/>
      </c>
      <c r="V61" s="211">
        <f>IF(Tabel3[[#This Row],[Frequentie weekend]]&gt;0,Tabel3[[#This Row],[Frequentie weekend]]*Tabel3[[#This Row],[M2 vloer ]]/Tabel3[[#This Row],[Norm weekenden]],0)</f>
        <v>0</v>
      </c>
      <c r="W61" s="169">
        <f>Tabel3[[#This Row],[Uren per jaar weekend]]*$W$4</f>
        <v>0</v>
      </c>
      <c r="X61" s="152"/>
      <c r="Y61" s="152" t="str">
        <f>IFERROR(INDEX('4. Normen &amp; Tarieven'!$E$10:$N$34,MATCH(G61,'4. Normen &amp; Tarieven'!$B$10:$B$34,0),MATCH(X61,'4. Normen &amp; Tarieven'!$E$8:$Z$8,0)),"")</f>
        <v/>
      </c>
      <c r="Z61" s="206">
        <f>IF(Tabel3[[#This Row],[Frequentie feestdagen]]&gt;0,Tabel3[[#This Row],[Frequentie feestdagen]]*Tabel3[[#This Row],[M2 vloer ]]/Tabel3[[#This Row],[Norm feestdagen]],0)</f>
        <v>0</v>
      </c>
      <c r="AA61" s="170">
        <f>Tabel3[[#This Row],[Uren per jaar feestdagen]]*$AA$4</f>
        <v>0</v>
      </c>
      <c r="AB61" s="107">
        <f t="shared" si="0"/>
        <v>66.56</v>
      </c>
      <c r="AC61" s="207">
        <f t="shared" si="3"/>
        <v>0</v>
      </c>
    </row>
    <row r="62" spans="3:29" ht="14.1" customHeight="1" x14ac:dyDescent="0.25">
      <c r="C62" s="42" t="s">
        <v>120</v>
      </c>
      <c r="D62" s="43" t="s">
        <v>338</v>
      </c>
      <c r="E62" s="44" t="s">
        <v>419</v>
      </c>
      <c r="F62" s="45" t="s">
        <v>420</v>
      </c>
      <c r="G62" s="45" t="s">
        <v>172</v>
      </c>
      <c r="H62" s="50" t="str">
        <f>VLOOKUP(Tabel3[[#This Row],[Ruimtecode]],'2. Programma'!$B$143:$C$160,2,0)</f>
        <v>Kantoorruimte</v>
      </c>
      <c r="I62" s="46" t="s">
        <v>276</v>
      </c>
      <c r="J62" s="46" t="s">
        <v>528</v>
      </c>
      <c r="K62" s="49">
        <v>8</v>
      </c>
      <c r="L62" s="101">
        <v>52</v>
      </c>
      <c r="M62" s="102">
        <f>Tabel3[[#This Row],[Frequentie werkdagen]]+Tabel3[[#This Row],[Frequentie weekend]]+Tabel3[[#This Row],[Frequentie feestdagen]]</f>
        <v>256</v>
      </c>
      <c r="N62" s="102">
        <f>IF(Tabel3[[#This Row],[Frequentie Totaal]]=0,0,Tabel3[[#This Row],[M2 vloer ]])</f>
        <v>8</v>
      </c>
      <c r="O62" s="210"/>
      <c r="P62" s="25">
        <v>256</v>
      </c>
      <c r="Q62" s="25">
        <f>IFERROR(INDEX('4. Normen &amp; Tarieven'!$E$10:$N$34,MATCH(G62,'4. Normen &amp; Tarieven'!$B$10:$B$34,0),MATCH(P62,'4. Normen &amp; Tarieven'!$E$8:$Z$8,0)),"")</f>
        <v>100</v>
      </c>
      <c r="R62" s="211">
        <f>IF(Tabel3[[#This Row],[Frequentie werkdagen]]&gt;0,Tabel3[[#This Row],[Frequentie werkdagen]]*Tabel3[[#This Row],[M2 vloer ]]/Tabel3[[#This Row],[Norm werkdagen]],0)</f>
        <v>20.48</v>
      </c>
      <c r="S62" s="169">
        <f>Tabel3[[#This Row],[Uren per jaar]]*$S$4</f>
        <v>0</v>
      </c>
      <c r="T62" s="152"/>
      <c r="U62" s="152" t="str">
        <f>IFERROR(INDEX('4. Normen &amp; Tarieven'!$E$10:$N$34,MATCH(G62,'4. Normen &amp; Tarieven'!$B$10:$B$34,0),MATCH(T62,'4. Normen &amp; Tarieven'!$E$8:$Z$8,0)),"")</f>
        <v/>
      </c>
      <c r="V62" s="211">
        <f>IF(Tabel3[[#This Row],[Frequentie weekend]]&gt;0,Tabel3[[#This Row],[Frequentie weekend]]*Tabel3[[#This Row],[M2 vloer ]]/Tabel3[[#This Row],[Norm weekenden]],0)</f>
        <v>0</v>
      </c>
      <c r="W62" s="169">
        <f>Tabel3[[#This Row],[Uren per jaar weekend]]*$W$4</f>
        <v>0</v>
      </c>
      <c r="X62" s="152"/>
      <c r="Y62" s="152" t="str">
        <f>IFERROR(INDEX('4. Normen &amp; Tarieven'!$E$10:$N$34,MATCH(G62,'4. Normen &amp; Tarieven'!$B$10:$B$34,0),MATCH(X62,'4. Normen &amp; Tarieven'!$E$8:$Z$8,0)),"")</f>
        <v/>
      </c>
      <c r="Z62" s="206">
        <f>IF(Tabel3[[#This Row],[Frequentie feestdagen]]&gt;0,Tabel3[[#This Row],[Frequentie feestdagen]]*Tabel3[[#This Row],[M2 vloer ]]/Tabel3[[#This Row],[Norm feestdagen]],0)</f>
        <v>0</v>
      </c>
      <c r="AA62" s="170">
        <f>Tabel3[[#This Row],[Uren per jaar feestdagen]]*$AA$4</f>
        <v>0</v>
      </c>
      <c r="AB62" s="107">
        <f t="shared" si="0"/>
        <v>20.48</v>
      </c>
      <c r="AC62" s="207">
        <f t="shared" si="3"/>
        <v>0</v>
      </c>
    </row>
    <row r="63" spans="3:29" ht="14.1" customHeight="1" x14ac:dyDescent="0.25">
      <c r="C63" s="42" t="s">
        <v>120</v>
      </c>
      <c r="D63" s="43" t="s">
        <v>338</v>
      </c>
      <c r="E63" s="44" t="s">
        <v>421</v>
      </c>
      <c r="F63" s="45" t="s">
        <v>365</v>
      </c>
      <c r="G63" s="45" t="s">
        <v>324</v>
      </c>
      <c r="H63" s="50" t="str">
        <f>VLOOKUP(Tabel3[[#This Row],[Ruimtecode]],'2. Programma'!$B$143:$C$160,2,0)</f>
        <v>Entree/Gardarobe</v>
      </c>
      <c r="I63" s="46" t="s">
        <v>521</v>
      </c>
      <c r="J63" s="46" t="s">
        <v>522</v>
      </c>
      <c r="K63" s="49">
        <v>24</v>
      </c>
      <c r="L63" s="101">
        <v>52</v>
      </c>
      <c r="M63" s="102">
        <f>Tabel3[[#This Row],[Frequentie werkdagen]]+Tabel3[[#This Row],[Frequentie weekend]]+Tabel3[[#This Row],[Frequentie feestdagen]]</f>
        <v>311</v>
      </c>
      <c r="N63" s="102">
        <f>IF(Tabel3[[#This Row],[Frequentie Totaal]]=0,0,Tabel3[[#This Row],[M2 vloer ]])</f>
        <v>24</v>
      </c>
      <c r="O63" s="210"/>
      <c r="P63" s="25">
        <v>204</v>
      </c>
      <c r="Q63" s="25">
        <f>IFERROR(INDEX('4. Normen &amp; Tarieven'!$E$10:$N$34,MATCH(G63,'4. Normen &amp; Tarieven'!$B$10:$B$34,0),MATCH(P63,'4. Normen &amp; Tarieven'!$E$8:$Z$8,0)),"")</f>
        <v>100</v>
      </c>
      <c r="R63" s="211">
        <f>IF(Tabel3[[#This Row],[Frequentie werkdagen]]&gt;0,Tabel3[[#This Row],[Frequentie werkdagen]]*Tabel3[[#This Row],[M2 vloer ]]/Tabel3[[#This Row],[Norm werkdagen]],0)</f>
        <v>48.96</v>
      </c>
      <c r="S63" s="169">
        <f>Tabel3[[#This Row],[Uren per jaar]]*$S$4</f>
        <v>0</v>
      </c>
      <c r="T63" s="152">
        <v>100</v>
      </c>
      <c r="U63" s="152">
        <f>IFERROR(INDEX('4. Normen &amp; Tarieven'!$E$10:$N$34,MATCH(G63,'4. Normen &amp; Tarieven'!$B$10:$B$34,0),MATCH(T63,'4. Normen &amp; Tarieven'!$E$8:$Z$8,0)),"")</f>
        <v>100</v>
      </c>
      <c r="V63" s="211">
        <f>IF(Tabel3[[#This Row],[Frequentie weekend]]&gt;0,Tabel3[[#This Row],[Frequentie weekend]]*Tabel3[[#This Row],[M2 vloer ]]/Tabel3[[#This Row],[Norm weekenden]],0)</f>
        <v>24</v>
      </c>
      <c r="W63" s="169">
        <f>Tabel3[[#This Row],[Uren per jaar weekend]]*$W$4</f>
        <v>0</v>
      </c>
      <c r="X63" s="152">
        <v>7</v>
      </c>
      <c r="Y63" s="152">
        <f>IFERROR(INDEX('4. Normen &amp; Tarieven'!$E$10:$N$34,MATCH(G63,'4. Normen &amp; Tarieven'!$B$10:$B$34,0),MATCH(X63,'4. Normen &amp; Tarieven'!$E$8:$Z$8,0)),"")</f>
        <v>100</v>
      </c>
      <c r="Z63" s="206">
        <f>IF(Tabel3[[#This Row],[Frequentie feestdagen]]&gt;0,Tabel3[[#This Row],[Frequentie feestdagen]]*Tabel3[[#This Row],[M2 vloer ]]/Tabel3[[#This Row],[Norm feestdagen]],0)</f>
        <v>1.68</v>
      </c>
      <c r="AA63" s="170">
        <f>Tabel3[[#This Row],[Uren per jaar feestdagen]]*$AA$4</f>
        <v>0</v>
      </c>
      <c r="AB63" s="107">
        <f t="shared" si="0"/>
        <v>74.640000000000015</v>
      </c>
      <c r="AC63" s="207">
        <f t="shared" si="3"/>
        <v>0</v>
      </c>
    </row>
    <row r="64" spans="3:29" ht="14.1" customHeight="1" x14ac:dyDescent="0.25">
      <c r="C64" s="42" t="s">
        <v>120</v>
      </c>
      <c r="D64" s="43" t="s">
        <v>338</v>
      </c>
      <c r="E64" s="44" t="s">
        <v>422</v>
      </c>
      <c r="F64" s="45" t="s">
        <v>423</v>
      </c>
      <c r="G64" s="45" t="s">
        <v>166</v>
      </c>
      <c r="H64" s="50" t="str">
        <f>VLOOKUP(Tabel3[[#This Row],[Ruimtecode]],'2. Programma'!$B$143:$C$160,2,0)</f>
        <v>Gangen/Hallen/Liften</v>
      </c>
      <c r="I64" s="46" t="s">
        <v>521</v>
      </c>
      <c r="J64" s="46" t="s">
        <v>522</v>
      </c>
      <c r="K64" s="49">
        <v>61</v>
      </c>
      <c r="L64" s="101">
        <v>52</v>
      </c>
      <c r="M64" s="102">
        <f>Tabel3[[#This Row],[Frequentie werkdagen]]+Tabel3[[#This Row],[Frequentie weekend]]+Tabel3[[#This Row],[Frequentie feestdagen]]</f>
        <v>104</v>
      </c>
      <c r="N64" s="102">
        <f>IF(Tabel3[[#This Row],[Frequentie Totaal]]=0,0,Tabel3[[#This Row],[M2 vloer ]])</f>
        <v>61</v>
      </c>
      <c r="O64" s="210"/>
      <c r="P64" s="25">
        <v>104</v>
      </c>
      <c r="Q64" s="25">
        <f>IFERROR(INDEX('4. Normen &amp; Tarieven'!$E$10:$N$34,MATCH(G64,'4. Normen &amp; Tarieven'!$B$10:$B$34,0),MATCH(P64,'4. Normen &amp; Tarieven'!$E$8:$Z$8,0)),"")</f>
        <v>100</v>
      </c>
      <c r="R64" s="211">
        <f>IF(Tabel3[[#This Row],[Frequentie werkdagen]]&gt;0,Tabel3[[#This Row],[Frequentie werkdagen]]*Tabel3[[#This Row],[M2 vloer ]]/Tabel3[[#This Row],[Norm werkdagen]],0)</f>
        <v>63.44</v>
      </c>
      <c r="S64" s="169">
        <f>Tabel3[[#This Row],[Uren per jaar]]*$S$4</f>
        <v>0</v>
      </c>
      <c r="T64" s="152"/>
      <c r="U64" s="152" t="str">
        <f>IFERROR(INDEX('4. Normen &amp; Tarieven'!$E$10:$N$34,MATCH(G64,'4. Normen &amp; Tarieven'!$B$10:$B$34,0),MATCH(T64,'4. Normen &amp; Tarieven'!$E$8:$Z$8,0)),"")</f>
        <v/>
      </c>
      <c r="V64" s="211">
        <f>IF(Tabel3[[#This Row],[Frequentie weekend]]&gt;0,Tabel3[[#This Row],[Frequentie weekend]]*Tabel3[[#This Row],[M2 vloer ]]/Tabel3[[#This Row],[Norm weekenden]],0)</f>
        <v>0</v>
      </c>
      <c r="W64" s="169">
        <f>Tabel3[[#This Row],[Uren per jaar weekend]]*$W$4</f>
        <v>0</v>
      </c>
      <c r="X64" s="152"/>
      <c r="Y64" s="152" t="str">
        <f>IFERROR(INDEX('4. Normen &amp; Tarieven'!$E$10:$N$34,MATCH(G64,'4. Normen &amp; Tarieven'!$B$10:$B$34,0),MATCH(X64,'4. Normen &amp; Tarieven'!$E$8:$Z$8,0)),"")</f>
        <v/>
      </c>
      <c r="Z64" s="206">
        <f>IF(Tabel3[[#This Row],[Frequentie feestdagen]]&gt;0,Tabel3[[#This Row],[Frequentie feestdagen]]*Tabel3[[#This Row],[M2 vloer ]]/Tabel3[[#This Row],[Norm feestdagen]],0)</f>
        <v>0</v>
      </c>
      <c r="AA64" s="170">
        <f>Tabel3[[#This Row],[Uren per jaar feestdagen]]*$AA$4</f>
        <v>0</v>
      </c>
      <c r="AB64" s="107">
        <f t="shared" si="0"/>
        <v>63.44</v>
      </c>
      <c r="AC64" s="207">
        <f t="shared" si="3"/>
        <v>0</v>
      </c>
    </row>
    <row r="65" spans="3:29" ht="14.1" customHeight="1" x14ac:dyDescent="0.25">
      <c r="C65" s="42" t="s">
        <v>120</v>
      </c>
      <c r="D65" s="43" t="s">
        <v>338</v>
      </c>
      <c r="E65" s="44" t="s">
        <v>424</v>
      </c>
      <c r="F65" s="45" t="s">
        <v>425</v>
      </c>
      <c r="G65" s="45" t="s">
        <v>172</v>
      </c>
      <c r="H65" s="50" t="str">
        <f>VLOOKUP(Tabel3[[#This Row],[Ruimtecode]],'2. Programma'!$B$143:$C$160,2,0)</f>
        <v>Kantoorruimte</v>
      </c>
      <c r="I65" s="46" t="s">
        <v>521</v>
      </c>
      <c r="J65" s="46" t="s">
        <v>522</v>
      </c>
      <c r="K65" s="49">
        <v>25</v>
      </c>
      <c r="L65" s="101">
        <v>52</v>
      </c>
      <c r="M65" s="102">
        <f>Tabel3[[#This Row],[Frequentie werkdagen]]+Tabel3[[#This Row],[Frequentie weekend]]+Tabel3[[#This Row],[Frequentie feestdagen]]</f>
        <v>256</v>
      </c>
      <c r="N65" s="102">
        <f>IF(Tabel3[[#This Row],[Frequentie Totaal]]=0,0,Tabel3[[#This Row],[M2 vloer ]])</f>
        <v>25</v>
      </c>
      <c r="O65" s="210"/>
      <c r="P65" s="25">
        <v>256</v>
      </c>
      <c r="Q65" s="25">
        <f>IFERROR(INDEX('4. Normen &amp; Tarieven'!$E$10:$N$34,MATCH(G65,'4. Normen &amp; Tarieven'!$B$10:$B$34,0),MATCH(P65,'4. Normen &amp; Tarieven'!$E$8:$Z$8,0)),"")</f>
        <v>100</v>
      </c>
      <c r="R65" s="211">
        <f>IF(Tabel3[[#This Row],[Frequentie werkdagen]]&gt;0,Tabel3[[#This Row],[Frequentie werkdagen]]*Tabel3[[#This Row],[M2 vloer ]]/Tabel3[[#This Row],[Norm werkdagen]],0)</f>
        <v>64</v>
      </c>
      <c r="S65" s="169">
        <f>Tabel3[[#This Row],[Uren per jaar]]*$S$4</f>
        <v>0</v>
      </c>
      <c r="T65" s="152"/>
      <c r="U65" s="152" t="str">
        <f>IFERROR(INDEX('4. Normen &amp; Tarieven'!$E$10:$N$34,MATCH(G65,'4. Normen &amp; Tarieven'!$B$10:$B$34,0),MATCH(T65,'4. Normen &amp; Tarieven'!$E$8:$Z$8,0)),"")</f>
        <v/>
      </c>
      <c r="V65" s="211">
        <f>IF(Tabel3[[#This Row],[Frequentie weekend]]&gt;0,Tabel3[[#This Row],[Frequentie weekend]]*Tabel3[[#This Row],[M2 vloer ]]/Tabel3[[#This Row],[Norm weekenden]],0)</f>
        <v>0</v>
      </c>
      <c r="W65" s="169">
        <f>Tabel3[[#This Row],[Uren per jaar weekend]]*$W$4</f>
        <v>0</v>
      </c>
      <c r="X65" s="152"/>
      <c r="Y65" s="152" t="str">
        <f>IFERROR(INDEX('4. Normen &amp; Tarieven'!$E$10:$N$34,MATCH(G65,'4. Normen &amp; Tarieven'!$B$10:$B$34,0),MATCH(X65,'4. Normen &amp; Tarieven'!$E$8:$Z$8,0)),"")</f>
        <v/>
      </c>
      <c r="Z65" s="206">
        <f>IF(Tabel3[[#This Row],[Frequentie feestdagen]]&gt;0,Tabel3[[#This Row],[Frequentie feestdagen]]*Tabel3[[#This Row],[M2 vloer ]]/Tabel3[[#This Row],[Norm feestdagen]],0)</f>
        <v>0</v>
      </c>
      <c r="AA65" s="170">
        <f>Tabel3[[#This Row],[Uren per jaar feestdagen]]*$AA$4</f>
        <v>0</v>
      </c>
      <c r="AB65" s="107">
        <f t="shared" si="0"/>
        <v>64</v>
      </c>
      <c r="AC65" s="207">
        <f t="shared" si="3"/>
        <v>0</v>
      </c>
    </row>
    <row r="66" spans="3:29" ht="14.1" customHeight="1" x14ac:dyDescent="0.25">
      <c r="C66" s="42" t="s">
        <v>120</v>
      </c>
      <c r="D66" s="43" t="s">
        <v>338</v>
      </c>
      <c r="E66" s="44" t="s">
        <v>426</v>
      </c>
      <c r="F66" s="45" t="s">
        <v>425</v>
      </c>
      <c r="G66" s="45" t="s">
        <v>172</v>
      </c>
      <c r="H66" s="50" t="str">
        <f>VLOOKUP(Tabel3[[#This Row],[Ruimtecode]],'2. Programma'!$B$143:$C$160,2,0)</f>
        <v>Kantoorruimte</v>
      </c>
      <c r="I66" s="46" t="s">
        <v>521</v>
      </c>
      <c r="J66" s="46" t="s">
        <v>522</v>
      </c>
      <c r="K66" s="49">
        <v>41</v>
      </c>
      <c r="L66" s="101">
        <v>52</v>
      </c>
      <c r="M66" s="102">
        <f>Tabel3[[#This Row],[Frequentie werkdagen]]+Tabel3[[#This Row],[Frequentie weekend]]+Tabel3[[#This Row],[Frequentie feestdagen]]</f>
        <v>256</v>
      </c>
      <c r="N66" s="102">
        <f>IF(Tabel3[[#This Row],[Frequentie Totaal]]=0,0,Tabel3[[#This Row],[M2 vloer ]])</f>
        <v>41</v>
      </c>
      <c r="O66" s="210"/>
      <c r="P66" s="25">
        <v>256</v>
      </c>
      <c r="Q66" s="25">
        <f>IFERROR(INDEX('4. Normen &amp; Tarieven'!$E$10:$N$34,MATCH(G66,'4. Normen &amp; Tarieven'!$B$10:$B$34,0),MATCH(P66,'4. Normen &amp; Tarieven'!$E$8:$Z$8,0)),"")</f>
        <v>100</v>
      </c>
      <c r="R66" s="211">
        <f>IF(Tabel3[[#This Row],[Frequentie werkdagen]]&gt;0,Tabel3[[#This Row],[Frequentie werkdagen]]*Tabel3[[#This Row],[M2 vloer ]]/Tabel3[[#This Row],[Norm werkdagen]],0)</f>
        <v>104.96</v>
      </c>
      <c r="S66" s="169">
        <f>Tabel3[[#This Row],[Uren per jaar]]*$S$4</f>
        <v>0</v>
      </c>
      <c r="T66" s="152"/>
      <c r="U66" s="152" t="str">
        <f>IFERROR(INDEX('4. Normen &amp; Tarieven'!$E$10:$N$34,MATCH(G66,'4. Normen &amp; Tarieven'!$B$10:$B$34,0),MATCH(T66,'4. Normen &amp; Tarieven'!$E$8:$Z$8,0)),"")</f>
        <v/>
      </c>
      <c r="V66" s="211">
        <f>IF(Tabel3[[#This Row],[Frequentie weekend]]&gt;0,Tabel3[[#This Row],[Frequentie weekend]]*Tabel3[[#This Row],[M2 vloer ]]/Tabel3[[#This Row],[Norm weekenden]],0)</f>
        <v>0</v>
      </c>
      <c r="W66" s="169">
        <f>Tabel3[[#This Row],[Uren per jaar weekend]]*$W$4</f>
        <v>0</v>
      </c>
      <c r="X66" s="152"/>
      <c r="Y66" s="152" t="str">
        <f>IFERROR(INDEX('4. Normen &amp; Tarieven'!$E$10:$N$34,MATCH(G66,'4. Normen &amp; Tarieven'!$B$10:$B$34,0),MATCH(X66,'4. Normen &amp; Tarieven'!$E$8:$Z$8,0)),"")</f>
        <v/>
      </c>
      <c r="Z66" s="206">
        <f>IF(Tabel3[[#This Row],[Frequentie feestdagen]]&gt;0,Tabel3[[#This Row],[Frequentie feestdagen]]*Tabel3[[#This Row],[M2 vloer ]]/Tabel3[[#This Row],[Norm feestdagen]],0)</f>
        <v>0</v>
      </c>
      <c r="AA66" s="170">
        <f>Tabel3[[#This Row],[Uren per jaar feestdagen]]*$AA$4</f>
        <v>0</v>
      </c>
      <c r="AB66" s="107">
        <f t="shared" si="0"/>
        <v>104.96</v>
      </c>
      <c r="AC66" s="207">
        <f t="shared" si="3"/>
        <v>0</v>
      </c>
    </row>
    <row r="67" spans="3:29" ht="14.1" customHeight="1" x14ac:dyDescent="0.25">
      <c r="C67" s="42" t="s">
        <v>120</v>
      </c>
      <c r="D67" s="43" t="s">
        <v>338</v>
      </c>
      <c r="E67" s="44" t="s">
        <v>427</v>
      </c>
      <c r="F67" s="45" t="s">
        <v>428</v>
      </c>
      <c r="G67" s="45" t="s">
        <v>175</v>
      </c>
      <c r="H67" s="50" t="str">
        <f>VLOOKUP(Tabel3[[#This Row],[Ruimtecode]],'2. Programma'!$B$143:$C$160,2,0)</f>
        <v>Lesruimte</v>
      </c>
      <c r="I67" s="46" t="s">
        <v>521</v>
      </c>
      <c r="J67" s="46" t="s">
        <v>522</v>
      </c>
      <c r="K67" s="49">
        <v>61</v>
      </c>
      <c r="L67" s="101">
        <v>52</v>
      </c>
      <c r="M67" s="102">
        <f>Tabel3[[#This Row],[Frequentie werkdagen]]+Tabel3[[#This Row],[Frequentie weekend]]+Tabel3[[#This Row],[Frequentie feestdagen]]</f>
        <v>0</v>
      </c>
      <c r="N67" s="102">
        <f>IF(Tabel3[[#This Row],[Frequentie Totaal]]=0,0,Tabel3[[#This Row],[M2 vloer ]])</f>
        <v>0</v>
      </c>
      <c r="O67" s="208" t="s">
        <v>536</v>
      </c>
      <c r="P67" s="25"/>
      <c r="Q67" s="25" t="str">
        <f>IFERROR(INDEX('4. Normen &amp; Tarieven'!$E$10:$N$34,MATCH(G67,'4. Normen &amp; Tarieven'!$B$10:$B$34,0),MATCH(P67,'4. Normen &amp; Tarieven'!$E$8:$Z$8,0)),"")</f>
        <v/>
      </c>
      <c r="R67" s="211">
        <f>IF(Tabel3[[#This Row],[Frequentie werkdagen]]&gt;0,Tabel3[[#This Row],[Frequentie werkdagen]]*Tabel3[[#This Row],[M2 vloer ]]/Tabel3[[#This Row],[Norm werkdagen]],0)</f>
        <v>0</v>
      </c>
      <c r="S67" s="169">
        <f>Tabel3[[#This Row],[Uren per jaar]]*$S$4</f>
        <v>0</v>
      </c>
      <c r="T67" s="152"/>
      <c r="U67" s="152" t="str">
        <f>IFERROR(INDEX('4. Normen &amp; Tarieven'!$E$10:$N$34,MATCH(G67,'4. Normen &amp; Tarieven'!$B$10:$B$34,0),MATCH(T67,'4. Normen &amp; Tarieven'!$E$8:$Z$8,0)),"")</f>
        <v/>
      </c>
      <c r="V67" s="211">
        <f>IF(Tabel3[[#This Row],[Frequentie weekend]]&gt;0,Tabel3[[#This Row],[Frequentie weekend]]*Tabel3[[#This Row],[M2 vloer ]]/Tabel3[[#This Row],[Norm weekenden]],0)</f>
        <v>0</v>
      </c>
      <c r="W67" s="169">
        <f>Tabel3[[#This Row],[Uren per jaar weekend]]*$W$4</f>
        <v>0</v>
      </c>
      <c r="X67" s="152"/>
      <c r="Y67" s="152" t="str">
        <f>IFERROR(INDEX('4. Normen &amp; Tarieven'!$E$10:$N$34,MATCH(G67,'4. Normen &amp; Tarieven'!$B$10:$B$34,0),MATCH(X67,'4. Normen &amp; Tarieven'!$E$8:$Z$8,0)),"")</f>
        <v/>
      </c>
      <c r="Z67" s="206">
        <f>IF(Tabel3[[#This Row],[Frequentie feestdagen]]&gt;0,Tabel3[[#This Row],[Frequentie feestdagen]]*Tabel3[[#This Row],[M2 vloer ]]/Tabel3[[#This Row],[Norm feestdagen]],0)</f>
        <v>0</v>
      </c>
      <c r="AA67" s="170">
        <f>Tabel3[[#This Row],[Uren per jaar feestdagen]]*$AA$4</f>
        <v>0</v>
      </c>
      <c r="AB67" s="107">
        <f t="shared" si="0"/>
        <v>0</v>
      </c>
      <c r="AC67" s="207">
        <f t="shared" si="3"/>
        <v>0</v>
      </c>
    </row>
    <row r="68" spans="3:29" ht="14.1" customHeight="1" x14ac:dyDescent="0.25">
      <c r="C68" s="42" t="s">
        <v>120</v>
      </c>
      <c r="D68" s="43" t="s">
        <v>338</v>
      </c>
      <c r="E68" s="44" t="s">
        <v>429</v>
      </c>
      <c r="F68" s="45" t="s">
        <v>430</v>
      </c>
      <c r="G68" s="45" t="s">
        <v>173</v>
      </c>
      <c r="H68" s="50" t="str">
        <f>VLOOKUP(Tabel3[[#This Row],[Ruimtecode]],'2. Programma'!$B$143:$C$160,2,0)</f>
        <v>Bibliotheek</v>
      </c>
      <c r="I68" s="46" t="s">
        <v>521</v>
      </c>
      <c r="J68" s="46" t="s">
        <v>522</v>
      </c>
      <c r="K68" s="49">
        <v>73</v>
      </c>
      <c r="L68" s="101">
        <v>52</v>
      </c>
      <c r="M68" s="102">
        <f>Tabel3[[#This Row],[Frequentie werkdagen]]+Tabel3[[#This Row],[Frequentie weekend]]+Tabel3[[#This Row],[Frequentie feestdagen]]</f>
        <v>256</v>
      </c>
      <c r="N68" s="102">
        <f>IF(Tabel3[[#This Row],[Frequentie Totaal]]=0,0,Tabel3[[#This Row],[M2 vloer ]])</f>
        <v>73</v>
      </c>
      <c r="O68" s="210"/>
      <c r="P68" s="25">
        <v>256</v>
      </c>
      <c r="Q68" s="25">
        <f>IFERROR(INDEX('4. Normen &amp; Tarieven'!$E$10:$N$34,MATCH(G68,'4. Normen &amp; Tarieven'!$B$10:$B$34,0),MATCH(P68,'4. Normen &amp; Tarieven'!$E$8:$Z$8,0)),"")</f>
        <v>100</v>
      </c>
      <c r="R68" s="211">
        <f>IF(Tabel3[[#This Row],[Frequentie werkdagen]]&gt;0,Tabel3[[#This Row],[Frequentie werkdagen]]*Tabel3[[#This Row],[M2 vloer ]]/Tabel3[[#This Row],[Norm werkdagen]],0)</f>
        <v>186.88</v>
      </c>
      <c r="S68" s="169">
        <f>Tabel3[[#This Row],[Uren per jaar]]*$S$4</f>
        <v>0</v>
      </c>
      <c r="T68" s="152"/>
      <c r="U68" s="152" t="str">
        <f>IFERROR(INDEX('4. Normen &amp; Tarieven'!$E$10:$N$34,MATCH(G68,'4. Normen &amp; Tarieven'!$B$10:$B$34,0),MATCH(T68,'4. Normen &amp; Tarieven'!$E$8:$Z$8,0)),"")</f>
        <v/>
      </c>
      <c r="V68" s="211">
        <f>IF(Tabel3[[#This Row],[Frequentie weekend]]&gt;0,Tabel3[[#This Row],[Frequentie weekend]]*Tabel3[[#This Row],[M2 vloer ]]/Tabel3[[#This Row],[Norm weekenden]],0)</f>
        <v>0</v>
      </c>
      <c r="W68" s="169">
        <f>Tabel3[[#This Row],[Uren per jaar weekend]]*$W$4</f>
        <v>0</v>
      </c>
      <c r="X68" s="152"/>
      <c r="Y68" s="152" t="str">
        <f>IFERROR(INDEX('4. Normen &amp; Tarieven'!$E$10:$N$34,MATCH(G68,'4. Normen &amp; Tarieven'!$B$10:$B$34,0),MATCH(X68,'4. Normen &amp; Tarieven'!$E$8:$Z$8,0)),"")</f>
        <v/>
      </c>
      <c r="Z68" s="206">
        <f>IF(Tabel3[[#This Row],[Frequentie feestdagen]]&gt;0,Tabel3[[#This Row],[Frequentie feestdagen]]*Tabel3[[#This Row],[M2 vloer ]]/Tabel3[[#This Row],[Norm feestdagen]],0)</f>
        <v>0</v>
      </c>
      <c r="AA68" s="170">
        <f>Tabel3[[#This Row],[Uren per jaar feestdagen]]*$AA$4</f>
        <v>0</v>
      </c>
      <c r="AB68" s="107">
        <f t="shared" si="0"/>
        <v>186.88</v>
      </c>
      <c r="AC68" s="207">
        <f t="shared" si="3"/>
        <v>0</v>
      </c>
    </row>
    <row r="69" spans="3:29" ht="14.1" customHeight="1" x14ac:dyDescent="0.25">
      <c r="C69" s="42" t="s">
        <v>120</v>
      </c>
      <c r="D69" s="43" t="s">
        <v>338</v>
      </c>
      <c r="E69" s="44" t="s">
        <v>431</v>
      </c>
      <c r="F69" s="45" t="s">
        <v>425</v>
      </c>
      <c r="G69" s="45" t="s">
        <v>172</v>
      </c>
      <c r="H69" s="50" t="str">
        <f>VLOOKUP(Tabel3[[#This Row],[Ruimtecode]],'2. Programma'!$B$143:$C$160,2,0)</f>
        <v>Kantoorruimte</v>
      </c>
      <c r="I69" s="46" t="s">
        <v>521</v>
      </c>
      <c r="J69" s="46" t="s">
        <v>522</v>
      </c>
      <c r="K69" s="49">
        <v>23</v>
      </c>
      <c r="L69" s="101">
        <v>52</v>
      </c>
      <c r="M69" s="102">
        <f>Tabel3[[#This Row],[Frequentie werkdagen]]+Tabel3[[#This Row],[Frequentie weekend]]+Tabel3[[#This Row],[Frequentie feestdagen]]</f>
        <v>256</v>
      </c>
      <c r="N69" s="102">
        <f>IF(Tabel3[[#This Row],[Frequentie Totaal]]=0,0,Tabel3[[#This Row],[M2 vloer ]])</f>
        <v>23</v>
      </c>
      <c r="O69" s="210"/>
      <c r="P69" s="25">
        <v>256</v>
      </c>
      <c r="Q69" s="25">
        <f>IFERROR(INDEX('4. Normen &amp; Tarieven'!$E$10:$N$34,MATCH(G69,'4. Normen &amp; Tarieven'!$B$10:$B$34,0),MATCH(P69,'4. Normen &amp; Tarieven'!$E$8:$Z$8,0)),"")</f>
        <v>100</v>
      </c>
      <c r="R69" s="211">
        <f>IF(Tabel3[[#This Row],[Frequentie werkdagen]]&gt;0,Tabel3[[#This Row],[Frequentie werkdagen]]*Tabel3[[#This Row],[M2 vloer ]]/Tabel3[[#This Row],[Norm werkdagen]],0)</f>
        <v>58.88</v>
      </c>
      <c r="S69" s="169">
        <f>Tabel3[[#This Row],[Uren per jaar]]*$S$4</f>
        <v>0</v>
      </c>
      <c r="T69" s="152"/>
      <c r="U69" s="152" t="str">
        <f>IFERROR(INDEX('4. Normen &amp; Tarieven'!$E$10:$N$34,MATCH(G69,'4. Normen &amp; Tarieven'!$B$10:$B$34,0),MATCH(T69,'4. Normen &amp; Tarieven'!$E$8:$Z$8,0)),"")</f>
        <v/>
      </c>
      <c r="V69" s="211">
        <f>IF(Tabel3[[#This Row],[Frequentie weekend]]&gt;0,Tabel3[[#This Row],[Frequentie weekend]]*Tabel3[[#This Row],[M2 vloer ]]/Tabel3[[#This Row],[Norm weekenden]],0)</f>
        <v>0</v>
      </c>
      <c r="W69" s="169">
        <f>Tabel3[[#This Row],[Uren per jaar weekend]]*$W$4</f>
        <v>0</v>
      </c>
      <c r="X69" s="152"/>
      <c r="Y69" s="152" t="str">
        <f>IFERROR(INDEX('4. Normen &amp; Tarieven'!$E$10:$N$34,MATCH(G69,'4. Normen &amp; Tarieven'!$B$10:$B$34,0),MATCH(X69,'4. Normen &amp; Tarieven'!$E$8:$Z$8,0)),"")</f>
        <v/>
      </c>
      <c r="Z69" s="206">
        <f>IF(Tabel3[[#This Row],[Frequentie feestdagen]]&gt;0,Tabel3[[#This Row],[Frequentie feestdagen]]*Tabel3[[#This Row],[M2 vloer ]]/Tabel3[[#This Row],[Norm feestdagen]],0)</f>
        <v>0</v>
      </c>
      <c r="AA69" s="170">
        <f>Tabel3[[#This Row],[Uren per jaar feestdagen]]*$AA$4</f>
        <v>0</v>
      </c>
      <c r="AB69" s="107">
        <f t="shared" si="0"/>
        <v>58.88</v>
      </c>
      <c r="AC69" s="207">
        <f t="shared" si="3"/>
        <v>0</v>
      </c>
    </row>
    <row r="70" spans="3:29" ht="14.1" customHeight="1" x14ac:dyDescent="0.25">
      <c r="C70" s="42" t="s">
        <v>120</v>
      </c>
      <c r="D70" s="43" t="s">
        <v>338</v>
      </c>
      <c r="E70" s="44" t="s">
        <v>432</v>
      </c>
      <c r="F70" s="45" t="s">
        <v>425</v>
      </c>
      <c r="G70" s="45" t="s">
        <v>172</v>
      </c>
      <c r="H70" s="50" t="str">
        <f>VLOOKUP(Tabel3[[#This Row],[Ruimtecode]],'2. Programma'!$B$143:$C$160,2,0)</f>
        <v>Kantoorruimte</v>
      </c>
      <c r="I70" s="46" t="s">
        <v>521</v>
      </c>
      <c r="J70" s="46" t="s">
        <v>522</v>
      </c>
      <c r="K70" s="49">
        <v>16</v>
      </c>
      <c r="L70" s="101">
        <v>52</v>
      </c>
      <c r="M70" s="102">
        <f>Tabel3[[#This Row],[Frequentie werkdagen]]+Tabel3[[#This Row],[Frequentie weekend]]+Tabel3[[#This Row],[Frequentie feestdagen]]</f>
        <v>256</v>
      </c>
      <c r="N70" s="102">
        <f>IF(Tabel3[[#This Row],[Frequentie Totaal]]=0,0,Tabel3[[#This Row],[M2 vloer ]])</f>
        <v>16</v>
      </c>
      <c r="O70" s="210"/>
      <c r="P70" s="25">
        <v>256</v>
      </c>
      <c r="Q70" s="25">
        <f>IFERROR(INDEX('4. Normen &amp; Tarieven'!$E$10:$N$34,MATCH(G70,'4. Normen &amp; Tarieven'!$B$10:$B$34,0),MATCH(P70,'4. Normen &amp; Tarieven'!$E$8:$Z$8,0)),"")</f>
        <v>100</v>
      </c>
      <c r="R70" s="211">
        <f>IF(Tabel3[[#This Row],[Frequentie werkdagen]]&gt;0,Tabel3[[#This Row],[Frequentie werkdagen]]*Tabel3[[#This Row],[M2 vloer ]]/Tabel3[[#This Row],[Norm werkdagen]],0)</f>
        <v>40.96</v>
      </c>
      <c r="S70" s="169">
        <f>Tabel3[[#This Row],[Uren per jaar]]*$S$4</f>
        <v>0</v>
      </c>
      <c r="T70" s="152"/>
      <c r="U70" s="152" t="str">
        <f>IFERROR(INDEX('4. Normen &amp; Tarieven'!$E$10:$N$34,MATCH(G70,'4. Normen &amp; Tarieven'!$B$10:$B$34,0),MATCH(T70,'4. Normen &amp; Tarieven'!$E$8:$Z$8,0)),"")</f>
        <v/>
      </c>
      <c r="V70" s="211">
        <f>IF(Tabel3[[#This Row],[Frequentie weekend]]&gt;0,Tabel3[[#This Row],[Frequentie weekend]]*Tabel3[[#This Row],[M2 vloer ]]/Tabel3[[#This Row],[Norm weekenden]],0)</f>
        <v>0</v>
      </c>
      <c r="W70" s="169">
        <f>Tabel3[[#This Row],[Uren per jaar weekend]]*$W$4</f>
        <v>0</v>
      </c>
      <c r="X70" s="152"/>
      <c r="Y70" s="152" t="str">
        <f>IFERROR(INDEX('4. Normen &amp; Tarieven'!$E$10:$N$34,MATCH(G70,'4. Normen &amp; Tarieven'!$B$10:$B$34,0),MATCH(X70,'4. Normen &amp; Tarieven'!$E$8:$Z$8,0)),"")</f>
        <v/>
      </c>
      <c r="Z70" s="206">
        <f>IF(Tabel3[[#This Row],[Frequentie feestdagen]]&gt;0,Tabel3[[#This Row],[Frequentie feestdagen]]*Tabel3[[#This Row],[M2 vloer ]]/Tabel3[[#This Row],[Norm feestdagen]],0)</f>
        <v>0</v>
      </c>
      <c r="AA70" s="170">
        <f>Tabel3[[#This Row],[Uren per jaar feestdagen]]*$AA$4</f>
        <v>0</v>
      </c>
      <c r="AB70" s="107">
        <f t="shared" si="0"/>
        <v>40.96</v>
      </c>
      <c r="AC70" s="207">
        <f t="shared" si="3"/>
        <v>0</v>
      </c>
    </row>
    <row r="71" spans="3:29" ht="14.1" customHeight="1" x14ac:dyDescent="0.25">
      <c r="C71" s="42" t="s">
        <v>120</v>
      </c>
      <c r="D71" s="43" t="s">
        <v>338</v>
      </c>
      <c r="E71" s="44" t="s">
        <v>433</v>
      </c>
      <c r="F71" s="45" t="s">
        <v>425</v>
      </c>
      <c r="G71" s="45" t="s">
        <v>172</v>
      </c>
      <c r="H71" s="50" t="str">
        <f>VLOOKUP(Tabel3[[#This Row],[Ruimtecode]],'2. Programma'!$B$143:$C$160,2,0)</f>
        <v>Kantoorruimte</v>
      </c>
      <c r="I71" s="46" t="s">
        <v>521</v>
      </c>
      <c r="J71" s="46" t="s">
        <v>522</v>
      </c>
      <c r="K71" s="49">
        <v>15</v>
      </c>
      <c r="L71" s="101">
        <v>52</v>
      </c>
      <c r="M71" s="102">
        <f>Tabel3[[#This Row],[Frequentie werkdagen]]+Tabel3[[#This Row],[Frequentie weekend]]+Tabel3[[#This Row],[Frequentie feestdagen]]</f>
        <v>256</v>
      </c>
      <c r="N71" s="102">
        <f>IF(Tabel3[[#This Row],[Frequentie Totaal]]=0,0,Tabel3[[#This Row],[M2 vloer ]])</f>
        <v>15</v>
      </c>
      <c r="O71" s="210"/>
      <c r="P71" s="25">
        <v>256</v>
      </c>
      <c r="Q71" s="25">
        <f>IFERROR(INDEX('4. Normen &amp; Tarieven'!$E$10:$N$34,MATCH(G71,'4. Normen &amp; Tarieven'!$B$10:$B$34,0),MATCH(P71,'4. Normen &amp; Tarieven'!$E$8:$Z$8,0)),"")</f>
        <v>100</v>
      </c>
      <c r="R71" s="211">
        <f>IF(Tabel3[[#This Row],[Frequentie werkdagen]]&gt;0,Tabel3[[#This Row],[Frequentie werkdagen]]*Tabel3[[#This Row],[M2 vloer ]]/Tabel3[[#This Row],[Norm werkdagen]],0)</f>
        <v>38.4</v>
      </c>
      <c r="S71" s="169">
        <f>Tabel3[[#This Row],[Uren per jaar]]*$S$4</f>
        <v>0</v>
      </c>
      <c r="T71" s="152"/>
      <c r="U71" s="152" t="str">
        <f>IFERROR(INDEX('4. Normen &amp; Tarieven'!$E$10:$N$34,MATCH(G71,'4. Normen &amp; Tarieven'!$B$10:$B$34,0),MATCH(T71,'4. Normen &amp; Tarieven'!$E$8:$Z$8,0)),"")</f>
        <v/>
      </c>
      <c r="V71" s="211">
        <f>IF(Tabel3[[#This Row],[Frequentie weekend]]&gt;0,Tabel3[[#This Row],[Frequentie weekend]]*Tabel3[[#This Row],[M2 vloer ]]/Tabel3[[#This Row],[Norm weekenden]],0)</f>
        <v>0</v>
      </c>
      <c r="W71" s="169">
        <f>Tabel3[[#This Row],[Uren per jaar weekend]]*$W$4</f>
        <v>0</v>
      </c>
      <c r="X71" s="152"/>
      <c r="Y71" s="152" t="str">
        <f>IFERROR(INDEX('4. Normen &amp; Tarieven'!$E$10:$N$34,MATCH(G71,'4. Normen &amp; Tarieven'!$B$10:$B$34,0),MATCH(X71,'4. Normen &amp; Tarieven'!$E$8:$Z$8,0)),"")</f>
        <v/>
      </c>
      <c r="Z71" s="206">
        <f>IF(Tabel3[[#This Row],[Frequentie feestdagen]]&gt;0,Tabel3[[#This Row],[Frequentie feestdagen]]*Tabel3[[#This Row],[M2 vloer ]]/Tabel3[[#This Row],[Norm feestdagen]],0)</f>
        <v>0</v>
      </c>
      <c r="AA71" s="170">
        <f>Tabel3[[#This Row],[Uren per jaar feestdagen]]*$AA$4</f>
        <v>0</v>
      </c>
      <c r="AB71" s="107">
        <f t="shared" si="0"/>
        <v>38.4</v>
      </c>
      <c r="AC71" s="207">
        <f t="shared" si="3"/>
        <v>0</v>
      </c>
    </row>
    <row r="72" spans="3:29" ht="14.1" customHeight="1" x14ac:dyDescent="0.25">
      <c r="C72" s="42" t="s">
        <v>120</v>
      </c>
      <c r="D72" s="43" t="s">
        <v>339</v>
      </c>
      <c r="E72" s="44" t="s">
        <v>434</v>
      </c>
      <c r="F72" s="45" t="s">
        <v>435</v>
      </c>
      <c r="G72" s="45" t="s">
        <v>175</v>
      </c>
      <c r="H72" s="50" t="str">
        <f>VLOOKUP(Tabel3[[#This Row],[Ruimtecode]],'2. Programma'!$B$143:$C$160,2,0)</f>
        <v>Lesruimte</v>
      </c>
      <c r="I72" s="46" t="s">
        <v>521</v>
      </c>
      <c r="J72" s="46" t="s">
        <v>522</v>
      </c>
      <c r="K72" s="49">
        <v>92</v>
      </c>
      <c r="L72" s="101">
        <v>52</v>
      </c>
      <c r="M72" s="102">
        <f>Tabel3[[#This Row],[Frequentie werkdagen]]+Tabel3[[#This Row],[Frequentie weekend]]+Tabel3[[#This Row],[Frequentie feestdagen]]</f>
        <v>104</v>
      </c>
      <c r="N72" s="102">
        <f>IF(Tabel3[[#This Row],[Frequentie Totaal]]=0,0,Tabel3[[#This Row],[M2 vloer ]])</f>
        <v>92</v>
      </c>
      <c r="O72" s="208"/>
      <c r="P72" s="25">
        <v>104</v>
      </c>
      <c r="Q72" s="25">
        <f>IFERROR(INDEX('4. Normen &amp; Tarieven'!$E$10:$N$34,MATCH(G72,'4. Normen &amp; Tarieven'!$B$10:$B$34,0),MATCH(P72,'4. Normen &amp; Tarieven'!$E$8:$Z$8,0)),"")</f>
        <v>100</v>
      </c>
      <c r="R72" s="211">
        <f>IF(Tabel3[[#This Row],[Frequentie werkdagen]]&gt;0,Tabel3[[#This Row],[Frequentie werkdagen]]*Tabel3[[#This Row],[M2 vloer ]]/Tabel3[[#This Row],[Norm werkdagen]],0)</f>
        <v>95.68</v>
      </c>
      <c r="S72" s="169">
        <f>Tabel3[[#This Row],[Uren per jaar]]*$S$4</f>
        <v>0</v>
      </c>
      <c r="T72" s="152"/>
      <c r="U72" s="152" t="str">
        <f>IFERROR(INDEX('4. Normen &amp; Tarieven'!$E$10:$N$34,MATCH(G72,'4. Normen &amp; Tarieven'!$B$10:$B$34,0),MATCH(T72,'4. Normen &amp; Tarieven'!$E$8:$Z$8,0)),"")</f>
        <v/>
      </c>
      <c r="V72" s="211">
        <f>IF(Tabel3[[#This Row],[Frequentie weekend]]&gt;0,Tabel3[[#This Row],[Frequentie weekend]]*Tabel3[[#This Row],[M2 vloer ]]/Tabel3[[#This Row],[Norm weekenden]],0)</f>
        <v>0</v>
      </c>
      <c r="W72" s="169">
        <f>Tabel3[[#This Row],[Uren per jaar weekend]]*$W$4</f>
        <v>0</v>
      </c>
      <c r="X72" s="152"/>
      <c r="Y72" s="152" t="str">
        <f>IFERROR(INDEX('4. Normen &amp; Tarieven'!$E$10:$N$34,MATCH(G72,'4. Normen &amp; Tarieven'!$B$10:$B$34,0),MATCH(X72,'4. Normen &amp; Tarieven'!$E$8:$Z$8,0)),"")</f>
        <v/>
      </c>
      <c r="Z72" s="206">
        <f>IF(Tabel3[[#This Row],[Frequentie feestdagen]]&gt;0,Tabel3[[#This Row],[Frequentie feestdagen]]*Tabel3[[#This Row],[M2 vloer ]]/Tabel3[[#This Row],[Norm feestdagen]],0)</f>
        <v>0</v>
      </c>
      <c r="AA72" s="170">
        <f>Tabel3[[#This Row],[Uren per jaar feestdagen]]*$AA$4</f>
        <v>0</v>
      </c>
      <c r="AB72" s="107">
        <f t="shared" ref="AB72:AB139" si="4">SUM(R72,V72,Z72)</f>
        <v>95.68</v>
      </c>
      <c r="AC72" s="207">
        <f t="shared" si="3"/>
        <v>0</v>
      </c>
    </row>
    <row r="73" spans="3:29" ht="14.1" customHeight="1" x14ac:dyDescent="0.25">
      <c r="C73" s="42" t="s">
        <v>120</v>
      </c>
      <c r="D73" s="43" t="s">
        <v>339</v>
      </c>
      <c r="E73" s="44" t="s">
        <v>436</v>
      </c>
      <c r="F73" s="45" t="s">
        <v>437</v>
      </c>
      <c r="G73" s="45" t="s">
        <v>164</v>
      </c>
      <c r="H73" s="50" t="str">
        <f>VLOOKUP(Tabel3[[#This Row],[Ruimtecode]],'2. Programma'!$B$143:$C$160,2,0)</f>
        <v>Berging/Opslag</v>
      </c>
      <c r="I73" s="46" t="s">
        <v>521</v>
      </c>
      <c r="J73" s="46" t="s">
        <v>522</v>
      </c>
      <c r="K73" s="49">
        <v>214</v>
      </c>
      <c r="L73" s="101"/>
      <c r="M73" s="102">
        <f>Tabel3[[#This Row],[Frequentie werkdagen]]+Tabel3[[#This Row],[Frequentie weekend]]+Tabel3[[#This Row],[Frequentie feestdagen]]</f>
        <v>0</v>
      </c>
      <c r="N73" s="102">
        <f>IF(Tabel3[[#This Row],[Frequentie Totaal]]=0,0,Tabel3[[#This Row],[M2 vloer ]])</f>
        <v>0</v>
      </c>
      <c r="O73" s="210" t="s">
        <v>536</v>
      </c>
      <c r="P73" s="25"/>
      <c r="Q73" s="25" t="str">
        <f>IFERROR(INDEX('4. Normen &amp; Tarieven'!$E$10:$N$34,MATCH(G73,'4. Normen &amp; Tarieven'!$B$10:$B$34,0),MATCH(P73,'4. Normen &amp; Tarieven'!$E$8:$Z$8,0)),"")</f>
        <v/>
      </c>
      <c r="R73" s="211">
        <f>IF(Tabel3[[#This Row],[Frequentie werkdagen]]&gt;0,Tabel3[[#This Row],[Frequentie werkdagen]]*Tabel3[[#This Row],[M2 vloer ]]/Tabel3[[#This Row],[Norm werkdagen]],0)</f>
        <v>0</v>
      </c>
      <c r="S73" s="169">
        <f>Tabel3[[#This Row],[Uren per jaar]]*$S$4</f>
        <v>0</v>
      </c>
      <c r="T73" s="152"/>
      <c r="U73" s="152" t="str">
        <f>IFERROR(INDEX('4. Normen &amp; Tarieven'!$E$10:$N$34,MATCH(G73,'4. Normen &amp; Tarieven'!$B$10:$B$34,0),MATCH(T73,'4. Normen &amp; Tarieven'!$E$8:$Z$8,0)),"")</f>
        <v/>
      </c>
      <c r="V73" s="211">
        <f>IF(Tabel3[[#This Row],[Frequentie weekend]]&gt;0,Tabel3[[#This Row],[Frequentie weekend]]*Tabel3[[#This Row],[M2 vloer ]]/Tabel3[[#This Row],[Norm weekenden]],0)</f>
        <v>0</v>
      </c>
      <c r="W73" s="169">
        <f>Tabel3[[#This Row],[Uren per jaar weekend]]*$W$4</f>
        <v>0</v>
      </c>
      <c r="X73" s="152"/>
      <c r="Y73" s="152" t="str">
        <f>IFERROR(INDEX('4. Normen &amp; Tarieven'!$E$10:$N$34,MATCH(G73,'4. Normen &amp; Tarieven'!$B$10:$B$34,0),MATCH(X73,'4. Normen &amp; Tarieven'!$E$8:$Z$8,0)),"")</f>
        <v/>
      </c>
      <c r="Z73" s="206">
        <f>IF(Tabel3[[#This Row],[Frequentie feestdagen]]&gt;0,Tabel3[[#This Row],[Frequentie feestdagen]]*Tabel3[[#This Row],[M2 vloer ]]/Tabel3[[#This Row],[Norm feestdagen]],0)</f>
        <v>0</v>
      </c>
      <c r="AA73" s="170">
        <f>Tabel3[[#This Row],[Uren per jaar feestdagen]]*$AA$4</f>
        <v>0</v>
      </c>
      <c r="AB73" s="107">
        <f t="shared" si="4"/>
        <v>0</v>
      </c>
      <c r="AC73" s="207">
        <f t="shared" si="3"/>
        <v>0</v>
      </c>
    </row>
    <row r="74" spans="3:29" ht="14.1" customHeight="1" x14ac:dyDescent="0.25">
      <c r="C74" s="42" t="s">
        <v>120</v>
      </c>
      <c r="D74" s="43" t="s">
        <v>339</v>
      </c>
      <c r="E74" s="44" t="s">
        <v>551</v>
      </c>
      <c r="F74" s="45" t="s">
        <v>425</v>
      </c>
      <c r="G74" s="45" t="s">
        <v>172</v>
      </c>
      <c r="H74" s="50" t="str">
        <f>VLOOKUP(Tabel3[[#This Row],[Ruimtecode]],'2. Programma'!$B$143:$C$160,2,0)</f>
        <v>Kantoorruimte</v>
      </c>
      <c r="I74" s="46" t="s">
        <v>521</v>
      </c>
      <c r="J74" s="46" t="s">
        <v>522</v>
      </c>
      <c r="K74" s="49">
        <v>16</v>
      </c>
      <c r="L74" s="101">
        <v>52</v>
      </c>
      <c r="M74" s="102">
        <f>Tabel3[[#This Row],[Frequentie werkdagen]]+Tabel3[[#This Row],[Frequentie weekend]]+Tabel3[[#This Row],[Frequentie feestdagen]]</f>
        <v>52</v>
      </c>
      <c r="N74" s="102">
        <f>IF(Tabel3[[#This Row],[Frequentie Totaal]]=0,0,Tabel3[[#This Row],[M2 vloer ]])</f>
        <v>16</v>
      </c>
      <c r="O74" s="210"/>
      <c r="P74" s="25">
        <v>52</v>
      </c>
      <c r="Q74" s="217">
        <f>IFERROR(INDEX('4. Normen &amp; Tarieven'!$E$10:$N$34,MATCH(G74,'4. Normen &amp; Tarieven'!$B$10:$B$34,0),MATCH(P74,'4. Normen &amp; Tarieven'!$E$8:$Z$8,0)),"")</f>
        <v>100</v>
      </c>
      <c r="R74" s="211">
        <f>IF(Tabel3[[#This Row],[Frequentie werkdagen]]&gt;0,Tabel3[[#This Row],[Frequentie werkdagen]]*Tabel3[[#This Row],[M2 vloer ]]/Tabel3[[#This Row],[Norm werkdagen]],0)</f>
        <v>8.32</v>
      </c>
      <c r="S74" s="220">
        <f>Tabel3[[#This Row],[Uren per jaar]]*$S$4</f>
        <v>0</v>
      </c>
      <c r="T74" s="152"/>
      <c r="U74" s="218" t="str">
        <f>IFERROR(INDEX('4. Normen &amp; Tarieven'!$E$10:$N$34,MATCH(G74,'4. Normen &amp; Tarieven'!$B$10:$B$34,0),MATCH(T74,'4. Normen &amp; Tarieven'!$E$8:$Z$8,0)),"")</f>
        <v/>
      </c>
      <c r="V74" s="221">
        <f>IF(Tabel3[[#This Row],[Frequentie weekend]]&gt;0,Tabel3[[#This Row],[Frequentie weekend]]*Tabel3[[#This Row],[M2 vloer ]]/Tabel3[[#This Row],[Norm weekenden]],0)</f>
        <v>0</v>
      </c>
      <c r="W74" s="219">
        <f>Tabel3[[#This Row],[Uren per jaar weekend]]*$W$4</f>
        <v>0</v>
      </c>
      <c r="X74" s="152"/>
      <c r="Y74" s="218" t="str">
        <f>IFERROR(INDEX('4. Normen &amp; Tarieven'!$E$10:$N$34,MATCH(G74,'4. Normen &amp; Tarieven'!$B$10:$B$34,0),MATCH(X74,'4. Normen &amp; Tarieven'!$E$8:$Z$8,0)),"")</f>
        <v/>
      </c>
      <c r="Z74" s="206">
        <f>IF(Tabel3[[#This Row],[Frequentie feestdagen]]&gt;0,Tabel3[[#This Row],[Frequentie feestdagen]]*Tabel3[[#This Row],[M2 vloer ]]/Tabel3[[#This Row],[Norm feestdagen]],0)</f>
        <v>0</v>
      </c>
      <c r="AA74" s="219">
        <f>Tabel3[[#This Row],[Uren per jaar feestdagen]]*$AA$4</f>
        <v>0</v>
      </c>
      <c r="AB74" s="207">
        <f t="shared" ref="AB74:AC77" si="5">SUM(R74,V74,Z74)</f>
        <v>8.32</v>
      </c>
      <c r="AC74" s="207">
        <f t="shared" si="5"/>
        <v>0</v>
      </c>
    </row>
    <row r="75" spans="3:29" ht="14.1" customHeight="1" x14ac:dyDescent="0.25">
      <c r="C75" s="42" t="s">
        <v>120</v>
      </c>
      <c r="D75" s="43" t="s">
        <v>339</v>
      </c>
      <c r="E75" s="44" t="s">
        <v>552</v>
      </c>
      <c r="F75" s="45" t="s">
        <v>425</v>
      </c>
      <c r="G75" s="45" t="s">
        <v>172</v>
      </c>
      <c r="H75" s="50" t="str">
        <f>VLOOKUP(Tabel3[[#This Row],[Ruimtecode]],'2. Programma'!$B$143:$C$160,2,0)</f>
        <v>Kantoorruimte</v>
      </c>
      <c r="I75" s="46" t="s">
        <v>521</v>
      </c>
      <c r="J75" s="46" t="s">
        <v>522</v>
      </c>
      <c r="K75" s="49">
        <v>16</v>
      </c>
      <c r="L75" s="101">
        <v>52</v>
      </c>
      <c r="M75" s="102">
        <f>Tabel3[[#This Row],[Frequentie werkdagen]]+Tabel3[[#This Row],[Frequentie weekend]]+Tabel3[[#This Row],[Frequentie feestdagen]]</f>
        <v>52</v>
      </c>
      <c r="N75" s="102">
        <f>IF(Tabel3[[#This Row],[Frequentie Totaal]]=0,0,Tabel3[[#This Row],[M2 vloer ]])</f>
        <v>16</v>
      </c>
      <c r="O75" s="210"/>
      <c r="P75" s="25">
        <v>52</v>
      </c>
      <c r="Q75" s="217">
        <f>IFERROR(INDEX('4. Normen &amp; Tarieven'!$E$10:$N$34,MATCH(G75,'4. Normen &amp; Tarieven'!$B$10:$B$34,0),MATCH(P75,'4. Normen &amp; Tarieven'!$E$8:$Z$8,0)),"")</f>
        <v>100</v>
      </c>
      <c r="R75" s="211">
        <f>IF(Tabel3[[#This Row],[Frequentie werkdagen]]&gt;0,Tabel3[[#This Row],[Frequentie werkdagen]]*Tabel3[[#This Row],[M2 vloer ]]/Tabel3[[#This Row],[Norm werkdagen]],0)</f>
        <v>8.32</v>
      </c>
      <c r="S75" s="220">
        <f>Tabel3[[#This Row],[Uren per jaar]]*$S$4</f>
        <v>0</v>
      </c>
      <c r="T75" s="152"/>
      <c r="U75" s="218" t="str">
        <f>IFERROR(INDEX('4. Normen &amp; Tarieven'!$E$10:$N$34,MATCH(G75,'4. Normen &amp; Tarieven'!$B$10:$B$34,0),MATCH(T75,'4. Normen &amp; Tarieven'!$E$8:$Z$8,0)),"")</f>
        <v/>
      </c>
      <c r="V75" s="221">
        <f>IF(Tabel3[[#This Row],[Frequentie weekend]]&gt;0,Tabel3[[#This Row],[Frequentie weekend]]*Tabel3[[#This Row],[M2 vloer ]]/Tabel3[[#This Row],[Norm weekenden]],0)</f>
        <v>0</v>
      </c>
      <c r="W75" s="219">
        <f>Tabel3[[#This Row],[Uren per jaar weekend]]*$W$4</f>
        <v>0</v>
      </c>
      <c r="X75" s="152"/>
      <c r="Y75" s="218" t="str">
        <f>IFERROR(INDEX('4. Normen &amp; Tarieven'!$E$10:$N$34,MATCH(G75,'4. Normen &amp; Tarieven'!$B$10:$B$34,0),MATCH(X75,'4. Normen &amp; Tarieven'!$E$8:$Z$8,0)),"")</f>
        <v/>
      </c>
      <c r="Z75" s="206">
        <f>IF(Tabel3[[#This Row],[Frequentie feestdagen]]&gt;0,Tabel3[[#This Row],[Frequentie feestdagen]]*Tabel3[[#This Row],[M2 vloer ]]/Tabel3[[#This Row],[Norm feestdagen]],0)</f>
        <v>0</v>
      </c>
      <c r="AA75" s="219">
        <f>Tabel3[[#This Row],[Uren per jaar feestdagen]]*$AA$4</f>
        <v>0</v>
      </c>
      <c r="AB75" s="207">
        <f t="shared" si="5"/>
        <v>8.32</v>
      </c>
      <c r="AC75" s="207">
        <f t="shared" si="5"/>
        <v>0</v>
      </c>
    </row>
    <row r="76" spans="3:29" ht="14.1" customHeight="1" x14ac:dyDescent="0.25">
      <c r="C76" s="42" t="s">
        <v>120</v>
      </c>
      <c r="D76" s="43" t="s">
        <v>339</v>
      </c>
      <c r="E76" s="44" t="s">
        <v>553</v>
      </c>
      <c r="F76" s="45" t="s">
        <v>425</v>
      </c>
      <c r="G76" s="45" t="s">
        <v>172</v>
      </c>
      <c r="H76" s="50" t="str">
        <f>VLOOKUP(Tabel3[[#This Row],[Ruimtecode]],'2. Programma'!$B$143:$C$160,2,0)</f>
        <v>Kantoorruimte</v>
      </c>
      <c r="I76" s="46" t="s">
        <v>521</v>
      </c>
      <c r="J76" s="46" t="s">
        <v>522</v>
      </c>
      <c r="K76" s="49">
        <v>16</v>
      </c>
      <c r="L76" s="101">
        <v>52</v>
      </c>
      <c r="M76" s="102">
        <f>Tabel3[[#This Row],[Frequentie werkdagen]]+Tabel3[[#This Row],[Frequentie weekend]]+Tabel3[[#This Row],[Frequentie feestdagen]]</f>
        <v>52</v>
      </c>
      <c r="N76" s="102">
        <f>IF(Tabel3[[#This Row],[Frequentie Totaal]]=0,0,Tabel3[[#This Row],[M2 vloer ]])</f>
        <v>16</v>
      </c>
      <c r="O76" s="210"/>
      <c r="P76" s="25">
        <v>52</v>
      </c>
      <c r="Q76" s="217">
        <f>IFERROR(INDEX('4. Normen &amp; Tarieven'!$E$10:$N$34,MATCH(G76,'4. Normen &amp; Tarieven'!$B$10:$B$34,0),MATCH(P76,'4. Normen &amp; Tarieven'!$E$8:$Z$8,0)),"")</f>
        <v>100</v>
      </c>
      <c r="R76" s="211">
        <f>IF(Tabel3[[#This Row],[Frequentie werkdagen]]&gt;0,Tabel3[[#This Row],[Frequentie werkdagen]]*Tabel3[[#This Row],[M2 vloer ]]/Tabel3[[#This Row],[Norm werkdagen]],0)</f>
        <v>8.32</v>
      </c>
      <c r="S76" s="220">
        <f>Tabel3[[#This Row],[Uren per jaar]]*$S$4</f>
        <v>0</v>
      </c>
      <c r="T76" s="152"/>
      <c r="U76" s="218" t="str">
        <f>IFERROR(INDEX('4. Normen &amp; Tarieven'!$E$10:$N$34,MATCH(G76,'4. Normen &amp; Tarieven'!$B$10:$B$34,0),MATCH(T76,'4. Normen &amp; Tarieven'!$E$8:$Z$8,0)),"")</f>
        <v/>
      </c>
      <c r="V76" s="221">
        <f>IF(Tabel3[[#This Row],[Frequentie weekend]]&gt;0,Tabel3[[#This Row],[Frequentie weekend]]*Tabel3[[#This Row],[M2 vloer ]]/Tabel3[[#This Row],[Norm weekenden]],0)</f>
        <v>0</v>
      </c>
      <c r="W76" s="219">
        <f>Tabel3[[#This Row],[Uren per jaar weekend]]*$W$4</f>
        <v>0</v>
      </c>
      <c r="X76" s="152"/>
      <c r="Y76" s="218" t="str">
        <f>IFERROR(INDEX('4. Normen &amp; Tarieven'!$E$10:$N$34,MATCH(G76,'4. Normen &amp; Tarieven'!$B$10:$B$34,0),MATCH(X76,'4. Normen &amp; Tarieven'!$E$8:$Z$8,0)),"")</f>
        <v/>
      </c>
      <c r="Z76" s="206">
        <f>IF(Tabel3[[#This Row],[Frequentie feestdagen]]&gt;0,Tabel3[[#This Row],[Frequentie feestdagen]]*Tabel3[[#This Row],[M2 vloer ]]/Tabel3[[#This Row],[Norm feestdagen]],0)</f>
        <v>0</v>
      </c>
      <c r="AA76" s="219">
        <f>Tabel3[[#This Row],[Uren per jaar feestdagen]]*$AA$4</f>
        <v>0</v>
      </c>
      <c r="AB76" s="207">
        <f t="shared" si="5"/>
        <v>8.32</v>
      </c>
      <c r="AC76" s="207">
        <f t="shared" si="5"/>
        <v>0</v>
      </c>
    </row>
    <row r="77" spans="3:29" ht="14.1" customHeight="1" x14ac:dyDescent="0.25">
      <c r="C77" s="42" t="s">
        <v>120</v>
      </c>
      <c r="D77" s="43" t="s">
        <v>339</v>
      </c>
      <c r="E77" s="44" t="s">
        <v>554</v>
      </c>
      <c r="F77" s="45" t="s">
        <v>463</v>
      </c>
      <c r="G77" s="45" t="s">
        <v>166</v>
      </c>
      <c r="H77" s="50" t="str">
        <f>VLOOKUP(Tabel3[[#This Row],[Ruimtecode]],'2. Programma'!$B$143:$C$160,2,0)</f>
        <v>Gangen/Hallen/Liften</v>
      </c>
      <c r="I77" s="46" t="s">
        <v>521</v>
      </c>
      <c r="J77" s="46" t="s">
        <v>522</v>
      </c>
      <c r="K77" s="49">
        <v>36</v>
      </c>
      <c r="L77" s="101">
        <v>52</v>
      </c>
      <c r="M77" s="102">
        <f>Tabel3[[#This Row],[Frequentie werkdagen]]+Tabel3[[#This Row],[Frequentie weekend]]+Tabel3[[#This Row],[Frequentie feestdagen]]</f>
        <v>104</v>
      </c>
      <c r="N77" s="102">
        <f>IF(Tabel3[[#This Row],[Frequentie Totaal]]=0,0,Tabel3[[#This Row],[M2 vloer ]])</f>
        <v>36</v>
      </c>
      <c r="O77" s="210"/>
      <c r="P77" s="25">
        <v>104</v>
      </c>
      <c r="Q77" s="217">
        <f>IFERROR(INDEX('4. Normen &amp; Tarieven'!$E$10:$N$34,MATCH(G77,'4. Normen &amp; Tarieven'!$B$10:$B$34,0),MATCH(P77,'4. Normen &amp; Tarieven'!$E$8:$Z$8,0)),"")</f>
        <v>100</v>
      </c>
      <c r="R77" s="211">
        <f>IF(Tabel3[[#This Row],[Frequentie werkdagen]]&gt;0,Tabel3[[#This Row],[Frequentie werkdagen]]*Tabel3[[#This Row],[M2 vloer ]]/Tabel3[[#This Row],[Norm werkdagen]],0)</f>
        <v>37.44</v>
      </c>
      <c r="S77" s="220">
        <f>Tabel3[[#This Row],[Uren per jaar]]*$S$4</f>
        <v>0</v>
      </c>
      <c r="T77" s="152"/>
      <c r="U77" s="218" t="str">
        <f>IFERROR(INDEX('4. Normen &amp; Tarieven'!$E$10:$N$34,MATCH(G77,'4. Normen &amp; Tarieven'!$B$10:$B$34,0),MATCH(T77,'4. Normen &amp; Tarieven'!$E$8:$Z$8,0)),"")</f>
        <v/>
      </c>
      <c r="V77" s="221">
        <f>IF(Tabel3[[#This Row],[Frequentie weekend]]&gt;0,Tabel3[[#This Row],[Frequentie weekend]]*Tabel3[[#This Row],[M2 vloer ]]/Tabel3[[#This Row],[Norm weekenden]],0)</f>
        <v>0</v>
      </c>
      <c r="W77" s="219">
        <f>Tabel3[[#This Row],[Uren per jaar weekend]]*$W$4</f>
        <v>0</v>
      </c>
      <c r="X77" s="152"/>
      <c r="Y77" s="218" t="str">
        <f>IFERROR(INDEX('4. Normen &amp; Tarieven'!$E$10:$N$34,MATCH(G77,'4. Normen &amp; Tarieven'!$B$10:$B$34,0),MATCH(X77,'4. Normen &amp; Tarieven'!$E$8:$Z$8,0)),"")</f>
        <v/>
      </c>
      <c r="Z77" s="206">
        <f>IF(Tabel3[[#This Row],[Frequentie feestdagen]]&gt;0,Tabel3[[#This Row],[Frequentie feestdagen]]*Tabel3[[#This Row],[M2 vloer ]]/Tabel3[[#This Row],[Norm feestdagen]],0)</f>
        <v>0</v>
      </c>
      <c r="AA77" s="219">
        <f>Tabel3[[#This Row],[Uren per jaar feestdagen]]*$AA$4</f>
        <v>0</v>
      </c>
      <c r="AB77" s="207">
        <f t="shared" si="5"/>
        <v>37.44</v>
      </c>
      <c r="AC77" s="207">
        <f t="shared" si="5"/>
        <v>0</v>
      </c>
    </row>
    <row r="78" spans="3:29" ht="14.1" customHeight="1" x14ac:dyDescent="0.25">
      <c r="C78" s="42" t="s">
        <v>120</v>
      </c>
      <c r="D78" s="43" t="s">
        <v>339</v>
      </c>
      <c r="E78" s="44" t="s">
        <v>436</v>
      </c>
      <c r="F78" s="45" t="s">
        <v>438</v>
      </c>
      <c r="G78" s="45" t="s">
        <v>169</v>
      </c>
      <c r="H78" s="50" t="str">
        <f>VLOOKUP(Tabel3[[#This Row],[Ruimtecode]],'2. Programma'!$B$143:$C$160,2,0)</f>
        <v xml:space="preserve">Sanitair </v>
      </c>
      <c r="I78" s="46" t="s">
        <v>523</v>
      </c>
      <c r="J78" s="46" t="s">
        <v>524</v>
      </c>
      <c r="K78" s="49">
        <v>15</v>
      </c>
      <c r="L78" s="101">
        <v>52</v>
      </c>
      <c r="M78" s="102">
        <f>Tabel3[[#This Row],[Frequentie werkdagen]]+Tabel3[[#This Row],[Frequentie weekend]]+Tabel3[[#This Row],[Frequentie feestdagen]]</f>
        <v>256</v>
      </c>
      <c r="N78" s="102">
        <f>IF(Tabel3[[#This Row],[Frequentie Totaal]]=0,0,Tabel3[[#This Row],[M2 vloer ]])</f>
        <v>15</v>
      </c>
      <c r="O78" s="210"/>
      <c r="P78" s="25">
        <v>256</v>
      </c>
      <c r="Q78" s="25">
        <f>IFERROR(INDEX('4. Normen &amp; Tarieven'!$E$10:$N$34,MATCH(G78,'4. Normen &amp; Tarieven'!$B$10:$B$34,0),MATCH(P78,'4. Normen &amp; Tarieven'!$E$8:$Z$8,0)),"")</f>
        <v>100</v>
      </c>
      <c r="R78" s="211">
        <f>IF(Tabel3[[#This Row],[Frequentie werkdagen]]&gt;0,Tabel3[[#This Row],[Frequentie werkdagen]]*Tabel3[[#This Row],[M2 vloer ]]/Tabel3[[#This Row],[Norm werkdagen]],0)</f>
        <v>38.4</v>
      </c>
      <c r="S78" s="169">
        <f>Tabel3[[#This Row],[Uren per jaar]]*$S$4</f>
        <v>0</v>
      </c>
      <c r="T78" s="152"/>
      <c r="U78" s="152" t="str">
        <f>IFERROR(INDEX('4. Normen &amp; Tarieven'!$E$10:$N$34,MATCH(G78,'4. Normen &amp; Tarieven'!$B$10:$B$34,0),MATCH(T78,'4. Normen &amp; Tarieven'!$E$8:$Z$8,0)),"")</f>
        <v/>
      </c>
      <c r="V78" s="211">
        <f>IF(Tabel3[[#This Row],[Frequentie weekend]]&gt;0,Tabel3[[#This Row],[Frequentie weekend]]*Tabel3[[#This Row],[M2 vloer ]]/Tabel3[[#This Row],[Norm weekenden]],0)</f>
        <v>0</v>
      </c>
      <c r="W78" s="169">
        <f>Tabel3[[#This Row],[Uren per jaar weekend]]*$W$4</f>
        <v>0</v>
      </c>
      <c r="X78" s="152"/>
      <c r="Y78" s="152" t="str">
        <f>IFERROR(INDEX('4. Normen &amp; Tarieven'!$E$10:$N$34,MATCH(G78,'4. Normen &amp; Tarieven'!$B$10:$B$34,0),MATCH(X78,'4. Normen &amp; Tarieven'!$E$8:$Z$8,0)),"")</f>
        <v/>
      </c>
      <c r="Z78" s="206">
        <f>IF(Tabel3[[#This Row],[Frequentie feestdagen]]&gt;0,Tabel3[[#This Row],[Frequentie feestdagen]]*Tabel3[[#This Row],[M2 vloer ]]/Tabel3[[#This Row],[Norm feestdagen]],0)</f>
        <v>0</v>
      </c>
      <c r="AA78" s="170">
        <f>Tabel3[[#This Row],[Uren per jaar feestdagen]]*$AA$4</f>
        <v>0</v>
      </c>
      <c r="AB78" s="107">
        <f t="shared" si="4"/>
        <v>38.4</v>
      </c>
      <c r="AC78" s="207">
        <f t="shared" si="3"/>
        <v>0</v>
      </c>
    </row>
    <row r="79" spans="3:29" ht="14.1" customHeight="1" x14ac:dyDescent="0.25">
      <c r="C79" s="42" t="s">
        <v>120</v>
      </c>
      <c r="D79" s="43" t="s">
        <v>339</v>
      </c>
      <c r="E79" s="44" t="s">
        <v>436</v>
      </c>
      <c r="F79" s="45" t="s">
        <v>439</v>
      </c>
      <c r="G79" s="45" t="s">
        <v>167</v>
      </c>
      <c r="H79" s="50" t="str">
        <f>VLOOKUP(Tabel3[[#This Row],[Ruimtecode]],'2. Programma'!$B$143:$C$160,2,0)</f>
        <v>Keuken/Pantry</v>
      </c>
      <c r="I79" s="46" t="s">
        <v>521</v>
      </c>
      <c r="J79" s="46" t="s">
        <v>522</v>
      </c>
      <c r="K79" s="49">
        <v>8</v>
      </c>
      <c r="L79" s="101">
        <v>52</v>
      </c>
      <c r="M79" s="102">
        <f>Tabel3[[#This Row],[Frequentie werkdagen]]+Tabel3[[#This Row],[Frequentie weekend]]+Tabel3[[#This Row],[Frequentie feestdagen]]</f>
        <v>204</v>
      </c>
      <c r="N79" s="102">
        <f>IF(Tabel3[[#This Row],[Frequentie Totaal]]=0,0,Tabel3[[#This Row],[M2 vloer ]])</f>
        <v>8</v>
      </c>
      <c r="O79" s="210"/>
      <c r="P79" s="25">
        <v>204</v>
      </c>
      <c r="Q79" s="25">
        <f>IFERROR(INDEX('4. Normen &amp; Tarieven'!$E$10:$N$34,MATCH(G79,'4. Normen &amp; Tarieven'!$B$10:$B$34,0),MATCH(P79,'4. Normen &amp; Tarieven'!$E$8:$Z$8,0)),"")</f>
        <v>100</v>
      </c>
      <c r="R79" s="211">
        <f>IF(Tabel3[[#This Row],[Frequentie werkdagen]]&gt;0,Tabel3[[#This Row],[Frequentie werkdagen]]*Tabel3[[#This Row],[M2 vloer ]]/Tabel3[[#This Row],[Norm werkdagen]],0)</f>
        <v>16.32</v>
      </c>
      <c r="S79" s="169">
        <f>Tabel3[[#This Row],[Uren per jaar]]*$S$4</f>
        <v>0</v>
      </c>
      <c r="T79" s="152"/>
      <c r="U79" s="152" t="str">
        <f>IFERROR(INDEX('4. Normen &amp; Tarieven'!$E$10:$N$34,MATCH(G79,'4. Normen &amp; Tarieven'!$B$10:$B$34,0),MATCH(T79,'4. Normen &amp; Tarieven'!$E$8:$Z$8,0)),"")</f>
        <v/>
      </c>
      <c r="V79" s="211">
        <f>IF(Tabel3[[#This Row],[Frequentie weekend]]&gt;0,Tabel3[[#This Row],[Frequentie weekend]]*Tabel3[[#This Row],[M2 vloer ]]/Tabel3[[#This Row],[Norm weekenden]],0)</f>
        <v>0</v>
      </c>
      <c r="W79" s="169">
        <f>Tabel3[[#This Row],[Uren per jaar weekend]]*$W$4</f>
        <v>0</v>
      </c>
      <c r="X79" s="152"/>
      <c r="Y79" s="152" t="str">
        <f>IFERROR(INDEX('4. Normen &amp; Tarieven'!$E$10:$N$34,MATCH(G79,'4. Normen &amp; Tarieven'!$B$10:$B$34,0),MATCH(X79,'4. Normen &amp; Tarieven'!$E$8:$Z$8,0)),"")</f>
        <v/>
      </c>
      <c r="Z79" s="206">
        <f>IF(Tabel3[[#This Row],[Frequentie feestdagen]]&gt;0,Tabel3[[#This Row],[Frequentie feestdagen]]*Tabel3[[#This Row],[M2 vloer ]]/Tabel3[[#This Row],[Norm feestdagen]],0)</f>
        <v>0</v>
      </c>
      <c r="AA79" s="170">
        <f>Tabel3[[#This Row],[Uren per jaar feestdagen]]*$AA$4</f>
        <v>0</v>
      </c>
      <c r="AB79" s="107">
        <f t="shared" si="4"/>
        <v>16.32</v>
      </c>
      <c r="AC79" s="207">
        <f t="shared" si="3"/>
        <v>0</v>
      </c>
    </row>
    <row r="80" spans="3:29" ht="14.1" customHeight="1" x14ac:dyDescent="0.25">
      <c r="C80" s="42" t="s">
        <v>120</v>
      </c>
      <c r="D80" s="43" t="s">
        <v>339</v>
      </c>
      <c r="E80" s="44" t="s">
        <v>436</v>
      </c>
      <c r="F80" s="45" t="s">
        <v>440</v>
      </c>
      <c r="G80" s="45" t="s">
        <v>170</v>
      </c>
      <c r="H80" s="50" t="str">
        <f>VLOOKUP(Tabel3[[#This Row],[Ruimtecode]],'2. Programma'!$B$143:$C$160,2,0)</f>
        <v>Trappenhuizen</v>
      </c>
      <c r="I80" s="46" t="s">
        <v>527</v>
      </c>
      <c r="J80" s="46" t="s">
        <v>524</v>
      </c>
      <c r="K80" s="49">
        <v>23</v>
      </c>
      <c r="L80" s="101">
        <v>52</v>
      </c>
      <c r="M80" s="102">
        <f>Tabel3[[#This Row],[Frequentie werkdagen]]+Tabel3[[#This Row],[Frequentie weekend]]+Tabel3[[#This Row],[Frequentie feestdagen]]</f>
        <v>104</v>
      </c>
      <c r="N80" s="102">
        <f>IF(Tabel3[[#This Row],[Frequentie Totaal]]=0,0,Tabel3[[#This Row],[M2 vloer ]])</f>
        <v>23</v>
      </c>
      <c r="O80" s="210"/>
      <c r="P80" s="25">
        <v>104</v>
      </c>
      <c r="Q80" s="25">
        <f>IFERROR(INDEX('4. Normen &amp; Tarieven'!$E$10:$N$34,MATCH(G80,'4. Normen &amp; Tarieven'!$B$10:$B$34,0),MATCH(P80,'4. Normen &amp; Tarieven'!$E$8:$Z$8,0)),"")</f>
        <v>100</v>
      </c>
      <c r="R80" s="211">
        <f>IF(Tabel3[[#This Row],[Frequentie werkdagen]]&gt;0,Tabel3[[#This Row],[Frequentie werkdagen]]*Tabel3[[#This Row],[M2 vloer ]]/Tabel3[[#This Row],[Norm werkdagen]],0)</f>
        <v>23.92</v>
      </c>
      <c r="S80" s="169">
        <f>Tabel3[[#This Row],[Uren per jaar]]*$S$4</f>
        <v>0</v>
      </c>
      <c r="T80" s="152"/>
      <c r="U80" s="152" t="str">
        <f>IFERROR(INDEX('4. Normen &amp; Tarieven'!$E$10:$N$34,MATCH(G80,'4. Normen &amp; Tarieven'!$B$10:$B$34,0),MATCH(T80,'4. Normen &amp; Tarieven'!$E$8:$Z$8,0)),"")</f>
        <v/>
      </c>
      <c r="V80" s="211">
        <f>IF(Tabel3[[#This Row],[Frequentie weekend]]&gt;0,Tabel3[[#This Row],[Frequentie weekend]]*Tabel3[[#This Row],[M2 vloer ]]/Tabel3[[#This Row],[Norm weekenden]],0)</f>
        <v>0</v>
      </c>
      <c r="W80" s="169">
        <f>Tabel3[[#This Row],[Uren per jaar weekend]]*$W$4</f>
        <v>0</v>
      </c>
      <c r="X80" s="152"/>
      <c r="Y80" s="152" t="str">
        <f>IFERROR(INDEX('4. Normen &amp; Tarieven'!$E$10:$N$34,MATCH(G80,'4. Normen &amp; Tarieven'!$B$10:$B$34,0),MATCH(X80,'4. Normen &amp; Tarieven'!$E$8:$Z$8,0)),"")</f>
        <v/>
      </c>
      <c r="Z80" s="206">
        <f>IF(Tabel3[[#This Row],[Frequentie feestdagen]]&gt;0,Tabel3[[#This Row],[Frequentie feestdagen]]*Tabel3[[#This Row],[M2 vloer ]]/Tabel3[[#This Row],[Norm feestdagen]],0)</f>
        <v>0</v>
      </c>
      <c r="AA80" s="170">
        <f>Tabel3[[#This Row],[Uren per jaar feestdagen]]*$AA$4</f>
        <v>0</v>
      </c>
      <c r="AB80" s="107">
        <f t="shared" si="4"/>
        <v>23.92</v>
      </c>
      <c r="AC80" s="207">
        <f t="shared" si="3"/>
        <v>0</v>
      </c>
    </row>
    <row r="81" spans="3:29" ht="14.1" customHeight="1" x14ac:dyDescent="0.25">
      <c r="C81" s="42" t="s">
        <v>120</v>
      </c>
      <c r="D81" s="43" t="s">
        <v>339</v>
      </c>
      <c r="E81" s="44" t="s">
        <v>441</v>
      </c>
      <c r="F81" s="45" t="s">
        <v>425</v>
      </c>
      <c r="G81" s="45" t="s">
        <v>172</v>
      </c>
      <c r="H81" s="50" t="str">
        <f>VLOOKUP(Tabel3[[#This Row],[Ruimtecode]],'2. Programma'!$B$143:$C$160,2,0)</f>
        <v>Kantoorruimte</v>
      </c>
      <c r="I81" s="46" t="s">
        <v>521</v>
      </c>
      <c r="J81" s="46" t="s">
        <v>522</v>
      </c>
      <c r="K81" s="49">
        <v>26</v>
      </c>
      <c r="L81" s="101">
        <v>52</v>
      </c>
      <c r="M81" s="102">
        <f>Tabel3[[#This Row],[Frequentie werkdagen]]+Tabel3[[#This Row],[Frequentie weekend]]+Tabel3[[#This Row],[Frequentie feestdagen]]</f>
        <v>256</v>
      </c>
      <c r="N81" s="102">
        <f>IF(Tabel3[[#This Row],[Frequentie Totaal]]=0,0,Tabel3[[#This Row],[M2 vloer ]])</f>
        <v>26</v>
      </c>
      <c r="O81" s="210"/>
      <c r="P81" s="25">
        <v>256</v>
      </c>
      <c r="Q81" s="25">
        <f>IFERROR(INDEX('4. Normen &amp; Tarieven'!$E$10:$N$34,MATCH(G81,'4. Normen &amp; Tarieven'!$B$10:$B$34,0),MATCH(P81,'4. Normen &amp; Tarieven'!$E$8:$Z$8,0)),"")</f>
        <v>100</v>
      </c>
      <c r="R81" s="211">
        <f>IF(Tabel3[[#This Row],[Frequentie werkdagen]]&gt;0,Tabel3[[#This Row],[Frequentie werkdagen]]*Tabel3[[#This Row],[M2 vloer ]]/Tabel3[[#This Row],[Norm werkdagen]],0)</f>
        <v>66.56</v>
      </c>
      <c r="S81" s="169">
        <f>Tabel3[[#This Row],[Uren per jaar]]*$S$4</f>
        <v>0</v>
      </c>
      <c r="T81" s="152"/>
      <c r="U81" s="152" t="str">
        <f>IFERROR(INDEX('4. Normen &amp; Tarieven'!$E$10:$N$34,MATCH(G81,'4. Normen &amp; Tarieven'!$B$10:$B$34,0),MATCH(T81,'4. Normen &amp; Tarieven'!$E$8:$Z$8,0)),"")</f>
        <v/>
      </c>
      <c r="V81" s="211">
        <f>IF(Tabel3[[#This Row],[Frequentie weekend]]&gt;0,Tabel3[[#This Row],[Frequentie weekend]]*Tabel3[[#This Row],[M2 vloer ]]/Tabel3[[#This Row],[Norm weekenden]],0)</f>
        <v>0</v>
      </c>
      <c r="W81" s="169">
        <f>Tabel3[[#This Row],[Uren per jaar weekend]]*$W$4</f>
        <v>0</v>
      </c>
      <c r="X81" s="152"/>
      <c r="Y81" s="152" t="str">
        <f>IFERROR(INDEX('4. Normen &amp; Tarieven'!$E$10:$N$34,MATCH(G81,'4. Normen &amp; Tarieven'!$B$10:$B$34,0),MATCH(X81,'4. Normen &amp; Tarieven'!$E$8:$Z$8,0)),"")</f>
        <v/>
      </c>
      <c r="Z81" s="206">
        <f>IF(Tabel3[[#This Row],[Frequentie feestdagen]]&gt;0,Tabel3[[#This Row],[Frequentie feestdagen]]*Tabel3[[#This Row],[M2 vloer ]]/Tabel3[[#This Row],[Norm feestdagen]],0)</f>
        <v>0</v>
      </c>
      <c r="AA81" s="170">
        <f>Tabel3[[#This Row],[Uren per jaar feestdagen]]*$AA$4</f>
        <v>0</v>
      </c>
      <c r="AB81" s="107">
        <f t="shared" si="4"/>
        <v>66.56</v>
      </c>
      <c r="AC81" s="207">
        <f t="shared" si="3"/>
        <v>0</v>
      </c>
    </row>
    <row r="82" spans="3:29" ht="14.1" customHeight="1" x14ac:dyDescent="0.25">
      <c r="C82" s="42" t="s">
        <v>120</v>
      </c>
      <c r="D82" s="43" t="s">
        <v>339</v>
      </c>
      <c r="E82" s="44" t="s">
        <v>442</v>
      </c>
      <c r="F82" s="45" t="s">
        <v>425</v>
      </c>
      <c r="G82" s="45" t="s">
        <v>172</v>
      </c>
      <c r="H82" s="50" t="str">
        <f>VLOOKUP(Tabel3[[#This Row],[Ruimtecode]],'2. Programma'!$B$143:$C$160,2,0)</f>
        <v>Kantoorruimte</v>
      </c>
      <c r="I82" s="46" t="s">
        <v>521</v>
      </c>
      <c r="J82" s="46" t="s">
        <v>522</v>
      </c>
      <c r="K82" s="49">
        <v>21</v>
      </c>
      <c r="L82" s="101">
        <v>52</v>
      </c>
      <c r="M82" s="102">
        <f>Tabel3[[#This Row],[Frequentie werkdagen]]+Tabel3[[#This Row],[Frequentie weekend]]+Tabel3[[#This Row],[Frequentie feestdagen]]</f>
        <v>256</v>
      </c>
      <c r="N82" s="102">
        <f>IF(Tabel3[[#This Row],[Frequentie Totaal]]=0,0,Tabel3[[#This Row],[M2 vloer ]])</f>
        <v>21</v>
      </c>
      <c r="O82" s="210"/>
      <c r="P82" s="25">
        <v>256</v>
      </c>
      <c r="Q82" s="25">
        <f>IFERROR(INDEX('4. Normen &amp; Tarieven'!$E$10:$N$34,MATCH(G82,'4. Normen &amp; Tarieven'!$B$10:$B$34,0),MATCH(P82,'4. Normen &amp; Tarieven'!$E$8:$Z$8,0)),"")</f>
        <v>100</v>
      </c>
      <c r="R82" s="211">
        <f>IF(Tabel3[[#This Row],[Frequentie werkdagen]]&gt;0,Tabel3[[#This Row],[Frequentie werkdagen]]*Tabel3[[#This Row],[M2 vloer ]]/Tabel3[[#This Row],[Norm werkdagen]],0)</f>
        <v>53.76</v>
      </c>
      <c r="S82" s="169">
        <f>Tabel3[[#This Row],[Uren per jaar]]*$S$4</f>
        <v>0</v>
      </c>
      <c r="T82" s="152"/>
      <c r="U82" s="152" t="str">
        <f>IFERROR(INDEX('4. Normen &amp; Tarieven'!$E$10:$N$34,MATCH(G82,'4. Normen &amp; Tarieven'!$B$10:$B$34,0),MATCH(T82,'4. Normen &amp; Tarieven'!$E$8:$Z$8,0)),"")</f>
        <v/>
      </c>
      <c r="V82" s="211">
        <f>IF(Tabel3[[#This Row],[Frequentie weekend]]&gt;0,Tabel3[[#This Row],[Frequentie weekend]]*Tabel3[[#This Row],[M2 vloer ]]/Tabel3[[#This Row],[Norm weekenden]],0)</f>
        <v>0</v>
      </c>
      <c r="W82" s="169">
        <f>Tabel3[[#This Row],[Uren per jaar weekend]]*$W$4</f>
        <v>0</v>
      </c>
      <c r="X82" s="152"/>
      <c r="Y82" s="152" t="str">
        <f>IFERROR(INDEX('4. Normen &amp; Tarieven'!$E$10:$N$34,MATCH(G82,'4. Normen &amp; Tarieven'!$B$10:$B$34,0),MATCH(X82,'4. Normen &amp; Tarieven'!$E$8:$Z$8,0)),"")</f>
        <v/>
      </c>
      <c r="Z82" s="206">
        <f>IF(Tabel3[[#This Row],[Frequentie feestdagen]]&gt;0,Tabel3[[#This Row],[Frequentie feestdagen]]*Tabel3[[#This Row],[M2 vloer ]]/Tabel3[[#This Row],[Norm feestdagen]],0)</f>
        <v>0</v>
      </c>
      <c r="AA82" s="170">
        <f>Tabel3[[#This Row],[Uren per jaar feestdagen]]*$AA$4</f>
        <v>0</v>
      </c>
      <c r="AB82" s="107">
        <f t="shared" si="4"/>
        <v>53.76</v>
      </c>
      <c r="AC82" s="207">
        <f t="shared" si="3"/>
        <v>0</v>
      </c>
    </row>
    <row r="83" spans="3:29" ht="14.1" customHeight="1" x14ac:dyDescent="0.25">
      <c r="C83" s="42" t="s">
        <v>120</v>
      </c>
      <c r="D83" s="43" t="s">
        <v>339</v>
      </c>
      <c r="E83" s="44" t="s">
        <v>443</v>
      </c>
      <c r="F83" s="45" t="s">
        <v>425</v>
      </c>
      <c r="G83" s="45" t="s">
        <v>172</v>
      </c>
      <c r="H83" s="50" t="str">
        <f>VLOOKUP(Tabel3[[#This Row],[Ruimtecode]],'2. Programma'!$B$143:$C$160,2,0)</f>
        <v>Kantoorruimte</v>
      </c>
      <c r="I83" s="46" t="s">
        <v>521</v>
      </c>
      <c r="J83" s="46" t="s">
        <v>522</v>
      </c>
      <c r="K83" s="49">
        <v>22</v>
      </c>
      <c r="L83" s="101">
        <v>52</v>
      </c>
      <c r="M83" s="102">
        <f>Tabel3[[#This Row],[Frequentie werkdagen]]+Tabel3[[#This Row],[Frequentie weekend]]+Tabel3[[#This Row],[Frequentie feestdagen]]</f>
        <v>256</v>
      </c>
      <c r="N83" s="102">
        <f>IF(Tabel3[[#This Row],[Frequentie Totaal]]=0,0,Tabel3[[#This Row],[M2 vloer ]])</f>
        <v>22</v>
      </c>
      <c r="O83" s="210"/>
      <c r="P83" s="25">
        <v>256</v>
      </c>
      <c r="Q83" s="25">
        <f>IFERROR(INDEX('4. Normen &amp; Tarieven'!$E$10:$N$34,MATCH(G83,'4. Normen &amp; Tarieven'!$B$10:$B$34,0),MATCH(P83,'4. Normen &amp; Tarieven'!$E$8:$Z$8,0)),"")</f>
        <v>100</v>
      </c>
      <c r="R83" s="211">
        <f>IF(Tabel3[[#This Row],[Frequentie werkdagen]]&gt;0,Tabel3[[#This Row],[Frequentie werkdagen]]*Tabel3[[#This Row],[M2 vloer ]]/Tabel3[[#This Row],[Norm werkdagen]],0)</f>
        <v>56.32</v>
      </c>
      <c r="S83" s="169">
        <f>Tabel3[[#This Row],[Uren per jaar]]*$S$4</f>
        <v>0</v>
      </c>
      <c r="T83" s="152"/>
      <c r="U83" s="152" t="str">
        <f>IFERROR(INDEX('4. Normen &amp; Tarieven'!$E$10:$N$34,MATCH(G83,'4. Normen &amp; Tarieven'!$B$10:$B$34,0),MATCH(T83,'4. Normen &amp; Tarieven'!$E$8:$Z$8,0)),"")</f>
        <v/>
      </c>
      <c r="V83" s="211">
        <f>IF(Tabel3[[#This Row],[Frequentie weekend]]&gt;0,Tabel3[[#This Row],[Frequentie weekend]]*Tabel3[[#This Row],[M2 vloer ]]/Tabel3[[#This Row],[Norm weekenden]],0)</f>
        <v>0</v>
      </c>
      <c r="W83" s="169">
        <f>Tabel3[[#This Row],[Uren per jaar weekend]]*$W$4</f>
        <v>0</v>
      </c>
      <c r="X83" s="152"/>
      <c r="Y83" s="152" t="str">
        <f>IFERROR(INDEX('4. Normen &amp; Tarieven'!$E$10:$N$34,MATCH(G83,'4. Normen &amp; Tarieven'!$B$10:$B$34,0),MATCH(X83,'4. Normen &amp; Tarieven'!$E$8:$Z$8,0)),"")</f>
        <v/>
      </c>
      <c r="Z83" s="206">
        <f>IF(Tabel3[[#This Row],[Frequentie feestdagen]]&gt;0,Tabel3[[#This Row],[Frequentie feestdagen]]*Tabel3[[#This Row],[M2 vloer ]]/Tabel3[[#This Row],[Norm feestdagen]],0)</f>
        <v>0</v>
      </c>
      <c r="AA83" s="170">
        <f>Tabel3[[#This Row],[Uren per jaar feestdagen]]*$AA$4</f>
        <v>0</v>
      </c>
      <c r="AB83" s="107">
        <f t="shared" si="4"/>
        <v>56.32</v>
      </c>
      <c r="AC83" s="207">
        <f t="shared" si="3"/>
        <v>0</v>
      </c>
    </row>
    <row r="84" spans="3:29" ht="14.1" customHeight="1" x14ac:dyDescent="0.25">
      <c r="C84" s="42" t="s">
        <v>120</v>
      </c>
      <c r="D84" s="43" t="s">
        <v>339</v>
      </c>
      <c r="E84" s="44" t="s">
        <v>444</v>
      </c>
      <c r="F84" s="45" t="s">
        <v>425</v>
      </c>
      <c r="G84" s="45" t="s">
        <v>172</v>
      </c>
      <c r="H84" s="50" t="str">
        <f>VLOOKUP(Tabel3[[#This Row],[Ruimtecode]],'2. Programma'!$B$143:$C$160,2,0)</f>
        <v>Kantoorruimte</v>
      </c>
      <c r="I84" s="46" t="s">
        <v>521</v>
      </c>
      <c r="J84" s="46" t="s">
        <v>522</v>
      </c>
      <c r="K84" s="49">
        <v>31</v>
      </c>
      <c r="L84" s="101">
        <v>52</v>
      </c>
      <c r="M84" s="102">
        <f>Tabel3[[#This Row],[Frequentie werkdagen]]+Tabel3[[#This Row],[Frequentie weekend]]+Tabel3[[#This Row],[Frequentie feestdagen]]</f>
        <v>256</v>
      </c>
      <c r="N84" s="102">
        <f>IF(Tabel3[[#This Row],[Frequentie Totaal]]=0,0,Tabel3[[#This Row],[M2 vloer ]])</f>
        <v>31</v>
      </c>
      <c r="O84" s="210"/>
      <c r="P84" s="25">
        <v>256</v>
      </c>
      <c r="Q84" s="25">
        <f>IFERROR(INDEX('4. Normen &amp; Tarieven'!$E$10:$N$34,MATCH(G84,'4. Normen &amp; Tarieven'!$B$10:$B$34,0),MATCH(P84,'4. Normen &amp; Tarieven'!$E$8:$Z$8,0)),"")</f>
        <v>100</v>
      </c>
      <c r="R84" s="211">
        <f>IF(Tabel3[[#This Row],[Frequentie werkdagen]]&gt;0,Tabel3[[#This Row],[Frequentie werkdagen]]*Tabel3[[#This Row],[M2 vloer ]]/Tabel3[[#This Row],[Norm werkdagen]],0)</f>
        <v>79.36</v>
      </c>
      <c r="S84" s="169">
        <f>Tabel3[[#This Row],[Uren per jaar]]*$S$4</f>
        <v>0</v>
      </c>
      <c r="T84" s="152"/>
      <c r="U84" s="152" t="str">
        <f>IFERROR(INDEX('4. Normen &amp; Tarieven'!$E$10:$N$34,MATCH(G84,'4. Normen &amp; Tarieven'!$B$10:$B$34,0),MATCH(T84,'4. Normen &amp; Tarieven'!$E$8:$Z$8,0)),"")</f>
        <v/>
      </c>
      <c r="V84" s="211">
        <f>IF(Tabel3[[#This Row],[Frequentie weekend]]&gt;0,Tabel3[[#This Row],[Frequentie weekend]]*Tabel3[[#This Row],[M2 vloer ]]/Tabel3[[#This Row],[Norm weekenden]],0)</f>
        <v>0</v>
      </c>
      <c r="W84" s="169">
        <f>Tabel3[[#This Row],[Uren per jaar weekend]]*$W$4</f>
        <v>0</v>
      </c>
      <c r="X84" s="152"/>
      <c r="Y84" s="152" t="str">
        <f>IFERROR(INDEX('4. Normen &amp; Tarieven'!$E$10:$N$34,MATCH(G84,'4. Normen &amp; Tarieven'!$B$10:$B$34,0),MATCH(X84,'4. Normen &amp; Tarieven'!$E$8:$Z$8,0)),"")</f>
        <v/>
      </c>
      <c r="Z84" s="206">
        <f>IF(Tabel3[[#This Row],[Frequentie feestdagen]]&gt;0,Tabel3[[#This Row],[Frequentie feestdagen]]*Tabel3[[#This Row],[M2 vloer ]]/Tabel3[[#This Row],[Norm feestdagen]],0)</f>
        <v>0</v>
      </c>
      <c r="AA84" s="170">
        <f>Tabel3[[#This Row],[Uren per jaar feestdagen]]*$AA$4</f>
        <v>0</v>
      </c>
      <c r="AB84" s="107">
        <f t="shared" si="4"/>
        <v>79.36</v>
      </c>
      <c r="AC84" s="207">
        <f t="shared" si="3"/>
        <v>0</v>
      </c>
    </row>
    <row r="85" spans="3:29" ht="14.1" customHeight="1" x14ac:dyDescent="0.25">
      <c r="C85" s="42" t="s">
        <v>120</v>
      </c>
      <c r="D85" s="43" t="s">
        <v>339</v>
      </c>
      <c r="E85" s="44" t="s">
        <v>445</v>
      </c>
      <c r="F85" s="45" t="s">
        <v>425</v>
      </c>
      <c r="G85" s="45" t="s">
        <v>172</v>
      </c>
      <c r="H85" s="50" t="str">
        <f>VLOOKUP(Tabel3[[#This Row],[Ruimtecode]],'2. Programma'!$B$143:$C$160,2,0)</f>
        <v>Kantoorruimte</v>
      </c>
      <c r="I85" s="46" t="s">
        <v>521</v>
      </c>
      <c r="J85" s="46" t="s">
        <v>522</v>
      </c>
      <c r="K85" s="49">
        <v>45</v>
      </c>
      <c r="L85" s="101">
        <v>52</v>
      </c>
      <c r="M85" s="102">
        <f>Tabel3[[#This Row],[Frequentie werkdagen]]+Tabel3[[#This Row],[Frequentie weekend]]+Tabel3[[#This Row],[Frequentie feestdagen]]</f>
        <v>256</v>
      </c>
      <c r="N85" s="102">
        <f>IF(Tabel3[[#This Row],[Frequentie Totaal]]=0,0,Tabel3[[#This Row],[M2 vloer ]])</f>
        <v>45</v>
      </c>
      <c r="O85" s="210"/>
      <c r="P85" s="25">
        <v>256</v>
      </c>
      <c r="Q85" s="25">
        <f>IFERROR(INDEX('4. Normen &amp; Tarieven'!$E$10:$N$34,MATCH(G85,'4. Normen &amp; Tarieven'!$B$10:$B$34,0),MATCH(P85,'4. Normen &amp; Tarieven'!$E$8:$Z$8,0)),"")</f>
        <v>100</v>
      </c>
      <c r="R85" s="211">
        <f>IF(Tabel3[[#This Row],[Frequentie werkdagen]]&gt;0,Tabel3[[#This Row],[Frequentie werkdagen]]*Tabel3[[#This Row],[M2 vloer ]]/Tabel3[[#This Row],[Norm werkdagen]],0)</f>
        <v>115.2</v>
      </c>
      <c r="S85" s="169">
        <f>Tabel3[[#This Row],[Uren per jaar]]*$S$4</f>
        <v>0</v>
      </c>
      <c r="T85" s="152"/>
      <c r="U85" s="152" t="str">
        <f>IFERROR(INDEX('4. Normen &amp; Tarieven'!$E$10:$N$34,MATCH(G85,'4. Normen &amp; Tarieven'!$B$10:$B$34,0),MATCH(T85,'4. Normen &amp; Tarieven'!$E$8:$Z$8,0)),"")</f>
        <v/>
      </c>
      <c r="V85" s="211">
        <f>IF(Tabel3[[#This Row],[Frequentie weekend]]&gt;0,Tabel3[[#This Row],[Frequentie weekend]]*Tabel3[[#This Row],[M2 vloer ]]/Tabel3[[#This Row],[Norm weekenden]],0)</f>
        <v>0</v>
      </c>
      <c r="W85" s="169">
        <f>Tabel3[[#This Row],[Uren per jaar weekend]]*$W$4</f>
        <v>0</v>
      </c>
      <c r="X85" s="152"/>
      <c r="Y85" s="152" t="str">
        <f>IFERROR(INDEX('4. Normen &amp; Tarieven'!$E$10:$N$34,MATCH(G85,'4. Normen &amp; Tarieven'!$B$10:$B$34,0),MATCH(X85,'4. Normen &amp; Tarieven'!$E$8:$Z$8,0)),"")</f>
        <v/>
      </c>
      <c r="Z85" s="206">
        <f>IF(Tabel3[[#This Row],[Frequentie feestdagen]]&gt;0,Tabel3[[#This Row],[Frequentie feestdagen]]*Tabel3[[#This Row],[M2 vloer ]]/Tabel3[[#This Row],[Norm feestdagen]],0)</f>
        <v>0</v>
      </c>
      <c r="AA85" s="170">
        <f>Tabel3[[#This Row],[Uren per jaar feestdagen]]*$AA$4</f>
        <v>0</v>
      </c>
      <c r="AB85" s="107">
        <f t="shared" si="4"/>
        <v>115.2</v>
      </c>
      <c r="AC85" s="207">
        <f t="shared" si="3"/>
        <v>0</v>
      </c>
    </row>
    <row r="86" spans="3:29" ht="14.1" customHeight="1" x14ac:dyDescent="0.25">
      <c r="C86" s="42" t="s">
        <v>120</v>
      </c>
      <c r="D86" s="43" t="s">
        <v>339</v>
      </c>
      <c r="E86" s="44" t="s">
        <v>446</v>
      </c>
      <c r="F86" s="45" t="s">
        <v>425</v>
      </c>
      <c r="G86" s="45" t="s">
        <v>172</v>
      </c>
      <c r="H86" s="50" t="str">
        <f>VLOOKUP(Tabel3[[#This Row],[Ruimtecode]],'2. Programma'!$B$143:$C$160,2,0)</f>
        <v>Kantoorruimte</v>
      </c>
      <c r="I86" s="46" t="s">
        <v>521</v>
      </c>
      <c r="J86" s="46" t="s">
        <v>522</v>
      </c>
      <c r="K86" s="49">
        <v>25</v>
      </c>
      <c r="L86" s="101">
        <v>52</v>
      </c>
      <c r="M86" s="102">
        <f>Tabel3[[#This Row],[Frequentie werkdagen]]+Tabel3[[#This Row],[Frequentie weekend]]+Tabel3[[#This Row],[Frequentie feestdagen]]</f>
        <v>256</v>
      </c>
      <c r="N86" s="102">
        <f>IF(Tabel3[[#This Row],[Frequentie Totaal]]=0,0,Tabel3[[#This Row],[M2 vloer ]])</f>
        <v>25</v>
      </c>
      <c r="O86" s="210"/>
      <c r="P86" s="25">
        <v>256</v>
      </c>
      <c r="Q86" s="25">
        <f>IFERROR(INDEX('4. Normen &amp; Tarieven'!$E$10:$N$34,MATCH(G86,'4. Normen &amp; Tarieven'!$B$10:$B$34,0),MATCH(P86,'4. Normen &amp; Tarieven'!$E$8:$Z$8,0)),"")</f>
        <v>100</v>
      </c>
      <c r="R86" s="211">
        <f>IF(Tabel3[[#This Row],[Frequentie werkdagen]]&gt;0,Tabel3[[#This Row],[Frequentie werkdagen]]*Tabel3[[#This Row],[M2 vloer ]]/Tabel3[[#This Row],[Norm werkdagen]],0)</f>
        <v>64</v>
      </c>
      <c r="S86" s="169">
        <f>Tabel3[[#This Row],[Uren per jaar]]*$S$4</f>
        <v>0</v>
      </c>
      <c r="T86" s="152"/>
      <c r="U86" s="152" t="str">
        <f>IFERROR(INDEX('4. Normen &amp; Tarieven'!$E$10:$N$34,MATCH(G86,'4. Normen &amp; Tarieven'!$B$10:$B$34,0),MATCH(T86,'4. Normen &amp; Tarieven'!$E$8:$Z$8,0)),"")</f>
        <v/>
      </c>
      <c r="V86" s="211">
        <f>IF(Tabel3[[#This Row],[Frequentie weekend]]&gt;0,Tabel3[[#This Row],[Frequentie weekend]]*Tabel3[[#This Row],[M2 vloer ]]/Tabel3[[#This Row],[Norm weekenden]],0)</f>
        <v>0</v>
      </c>
      <c r="W86" s="169">
        <f>Tabel3[[#This Row],[Uren per jaar weekend]]*$W$4</f>
        <v>0</v>
      </c>
      <c r="X86" s="152"/>
      <c r="Y86" s="152" t="str">
        <f>IFERROR(INDEX('4. Normen &amp; Tarieven'!$E$10:$N$34,MATCH(G86,'4. Normen &amp; Tarieven'!$B$10:$B$34,0),MATCH(X86,'4. Normen &amp; Tarieven'!$E$8:$Z$8,0)),"")</f>
        <v/>
      </c>
      <c r="Z86" s="206">
        <f>IF(Tabel3[[#This Row],[Frequentie feestdagen]]&gt;0,Tabel3[[#This Row],[Frequentie feestdagen]]*Tabel3[[#This Row],[M2 vloer ]]/Tabel3[[#This Row],[Norm feestdagen]],0)</f>
        <v>0</v>
      </c>
      <c r="AA86" s="170">
        <f>Tabel3[[#This Row],[Uren per jaar feestdagen]]*$AA$4</f>
        <v>0</v>
      </c>
      <c r="AB86" s="107">
        <f t="shared" si="4"/>
        <v>64</v>
      </c>
      <c r="AC86" s="207">
        <f t="shared" si="3"/>
        <v>0</v>
      </c>
    </row>
    <row r="87" spans="3:29" ht="14.1" customHeight="1" x14ac:dyDescent="0.25">
      <c r="C87" s="42" t="s">
        <v>120</v>
      </c>
      <c r="D87" s="43" t="s">
        <v>339</v>
      </c>
      <c r="E87" s="44" t="s">
        <v>447</v>
      </c>
      <c r="F87" s="45" t="s">
        <v>425</v>
      </c>
      <c r="G87" s="45" t="s">
        <v>172</v>
      </c>
      <c r="H87" s="50" t="str">
        <f>VLOOKUP(Tabel3[[#This Row],[Ruimtecode]],'2. Programma'!$B$143:$C$160,2,0)</f>
        <v>Kantoorruimte</v>
      </c>
      <c r="I87" s="46" t="s">
        <v>521</v>
      </c>
      <c r="J87" s="46" t="s">
        <v>522</v>
      </c>
      <c r="K87" s="49">
        <v>30</v>
      </c>
      <c r="L87" s="101">
        <v>52</v>
      </c>
      <c r="M87" s="102">
        <f>Tabel3[[#This Row],[Frequentie werkdagen]]+Tabel3[[#This Row],[Frequentie weekend]]+Tabel3[[#This Row],[Frequentie feestdagen]]</f>
        <v>256</v>
      </c>
      <c r="N87" s="102">
        <f>IF(Tabel3[[#This Row],[Frequentie Totaal]]=0,0,Tabel3[[#This Row],[M2 vloer ]])</f>
        <v>30</v>
      </c>
      <c r="O87" s="210"/>
      <c r="P87" s="25">
        <v>256</v>
      </c>
      <c r="Q87" s="25">
        <f>IFERROR(INDEX('4. Normen &amp; Tarieven'!$E$10:$N$34,MATCH(G87,'4. Normen &amp; Tarieven'!$B$10:$B$34,0),MATCH(P87,'4. Normen &amp; Tarieven'!$E$8:$Z$8,0)),"")</f>
        <v>100</v>
      </c>
      <c r="R87" s="211">
        <f>IF(Tabel3[[#This Row],[Frequentie werkdagen]]&gt;0,Tabel3[[#This Row],[Frequentie werkdagen]]*Tabel3[[#This Row],[M2 vloer ]]/Tabel3[[#This Row],[Norm werkdagen]],0)</f>
        <v>76.8</v>
      </c>
      <c r="S87" s="169">
        <f>Tabel3[[#This Row],[Uren per jaar]]*$S$4</f>
        <v>0</v>
      </c>
      <c r="T87" s="152"/>
      <c r="U87" s="152" t="str">
        <f>IFERROR(INDEX('4. Normen &amp; Tarieven'!$E$10:$N$34,MATCH(G87,'4. Normen &amp; Tarieven'!$B$10:$B$34,0),MATCH(T87,'4. Normen &amp; Tarieven'!$E$8:$Z$8,0)),"")</f>
        <v/>
      </c>
      <c r="V87" s="211">
        <f>IF(Tabel3[[#This Row],[Frequentie weekend]]&gt;0,Tabel3[[#This Row],[Frequentie weekend]]*Tabel3[[#This Row],[M2 vloer ]]/Tabel3[[#This Row],[Norm weekenden]],0)</f>
        <v>0</v>
      </c>
      <c r="W87" s="169">
        <f>Tabel3[[#This Row],[Uren per jaar weekend]]*$W$4</f>
        <v>0</v>
      </c>
      <c r="X87" s="152"/>
      <c r="Y87" s="152" t="str">
        <f>IFERROR(INDEX('4. Normen &amp; Tarieven'!$E$10:$N$34,MATCH(G87,'4. Normen &amp; Tarieven'!$B$10:$B$34,0),MATCH(X87,'4. Normen &amp; Tarieven'!$E$8:$Z$8,0)),"")</f>
        <v/>
      </c>
      <c r="Z87" s="206">
        <f>IF(Tabel3[[#This Row],[Frequentie feestdagen]]&gt;0,Tabel3[[#This Row],[Frequentie feestdagen]]*Tabel3[[#This Row],[M2 vloer ]]/Tabel3[[#This Row],[Norm feestdagen]],0)</f>
        <v>0</v>
      </c>
      <c r="AA87" s="170">
        <f>Tabel3[[#This Row],[Uren per jaar feestdagen]]*$AA$4</f>
        <v>0</v>
      </c>
      <c r="AB87" s="107">
        <f t="shared" si="4"/>
        <v>76.8</v>
      </c>
      <c r="AC87" s="207">
        <f t="shared" si="3"/>
        <v>0</v>
      </c>
    </row>
    <row r="88" spans="3:29" ht="14.1" customHeight="1" x14ac:dyDescent="0.25">
      <c r="C88" s="42" t="s">
        <v>120</v>
      </c>
      <c r="D88" s="43" t="s">
        <v>339</v>
      </c>
      <c r="E88" s="44" t="s">
        <v>448</v>
      </c>
      <c r="F88" s="45" t="s">
        <v>449</v>
      </c>
      <c r="G88" s="45" t="s">
        <v>169</v>
      </c>
      <c r="H88" s="50" t="str">
        <f>VLOOKUP(Tabel3[[#This Row],[Ruimtecode]],'2. Programma'!$B$143:$C$160,2,0)</f>
        <v xml:space="preserve">Sanitair </v>
      </c>
      <c r="I88" s="46" t="s">
        <v>521</v>
      </c>
      <c r="J88" s="46" t="s">
        <v>522</v>
      </c>
      <c r="K88" s="49">
        <v>25</v>
      </c>
      <c r="L88" s="101">
        <v>52</v>
      </c>
      <c r="M88" s="102">
        <f>Tabel3[[#This Row],[Frequentie werkdagen]]+Tabel3[[#This Row],[Frequentie weekend]]+Tabel3[[#This Row],[Frequentie feestdagen]]</f>
        <v>256</v>
      </c>
      <c r="N88" s="102">
        <f>IF(Tabel3[[#This Row],[Frequentie Totaal]]=0,0,Tabel3[[#This Row],[M2 vloer ]])</f>
        <v>25</v>
      </c>
      <c r="O88" s="210"/>
      <c r="P88" s="25">
        <v>256</v>
      </c>
      <c r="Q88" s="25">
        <f>IFERROR(INDEX('4. Normen &amp; Tarieven'!$E$10:$N$34,MATCH(G88,'4. Normen &amp; Tarieven'!$B$10:$B$34,0),MATCH(P88,'4. Normen &amp; Tarieven'!$E$8:$Z$8,0)),"")</f>
        <v>100</v>
      </c>
      <c r="R88" s="211">
        <f>IF(Tabel3[[#This Row],[Frequentie werkdagen]]&gt;0,Tabel3[[#This Row],[Frequentie werkdagen]]*Tabel3[[#This Row],[M2 vloer ]]/Tabel3[[#This Row],[Norm werkdagen]],0)</f>
        <v>64</v>
      </c>
      <c r="S88" s="169">
        <f>Tabel3[[#This Row],[Uren per jaar]]*$S$4</f>
        <v>0</v>
      </c>
      <c r="T88" s="152"/>
      <c r="U88" s="152" t="str">
        <f>IFERROR(INDEX('4. Normen &amp; Tarieven'!$E$10:$N$34,MATCH(G88,'4. Normen &amp; Tarieven'!$B$10:$B$34,0),MATCH(T88,'4. Normen &amp; Tarieven'!$E$8:$Z$8,0)),"")</f>
        <v/>
      </c>
      <c r="V88" s="211">
        <f>IF(Tabel3[[#This Row],[Frequentie weekend]]&gt;0,Tabel3[[#This Row],[Frequentie weekend]]*Tabel3[[#This Row],[M2 vloer ]]/Tabel3[[#This Row],[Norm weekenden]],0)</f>
        <v>0</v>
      </c>
      <c r="W88" s="169">
        <f>Tabel3[[#This Row],[Uren per jaar weekend]]*$W$4</f>
        <v>0</v>
      </c>
      <c r="X88" s="152"/>
      <c r="Y88" s="152" t="str">
        <f>IFERROR(INDEX('4. Normen &amp; Tarieven'!$E$10:$N$34,MATCH(G88,'4. Normen &amp; Tarieven'!$B$10:$B$34,0),MATCH(X88,'4. Normen &amp; Tarieven'!$E$8:$Z$8,0)),"")</f>
        <v/>
      </c>
      <c r="Z88" s="206">
        <f>IF(Tabel3[[#This Row],[Frequentie feestdagen]]&gt;0,Tabel3[[#This Row],[Frequentie feestdagen]]*Tabel3[[#This Row],[M2 vloer ]]/Tabel3[[#This Row],[Norm feestdagen]],0)</f>
        <v>0</v>
      </c>
      <c r="AA88" s="170">
        <f>Tabel3[[#This Row],[Uren per jaar feestdagen]]*$AA$4</f>
        <v>0</v>
      </c>
      <c r="AB88" s="107">
        <f t="shared" si="4"/>
        <v>64</v>
      </c>
      <c r="AC88" s="207">
        <f t="shared" si="3"/>
        <v>0</v>
      </c>
    </row>
    <row r="89" spans="3:29" ht="14.1" customHeight="1" x14ac:dyDescent="0.25">
      <c r="C89" s="42" t="s">
        <v>136</v>
      </c>
      <c r="D89" s="43" t="s">
        <v>339</v>
      </c>
      <c r="E89" s="44"/>
      <c r="F89" s="45" t="s">
        <v>236</v>
      </c>
      <c r="G89" s="45" t="s">
        <v>166</v>
      </c>
      <c r="H89" s="50" t="str">
        <f>VLOOKUP(Tabel3[[#This Row],[Ruimtecode]],'2. Programma'!$B$143:$C$160,2,0)</f>
        <v>Gangen/Hallen/Liften</v>
      </c>
      <c r="I89" s="46" t="s">
        <v>527</v>
      </c>
      <c r="J89" s="46" t="s">
        <v>524</v>
      </c>
      <c r="K89" s="49">
        <v>2</v>
      </c>
      <c r="L89" s="101">
        <v>52</v>
      </c>
      <c r="M89" s="102">
        <f>Tabel3[[#This Row],[Frequentie werkdagen]]+Tabel3[[#This Row],[Frequentie weekend]]+Tabel3[[#This Row],[Frequentie feestdagen]]</f>
        <v>156</v>
      </c>
      <c r="N89" s="102">
        <f>IF(Tabel3[[#This Row],[Frequentie Totaal]]=0,0,Tabel3[[#This Row],[M2 vloer ]])</f>
        <v>2</v>
      </c>
      <c r="O89" s="210"/>
      <c r="P89" s="25">
        <v>156</v>
      </c>
      <c r="Q89" s="25">
        <f>IFERROR(INDEX('4. Normen &amp; Tarieven'!$E$10:$N$34,MATCH(G89,'4. Normen &amp; Tarieven'!$B$10:$B$34,0),MATCH(P89,'4. Normen &amp; Tarieven'!$E$8:$Z$8,0)),"")</f>
        <v>100</v>
      </c>
      <c r="R89" s="211">
        <f>IF(Tabel3[[#This Row],[Frequentie werkdagen]]&gt;0,Tabel3[[#This Row],[Frequentie werkdagen]]*Tabel3[[#This Row],[M2 vloer ]]/Tabel3[[#This Row],[Norm werkdagen]],0)</f>
        <v>3.12</v>
      </c>
      <c r="S89" s="169">
        <f>Tabel3[[#This Row],[Uren per jaar]]*$S$4</f>
        <v>0</v>
      </c>
      <c r="T89" s="152"/>
      <c r="U89" s="152" t="str">
        <f>IFERROR(INDEX('4. Normen &amp; Tarieven'!$E$10:$N$34,MATCH(G89,'4. Normen &amp; Tarieven'!$B$10:$B$34,0),MATCH(T89,'4. Normen &amp; Tarieven'!$E$8:$Z$8,0)),"")</f>
        <v/>
      </c>
      <c r="V89" s="211">
        <f>IF(Tabel3[[#This Row],[Frequentie weekend]]&gt;0,Tabel3[[#This Row],[Frequentie weekend]]*Tabel3[[#This Row],[M2 vloer ]]/Tabel3[[#This Row],[Norm weekenden]],0)</f>
        <v>0</v>
      </c>
      <c r="W89" s="169">
        <f>Tabel3[[#This Row],[Uren per jaar weekend]]*$W$4</f>
        <v>0</v>
      </c>
      <c r="X89" s="152"/>
      <c r="Y89" s="152" t="str">
        <f>IFERROR(INDEX('4. Normen &amp; Tarieven'!$E$10:$N$34,MATCH(G89,'4. Normen &amp; Tarieven'!$B$10:$B$34,0),MATCH(X89,'4. Normen &amp; Tarieven'!$E$8:$Z$8,0)),"")</f>
        <v/>
      </c>
      <c r="Z89" s="206">
        <f>IF(Tabel3[[#This Row],[Frequentie feestdagen]]&gt;0,Tabel3[[#This Row],[Frequentie feestdagen]]*Tabel3[[#This Row],[M2 vloer ]]/Tabel3[[#This Row],[Norm feestdagen]],0)</f>
        <v>0</v>
      </c>
      <c r="AA89" s="170">
        <f>Tabel3[[#This Row],[Uren per jaar feestdagen]]*$AA$4</f>
        <v>0</v>
      </c>
      <c r="AB89" s="107">
        <f t="shared" si="4"/>
        <v>3.12</v>
      </c>
      <c r="AC89" s="207">
        <f t="shared" si="3"/>
        <v>0</v>
      </c>
    </row>
    <row r="90" spans="3:29" ht="14.1" customHeight="1" x14ac:dyDescent="0.25">
      <c r="C90" s="42" t="s">
        <v>136</v>
      </c>
      <c r="D90" s="43" t="s">
        <v>339</v>
      </c>
      <c r="E90" s="44"/>
      <c r="F90" s="45" t="s">
        <v>368</v>
      </c>
      <c r="G90" s="45" t="s">
        <v>166</v>
      </c>
      <c r="H90" s="50" t="str">
        <f>VLOOKUP(Tabel3[[#This Row],[Ruimtecode]],'2. Programma'!$B$143:$C$160,2,0)</f>
        <v>Gangen/Hallen/Liften</v>
      </c>
      <c r="I90" s="46" t="s">
        <v>527</v>
      </c>
      <c r="J90" s="46" t="s">
        <v>524</v>
      </c>
      <c r="K90" s="49">
        <v>16</v>
      </c>
      <c r="L90" s="101">
        <v>52</v>
      </c>
      <c r="M90" s="102">
        <f>Tabel3[[#This Row],[Frequentie werkdagen]]+Tabel3[[#This Row],[Frequentie weekend]]+Tabel3[[#This Row],[Frequentie feestdagen]]</f>
        <v>104</v>
      </c>
      <c r="N90" s="102">
        <f>IF(Tabel3[[#This Row],[Frequentie Totaal]]=0,0,Tabel3[[#This Row],[M2 vloer ]])</f>
        <v>16</v>
      </c>
      <c r="O90" s="210"/>
      <c r="P90" s="25">
        <v>104</v>
      </c>
      <c r="Q90" s="25">
        <f>IFERROR(INDEX('4. Normen &amp; Tarieven'!$E$10:$N$34,MATCH(G90,'4. Normen &amp; Tarieven'!$B$10:$B$34,0),MATCH(P90,'4. Normen &amp; Tarieven'!$E$8:$Z$8,0)),"")</f>
        <v>100</v>
      </c>
      <c r="R90" s="211">
        <f>IF(Tabel3[[#This Row],[Frequentie werkdagen]]&gt;0,Tabel3[[#This Row],[Frequentie werkdagen]]*Tabel3[[#This Row],[M2 vloer ]]/Tabel3[[#This Row],[Norm werkdagen]],0)</f>
        <v>16.64</v>
      </c>
      <c r="S90" s="169">
        <f>Tabel3[[#This Row],[Uren per jaar]]*$S$4</f>
        <v>0</v>
      </c>
      <c r="T90" s="152"/>
      <c r="U90" s="152" t="str">
        <f>IFERROR(INDEX('4. Normen &amp; Tarieven'!$E$10:$N$34,MATCH(G90,'4. Normen &amp; Tarieven'!$B$10:$B$34,0),MATCH(T90,'4. Normen &amp; Tarieven'!$E$8:$Z$8,0)),"")</f>
        <v/>
      </c>
      <c r="V90" s="211">
        <f>IF(Tabel3[[#This Row],[Frequentie weekend]]&gt;0,Tabel3[[#This Row],[Frequentie weekend]]*Tabel3[[#This Row],[M2 vloer ]]/Tabel3[[#This Row],[Norm weekenden]],0)</f>
        <v>0</v>
      </c>
      <c r="W90" s="169">
        <f>Tabel3[[#This Row],[Uren per jaar weekend]]*$W$4</f>
        <v>0</v>
      </c>
      <c r="X90" s="152"/>
      <c r="Y90" s="152" t="str">
        <f>IFERROR(INDEX('4. Normen &amp; Tarieven'!$E$10:$N$34,MATCH(G90,'4. Normen &amp; Tarieven'!$B$10:$B$34,0),MATCH(X90,'4. Normen &amp; Tarieven'!$E$8:$Z$8,0)),"")</f>
        <v/>
      </c>
      <c r="Z90" s="206">
        <f>IF(Tabel3[[#This Row],[Frequentie feestdagen]]&gt;0,Tabel3[[#This Row],[Frequentie feestdagen]]*Tabel3[[#This Row],[M2 vloer ]]/Tabel3[[#This Row],[Norm feestdagen]],0)</f>
        <v>0</v>
      </c>
      <c r="AA90" s="170">
        <f>Tabel3[[#This Row],[Uren per jaar feestdagen]]*$AA$4</f>
        <v>0</v>
      </c>
      <c r="AB90" s="107">
        <f t="shared" si="4"/>
        <v>16.64</v>
      </c>
      <c r="AC90" s="207">
        <f t="shared" si="3"/>
        <v>0</v>
      </c>
    </row>
    <row r="91" spans="3:29" ht="14.1" customHeight="1" x14ac:dyDescent="0.25">
      <c r="C91" s="42" t="s">
        <v>136</v>
      </c>
      <c r="D91" s="43" t="s">
        <v>339</v>
      </c>
      <c r="E91" s="44"/>
      <c r="F91" s="45" t="s">
        <v>450</v>
      </c>
      <c r="G91" s="45" t="s">
        <v>170</v>
      </c>
      <c r="H91" s="50" t="str">
        <f>VLOOKUP(Tabel3[[#This Row],[Ruimtecode]],'2. Programma'!$B$143:$C$160,2,0)</f>
        <v>Trappenhuizen</v>
      </c>
      <c r="I91" s="46" t="s">
        <v>529</v>
      </c>
      <c r="J91" s="46" t="s">
        <v>524</v>
      </c>
      <c r="K91" s="49">
        <v>13</v>
      </c>
      <c r="L91" s="101">
        <v>52</v>
      </c>
      <c r="M91" s="102">
        <f>Tabel3[[#This Row],[Frequentie werkdagen]]+Tabel3[[#This Row],[Frequentie weekend]]+Tabel3[[#This Row],[Frequentie feestdagen]]</f>
        <v>52</v>
      </c>
      <c r="N91" s="102">
        <f>IF(Tabel3[[#This Row],[Frequentie Totaal]]=0,0,Tabel3[[#This Row],[M2 vloer ]])</f>
        <v>13</v>
      </c>
      <c r="O91" s="210"/>
      <c r="P91" s="25">
        <v>52</v>
      </c>
      <c r="Q91" s="25">
        <f>IFERROR(INDEX('4. Normen &amp; Tarieven'!$E$10:$N$34,MATCH(G91,'4. Normen &amp; Tarieven'!$B$10:$B$34,0),MATCH(P91,'4. Normen &amp; Tarieven'!$E$8:$Z$8,0)),"")</f>
        <v>100</v>
      </c>
      <c r="R91" s="211">
        <f>IF(Tabel3[[#This Row],[Frequentie werkdagen]]&gt;0,Tabel3[[#This Row],[Frequentie werkdagen]]*Tabel3[[#This Row],[M2 vloer ]]/Tabel3[[#This Row],[Norm werkdagen]],0)</f>
        <v>6.76</v>
      </c>
      <c r="S91" s="169">
        <f>Tabel3[[#This Row],[Uren per jaar]]*$S$4</f>
        <v>0</v>
      </c>
      <c r="T91" s="152"/>
      <c r="U91" s="152" t="str">
        <f>IFERROR(INDEX('4. Normen &amp; Tarieven'!$E$10:$N$34,MATCH(G91,'4. Normen &amp; Tarieven'!$B$10:$B$34,0),MATCH(T91,'4. Normen &amp; Tarieven'!$E$8:$Z$8,0)),"")</f>
        <v/>
      </c>
      <c r="V91" s="211">
        <f>IF(Tabel3[[#This Row],[Frequentie weekend]]&gt;0,Tabel3[[#This Row],[Frequentie weekend]]*Tabel3[[#This Row],[M2 vloer ]]/Tabel3[[#This Row],[Norm weekenden]],0)</f>
        <v>0</v>
      </c>
      <c r="W91" s="169">
        <f>Tabel3[[#This Row],[Uren per jaar weekend]]*$W$4</f>
        <v>0</v>
      </c>
      <c r="X91" s="152"/>
      <c r="Y91" s="152" t="str">
        <f>IFERROR(INDEX('4. Normen &amp; Tarieven'!$E$10:$N$34,MATCH(G91,'4. Normen &amp; Tarieven'!$B$10:$B$34,0),MATCH(X91,'4. Normen &amp; Tarieven'!$E$8:$Z$8,0)),"")</f>
        <v/>
      </c>
      <c r="Z91" s="206">
        <f>IF(Tabel3[[#This Row],[Frequentie feestdagen]]&gt;0,Tabel3[[#This Row],[Frequentie feestdagen]]*Tabel3[[#This Row],[M2 vloer ]]/Tabel3[[#This Row],[Norm feestdagen]],0)</f>
        <v>0</v>
      </c>
      <c r="AA91" s="170">
        <f>Tabel3[[#This Row],[Uren per jaar feestdagen]]*$AA$4</f>
        <v>0</v>
      </c>
      <c r="AB91" s="107">
        <f t="shared" si="4"/>
        <v>6.76</v>
      </c>
      <c r="AC91" s="207">
        <f t="shared" si="3"/>
        <v>0</v>
      </c>
    </row>
    <row r="92" spans="3:29" ht="14.1" customHeight="1" x14ac:dyDescent="0.25">
      <c r="C92" s="42" t="s">
        <v>136</v>
      </c>
      <c r="D92" s="43" t="s">
        <v>339</v>
      </c>
      <c r="E92" s="44"/>
      <c r="F92" s="45" t="s">
        <v>451</v>
      </c>
      <c r="G92" s="45" t="s">
        <v>164</v>
      </c>
      <c r="H92" s="50" t="str">
        <f>VLOOKUP(Tabel3[[#This Row],[Ruimtecode]],'2. Programma'!$B$143:$C$160,2,0)</f>
        <v>Berging/Opslag</v>
      </c>
      <c r="I92" s="46" t="s">
        <v>529</v>
      </c>
      <c r="J92" s="46" t="s">
        <v>524</v>
      </c>
      <c r="K92" s="49">
        <v>6</v>
      </c>
      <c r="L92" s="101">
        <v>52</v>
      </c>
      <c r="M92" s="102">
        <f>Tabel3[[#This Row],[Frequentie werkdagen]]+Tabel3[[#This Row],[Frequentie weekend]]+Tabel3[[#This Row],[Frequentie feestdagen]]</f>
        <v>104</v>
      </c>
      <c r="N92" s="102">
        <f>IF(Tabel3[[#This Row],[Frequentie Totaal]]=0,0,Tabel3[[#This Row],[M2 vloer ]])</f>
        <v>6</v>
      </c>
      <c r="O92" s="210"/>
      <c r="P92" s="25">
        <v>104</v>
      </c>
      <c r="Q92" s="25">
        <f>IFERROR(INDEX('4. Normen &amp; Tarieven'!$E$10:$N$34,MATCH(G92,'4. Normen &amp; Tarieven'!$B$10:$B$34,0),MATCH(P92,'4. Normen &amp; Tarieven'!$E$8:$Z$8,0)),"")</f>
        <v>100</v>
      </c>
      <c r="R92" s="211">
        <f>IF(Tabel3[[#This Row],[Frequentie werkdagen]]&gt;0,Tabel3[[#This Row],[Frequentie werkdagen]]*Tabel3[[#This Row],[M2 vloer ]]/Tabel3[[#This Row],[Norm werkdagen]],0)</f>
        <v>6.24</v>
      </c>
      <c r="S92" s="169">
        <f>Tabel3[[#This Row],[Uren per jaar]]*$S$4</f>
        <v>0</v>
      </c>
      <c r="T92" s="152"/>
      <c r="U92" s="152" t="str">
        <f>IFERROR(INDEX('4. Normen &amp; Tarieven'!$E$10:$N$34,MATCH(G92,'4. Normen &amp; Tarieven'!$B$10:$B$34,0),MATCH(T92,'4. Normen &amp; Tarieven'!$E$8:$Z$8,0)),"")</f>
        <v/>
      </c>
      <c r="V92" s="211">
        <f>IF(Tabel3[[#This Row],[Frequentie weekend]]&gt;0,Tabel3[[#This Row],[Frequentie weekend]]*Tabel3[[#This Row],[M2 vloer ]]/Tabel3[[#This Row],[Norm weekenden]],0)</f>
        <v>0</v>
      </c>
      <c r="W92" s="169">
        <f>Tabel3[[#This Row],[Uren per jaar weekend]]*$W$4</f>
        <v>0</v>
      </c>
      <c r="X92" s="152"/>
      <c r="Y92" s="152" t="str">
        <f>IFERROR(INDEX('4. Normen &amp; Tarieven'!$E$10:$N$34,MATCH(G92,'4. Normen &amp; Tarieven'!$B$10:$B$34,0),MATCH(X92,'4. Normen &amp; Tarieven'!$E$8:$Z$8,0)),"")</f>
        <v/>
      </c>
      <c r="Z92" s="206">
        <f>IF(Tabel3[[#This Row],[Frequentie feestdagen]]&gt;0,Tabel3[[#This Row],[Frequentie feestdagen]]*Tabel3[[#This Row],[M2 vloer ]]/Tabel3[[#This Row],[Norm feestdagen]],0)</f>
        <v>0</v>
      </c>
      <c r="AA92" s="170">
        <f>Tabel3[[#This Row],[Uren per jaar feestdagen]]*$AA$4</f>
        <v>0</v>
      </c>
      <c r="AB92" s="107">
        <f t="shared" si="4"/>
        <v>6.24</v>
      </c>
      <c r="AC92" s="207">
        <f t="shared" si="3"/>
        <v>0</v>
      </c>
    </row>
    <row r="93" spans="3:29" ht="14.1" customHeight="1" x14ac:dyDescent="0.25">
      <c r="C93" s="42" t="s">
        <v>136</v>
      </c>
      <c r="D93" s="43" t="s">
        <v>339</v>
      </c>
      <c r="E93" s="44"/>
      <c r="F93" s="45" t="s">
        <v>452</v>
      </c>
      <c r="G93" s="45" t="s">
        <v>172</v>
      </c>
      <c r="H93" s="50" t="str">
        <f>VLOOKUP(Tabel3[[#This Row],[Ruimtecode]],'2. Programma'!$B$143:$C$160,2,0)</f>
        <v>Kantoorruimte</v>
      </c>
      <c r="I93" s="46" t="s">
        <v>527</v>
      </c>
      <c r="J93" s="46" t="s">
        <v>524</v>
      </c>
      <c r="K93" s="49">
        <v>12</v>
      </c>
      <c r="L93" s="101">
        <v>52</v>
      </c>
      <c r="M93" s="102">
        <f>Tabel3[[#This Row],[Frequentie werkdagen]]+Tabel3[[#This Row],[Frequentie weekend]]+Tabel3[[#This Row],[Frequentie feestdagen]]</f>
        <v>104</v>
      </c>
      <c r="N93" s="102">
        <f>IF(Tabel3[[#This Row],[Frequentie Totaal]]=0,0,Tabel3[[#This Row],[M2 vloer ]])</f>
        <v>12</v>
      </c>
      <c r="O93" s="210"/>
      <c r="P93" s="25">
        <v>104</v>
      </c>
      <c r="Q93" s="25">
        <f>IFERROR(INDEX('4. Normen &amp; Tarieven'!$E$10:$N$34,MATCH(G93,'4. Normen &amp; Tarieven'!$B$10:$B$34,0),MATCH(P93,'4. Normen &amp; Tarieven'!$E$8:$Z$8,0)),"")</f>
        <v>100</v>
      </c>
      <c r="R93" s="211">
        <f>IF(Tabel3[[#This Row],[Frequentie werkdagen]]&gt;0,Tabel3[[#This Row],[Frequentie werkdagen]]*Tabel3[[#This Row],[M2 vloer ]]/Tabel3[[#This Row],[Norm werkdagen]],0)</f>
        <v>12.48</v>
      </c>
      <c r="S93" s="169">
        <f>Tabel3[[#This Row],[Uren per jaar]]*$S$4</f>
        <v>0</v>
      </c>
      <c r="T93" s="152"/>
      <c r="U93" s="152" t="str">
        <f>IFERROR(INDEX('4. Normen &amp; Tarieven'!$E$10:$N$34,MATCH(G93,'4. Normen &amp; Tarieven'!$B$10:$B$34,0),MATCH(T93,'4. Normen &amp; Tarieven'!$E$8:$Z$8,0)),"")</f>
        <v/>
      </c>
      <c r="V93" s="211">
        <f>IF(Tabel3[[#This Row],[Frequentie weekend]]&gt;0,Tabel3[[#This Row],[Frequentie weekend]]*Tabel3[[#This Row],[M2 vloer ]]/Tabel3[[#This Row],[Norm weekenden]],0)</f>
        <v>0</v>
      </c>
      <c r="W93" s="169">
        <f>Tabel3[[#This Row],[Uren per jaar weekend]]*$W$4</f>
        <v>0</v>
      </c>
      <c r="X93" s="152"/>
      <c r="Y93" s="152" t="str">
        <f>IFERROR(INDEX('4. Normen &amp; Tarieven'!$E$10:$N$34,MATCH(G93,'4. Normen &amp; Tarieven'!$B$10:$B$34,0),MATCH(X93,'4. Normen &amp; Tarieven'!$E$8:$Z$8,0)),"")</f>
        <v/>
      </c>
      <c r="Z93" s="206">
        <f>IF(Tabel3[[#This Row],[Frequentie feestdagen]]&gt;0,Tabel3[[#This Row],[Frequentie feestdagen]]*Tabel3[[#This Row],[M2 vloer ]]/Tabel3[[#This Row],[Norm feestdagen]],0)</f>
        <v>0</v>
      </c>
      <c r="AA93" s="170">
        <f>Tabel3[[#This Row],[Uren per jaar feestdagen]]*$AA$4</f>
        <v>0</v>
      </c>
      <c r="AB93" s="107">
        <f t="shared" si="4"/>
        <v>12.48</v>
      </c>
      <c r="AC93" s="207">
        <f t="shared" si="3"/>
        <v>0</v>
      </c>
    </row>
    <row r="94" spans="3:29" ht="14.1" customHeight="1" x14ac:dyDescent="0.25">
      <c r="C94" s="42" t="s">
        <v>136</v>
      </c>
      <c r="D94" s="43" t="s">
        <v>339</v>
      </c>
      <c r="E94" s="44"/>
      <c r="F94" s="45" t="s">
        <v>453</v>
      </c>
      <c r="G94" s="45" t="s">
        <v>169</v>
      </c>
      <c r="H94" s="50" t="str">
        <f>VLOOKUP(Tabel3[[#This Row],[Ruimtecode]],'2. Programma'!$B$143:$C$160,2,0)</f>
        <v xml:space="preserve">Sanitair </v>
      </c>
      <c r="I94" s="46" t="s">
        <v>530</v>
      </c>
      <c r="J94" s="46" t="s">
        <v>524</v>
      </c>
      <c r="K94" s="49">
        <v>2</v>
      </c>
      <c r="L94" s="101">
        <v>52</v>
      </c>
      <c r="M94" s="102">
        <f>Tabel3[[#This Row],[Frequentie werkdagen]]+Tabel3[[#This Row],[Frequentie weekend]]+Tabel3[[#This Row],[Frequentie feestdagen]]</f>
        <v>256</v>
      </c>
      <c r="N94" s="102">
        <f>IF(Tabel3[[#This Row],[Frequentie Totaal]]=0,0,Tabel3[[#This Row],[M2 vloer ]])</f>
        <v>2</v>
      </c>
      <c r="O94" s="210"/>
      <c r="P94" s="25">
        <v>256</v>
      </c>
      <c r="Q94" s="25">
        <f>IFERROR(INDEX('4. Normen &amp; Tarieven'!$E$10:$N$34,MATCH(G94,'4. Normen &amp; Tarieven'!$B$10:$B$34,0),MATCH(P94,'4. Normen &amp; Tarieven'!$E$8:$Z$8,0)),"")</f>
        <v>100</v>
      </c>
      <c r="R94" s="211">
        <f>IF(Tabel3[[#This Row],[Frequentie werkdagen]]&gt;0,Tabel3[[#This Row],[Frequentie werkdagen]]*Tabel3[[#This Row],[M2 vloer ]]/Tabel3[[#This Row],[Norm werkdagen]],0)</f>
        <v>5.12</v>
      </c>
      <c r="S94" s="169">
        <f>Tabel3[[#This Row],[Uren per jaar]]*$S$4</f>
        <v>0</v>
      </c>
      <c r="T94" s="152"/>
      <c r="U94" s="152" t="str">
        <f>IFERROR(INDEX('4. Normen &amp; Tarieven'!$E$10:$N$34,MATCH(G94,'4. Normen &amp; Tarieven'!$B$10:$B$34,0),MATCH(T94,'4. Normen &amp; Tarieven'!$E$8:$Z$8,0)),"")</f>
        <v/>
      </c>
      <c r="V94" s="211">
        <f>IF(Tabel3[[#This Row],[Frequentie weekend]]&gt;0,Tabel3[[#This Row],[Frequentie weekend]]*Tabel3[[#This Row],[M2 vloer ]]/Tabel3[[#This Row],[Norm weekenden]],0)</f>
        <v>0</v>
      </c>
      <c r="W94" s="169">
        <f>Tabel3[[#This Row],[Uren per jaar weekend]]*$W$4</f>
        <v>0</v>
      </c>
      <c r="X94" s="152"/>
      <c r="Y94" s="152" t="str">
        <f>IFERROR(INDEX('4. Normen &amp; Tarieven'!$E$10:$N$34,MATCH(G94,'4. Normen &amp; Tarieven'!$B$10:$B$34,0),MATCH(X94,'4. Normen &amp; Tarieven'!$E$8:$Z$8,0)),"")</f>
        <v/>
      </c>
      <c r="Z94" s="206">
        <f>IF(Tabel3[[#This Row],[Frequentie feestdagen]]&gt;0,Tabel3[[#This Row],[Frequentie feestdagen]]*Tabel3[[#This Row],[M2 vloer ]]/Tabel3[[#This Row],[Norm feestdagen]],0)</f>
        <v>0</v>
      </c>
      <c r="AA94" s="170">
        <f>Tabel3[[#This Row],[Uren per jaar feestdagen]]*$AA$4</f>
        <v>0</v>
      </c>
      <c r="AB94" s="107">
        <f t="shared" si="4"/>
        <v>5.12</v>
      </c>
      <c r="AC94" s="207">
        <f t="shared" si="3"/>
        <v>0</v>
      </c>
    </row>
    <row r="95" spans="3:29" ht="14.1" customHeight="1" x14ac:dyDescent="0.25">
      <c r="C95" s="42" t="s">
        <v>136</v>
      </c>
      <c r="D95" s="43" t="s">
        <v>340</v>
      </c>
      <c r="E95" s="44"/>
      <c r="F95" s="45" t="s">
        <v>454</v>
      </c>
      <c r="G95" s="45" t="s">
        <v>166</v>
      </c>
      <c r="H95" s="50" t="str">
        <f>VLOOKUP(Tabel3[[#This Row],[Ruimtecode]],'2. Programma'!$B$143:$C$160,2,0)</f>
        <v>Gangen/Hallen/Liften</v>
      </c>
      <c r="I95" s="46" t="s">
        <v>527</v>
      </c>
      <c r="J95" s="46" t="s">
        <v>524</v>
      </c>
      <c r="K95" s="49">
        <v>8</v>
      </c>
      <c r="L95" s="101">
        <v>52</v>
      </c>
      <c r="M95" s="102">
        <f>Tabel3[[#This Row],[Frequentie werkdagen]]+Tabel3[[#This Row],[Frequentie weekend]]+Tabel3[[#This Row],[Frequentie feestdagen]]</f>
        <v>156</v>
      </c>
      <c r="N95" s="102">
        <f>IF(Tabel3[[#This Row],[Frequentie Totaal]]=0,0,Tabel3[[#This Row],[M2 vloer ]])</f>
        <v>8</v>
      </c>
      <c r="O95" s="210"/>
      <c r="P95" s="25">
        <v>156</v>
      </c>
      <c r="Q95" s="25">
        <f>IFERROR(INDEX('4. Normen &amp; Tarieven'!$E$10:$N$34,MATCH(G95,'4. Normen &amp; Tarieven'!$B$10:$B$34,0),MATCH(P95,'4. Normen &amp; Tarieven'!$E$8:$Z$8,0)),"")</f>
        <v>100</v>
      </c>
      <c r="R95" s="211">
        <f>IF(Tabel3[[#This Row],[Frequentie werkdagen]]&gt;0,Tabel3[[#This Row],[Frequentie werkdagen]]*Tabel3[[#This Row],[M2 vloer ]]/Tabel3[[#This Row],[Norm werkdagen]],0)</f>
        <v>12.48</v>
      </c>
      <c r="S95" s="169">
        <f>Tabel3[[#This Row],[Uren per jaar]]*$S$4</f>
        <v>0</v>
      </c>
      <c r="T95" s="152"/>
      <c r="U95" s="152" t="str">
        <f>IFERROR(INDEX('4. Normen &amp; Tarieven'!$E$10:$N$34,MATCH(G95,'4. Normen &amp; Tarieven'!$B$10:$B$34,0),MATCH(T95,'4. Normen &amp; Tarieven'!$E$8:$Z$8,0)),"")</f>
        <v/>
      </c>
      <c r="V95" s="211">
        <f>IF(Tabel3[[#This Row],[Frequentie weekend]]&gt;0,Tabel3[[#This Row],[Frequentie weekend]]*Tabel3[[#This Row],[M2 vloer ]]/Tabel3[[#This Row],[Norm weekenden]],0)</f>
        <v>0</v>
      </c>
      <c r="W95" s="169">
        <f>Tabel3[[#This Row],[Uren per jaar weekend]]*$W$4</f>
        <v>0</v>
      </c>
      <c r="X95" s="152"/>
      <c r="Y95" s="152" t="str">
        <f>IFERROR(INDEX('4. Normen &amp; Tarieven'!$E$10:$N$34,MATCH(G95,'4. Normen &amp; Tarieven'!$B$10:$B$34,0),MATCH(X95,'4. Normen &amp; Tarieven'!$E$8:$Z$8,0)),"")</f>
        <v/>
      </c>
      <c r="Z95" s="206">
        <f>IF(Tabel3[[#This Row],[Frequentie feestdagen]]&gt;0,Tabel3[[#This Row],[Frequentie feestdagen]]*Tabel3[[#This Row],[M2 vloer ]]/Tabel3[[#This Row],[Norm feestdagen]],0)</f>
        <v>0</v>
      </c>
      <c r="AA95" s="170">
        <f>Tabel3[[#This Row],[Uren per jaar feestdagen]]*$AA$4</f>
        <v>0</v>
      </c>
      <c r="AB95" s="107">
        <f t="shared" si="4"/>
        <v>12.48</v>
      </c>
      <c r="AC95" s="207">
        <f t="shared" si="3"/>
        <v>0</v>
      </c>
    </row>
    <row r="96" spans="3:29" ht="14.1" customHeight="1" x14ac:dyDescent="0.25">
      <c r="C96" s="42" t="s">
        <v>136</v>
      </c>
      <c r="D96" s="43" t="s">
        <v>340</v>
      </c>
      <c r="E96" s="44"/>
      <c r="F96" s="45" t="s">
        <v>450</v>
      </c>
      <c r="G96" s="45" t="s">
        <v>170</v>
      </c>
      <c r="H96" s="50" t="str">
        <f>VLOOKUP(Tabel3[[#This Row],[Ruimtecode]],'2. Programma'!$B$143:$C$160,2,0)</f>
        <v>Trappenhuizen</v>
      </c>
      <c r="I96" s="46" t="s">
        <v>529</v>
      </c>
      <c r="J96" s="46" t="s">
        <v>524</v>
      </c>
      <c r="K96" s="49">
        <v>12</v>
      </c>
      <c r="L96" s="101">
        <v>52</v>
      </c>
      <c r="M96" s="102">
        <f>Tabel3[[#This Row],[Frequentie werkdagen]]+Tabel3[[#This Row],[Frequentie weekend]]+Tabel3[[#This Row],[Frequentie feestdagen]]</f>
        <v>52</v>
      </c>
      <c r="N96" s="102">
        <f>IF(Tabel3[[#This Row],[Frequentie Totaal]]=0,0,Tabel3[[#This Row],[M2 vloer ]])</f>
        <v>12</v>
      </c>
      <c r="O96" s="210"/>
      <c r="P96" s="25">
        <v>52</v>
      </c>
      <c r="Q96" s="25">
        <f>IFERROR(INDEX('4. Normen &amp; Tarieven'!$E$10:$N$34,MATCH(G96,'4. Normen &amp; Tarieven'!$B$10:$B$34,0),MATCH(P96,'4. Normen &amp; Tarieven'!$E$8:$Z$8,0)),"")</f>
        <v>100</v>
      </c>
      <c r="R96" s="211">
        <f>IF(Tabel3[[#This Row],[Frequentie werkdagen]]&gt;0,Tabel3[[#This Row],[Frequentie werkdagen]]*Tabel3[[#This Row],[M2 vloer ]]/Tabel3[[#This Row],[Norm werkdagen]],0)</f>
        <v>6.24</v>
      </c>
      <c r="S96" s="169">
        <f>Tabel3[[#This Row],[Uren per jaar]]*$S$4</f>
        <v>0</v>
      </c>
      <c r="T96" s="152"/>
      <c r="U96" s="152" t="str">
        <f>IFERROR(INDEX('4. Normen &amp; Tarieven'!$E$10:$N$34,MATCH(G96,'4. Normen &amp; Tarieven'!$B$10:$B$34,0),MATCH(T96,'4. Normen &amp; Tarieven'!$E$8:$Z$8,0)),"")</f>
        <v/>
      </c>
      <c r="V96" s="211">
        <f>IF(Tabel3[[#This Row],[Frequentie weekend]]&gt;0,Tabel3[[#This Row],[Frequentie weekend]]*Tabel3[[#This Row],[M2 vloer ]]/Tabel3[[#This Row],[Norm weekenden]],0)</f>
        <v>0</v>
      </c>
      <c r="W96" s="169">
        <f>Tabel3[[#This Row],[Uren per jaar weekend]]*$W$4</f>
        <v>0</v>
      </c>
      <c r="X96" s="152"/>
      <c r="Y96" s="152" t="str">
        <f>IFERROR(INDEX('4. Normen &amp; Tarieven'!$E$10:$N$34,MATCH(G96,'4. Normen &amp; Tarieven'!$B$10:$B$34,0),MATCH(X96,'4. Normen &amp; Tarieven'!$E$8:$Z$8,0)),"")</f>
        <v/>
      </c>
      <c r="Z96" s="206">
        <f>IF(Tabel3[[#This Row],[Frequentie feestdagen]]&gt;0,Tabel3[[#This Row],[Frequentie feestdagen]]*Tabel3[[#This Row],[M2 vloer ]]/Tabel3[[#This Row],[Norm feestdagen]],0)</f>
        <v>0</v>
      </c>
      <c r="AA96" s="170">
        <f>Tabel3[[#This Row],[Uren per jaar feestdagen]]*$AA$4</f>
        <v>0</v>
      </c>
      <c r="AB96" s="107">
        <f t="shared" si="4"/>
        <v>6.24</v>
      </c>
      <c r="AC96" s="207">
        <f t="shared" si="3"/>
        <v>0</v>
      </c>
    </row>
    <row r="97" spans="3:29" ht="14.1" customHeight="1" x14ac:dyDescent="0.25">
      <c r="C97" s="42" t="s">
        <v>136</v>
      </c>
      <c r="D97" s="43" t="s">
        <v>340</v>
      </c>
      <c r="E97" s="44" t="s">
        <v>455</v>
      </c>
      <c r="F97" s="45" t="s">
        <v>456</v>
      </c>
      <c r="G97" s="45" t="s">
        <v>168</v>
      </c>
      <c r="H97" s="50" t="str">
        <f>VLOOKUP(Tabel3[[#This Row],[Ruimtecode]],'2. Programma'!$B$143:$C$160,2,0)</f>
        <v>Vergaderruimtes</v>
      </c>
      <c r="I97" s="46" t="s">
        <v>276</v>
      </c>
      <c r="J97" s="46" t="s">
        <v>528</v>
      </c>
      <c r="K97" s="49">
        <v>50</v>
      </c>
      <c r="L97" s="101">
        <v>52</v>
      </c>
      <c r="M97" s="102">
        <f>Tabel3[[#This Row],[Frequentie werkdagen]]+Tabel3[[#This Row],[Frequentie weekend]]+Tabel3[[#This Row],[Frequentie feestdagen]]</f>
        <v>156</v>
      </c>
      <c r="N97" s="102">
        <f>IF(Tabel3[[#This Row],[Frequentie Totaal]]=0,0,Tabel3[[#This Row],[M2 vloer ]])</f>
        <v>50</v>
      </c>
      <c r="O97" s="210"/>
      <c r="P97" s="25">
        <v>156</v>
      </c>
      <c r="Q97" s="25">
        <f>IFERROR(INDEX('4. Normen &amp; Tarieven'!$E$10:$N$34,MATCH(G97,'4. Normen &amp; Tarieven'!$B$10:$B$34,0),MATCH(P97,'4. Normen &amp; Tarieven'!$E$8:$Z$8,0)),"")</f>
        <v>100</v>
      </c>
      <c r="R97" s="211">
        <f>IF(Tabel3[[#This Row],[Frequentie werkdagen]]&gt;0,Tabel3[[#This Row],[Frequentie werkdagen]]*Tabel3[[#This Row],[M2 vloer ]]/Tabel3[[#This Row],[Norm werkdagen]],0)</f>
        <v>78</v>
      </c>
      <c r="S97" s="169">
        <f>Tabel3[[#This Row],[Uren per jaar]]*$S$4</f>
        <v>0</v>
      </c>
      <c r="T97" s="152"/>
      <c r="U97" s="152" t="str">
        <f>IFERROR(INDEX('4. Normen &amp; Tarieven'!$E$10:$N$34,MATCH(G97,'4. Normen &amp; Tarieven'!$B$10:$B$34,0),MATCH(T97,'4. Normen &amp; Tarieven'!$E$8:$Z$8,0)),"")</f>
        <v/>
      </c>
      <c r="V97" s="211">
        <f>IF(Tabel3[[#This Row],[Frequentie weekend]]&gt;0,Tabel3[[#This Row],[Frequentie weekend]]*Tabel3[[#This Row],[M2 vloer ]]/Tabel3[[#This Row],[Norm weekenden]],0)</f>
        <v>0</v>
      </c>
      <c r="W97" s="169">
        <f>Tabel3[[#This Row],[Uren per jaar weekend]]*$W$4</f>
        <v>0</v>
      </c>
      <c r="X97" s="152"/>
      <c r="Y97" s="152" t="str">
        <f>IFERROR(INDEX('4. Normen &amp; Tarieven'!$E$10:$N$34,MATCH(G97,'4. Normen &amp; Tarieven'!$B$10:$B$34,0),MATCH(X97,'4. Normen &amp; Tarieven'!$E$8:$Z$8,0)),"")</f>
        <v/>
      </c>
      <c r="Z97" s="206">
        <f>IF(Tabel3[[#This Row],[Frequentie feestdagen]]&gt;0,Tabel3[[#This Row],[Frequentie feestdagen]]*Tabel3[[#This Row],[M2 vloer ]]/Tabel3[[#This Row],[Norm feestdagen]],0)</f>
        <v>0</v>
      </c>
      <c r="AA97" s="170">
        <f>Tabel3[[#This Row],[Uren per jaar feestdagen]]*$AA$4</f>
        <v>0</v>
      </c>
      <c r="AB97" s="107">
        <f t="shared" si="4"/>
        <v>78</v>
      </c>
      <c r="AC97" s="207">
        <f t="shared" si="3"/>
        <v>0</v>
      </c>
    </row>
    <row r="98" spans="3:29" ht="14.1" customHeight="1" x14ac:dyDescent="0.25">
      <c r="C98" s="42" t="s">
        <v>136</v>
      </c>
      <c r="D98" s="43" t="s">
        <v>340</v>
      </c>
      <c r="E98" s="44" t="s">
        <v>457</v>
      </c>
      <c r="F98" s="45" t="s">
        <v>456</v>
      </c>
      <c r="G98" s="45" t="s">
        <v>168</v>
      </c>
      <c r="H98" s="50" t="str">
        <f>VLOOKUP(Tabel3[[#This Row],[Ruimtecode]],'2. Programma'!$B$143:$C$160,2,0)</f>
        <v>Vergaderruimtes</v>
      </c>
      <c r="I98" s="46" t="s">
        <v>276</v>
      </c>
      <c r="J98" s="46" t="s">
        <v>528</v>
      </c>
      <c r="K98" s="49">
        <v>25</v>
      </c>
      <c r="L98" s="101">
        <v>52</v>
      </c>
      <c r="M98" s="102">
        <f>Tabel3[[#This Row],[Frequentie werkdagen]]+Tabel3[[#This Row],[Frequentie weekend]]+Tabel3[[#This Row],[Frequentie feestdagen]]</f>
        <v>156</v>
      </c>
      <c r="N98" s="102">
        <f>IF(Tabel3[[#This Row],[Frequentie Totaal]]=0,0,Tabel3[[#This Row],[M2 vloer ]])</f>
        <v>25</v>
      </c>
      <c r="O98" s="210"/>
      <c r="P98" s="25">
        <v>156</v>
      </c>
      <c r="Q98" s="25">
        <f>IFERROR(INDEX('4. Normen &amp; Tarieven'!$E$10:$N$34,MATCH(G98,'4. Normen &amp; Tarieven'!$B$10:$B$34,0),MATCH(P98,'4. Normen &amp; Tarieven'!$E$8:$Z$8,0)),"")</f>
        <v>100</v>
      </c>
      <c r="R98" s="211">
        <f>IF(Tabel3[[#This Row],[Frequentie werkdagen]]&gt;0,Tabel3[[#This Row],[Frequentie werkdagen]]*Tabel3[[#This Row],[M2 vloer ]]/Tabel3[[#This Row],[Norm werkdagen]],0)</f>
        <v>39</v>
      </c>
      <c r="S98" s="169">
        <f>Tabel3[[#This Row],[Uren per jaar]]*$S$4</f>
        <v>0</v>
      </c>
      <c r="T98" s="152"/>
      <c r="U98" s="152" t="str">
        <f>IFERROR(INDEX('4. Normen &amp; Tarieven'!$E$10:$N$34,MATCH(G98,'4. Normen &amp; Tarieven'!$B$10:$B$34,0),MATCH(T98,'4. Normen &amp; Tarieven'!$E$8:$Z$8,0)),"")</f>
        <v/>
      </c>
      <c r="V98" s="211">
        <f>IF(Tabel3[[#This Row],[Frequentie weekend]]&gt;0,Tabel3[[#This Row],[Frequentie weekend]]*Tabel3[[#This Row],[M2 vloer ]]/Tabel3[[#This Row],[Norm weekenden]],0)</f>
        <v>0</v>
      </c>
      <c r="W98" s="169">
        <f>Tabel3[[#This Row],[Uren per jaar weekend]]*$W$4</f>
        <v>0</v>
      </c>
      <c r="X98" s="152"/>
      <c r="Y98" s="152" t="str">
        <f>IFERROR(INDEX('4. Normen &amp; Tarieven'!$E$10:$N$34,MATCH(G98,'4. Normen &amp; Tarieven'!$B$10:$B$34,0),MATCH(X98,'4. Normen &amp; Tarieven'!$E$8:$Z$8,0)),"")</f>
        <v/>
      </c>
      <c r="Z98" s="206">
        <f>IF(Tabel3[[#This Row],[Frequentie feestdagen]]&gt;0,Tabel3[[#This Row],[Frequentie feestdagen]]*Tabel3[[#This Row],[M2 vloer ]]/Tabel3[[#This Row],[Norm feestdagen]],0)</f>
        <v>0</v>
      </c>
      <c r="AA98" s="170">
        <f>Tabel3[[#This Row],[Uren per jaar feestdagen]]*$AA$4</f>
        <v>0</v>
      </c>
      <c r="AB98" s="107">
        <f t="shared" si="4"/>
        <v>39</v>
      </c>
      <c r="AC98" s="207">
        <f t="shared" si="3"/>
        <v>0</v>
      </c>
    </row>
    <row r="99" spans="3:29" ht="14.1" customHeight="1" x14ac:dyDescent="0.25">
      <c r="C99" s="42" t="s">
        <v>136</v>
      </c>
      <c r="D99" s="43" t="s">
        <v>340</v>
      </c>
      <c r="E99" s="44" t="s">
        <v>458</v>
      </c>
      <c r="F99" s="45" t="s">
        <v>459</v>
      </c>
      <c r="G99" s="45" t="s">
        <v>167</v>
      </c>
      <c r="H99" s="50" t="str">
        <f>VLOOKUP(Tabel3[[#This Row],[Ruimtecode]],'2. Programma'!$B$143:$C$160,2,0)</f>
        <v>Keuken/Pantry</v>
      </c>
      <c r="I99" s="46" t="s">
        <v>276</v>
      </c>
      <c r="J99" s="46" t="s">
        <v>528</v>
      </c>
      <c r="K99" s="49">
        <v>17</v>
      </c>
      <c r="L99" s="101">
        <v>52</v>
      </c>
      <c r="M99" s="102">
        <f>Tabel3[[#This Row],[Frequentie werkdagen]]+Tabel3[[#This Row],[Frequentie weekend]]+Tabel3[[#This Row],[Frequentie feestdagen]]</f>
        <v>256</v>
      </c>
      <c r="N99" s="102">
        <f>IF(Tabel3[[#This Row],[Frequentie Totaal]]=0,0,Tabel3[[#This Row],[M2 vloer ]])</f>
        <v>17</v>
      </c>
      <c r="O99" s="210"/>
      <c r="P99" s="25">
        <v>256</v>
      </c>
      <c r="Q99" s="25">
        <f>IFERROR(INDEX('4. Normen &amp; Tarieven'!$E$10:$N$34,MATCH(G99,'4. Normen &amp; Tarieven'!$B$10:$B$34,0),MATCH(P99,'4. Normen &amp; Tarieven'!$E$8:$Z$8,0)),"")</f>
        <v>100</v>
      </c>
      <c r="R99" s="211">
        <f>IF(Tabel3[[#This Row],[Frequentie werkdagen]]&gt;0,Tabel3[[#This Row],[Frequentie werkdagen]]*Tabel3[[#This Row],[M2 vloer ]]/Tabel3[[#This Row],[Norm werkdagen]],0)</f>
        <v>43.52</v>
      </c>
      <c r="S99" s="169">
        <f>Tabel3[[#This Row],[Uren per jaar]]*$S$4</f>
        <v>0</v>
      </c>
      <c r="T99" s="152"/>
      <c r="U99" s="152" t="str">
        <f>IFERROR(INDEX('4. Normen &amp; Tarieven'!$E$10:$N$34,MATCH(G99,'4. Normen &amp; Tarieven'!$B$10:$B$34,0),MATCH(T99,'4. Normen &amp; Tarieven'!$E$8:$Z$8,0)),"")</f>
        <v/>
      </c>
      <c r="V99" s="211">
        <f>IF(Tabel3[[#This Row],[Frequentie weekend]]&gt;0,Tabel3[[#This Row],[Frequentie weekend]]*Tabel3[[#This Row],[M2 vloer ]]/Tabel3[[#This Row],[Norm weekenden]],0)</f>
        <v>0</v>
      </c>
      <c r="W99" s="169">
        <f>Tabel3[[#This Row],[Uren per jaar weekend]]*$W$4</f>
        <v>0</v>
      </c>
      <c r="X99" s="152"/>
      <c r="Y99" s="152" t="str">
        <f>IFERROR(INDEX('4. Normen &amp; Tarieven'!$E$10:$N$34,MATCH(G99,'4. Normen &amp; Tarieven'!$B$10:$B$34,0),MATCH(X99,'4. Normen &amp; Tarieven'!$E$8:$Z$8,0)),"")</f>
        <v/>
      </c>
      <c r="Z99" s="206">
        <f>IF(Tabel3[[#This Row],[Frequentie feestdagen]]&gt;0,Tabel3[[#This Row],[Frequentie feestdagen]]*Tabel3[[#This Row],[M2 vloer ]]/Tabel3[[#This Row],[Norm feestdagen]],0)</f>
        <v>0</v>
      </c>
      <c r="AA99" s="170">
        <f>Tabel3[[#This Row],[Uren per jaar feestdagen]]*$AA$4</f>
        <v>0</v>
      </c>
      <c r="AB99" s="107">
        <f t="shared" si="4"/>
        <v>43.52</v>
      </c>
      <c r="AC99" s="207">
        <f t="shared" si="3"/>
        <v>0</v>
      </c>
    </row>
    <row r="100" spans="3:29" ht="14.1" customHeight="1" x14ac:dyDescent="0.25">
      <c r="C100" s="42" t="s">
        <v>136</v>
      </c>
      <c r="D100" s="43" t="s">
        <v>340</v>
      </c>
      <c r="E100" s="44"/>
      <c r="F100" s="45" t="s">
        <v>453</v>
      </c>
      <c r="G100" s="45" t="s">
        <v>169</v>
      </c>
      <c r="H100" s="50" t="str">
        <f>VLOOKUP(Tabel3[[#This Row],[Ruimtecode]],'2. Programma'!$B$143:$C$160,2,0)</f>
        <v xml:space="preserve">Sanitair </v>
      </c>
      <c r="I100" s="46" t="s">
        <v>523</v>
      </c>
      <c r="J100" s="46" t="s">
        <v>524</v>
      </c>
      <c r="K100" s="49">
        <v>1.5</v>
      </c>
      <c r="L100" s="101">
        <v>52</v>
      </c>
      <c r="M100" s="102">
        <f>Tabel3[[#This Row],[Frequentie werkdagen]]+Tabel3[[#This Row],[Frequentie weekend]]+Tabel3[[#This Row],[Frequentie feestdagen]]</f>
        <v>256</v>
      </c>
      <c r="N100" s="102">
        <f>IF(Tabel3[[#This Row],[Frequentie Totaal]]=0,0,Tabel3[[#This Row],[M2 vloer ]])</f>
        <v>1.5</v>
      </c>
      <c r="O100" s="210"/>
      <c r="P100" s="25">
        <v>256</v>
      </c>
      <c r="Q100" s="25">
        <f>IFERROR(INDEX('4. Normen &amp; Tarieven'!$E$10:$N$34,MATCH(G100,'4. Normen &amp; Tarieven'!$B$10:$B$34,0),MATCH(P100,'4. Normen &amp; Tarieven'!$E$8:$Z$8,0)),"")</f>
        <v>100</v>
      </c>
      <c r="R100" s="211">
        <f>IF(Tabel3[[#This Row],[Frequentie werkdagen]]&gt;0,Tabel3[[#This Row],[Frequentie werkdagen]]*Tabel3[[#This Row],[M2 vloer ]]/Tabel3[[#This Row],[Norm werkdagen]],0)</f>
        <v>3.84</v>
      </c>
      <c r="S100" s="169">
        <f>Tabel3[[#This Row],[Uren per jaar]]*$S$4</f>
        <v>0</v>
      </c>
      <c r="T100" s="152"/>
      <c r="U100" s="152" t="str">
        <f>IFERROR(INDEX('4. Normen &amp; Tarieven'!$E$10:$N$34,MATCH(G100,'4. Normen &amp; Tarieven'!$B$10:$B$34,0),MATCH(T100,'4. Normen &amp; Tarieven'!$E$8:$Z$8,0)),"")</f>
        <v/>
      </c>
      <c r="V100" s="211">
        <f>IF(Tabel3[[#This Row],[Frequentie weekend]]&gt;0,Tabel3[[#This Row],[Frequentie weekend]]*Tabel3[[#This Row],[M2 vloer ]]/Tabel3[[#This Row],[Norm weekenden]],0)</f>
        <v>0</v>
      </c>
      <c r="W100" s="169">
        <f>Tabel3[[#This Row],[Uren per jaar weekend]]*$W$4</f>
        <v>0</v>
      </c>
      <c r="X100" s="152"/>
      <c r="Y100" s="152" t="str">
        <f>IFERROR(INDEX('4. Normen &amp; Tarieven'!$E$10:$N$34,MATCH(G100,'4. Normen &amp; Tarieven'!$B$10:$B$34,0),MATCH(X100,'4. Normen &amp; Tarieven'!$E$8:$Z$8,0)),"")</f>
        <v/>
      </c>
      <c r="Z100" s="206">
        <f>IF(Tabel3[[#This Row],[Frequentie feestdagen]]&gt;0,Tabel3[[#This Row],[Frequentie feestdagen]]*Tabel3[[#This Row],[M2 vloer ]]/Tabel3[[#This Row],[Norm feestdagen]],0)</f>
        <v>0</v>
      </c>
      <c r="AA100" s="170">
        <f>Tabel3[[#This Row],[Uren per jaar feestdagen]]*$AA$4</f>
        <v>0</v>
      </c>
      <c r="AB100" s="107">
        <f t="shared" si="4"/>
        <v>3.84</v>
      </c>
      <c r="AC100" s="207">
        <f t="shared" si="3"/>
        <v>0</v>
      </c>
    </row>
    <row r="101" spans="3:29" ht="14.1" customHeight="1" x14ac:dyDescent="0.25">
      <c r="C101" s="42" t="s">
        <v>136</v>
      </c>
      <c r="D101" s="43" t="s">
        <v>340</v>
      </c>
      <c r="E101" s="44"/>
      <c r="F101" s="45" t="s">
        <v>453</v>
      </c>
      <c r="G101" s="45" t="s">
        <v>169</v>
      </c>
      <c r="H101" s="50" t="str">
        <f>VLOOKUP(Tabel3[[#This Row],[Ruimtecode]],'2. Programma'!$B$143:$C$160,2,0)</f>
        <v xml:space="preserve">Sanitair </v>
      </c>
      <c r="I101" s="46" t="s">
        <v>523</v>
      </c>
      <c r="J101" s="46" t="s">
        <v>524</v>
      </c>
      <c r="K101" s="49">
        <v>1.5</v>
      </c>
      <c r="L101" s="101">
        <v>52</v>
      </c>
      <c r="M101" s="102">
        <f>Tabel3[[#This Row],[Frequentie werkdagen]]+Tabel3[[#This Row],[Frequentie weekend]]+Tabel3[[#This Row],[Frequentie feestdagen]]</f>
        <v>256</v>
      </c>
      <c r="N101" s="102">
        <f>IF(Tabel3[[#This Row],[Frequentie Totaal]]=0,0,Tabel3[[#This Row],[M2 vloer ]])</f>
        <v>1.5</v>
      </c>
      <c r="O101" s="210"/>
      <c r="P101" s="25">
        <v>256</v>
      </c>
      <c r="Q101" s="25">
        <f>IFERROR(INDEX('4. Normen &amp; Tarieven'!$E$10:$N$34,MATCH(G101,'4. Normen &amp; Tarieven'!$B$10:$B$34,0),MATCH(P101,'4. Normen &amp; Tarieven'!$E$8:$Z$8,0)),"")</f>
        <v>100</v>
      </c>
      <c r="R101" s="211">
        <f>IF(Tabel3[[#This Row],[Frequentie werkdagen]]&gt;0,Tabel3[[#This Row],[Frequentie werkdagen]]*Tabel3[[#This Row],[M2 vloer ]]/Tabel3[[#This Row],[Norm werkdagen]],0)</f>
        <v>3.84</v>
      </c>
      <c r="S101" s="169">
        <f>Tabel3[[#This Row],[Uren per jaar]]*$S$4</f>
        <v>0</v>
      </c>
      <c r="T101" s="152"/>
      <c r="U101" s="152" t="str">
        <f>IFERROR(INDEX('4. Normen &amp; Tarieven'!$E$10:$N$34,MATCH(G101,'4. Normen &amp; Tarieven'!$B$10:$B$34,0),MATCH(T101,'4. Normen &amp; Tarieven'!$E$8:$Z$8,0)),"")</f>
        <v/>
      </c>
      <c r="V101" s="211">
        <f>IF(Tabel3[[#This Row],[Frequentie weekend]]&gt;0,Tabel3[[#This Row],[Frequentie weekend]]*Tabel3[[#This Row],[M2 vloer ]]/Tabel3[[#This Row],[Norm weekenden]],0)</f>
        <v>0</v>
      </c>
      <c r="W101" s="169">
        <f>Tabel3[[#This Row],[Uren per jaar weekend]]*$W$4</f>
        <v>0</v>
      </c>
      <c r="X101" s="152"/>
      <c r="Y101" s="152" t="str">
        <f>IFERROR(INDEX('4. Normen &amp; Tarieven'!$E$10:$N$34,MATCH(G101,'4. Normen &amp; Tarieven'!$B$10:$B$34,0),MATCH(X101,'4. Normen &amp; Tarieven'!$E$8:$Z$8,0)),"")</f>
        <v/>
      </c>
      <c r="Z101" s="206">
        <f>IF(Tabel3[[#This Row],[Frequentie feestdagen]]&gt;0,Tabel3[[#This Row],[Frequentie feestdagen]]*Tabel3[[#This Row],[M2 vloer ]]/Tabel3[[#This Row],[Norm feestdagen]],0)</f>
        <v>0</v>
      </c>
      <c r="AA101" s="170">
        <f>Tabel3[[#This Row],[Uren per jaar feestdagen]]*$AA$4</f>
        <v>0</v>
      </c>
      <c r="AB101" s="107">
        <f t="shared" si="4"/>
        <v>3.84</v>
      </c>
      <c r="AC101" s="207">
        <f t="shared" ref="AC101:AC164" si="6">SUM(S101,W101,AA101)</f>
        <v>0</v>
      </c>
    </row>
    <row r="102" spans="3:29" ht="14.1" customHeight="1" x14ac:dyDescent="0.25">
      <c r="C102" s="42" t="s">
        <v>136</v>
      </c>
      <c r="D102" s="43" t="s">
        <v>340</v>
      </c>
      <c r="E102" s="44"/>
      <c r="F102" s="45" t="s">
        <v>460</v>
      </c>
      <c r="G102" s="45" t="s">
        <v>166</v>
      </c>
      <c r="H102" s="50" t="str">
        <f>VLOOKUP(Tabel3[[#This Row],[Ruimtecode]],'2. Programma'!$B$143:$C$160,2,0)</f>
        <v>Gangen/Hallen/Liften</v>
      </c>
      <c r="I102" s="46" t="s">
        <v>531</v>
      </c>
      <c r="J102" s="46" t="s">
        <v>528</v>
      </c>
      <c r="K102" s="49">
        <v>4</v>
      </c>
      <c r="L102" s="101">
        <v>52</v>
      </c>
      <c r="M102" s="102">
        <f>Tabel3[[#This Row],[Frequentie werkdagen]]+Tabel3[[#This Row],[Frequentie weekend]]+Tabel3[[#This Row],[Frequentie feestdagen]]</f>
        <v>156</v>
      </c>
      <c r="N102" s="102">
        <f>IF(Tabel3[[#This Row],[Frequentie Totaal]]=0,0,Tabel3[[#This Row],[M2 vloer ]])</f>
        <v>4</v>
      </c>
      <c r="O102" s="210"/>
      <c r="P102" s="25">
        <v>156</v>
      </c>
      <c r="Q102" s="25">
        <f>IFERROR(INDEX('4. Normen &amp; Tarieven'!$E$10:$N$34,MATCH(G102,'4. Normen &amp; Tarieven'!$B$10:$B$34,0),MATCH(P102,'4. Normen &amp; Tarieven'!$E$8:$Z$8,0)),"")</f>
        <v>100</v>
      </c>
      <c r="R102" s="211">
        <f>IF(Tabel3[[#This Row],[Frequentie werkdagen]]&gt;0,Tabel3[[#This Row],[Frequentie werkdagen]]*Tabel3[[#This Row],[M2 vloer ]]/Tabel3[[#This Row],[Norm werkdagen]],0)</f>
        <v>6.24</v>
      </c>
      <c r="S102" s="169">
        <f>Tabel3[[#This Row],[Uren per jaar]]*$S$4</f>
        <v>0</v>
      </c>
      <c r="T102" s="152"/>
      <c r="U102" s="152" t="str">
        <f>IFERROR(INDEX('4. Normen &amp; Tarieven'!$E$10:$N$34,MATCH(G102,'4. Normen &amp; Tarieven'!$B$10:$B$34,0),MATCH(T102,'4. Normen &amp; Tarieven'!$E$8:$Z$8,0)),"")</f>
        <v/>
      </c>
      <c r="V102" s="211">
        <f>IF(Tabel3[[#This Row],[Frequentie weekend]]&gt;0,Tabel3[[#This Row],[Frequentie weekend]]*Tabel3[[#This Row],[M2 vloer ]]/Tabel3[[#This Row],[Norm weekenden]],0)</f>
        <v>0</v>
      </c>
      <c r="W102" s="169">
        <f>Tabel3[[#This Row],[Uren per jaar weekend]]*$W$4</f>
        <v>0</v>
      </c>
      <c r="X102" s="152"/>
      <c r="Y102" s="152" t="str">
        <f>IFERROR(INDEX('4. Normen &amp; Tarieven'!$E$10:$N$34,MATCH(G102,'4. Normen &amp; Tarieven'!$B$10:$B$34,0),MATCH(X102,'4. Normen &amp; Tarieven'!$E$8:$Z$8,0)),"")</f>
        <v/>
      </c>
      <c r="Z102" s="206">
        <f>IF(Tabel3[[#This Row],[Frequentie feestdagen]]&gt;0,Tabel3[[#This Row],[Frequentie feestdagen]]*Tabel3[[#This Row],[M2 vloer ]]/Tabel3[[#This Row],[Norm feestdagen]],0)</f>
        <v>0</v>
      </c>
      <c r="AA102" s="170">
        <f>Tabel3[[#This Row],[Uren per jaar feestdagen]]*$AA$4</f>
        <v>0</v>
      </c>
      <c r="AB102" s="107">
        <f t="shared" si="4"/>
        <v>6.24</v>
      </c>
      <c r="AC102" s="207">
        <f t="shared" si="6"/>
        <v>0</v>
      </c>
    </row>
    <row r="103" spans="3:29" ht="14.1" customHeight="1" x14ac:dyDescent="0.25">
      <c r="C103" s="42" t="s">
        <v>136</v>
      </c>
      <c r="D103" s="43" t="s">
        <v>341</v>
      </c>
      <c r="E103" s="44"/>
      <c r="F103" s="45" t="s">
        <v>368</v>
      </c>
      <c r="G103" s="45" t="s">
        <v>166</v>
      </c>
      <c r="H103" s="50" t="str">
        <f>VLOOKUP(Tabel3[[#This Row],[Ruimtecode]],'2. Programma'!$B$143:$C$160,2,0)</f>
        <v>Gangen/Hallen/Liften</v>
      </c>
      <c r="I103" s="46" t="s">
        <v>276</v>
      </c>
      <c r="J103" s="46" t="s">
        <v>528</v>
      </c>
      <c r="K103" s="49">
        <v>8</v>
      </c>
      <c r="L103" s="101">
        <v>52</v>
      </c>
      <c r="M103" s="102">
        <f>Tabel3[[#This Row],[Frequentie werkdagen]]+Tabel3[[#This Row],[Frequentie weekend]]+Tabel3[[#This Row],[Frequentie feestdagen]]</f>
        <v>104</v>
      </c>
      <c r="N103" s="102">
        <f>IF(Tabel3[[#This Row],[Frequentie Totaal]]=0,0,Tabel3[[#This Row],[M2 vloer ]])</f>
        <v>8</v>
      </c>
      <c r="O103" s="210"/>
      <c r="P103" s="25">
        <v>104</v>
      </c>
      <c r="Q103" s="25">
        <f>IFERROR(INDEX('4. Normen &amp; Tarieven'!$E$10:$N$34,MATCH(G103,'4. Normen &amp; Tarieven'!$B$10:$B$34,0),MATCH(P103,'4. Normen &amp; Tarieven'!$E$8:$Z$8,0)),"")</f>
        <v>100</v>
      </c>
      <c r="R103" s="211">
        <f>IF(Tabel3[[#This Row],[Frequentie werkdagen]]&gt;0,Tabel3[[#This Row],[Frequentie werkdagen]]*Tabel3[[#This Row],[M2 vloer ]]/Tabel3[[#This Row],[Norm werkdagen]],0)</f>
        <v>8.32</v>
      </c>
      <c r="S103" s="169">
        <f>Tabel3[[#This Row],[Uren per jaar]]*$S$4</f>
        <v>0</v>
      </c>
      <c r="T103" s="152"/>
      <c r="U103" s="152" t="str">
        <f>IFERROR(INDEX('4. Normen &amp; Tarieven'!$E$10:$N$34,MATCH(G103,'4. Normen &amp; Tarieven'!$B$10:$B$34,0),MATCH(T103,'4. Normen &amp; Tarieven'!$E$8:$Z$8,0)),"")</f>
        <v/>
      </c>
      <c r="V103" s="211">
        <f>IF(Tabel3[[#This Row],[Frequentie weekend]]&gt;0,Tabel3[[#This Row],[Frequentie weekend]]*Tabel3[[#This Row],[M2 vloer ]]/Tabel3[[#This Row],[Norm weekenden]],0)</f>
        <v>0</v>
      </c>
      <c r="W103" s="169">
        <f>Tabel3[[#This Row],[Uren per jaar weekend]]*$W$4</f>
        <v>0</v>
      </c>
      <c r="X103" s="152"/>
      <c r="Y103" s="152" t="str">
        <f>IFERROR(INDEX('4. Normen &amp; Tarieven'!$E$10:$N$34,MATCH(G103,'4. Normen &amp; Tarieven'!$B$10:$B$34,0),MATCH(X103,'4. Normen &amp; Tarieven'!$E$8:$Z$8,0)),"")</f>
        <v/>
      </c>
      <c r="Z103" s="206">
        <f>IF(Tabel3[[#This Row],[Frequentie feestdagen]]&gt;0,Tabel3[[#This Row],[Frequentie feestdagen]]*Tabel3[[#This Row],[M2 vloer ]]/Tabel3[[#This Row],[Norm feestdagen]],0)</f>
        <v>0</v>
      </c>
      <c r="AA103" s="170">
        <f>Tabel3[[#This Row],[Uren per jaar feestdagen]]*$AA$4</f>
        <v>0</v>
      </c>
      <c r="AB103" s="107">
        <f t="shared" si="4"/>
        <v>8.32</v>
      </c>
      <c r="AC103" s="207">
        <f t="shared" si="6"/>
        <v>0</v>
      </c>
    </row>
    <row r="104" spans="3:29" ht="14.1" customHeight="1" x14ac:dyDescent="0.25">
      <c r="C104" s="42" t="s">
        <v>136</v>
      </c>
      <c r="D104" s="43" t="s">
        <v>341</v>
      </c>
      <c r="E104" s="44" t="s">
        <v>461</v>
      </c>
      <c r="F104" s="45" t="s">
        <v>462</v>
      </c>
      <c r="G104" s="45" t="s">
        <v>172</v>
      </c>
      <c r="H104" s="50" t="str">
        <f>VLOOKUP(Tabel3[[#This Row],[Ruimtecode]],'2. Programma'!$B$143:$C$160,2,0)</f>
        <v>Kantoorruimte</v>
      </c>
      <c r="I104" s="46" t="s">
        <v>531</v>
      </c>
      <c r="J104" s="46" t="s">
        <v>528</v>
      </c>
      <c r="K104" s="49">
        <v>50</v>
      </c>
      <c r="L104" s="101">
        <v>52</v>
      </c>
      <c r="M104" s="102">
        <f>Tabel3[[#This Row],[Frequentie werkdagen]]+Tabel3[[#This Row],[Frequentie weekend]]+Tabel3[[#This Row],[Frequentie feestdagen]]</f>
        <v>156</v>
      </c>
      <c r="N104" s="102">
        <f>IF(Tabel3[[#This Row],[Frequentie Totaal]]=0,0,Tabel3[[#This Row],[M2 vloer ]])</f>
        <v>50</v>
      </c>
      <c r="O104" s="210"/>
      <c r="P104" s="25">
        <v>156</v>
      </c>
      <c r="Q104" s="25">
        <f>IFERROR(INDEX('4. Normen &amp; Tarieven'!$E$10:$N$34,MATCH(G104,'4. Normen &amp; Tarieven'!$B$10:$B$34,0),MATCH(P104,'4. Normen &amp; Tarieven'!$E$8:$Z$8,0)),"")</f>
        <v>100</v>
      </c>
      <c r="R104" s="211">
        <f>IF(Tabel3[[#This Row],[Frequentie werkdagen]]&gt;0,Tabel3[[#This Row],[Frequentie werkdagen]]*Tabel3[[#This Row],[M2 vloer ]]/Tabel3[[#This Row],[Norm werkdagen]],0)</f>
        <v>78</v>
      </c>
      <c r="S104" s="169">
        <f>Tabel3[[#This Row],[Uren per jaar]]*$S$4</f>
        <v>0</v>
      </c>
      <c r="T104" s="152"/>
      <c r="U104" s="152" t="str">
        <f>IFERROR(INDEX('4. Normen &amp; Tarieven'!$E$10:$N$34,MATCH(G104,'4. Normen &amp; Tarieven'!$B$10:$B$34,0),MATCH(T104,'4. Normen &amp; Tarieven'!$E$8:$Z$8,0)),"")</f>
        <v/>
      </c>
      <c r="V104" s="211">
        <f>IF(Tabel3[[#This Row],[Frequentie weekend]]&gt;0,Tabel3[[#This Row],[Frequentie weekend]]*Tabel3[[#This Row],[M2 vloer ]]/Tabel3[[#This Row],[Norm weekenden]],0)</f>
        <v>0</v>
      </c>
      <c r="W104" s="169">
        <f>Tabel3[[#This Row],[Uren per jaar weekend]]*$W$4</f>
        <v>0</v>
      </c>
      <c r="X104" s="152"/>
      <c r="Y104" s="152" t="str">
        <f>IFERROR(INDEX('4. Normen &amp; Tarieven'!$E$10:$N$34,MATCH(G104,'4. Normen &amp; Tarieven'!$B$10:$B$34,0),MATCH(X104,'4. Normen &amp; Tarieven'!$E$8:$Z$8,0)),"")</f>
        <v/>
      </c>
      <c r="Z104" s="206">
        <f>IF(Tabel3[[#This Row],[Frequentie feestdagen]]&gt;0,Tabel3[[#This Row],[Frequentie feestdagen]]*Tabel3[[#This Row],[M2 vloer ]]/Tabel3[[#This Row],[Norm feestdagen]],0)</f>
        <v>0</v>
      </c>
      <c r="AA104" s="170">
        <f>Tabel3[[#This Row],[Uren per jaar feestdagen]]*$AA$4</f>
        <v>0</v>
      </c>
      <c r="AB104" s="107">
        <f t="shared" si="4"/>
        <v>78</v>
      </c>
      <c r="AC104" s="207">
        <f t="shared" si="6"/>
        <v>0</v>
      </c>
    </row>
    <row r="105" spans="3:29" ht="14.1" customHeight="1" x14ac:dyDescent="0.25">
      <c r="C105" s="42" t="s">
        <v>136</v>
      </c>
      <c r="D105" s="43" t="s">
        <v>342</v>
      </c>
      <c r="E105" s="44"/>
      <c r="F105" s="45" t="s">
        <v>463</v>
      </c>
      <c r="G105" s="45" t="s">
        <v>166</v>
      </c>
      <c r="H105" s="50" t="str">
        <f>VLOOKUP(Tabel3[[#This Row],[Ruimtecode]],'2. Programma'!$B$143:$C$160,2,0)</f>
        <v>Gangen/Hallen/Liften</v>
      </c>
      <c r="I105" s="46" t="s">
        <v>276</v>
      </c>
      <c r="J105" s="46" t="s">
        <v>528</v>
      </c>
      <c r="K105" s="49">
        <v>8</v>
      </c>
      <c r="L105" s="101">
        <v>52</v>
      </c>
      <c r="M105" s="102">
        <f>Tabel3[[#This Row],[Frequentie werkdagen]]+Tabel3[[#This Row],[Frequentie weekend]]+Tabel3[[#This Row],[Frequentie feestdagen]]</f>
        <v>156</v>
      </c>
      <c r="N105" s="102">
        <f>IF(Tabel3[[#This Row],[Frequentie Totaal]]=0,0,Tabel3[[#This Row],[M2 vloer ]])</f>
        <v>8</v>
      </c>
      <c r="O105" s="210"/>
      <c r="P105" s="25">
        <v>156</v>
      </c>
      <c r="Q105" s="25">
        <f>IFERROR(INDEX('4. Normen &amp; Tarieven'!$E$10:$N$34,MATCH(G105,'4. Normen &amp; Tarieven'!$B$10:$B$34,0),MATCH(P105,'4. Normen &amp; Tarieven'!$E$8:$Z$8,0)),"")</f>
        <v>100</v>
      </c>
      <c r="R105" s="211">
        <f>IF(Tabel3[[#This Row],[Frequentie werkdagen]]&gt;0,Tabel3[[#This Row],[Frequentie werkdagen]]*Tabel3[[#This Row],[M2 vloer ]]/Tabel3[[#This Row],[Norm werkdagen]],0)</f>
        <v>12.48</v>
      </c>
      <c r="S105" s="169">
        <f>Tabel3[[#This Row],[Uren per jaar]]*$S$4</f>
        <v>0</v>
      </c>
      <c r="T105" s="152"/>
      <c r="U105" s="152" t="str">
        <f>IFERROR(INDEX('4. Normen &amp; Tarieven'!$E$10:$N$34,MATCH(G105,'4. Normen &amp; Tarieven'!$B$10:$B$34,0),MATCH(T105,'4. Normen &amp; Tarieven'!$E$8:$Z$8,0)),"")</f>
        <v/>
      </c>
      <c r="V105" s="211">
        <f>IF(Tabel3[[#This Row],[Frequentie weekend]]&gt;0,Tabel3[[#This Row],[Frequentie weekend]]*Tabel3[[#This Row],[M2 vloer ]]/Tabel3[[#This Row],[Norm weekenden]],0)</f>
        <v>0</v>
      </c>
      <c r="W105" s="169">
        <f>Tabel3[[#This Row],[Uren per jaar weekend]]*$W$4</f>
        <v>0</v>
      </c>
      <c r="X105" s="152"/>
      <c r="Y105" s="152" t="str">
        <f>IFERROR(INDEX('4. Normen &amp; Tarieven'!$E$10:$N$34,MATCH(G105,'4. Normen &amp; Tarieven'!$B$10:$B$34,0),MATCH(X105,'4. Normen &amp; Tarieven'!$E$8:$Z$8,0)),"")</f>
        <v/>
      </c>
      <c r="Z105" s="206">
        <f>IF(Tabel3[[#This Row],[Frequentie feestdagen]]&gt;0,Tabel3[[#This Row],[Frequentie feestdagen]]*Tabel3[[#This Row],[M2 vloer ]]/Tabel3[[#This Row],[Norm feestdagen]],0)</f>
        <v>0</v>
      </c>
      <c r="AA105" s="170">
        <f>Tabel3[[#This Row],[Uren per jaar feestdagen]]*$AA$4</f>
        <v>0</v>
      </c>
      <c r="AB105" s="107">
        <f t="shared" si="4"/>
        <v>12.48</v>
      </c>
      <c r="AC105" s="207">
        <f t="shared" si="6"/>
        <v>0</v>
      </c>
    </row>
    <row r="106" spans="3:29" ht="14.1" customHeight="1" x14ac:dyDescent="0.25">
      <c r="C106" s="42" t="s">
        <v>136</v>
      </c>
      <c r="D106" s="43" t="s">
        <v>342</v>
      </c>
      <c r="E106" s="44"/>
      <c r="F106" s="45" t="s">
        <v>450</v>
      </c>
      <c r="G106" s="45" t="s">
        <v>170</v>
      </c>
      <c r="H106" s="50" t="str">
        <f>VLOOKUP(Tabel3[[#This Row],[Ruimtecode]],'2. Programma'!$B$143:$C$160,2,0)</f>
        <v>Trappenhuizen</v>
      </c>
      <c r="I106" s="46" t="s">
        <v>529</v>
      </c>
      <c r="J106" s="46" t="s">
        <v>524</v>
      </c>
      <c r="K106" s="49">
        <v>13</v>
      </c>
      <c r="L106" s="101">
        <v>52</v>
      </c>
      <c r="M106" s="102">
        <f>Tabel3[[#This Row],[Frequentie werkdagen]]+Tabel3[[#This Row],[Frequentie weekend]]+Tabel3[[#This Row],[Frequentie feestdagen]]</f>
        <v>52</v>
      </c>
      <c r="N106" s="102">
        <f>IF(Tabel3[[#This Row],[Frequentie Totaal]]=0,0,Tabel3[[#This Row],[M2 vloer ]])</f>
        <v>13</v>
      </c>
      <c r="O106" s="210"/>
      <c r="P106" s="25">
        <v>52</v>
      </c>
      <c r="Q106" s="25">
        <f>IFERROR(INDEX('4. Normen &amp; Tarieven'!$E$10:$N$34,MATCH(G106,'4. Normen &amp; Tarieven'!$B$10:$B$34,0),MATCH(P106,'4. Normen &amp; Tarieven'!$E$8:$Z$8,0)),"")</f>
        <v>100</v>
      </c>
      <c r="R106" s="211">
        <f>IF(Tabel3[[#This Row],[Frequentie werkdagen]]&gt;0,Tabel3[[#This Row],[Frequentie werkdagen]]*Tabel3[[#This Row],[M2 vloer ]]/Tabel3[[#This Row],[Norm werkdagen]],0)</f>
        <v>6.76</v>
      </c>
      <c r="S106" s="169">
        <f>Tabel3[[#This Row],[Uren per jaar]]*$S$4</f>
        <v>0</v>
      </c>
      <c r="T106" s="152"/>
      <c r="U106" s="152" t="str">
        <f>IFERROR(INDEX('4. Normen &amp; Tarieven'!$E$10:$N$34,MATCH(G106,'4. Normen &amp; Tarieven'!$B$10:$B$34,0),MATCH(T106,'4. Normen &amp; Tarieven'!$E$8:$Z$8,0)),"")</f>
        <v/>
      </c>
      <c r="V106" s="211">
        <f>IF(Tabel3[[#This Row],[Frequentie weekend]]&gt;0,Tabel3[[#This Row],[Frequentie weekend]]*Tabel3[[#This Row],[M2 vloer ]]/Tabel3[[#This Row],[Norm weekenden]],0)</f>
        <v>0</v>
      </c>
      <c r="W106" s="169">
        <f>Tabel3[[#This Row],[Uren per jaar weekend]]*$W$4</f>
        <v>0</v>
      </c>
      <c r="X106" s="152"/>
      <c r="Y106" s="152" t="str">
        <f>IFERROR(INDEX('4. Normen &amp; Tarieven'!$E$10:$N$34,MATCH(G106,'4. Normen &amp; Tarieven'!$B$10:$B$34,0),MATCH(X106,'4. Normen &amp; Tarieven'!$E$8:$Z$8,0)),"")</f>
        <v/>
      </c>
      <c r="Z106" s="206">
        <f>IF(Tabel3[[#This Row],[Frequentie feestdagen]]&gt;0,Tabel3[[#This Row],[Frequentie feestdagen]]*Tabel3[[#This Row],[M2 vloer ]]/Tabel3[[#This Row],[Norm feestdagen]],0)</f>
        <v>0</v>
      </c>
      <c r="AA106" s="170">
        <f>Tabel3[[#This Row],[Uren per jaar feestdagen]]*$AA$4</f>
        <v>0</v>
      </c>
      <c r="AB106" s="107">
        <f t="shared" si="4"/>
        <v>6.76</v>
      </c>
      <c r="AC106" s="207">
        <f t="shared" si="6"/>
        <v>0</v>
      </c>
    </row>
    <row r="107" spans="3:29" ht="14.1" customHeight="1" x14ac:dyDescent="0.25">
      <c r="C107" s="42" t="s">
        <v>136</v>
      </c>
      <c r="D107" s="43" t="s">
        <v>342</v>
      </c>
      <c r="E107" s="44" t="s">
        <v>464</v>
      </c>
      <c r="F107" s="45" t="s">
        <v>425</v>
      </c>
      <c r="G107" s="45" t="s">
        <v>172</v>
      </c>
      <c r="H107" s="50" t="str">
        <f>VLOOKUP(Tabel3[[#This Row],[Ruimtecode]],'2. Programma'!$B$143:$C$160,2,0)</f>
        <v>Kantoorruimte</v>
      </c>
      <c r="I107" s="46" t="s">
        <v>276</v>
      </c>
      <c r="J107" s="46" t="s">
        <v>528</v>
      </c>
      <c r="K107" s="49">
        <v>50</v>
      </c>
      <c r="L107" s="101">
        <v>52</v>
      </c>
      <c r="M107" s="102">
        <f>Tabel3[[#This Row],[Frequentie werkdagen]]+Tabel3[[#This Row],[Frequentie weekend]]+Tabel3[[#This Row],[Frequentie feestdagen]]</f>
        <v>104</v>
      </c>
      <c r="N107" s="102">
        <f>IF(Tabel3[[#This Row],[Frequentie Totaal]]=0,0,Tabel3[[#This Row],[M2 vloer ]])</f>
        <v>50</v>
      </c>
      <c r="O107" s="210"/>
      <c r="P107" s="25">
        <v>104</v>
      </c>
      <c r="Q107" s="25">
        <f>IFERROR(INDEX('4. Normen &amp; Tarieven'!$E$10:$N$34,MATCH(G107,'4. Normen &amp; Tarieven'!$B$10:$B$34,0),MATCH(P107,'4. Normen &amp; Tarieven'!$E$8:$Z$8,0)),"")</f>
        <v>100</v>
      </c>
      <c r="R107" s="211">
        <f>IF(Tabel3[[#This Row],[Frequentie werkdagen]]&gt;0,Tabel3[[#This Row],[Frequentie werkdagen]]*Tabel3[[#This Row],[M2 vloer ]]/Tabel3[[#This Row],[Norm werkdagen]],0)</f>
        <v>52</v>
      </c>
      <c r="S107" s="169">
        <f>Tabel3[[#This Row],[Uren per jaar]]*$S$4</f>
        <v>0</v>
      </c>
      <c r="T107" s="152"/>
      <c r="U107" s="152" t="str">
        <f>IFERROR(INDEX('4. Normen &amp; Tarieven'!$E$10:$N$34,MATCH(G107,'4. Normen &amp; Tarieven'!$B$10:$B$34,0),MATCH(T107,'4. Normen &amp; Tarieven'!$E$8:$Z$8,0)),"")</f>
        <v/>
      </c>
      <c r="V107" s="211">
        <f>IF(Tabel3[[#This Row],[Frequentie weekend]]&gt;0,Tabel3[[#This Row],[Frequentie weekend]]*Tabel3[[#This Row],[M2 vloer ]]/Tabel3[[#This Row],[Norm weekenden]],0)</f>
        <v>0</v>
      </c>
      <c r="W107" s="169">
        <f>Tabel3[[#This Row],[Uren per jaar weekend]]*$W$4</f>
        <v>0</v>
      </c>
      <c r="X107" s="152"/>
      <c r="Y107" s="152" t="str">
        <f>IFERROR(INDEX('4. Normen &amp; Tarieven'!$E$10:$N$34,MATCH(G107,'4. Normen &amp; Tarieven'!$B$10:$B$34,0),MATCH(X107,'4. Normen &amp; Tarieven'!$E$8:$Z$8,0)),"")</f>
        <v/>
      </c>
      <c r="Z107" s="206">
        <f>IF(Tabel3[[#This Row],[Frequentie feestdagen]]&gt;0,Tabel3[[#This Row],[Frequentie feestdagen]]*Tabel3[[#This Row],[M2 vloer ]]/Tabel3[[#This Row],[Norm feestdagen]],0)</f>
        <v>0</v>
      </c>
      <c r="AA107" s="170">
        <f>Tabel3[[#This Row],[Uren per jaar feestdagen]]*$AA$4</f>
        <v>0</v>
      </c>
      <c r="AB107" s="107">
        <f t="shared" si="4"/>
        <v>52</v>
      </c>
      <c r="AC107" s="207">
        <f t="shared" si="6"/>
        <v>0</v>
      </c>
    </row>
    <row r="108" spans="3:29" ht="14.1" customHeight="1" x14ac:dyDescent="0.25">
      <c r="C108" s="42" t="s">
        <v>136</v>
      </c>
      <c r="D108" s="43" t="s">
        <v>342</v>
      </c>
      <c r="E108" s="44" t="s">
        <v>465</v>
      </c>
      <c r="F108" s="45" t="s">
        <v>425</v>
      </c>
      <c r="G108" s="45" t="s">
        <v>172</v>
      </c>
      <c r="H108" s="50" t="str">
        <f>VLOOKUP(Tabel3[[#This Row],[Ruimtecode]],'2. Programma'!$B$143:$C$160,2,0)</f>
        <v>Kantoorruimte</v>
      </c>
      <c r="I108" s="46" t="s">
        <v>276</v>
      </c>
      <c r="J108" s="46" t="s">
        <v>528</v>
      </c>
      <c r="K108" s="49">
        <v>25</v>
      </c>
      <c r="L108" s="101">
        <v>52</v>
      </c>
      <c r="M108" s="102">
        <f>Tabel3[[#This Row],[Frequentie werkdagen]]+Tabel3[[#This Row],[Frequentie weekend]]+Tabel3[[#This Row],[Frequentie feestdagen]]</f>
        <v>104</v>
      </c>
      <c r="N108" s="102">
        <f>IF(Tabel3[[#This Row],[Frequentie Totaal]]=0,0,Tabel3[[#This Row],[M2 vloer ]])</f>
        <v>25</v>
      </c>
      <c r="O108" s="210"/>
      <c r="P108" s="25">
        <v>104</v>
      </c>
      <c r="Q108" s="25">
        <f>IFERROR(INDEX('4. Normen &amp; Tarieven'!$E$10:$N$34,MATCH(G108,'4. Normen &amp; Tarieven'!$B$10:$B$34,0),MATCH(P108,'4. Normen &amp; Tarieven'!$E$8:$Z$8,0)),"")</f>
        <v>100</v>
      </c>
      <c r="R108" s="211">
        <f>IF(Tabel3[[#This Row],[Frequentie werkdagen]]&gt;0,Tabel3[[#This Row],[Frequentie werkdagen]]*Tabel3[[#This Row],[M2 vloer ]]/Tabel3[[#This Row],[Norm werkdagen]],0)</f>
        <v>26</v>
      </c>
      <c r="S108" s="169">
        <f>Tabel3[[#This Row],[Uren per jaar]]*$S$4</f>
        <v>0</v>
      </c>
      <c r="T108" s="152"/>
      <c r="U108" s="152" t="str">
        <f>IFERROR(INDEX('4. Normen &amp; Tarieven'!$E$10:$N$34,MATCH(G108,'4. Normen &amp; Tarieven'!$B$10:$B$34,0),MATCH(T108,'4. Normen &amp; Tarieven'!$E$8:$Z$8,0)),"")</f>
        <v/>
      </c>
      <c r="V108" s="211">
        <f>IF(Tabel3[[#This Row],[Frequentie weekend]]&gt;0,Tabel3[[#This Row],[Frequentie weekend]]*Tabel3[[#This Row],[M2 vloer ]]/Tabel3[[#This Row],[Norm weekenden]],0)</f>
        <v>0</v>
      </c>
      <c r="W108" s="169">
        <f>Tabel3[[#This Row],[Uren per jaar weekend]]*$W$4</f>
        <v>0</v>
      </c>
      <c r="X108" s="152"/>
      <c r="Y108" s="152" t="str">
        <f>IFERROR(INDEX('4. Normen &amp; Tarieven'!$E$10:$N$34,MATCH(G108,'4. Normen &amp; Tarieven'!$B$10:$B$34,0),MATCH(X108,'4. Normen &amp; Tarieven'!$E$8:$Z$8,0)),"")</f>
        <v/>
      </c>
      <c r="Z108" s="206">
        <f>IF(Tabel3[[#This Row],[Frequentie feestdagen]]&gt;0,Tabel3[[#This Row],[Frequentie feestdagen]]*Tabel3[[#This Row],[M2 vloer ]]/Tabel3[[#This Row],[Norm feestdagen]],0)</f>
        <v>0</v>
      </c>
      <c r="AA108" s="170">
        <f>Tabel3[[#This Row],[Uren per jaar feestdagen]]*$AA$4</f>
        <v>0</v>
      </c>
      <c r="AB108" s="107">
        <f t="shared" si="4"/>
        <v>26</v>
      </c>
      <c r="AC108" s="207">
        <f t="shared" si="6"/>
        <v>0</v>
      </c>
    </row>
    <row r="109" spans="3:29" ht="14.1" customHeight="1" x14ac:dyDescent="0.25">
      <c r="C109" s="42" t="s">
        <v>136</v>
      </c>
      <c r="D109" s="43" t="s">
        <v>342</v>
      </c>
      <c r="E109" s="44" t="s">
        <v>466</v>
      </c>
      <c r="F109" s="45" t="s">
        <v>425</v>
      </c>
      <c r="G109" s="45" t="s">
        <v>172</v>
      </c>
      <c r="H109" s="50" t="str">
        <f>VLOOKUP(Tabel3[[#This Row],[Ruimtecode]],'2. Programma'!$B$143:$C$160,2,0)</f>
        <v>Kantoorruimte</v>
      </c>
      <c r="I109" s="46" t="s">
        <v>276</v>
      </c>
      <c r="J109" s="46" t="s">
        <v>528</v>
      </c>
      <c r="K109" s="49">
        <v>17</v>
      </c>
      <c r="L109" s="101">
        <v>52</v>
      </c>
      <c r="M109" s="102">
        <f>Tabel3[[#This Row],[Frequentie werkdagen]]+Tabel3[[#This Row],[Frequentie weekend]]+Tabel3[[#This Row],[Frequentie feestdagen]]</f>
        <v>104</v>
      </c>
      <c r="N109" s="102">
        <f>IF(Tabel3[[#This Row],[Frequentie Totaal]]=0,0,Tabel3[[#This Row],[M2 vloer ]])</f>
        <v>17</v>
      </c>
      <c r="O109" s="210"/>
      <c r="P109" s="25">
        <v>104</v>
      </c>
      <c r="Q109" s="25">
        <f>IFERROR(INDEX('4. Normen &amp; Tarieven'!$E$10:$N$34,MATCH(G109,'4. Normen &amp; Tarieven'!$B$10:$B$34,0),MATCH(P109,'4. Normen &amp; Tarieven'!$E$8:$Z$8,0)),"")</f>
        <v>100</v>
      </c>
      <c r="R109" s="211">
        <f>IF(Tabel3[[#This Row],[Frequentie werkdagen]]&gt;0,Tabel3[[#This Row],[Frequentie werkdagen]]*Tabel3[[#This Row],[M2 vloer ]]/Tabel3[[#This Row],[Norm werkdagen]],0)</f>
        <v>17.68</v>
      </c>
      <c r="S109" s="169">
        <f>Tabel3[[#This Row],[Uren per jaar]]*$S$4</f>
        <v>0</v>
      </c>
      <c r="T109" s="152"/>
      <c r="U109" s="152" t="str">
        <f>IFERROR(INDEX('4. Normen &amp; Tarieven'!$E$10:$N$34,MATCH(G109,'4. Normen &amp; Tarieven'!$B$10:$B$34,0),MATCH(T109,'4. Normen &amp; Tarieven'!$E$8:$Z$8,0)),"")</f>
        <v/>
      </c>
      <c r="V109" s="211">
        <f>IF(Tabel3[[#This Row],[Frequentie weekend]]&gt;0,Tabel3[[#This Row],[Frequentie weekend]]*Tabel3[[#This Row],[M2 vloer ]]/Tabel3[[#This Row],[Norm weekenden]],0)</f>
        <v>0</v>
      </c>
      <c r="W109" s="169">
        <f>Tabel3[[#This Row],[Uren per jaar weekend]]*$W$4</f>
        <v>0</v>
      </c>
      <c r="X109" s="152"/>
      <c r="Y109" s="152" t="str">
        <f>IFERROR(INDEX('4. Normen &amp; Tarieven'!$E$10:$N$34,MATCH(G109,'4. Normen &amp; Tarieven'!$B$10:$B$34,0),MATCH(X109,'4. Normen &amp; Tarieven'!$E$8:$Z$8,0)),"")</f>
        <v/>
      </c>
      <c r="Z109" s="206">
        <f>IF(Tabel3[[#This Row],[Frequentie feestdagen]]&gt;0,Tabel3[[#This Row],[Frequentie feestdagen]]*Tabel3[[#This Row],[M2 vloer ]]/Tabel3[[#This Row],[Norm feestdagen]],0)</f>
        <v>0</v>
      </c>
      <c r="AA109" s="170">
        <f>Tabel3[[#This Row],[Uren per jaar feestdagen]]*$AA$4</f>
        <v>0</v>
      </c>
      <c r="AB109" s="107">
        <f t="shared" si="4"/>
        <v>17.68</v>
      </c>
      <c r="AC109" s="207">
        <f t="shared" si="6"/>
        <v>0</v>
      </c>
    </row>
    <row r="110" spans="3:29" ht="14.1" customHeight="1" x14ac:dyDescent="0.25">
      <c r="C110" s="42" t="s">
        <v>136</v>
      </c>
      <c r="D110" s="43" t="s">
        <v>342</v>
      </c>
      <c r="E110" s="44"/>
      <c r="F110" s="45" t="s">
        <v>369</v>
      </c>
      <c r="G110" s="45" t="s">
        <v>169</v>
      </c>
      <c r="H110" s="50" t="str">
        <f>VLOOKUP(Tabel3[[#This Row],[Ruimtecode]],'2. Programma'!$B$143:$C$160,2,0)</f>
        <v xml:space="preserve">Sanitair </v>
      </c>
      <c r="I110" s="46" t="s">
        <v>532</v>
      </c>
      <c r="J110" s="46" t="s">
        <v>524</v>
      </c>
      <c r="K110" s="49">
        <v>1.5</v>
      </c>
      <c r="L110" s="101">
        <v>52</v>
      </c>
      <c r="M110" s="102">
        <f>Tabel3[[#This Row],[Frequentie werkdagen]]+Tabel3[[#This Row],[Frequentie weekend]]+Tabel3[[#This Row],[Frequentie feestdagen]]</f>
        <v>256</v>
      </c>
      <c r="N110" s="102">
        <f>IF(Tabel3[[#This Row],[Frequentie Totaal]]=0,0,Tabel3[[#This Row],[M2 vloer ]])</f>
        <v>1.5</v>
      </c>
      <c r="O110" s="210"/>
      <c r="P110" s="25">
        <v>256</v>
      </c>
      <c r="Q110" s="25">
        <f>IFERROR(INDEX('4. Normen &amp; Tarieven'!$E$10:$N$34,MATCH(G110,'4. Normen &amp; Tarieven'!$B$10:$B$34,0),MATCH(P110,'4. Normen &amp; Tarieven'!$E$8:$Z$8,0)),"")</f>
        <v>100</v>
      </c>
      <c r="R110" s="211">
        <f>IF(Tabel3[[#This Row],[Frequentie werkdagen]]&gt;0,Tabel3[[#This Row],[Frequentie werkdagen]]*Tabel3[[#This Row],[M2 vloer ]]/Tabel3[[#This Row],[Norm werkdagen]],0)</f>
        <v>3.84</v>
      </c>
      <c r="S110" s="169">
        <f>Tabel3[[#This Row],[Uren per jaar]]*$S$4</f>
        <v>0</v>
      </c>
      <c r="T110" s="152"/>
      <c r="U110" s="152" t="str">
        <f>IFERROR(INDEX('4. Normen &amp; Tarieven'!$E$10:$N$34,MATCH(G110,'4. Normen &amp; Tarieven'!$B$10:$B$34,0),MATCH(T110,'4. Normen &amp; Tarieven'!$E$8:$Z$8,0)),"")</f>
        <v/>
      </c>
      <c r="V110" s="211">
        <f>IF(Tabel3[[#This Row],[Frequentie weekend]]&gt;0,Tabel3[[#This Row],[Frequentie weekend]]*Tabel3[[#This Row],[M2 vloer ]]/Tabel3[[#This Row],[Norm weekenden]],0)</f>
        <v>0</v>
      </c>
      <c r="W110" s="169">
        <f>Tabel3[[#This Row],[Uren per jaar weekend]]*$W$4</f>
        <v>0</v>
      </c>
      <c r="X110" s="152"/>
      <c r="Y110" s="152" t="str">
        <f>IFERROR(INDEX('4. Normen &amp; Tarieven'!$E$10:$N$34,MATCH(G110,'4. Normen &amp; Tarieven'!$B$10:$B$34,0),MATCH(X110,'4. Normen &amp; Tarieven'!$E$8:$Z$8,0)),"")</f>
        <v/>
      </c>
      <c r="Z110" s="206">
        <f>IF(Tabel3[[#This Row],[Frequentie feestdagen]]&gt;0,Tabel3[[#This Row],[Frequentie feestdagen]]*Tabel3[[#This Row],[M2 vloer ]]/Tabel3[[#This Row],[Norm feestdagen]],0)</f>
        <v>0</v>
      </c>
      <c r="AA110" s="170">
        <f>Tabel3[[#This Row],[Uren per jaar feestdagen]]*$AA$4</f>
        <v>0</v>
      </c>
      <c r="AB110" s="107">
        <f t="shared" si="4"/>
        <v>3.84</v>
      </c>
      <c r="AC110" s="207">
        <f t="shared" si="6"/>
        <v>0</v>
      </c>
    </row>
    <row r="111" spans="3:29" ht="14.1" customHeight="1" x14ac:dyDescent="0.25">
      <c r="C111" s="42" t="s">
        <v>136</v>
      </c>
      <c r="D111" s="43" t="s">
        <v>342</v>
      </c>
      <c r="E111" s="44"/>
      <c r="F111" s="45" t="s">
        <v>369</v>
      </c>
      <c r="G111" s="45" t="s">
        <v>169</v>
      </c>
      <c r="H111" s="50" t="str">
        <f>VLOOKUP(Tabel3[[#This Row],[Ruimtecode]],'2. Programma'!$B$143:$C$160,2,0)</f>
        <v xml:space="preserve">Sanitair </v>
      </c>
      <c r="I111" s="46" t="s">
        <v>532</v>
      </c>
      <c r="J111" s="46" t="s">
        <v>524</v>
      </c>
      <c r="K111" s="49">
        <v>1.5</v>
      </c>
      <c r="L111" s="101">
        <v>52</v>
      </c>
      <c r="M111" s="102">
        <f>Tabel3[[#This Row],[Frequentie werkdagen]]+Tabel3[[#This Row],[Frequentie weekend]]+Tabel3[[#This Row],[Frequentie feestdagen]]</f>
        <v>256</v>
      </c>
      <c r="N111" s="102">
        <f>IF(Tabel3[[#This Row],[Frequentie Totaal]]=0,0,Tabel3[[#This Row],[M2 vloer ]])</f>
        <v>1.5</v>
      </c>
      <c r="O111" s="210"/>
      <c r="P111" s="25">
        <v>256</v>
      </c>
      <c r="Q111" s="25">
        <f>IFERROR(INDEX('4. Normen &amp; Tarieven'!$E$10:$N$34,MATCH(G111,'4. Normen &amp; Tarieven'!$B$10:$B$34,0),MATCH(P111,'4. Normen &amp; Tarieven'!$E$8:$Z$8,0)),"")</f>
        <v>100</v>
      </c>
      <c r="R111" s="211">
        <f>IF(Tabel3[[#This Row],[Frequentie werkdagen]]&gt;0,Tabel3[[#This Row],[Frequentie werkdagen]]*Tabel3[[#This Row],[M2 vloer ]]/Tabel3[[#This Row],[Norm werkdagen]],0)</f>
        <v>3.84</v>
      </c>
      <c r="S111" s="169">
        <f>Tabel3[[#This Row],[Uren per jaar]]*$S$4</f>
        <v>0</v>
      </c>
      <c r="T111" s="152"/>
      <c r="U111" s="152" t="str">
        <f>IFERROR(INDEX('4. Normen &amp; Tarieven'!$E$10:$N$34,MATCH(G111,'4. Normen &amp; Tarieven'!$B$10:$B$34,0),MATCH(T111,'4. Normen &amp; Tarieven'!$E$8:$Z$8,0)),"")</f>
        <v/>
      </c>
      <c r="V111" s="211">
        <f>IF(Tabel3[[#This Row],[Frequentie weekend]]&gt;0,Tabel3[[#This Row],[Frequentie weekend]]*Tabel3[[#This Row],[M2 vloer ]]/Tabel3[[#This Row],[Norm weekenden]],0)</f>
        <v>0</v>
      </c>
      <c r="W111" s="169">
        <f>Tabel3[[#This Row],[Uren per jaar weekend]]*$W$4</f>
        <v>0</v>
      </c>
      <c r="X111" s="152"/>
      <c r="Y111" s="152" t="str">
        <f>IFERROR(INDEX('4. Normen &amp; Tarieven'!$E$10:$N$34,MATCH(G111,'4. Normen &amp; Tarieven'!$B$10:$B$34,0),MATCH(X111,'4. Normen &amp; Tarieven'!$E$8:$Z$8,0)),"")</f>
        <v/>
      </c>
      <c r="Z111" s="206">
        <f>IF(Tabel3[[#This Row],[Frequentie feestdagen]]&gt;0,Tabel3[[#This Row],[Frequentie feestdagen]]*Tabel3[[#This Row],[M2 vloer ]]/Tabel3[[#This Row],[Norm feestdagen]],0)</f>
        <v>0</v>
      </c>
      <c r="AA111" s="170">
        <f>Tabel3[[#This Row],[Uren per jaar feestdagen]]*$AA$4</f>
        <v>0</v>
      </c>
      <c r="AB111" s="107">
        <f t="shared" si="4"/>
        <v>3.84</v>
      </c>
      <c r="AC111" s="207">
        <f t="shared" si="6"/>
        <v>0</v>
      </c>
    </row>
    <row r="112" spans="3:29" ht="14.1" customHeight="1" x14ac:dyDescent="0.25">
      <c r="C112" s="42" t="s">
        <v>136</v>
      </c>
      <c r="D112" s="43" t="s">
        <v>342</v>
      </c>
      <c r="E112" s="44"/>
      <c r="F112" s="45" t="s">
        <v>460</v>
      </c>
      <c r="G112" s="45" t="s">
        <v>166</v>
      </c>
      <c r="H112" s="50" t="str">
        <f>VLOOKUP(Tabel3[[#This Row],[Ruimtecode]],'2. Programma'!$B$143:$C$160,2,0)</f>
        <v>Gangen/Hallen/Liften</v>
      </c>
      <c r="I112" s="46" t="s">
        <v>276</v>
      </c>
      <c r="J112" s="46" t="s">
        <v>528</v>
      </c>
      <c r="K112" s="49">
        <v>4</v>
      </c>
      <c r="L112" s="101">
        <v>52</v>
      </c>
      <c r="M112" s="102">
        <f>Tabel3[[#This Row],[Frequentie werkdagen]]+Tabel3[[#This Row],[Frequentie weekend]]+Tabel3[[#This Row],[Frequentie feestdagen]]</f>
        <v>156</v>
      </c>
      <c r="N112" s="102">
        <f>IF(Tabel3[[#This Row],[Frequentie Totaal]]=0,0,Tabel3[[#This Row],[M2 vloer ]])</f>
        <v>4</v>
      </c>
      <c r="O112" s="210"/>
      <c r="P112" s="25">
        <v>156</v>
      </c>
      <c r="Q112" s="25">
        <f>IFERROR(INDEX('4. Normen &amp; Tarieven'!$E$10:$N$34,MATCH(G112,'4. Normen &amp; Tarieven'!$B$10:$B$34,0),MATCH(P112,'4. Normen &amp; Tarieven'!$E$8:$Z$8,0)),"")</f>
        <v>100</v>
      </c>
      <c r="R112" s="211">
        <f>IF(Tabel3[[#This Row],[Frequentie werkdagen]]&gt;0,Tabel3[[#This Row],[Frequentie werkdagen]]*Tabel3[[#This Row],[M2 vloer ]]/Tabel3[[#This Row],[Norm werkdagen]],0)</f>
        <v>6.24</v>
      </c>
      <c r="S112" s="169">
        <f>Tabel3[[#This Row],[Uren per jaar]]*$S$4</f>
        <v>0</v>
      </c>
      <c r="T112" s="152"/>
      <c r="U112" s="152" t="str">
        <f>IFERROR(INDEX('4. Normen &amp; Tarieven'!$E$10:$N$34,MATCH(G112,'4. Normen &amp; Tarieven'!$B$10:$B$34,0),MATCH(T112,'4. Normen &amp; Tarieven'!$E$8:$Z$8,0)),"")</f>
        <v/>
      </c>
      <c r="V112" s="211">
        <f>IF(Tabel3[[#This Row],[Frequentie weekend]]&gt;0,Tabel3[[#This Row],[Frequentie weekend]]*Tabel3[[#This Row],[M2 vloer ]]/Tabel3[[#This Row],[Norm weekenden]],0)</f>
        <v>0</v>
      </c>
      <c r="W112" s="169">
        <f>Tabel3[[#This Row],[Uren per jaar weekend]]*$W$4</f>
        <v>0</v>
      </c>
      <c r="X112" s="152"/>
      <c r="Y112" s="152" t="str">
        <f>IFERROR(INDEX('4. Normen &amp; Tarieven'!$E$10:$N$34,MATCH(G112,'4. Normen &amp; Tarieven'!$B$10:$B$34,0),MATCH(X112,'4. Normen &amp; Tarieven'!$E$8:$Z$8,0)),"")</f>
        <v/>
      </c>
      <c r="Z112" s="206">
        <f>IF(Tabel3[[#This Row],[Frequentie feestdagen]]&gt;0,Tabel3[[#This Row],[Frequentie feestdagen]]*Tabel3[[#This Row],[M2 vloer ]]/Tabel3[[#This Row],[Norm feestdagen]],0)</f>
        <v>0</v>
      </c>
      <c r="AA112" s="170">
        <f>Tabel3[[#This Row],[Uren per jaar feestdagen]]*$AA$4</f>
        <v>0</v>
      </c>
      <c r="AB112" s="107">
        <f t="shared" si="4"/>
        <v>6.24</v>
      </c>
      <c r="AC112" s="207">
        <f t="shared" si="6"/>
        <v>0</v>
      </c>
    </row>
    <row r="113" spans="3:29" ht="14.1" customHeight="1" x14ac:dyDescent="0.25">
      <c r="C113" s="42" t="s">
        <v>136</v>
      </c>
      <c r="D113" s="43" t="s">
        <v>342</v>
      </c>
      <c r="E113" s="44"/>
      <c r="F113" s="45" t="s">
        <v>460</v>
      </c>
      <c r="G113" s="45" t="s">
        <v>166</v>
      </c>
      <c r="H113" s="50" t="str">
        <f>VLOOKUP(Tabel3[[#This Row],[Ruimtecode]],'2. Programma'!$B$143:$C$160,2,0)</f>
        <v>Gangen/Hallen/Liften</v>
      </c>
      <c r="I113" s="46" t="s">
        <v>529</v>
      </c>
      <c r="J113" s="46" t="s">
        <v>524</v>
      </c>
      <c r="K113" s="49">
        <v>6</v>
      </c>
      <c r="L113" s="101">
        <v>52</v>
      </c>
      <c r="M113" s="102">
        <f>Tabel3[[#This Row],[Frequentie werkdagen]]+Tabel3[[#This Row],[Frequentie weekend]]+Tabel3[[#This Row],[Frequentie feestdagen]]</f>
        <v>156</v>
      </c>
      <c r="N113" s="102">
        <f>IF(Tabel3[[#This Row],[Frequentie Totaal]]=0,0,Tabel3[[#This Row],[M2 vloer ]])</f>
        <v>6</v>
      </c>
      <c r="O113" s="210"/>
      <c r="P113" s="25">
        <v>156</v>
      </c>
      <c r="Q113" s="25">
        <f>IFERROR(INDEX('4. Normen &amp; Tarieven'!$E$10:$N$34,MATCH(G113,'4. Normen &amp; Tarieven'!$B$10:$B$34,0),MATCH(P113,'4. Normen &amp; Tarieven'!$E$8:$Z$8,0)),"")</f>
        <v>100</v>
      </c>
      <c r="R113" s="211">
        <f>IF(Tabel3[[#This Row],[Frequentie werkdagen]]&gt;0,Tabel3[[#This Row],[Frequentie werkdagen]]*Tabel3[[#This Row],[M2 vloer ]]/Tabel3[[#This Row],[Norm werkdagen]],0)</f>
        <v>9.36</v>
      </c>
      <c r="S113" s="169">
        <f>Tabel3[[#This Row],[Uren per jaar]]*$S$4</f>
        <v>0</v>
      </c>
      <c r="T113" s="152"/>
      <c r="U113" s="152" t="str">
        <f>IFERROR(INDEX('4. Normen &amp; Tarieven'!$E$10:$N$34,MATCH(G113,'4. Normen &amp; Tarieven'!$B$10:$B$34,0),MATCH(T113,'4. Normen &amp; Tarieven'!$E$8:$Z$8,0)),"")</f>
        <v/>
      </c>
      <c r="V113" s="211">
        <f>IF(Tabel3[[#This Row],[Frequentie weekend]]&gt;0,Tabel3[[#This Row],[Frequentie weekend]]*Tabel3[[#This Row],[M2 vloer ]]/Tabel3[[#This Row],[Norm weekenden]],0)</f>
        <v>0</v>
      </c>
      <c r="W113" s="169">
        <f>Tabel3[[#This Row],[Uren per jaar weekend]]*$W$4</f>
        <v>0</v>
      </c>
      <c r="X113" s="152"/>
      <c r="Y113" s="152" t="str">
        <f>IFERROR(INDEX('4. Normen &amp; Tarieven'!$E$10:$N$34,MATCH(G113,'4. Normen &amp; Tarieven'!$B$10:$B$34,0),MATCH(X113,'4. Normen &amp; Tarieven'!$E$8:$Z$8,0)),"")</f>
        <v/>
      </c>
      <c r="Z113" s="206">
        <f>IF(Tabel3[[#This Row],[Frequentie feestdagen]]&gt;0,Tabel3[[#This Row],[Frequentie feestdagen]]*Tabel3[[#This Row],[M2 vloer ]]/Tabel3[[#This Row],[Norm feestdagen]],0)</f>
        <v>0</v>
      </c>
      <c r="AA113" s="170">
        <f>Tabel3[[#This Row],[Uren per jaar feestdagen]]*$AA$4</f>
        <v>0</v>
      </c>
      <c r="AB113" s="107">
        <f t="shared" si="4"/>
        <v>9.36</v>
      </c>
      <c r="AC113" s="207">
        <f t="shared" si="6"/>
        <v>0</v>
      </c>
    </row>
    <row r="114" spans="3:29" ht="14.1" customHeight="1" x14ac:dyDescent="0.25">
      <c r="C114" s="42" t="s">
        <v>136</v>
      </c>
      <c r="D114" s="43" t="s">
        <v>343</v>
      </c>
      <c r="E114" s="44"/>
      <c r="F114" s="45" t="s">
        <v>368</v>
      </c>
      <c r="G114" s="45" t="s">
        <v>166</v>
      </c>
      <c r="H114" s="50" t="str">
        <f>VLOOKUP(Tabel3[[#This Row],[Ruimtecode]],'2. Programma'!$B$143:$C$160,2,0)</f>
        <v>Gangen/Hallen/Liften</v>
      </c>
      <c r="I114" s="46" t="s">
        <v>276</v>
      </c>
      <c r="J114" s="46" t="s">
        <v>528</v>
      </c>
      <c r="K114" s="49">
        <v>8</v>
      </c>
      <c r="L114" s="101">
        <v>52</v>
      </c>
      <c r="M114" s="102">
        <f>Tabel3[[#This Row],[Frequentie werkdagen]]+Tabel3[[#This Row],[Frequentie weekend]]+Tabel3[[#This Row],[Frequentie feestdagen]]</f>
        <v>156</v>
      </c>
      <c r="N114" s="102">
        <f>IF(Tabel3[[#This Row],[Frequentie Totaal]]=0,0,Tabel3[[#This Row],[M2 vloer ]])</f>
        <v>8</v>
      </c>
      <c r="O114" s="210"/>
      <c r="P114" s="25">
        <v>156</v>
      </c>
      <c r="Q114" s="25">
        <f>IFERROR(INDEX('4. Normen &amp; Tarieven'!$E$10:$N$34,MATCH(G114,'4. Normen &amp; Tarieven'!$B$10:$B$34,0),MATCH(P114,'4. Normen &amp; Tarieven'!$E$8:$Z$8,0)),"")</f>
        <v>100</v>
      </c>
      <c r="R114" s="211">
        <f>IF(Tabel3[[#This Row],[Frequentie werkdagen]]&gt;0,Tabel3[[#This Row],[Frequentie werkdagen]]*Tabel3[[#This Row],[M2 vloer ]]/Tabel3[[#This Row],[Norm werkdagen]],0)</f>
        <v>12.48</v>
      </c>
      <c r="S114" s="169">
        <f>Tabel3[[#This Row],[Uren per jaar]]*$S$4</f>
        <v>0</v>
      </c>
      <c r="T114" s="152"/>
      <c r="U114" s="152" t="str">
        <f>IFERROR(INDEX('4. Normen &amp; Tarieven'!$E$10:$N$34,MATCH(G114,'4. Normen &amp; Tarieven'!$B$10:$B$34,0),MATCH(T114,'4. Normen &amp; Tarieven'!$E$8:$Z$8,0)),"")</f>
        <v/>
      </c>
      <c r="V114" s="211">
        <f>IF(Tabel3[[#This Row],[Frequentie weekend]]&gt;0,Tabel3[[#This Row],[Frequentie weekend]]*Tabel3[[#This Row],[M2 vloer ]]/Tabel3[[#This Row],[Norm weekenden]],0)</f>
        <v>0</v>
      </c>
      <c r="W114" s="169">
        <f>Tabel3[[#This Row],[Uren per jaar weekend]]*$W$4</f>
        <v>0</v>
      </c>
      <c r="X114" s="152"/>
      <c r="Y114" s="152" t="str">
        <f>IFERROR(INDEX('4. Normen &amp; Tarieven'!$E$10:$N$34,MATCH(G114,'4. Normen &amp; Tarieven'!$B$10:$B$34,0),MATCH(X114,'4. Normen &amp; Tarieven'!$E$8:$Z$8,0)),"")</f>
        <v/>
      </c>
      <c r="Z114" s="206">
        <f>IF(Tabel3[[#This Row],[Frequentie feestdagen]]&gt;0,Tabel3[[#This Row],[Frequentie feestdagen]]*Tabel3[[#This Row],[M2 vloer ]]/Tabel3[[#This Row],[Norm feestdagen]],0)</f>
        <v>0</v>
      </c>
      <c r="AA114" s="170">
        <f>Tabel3[[#This Row],[Uren per jaar feestdagen]]*$AA$4</f>
        <v>0</v>
      </c>
      <c r="AB114" s="107">
        <f t="shared" si="4"/>
        <v>12.48</v>
      </c>
      <c r="AC114" s="207">
        <f t="shared" si="6"/>
        <v>0</v>
      </c>
    </row>
    <row r="115" spans="3:29" ht="14.1" customHeight="1" x14ac:dyDescent="0.25">
      <c r="C115" s="42" t="s">
        <v>136</v>
      </c>
      <c r="D115" s="43" t="s">
        <v>343</v>
      </c>
      <c r="E115" s="44" t="s">
        <v>467</v>
      </c>
      <c r="F115" s="45" t="s">
        <v>425</v>
      </c>
      <c r="G115" s="45" t="s">
        <v>172</v>
      </c>
      <c r="H115" s="50" t="str">
        <f>VLOOKUP(Tabel3[[#This Row],[Ruimtecode]],'2. Programma'!$B$143:$C$160,2,0)</f>
        <v>Kantoorruimte</v>
      </c>
      <c r="I115" s="46" t="s">
        <v>531</v>
      </c>
      <c r="J115" s="46" t="s">
        <v>528</v>
      </c>
      <c r="K115" s="49">
        <v>10</v>
      </c>
      <c r="L115" s="101">
        <v>52</v>
      </c>
      <c r="M115" s="102">
        <f>Tabel3[[#This Row],[Frequentie werkdagen]]+Tabel3[[#This Row],[Frequentie weekend]]+Tabel3[[#This Row],[Frequentie feestdagen]]</f>
        <v>104</v>
      </c>
      <c r="N115" s="102">
        <f>IF(Tabel3[[#This Row],[Frequentie Totaal]]=0,0,Tabel3[[#This Row],[M2 vloer ]])</f>
        <v>10</v>
      </c>
      <c r="O115" s="210"/>
      <c r="P115" s="25">
        <v>104</v>
      </c>
      <c r="Q115" s="25">
        <f>IFERROR(INDEX('4. Normen &amp; Tarieven'!$E$10:$N$34,MATCH(G115,'4. Normen &amp; Tarieven'!$B$10:$B$34,0),MATCH(P115,'4. Normen &amp; Tarieven'!$E$8:$Z$8,0)),"")</f>
        <v>100</v>
      </c>
      <c r="R115" s="211">
        <f>IF(Tabel3[[#This Row],[Frequentie werkdagen]]&gt;0,Tabel3[[#This Row],[Frequentie werkdagen]]*Tabel3[[#This Row],[M2 vloer ]]/Tabel3[[#This Row],[Norm werkdagen]],0)</f>
        <v>10.4</v>
      </c>
      <c r="S115" s="169">
        <f>Tabel3[[#This Row],[Uren per jaar]]*$S$4</f>
        <v>0</v>
      </c>
      <c r="T115" s="152"/>
      <c r="U115" s="152" t="str">
        <f>IFERROR(INDEX('4. Normen &amp; Tarieven'!$E$10:$N$34,MATCH(G115,'4. Normen &amp; Tarieven'!$B$10:$B$34,0),MATCH(T115,'4. Normen &amp; Tarieven'!$E$8:$Z$8,0)),"")</f>
        <v/>
      </c>
      <c r="V115" s="211">
        <f>IF(Tabel3[[#This Row],[Frequentie weekend]]&gt;0,Tabel3[[#This Row],[Frequentie weekend]]*Tabel3[[#This Row],[M2 vloer ]]/Tabel3[[#This Row],[Norm weekenden]],0)</f>
        <v>0</v>
      </c>
      <c r="W115" s="169">
        <f>Tabel3[[#This Row],[Uren per jaar weekend]]*$W$4</f>
        <v>0</v>
      </c>
      <c r="X115" s="152"/>
      <c r="Y115" s="152" t="str">
        <f>IFERROR(INDEX('4. Normen &amp; Tarieven'!$E$10:$N$34,MATCH(G115,'4. Normen &amp; Tarieven'!$B$10:$B$34,0),MATCH(X115,'4. Normen &amp; Tarieven'!$E$8:$Z$8,0)),"")</f>
        <v/>
      </c>
      <c r="Z115" s="206">
        <f>IF(Tabel3[[#This Row],[Frequentie feestdagen]]&gt;0,Tabel3[[#This Row],[Frequentie feestdagen]]*Tabel3[[#This Row],[M2 vloer ]]/Tabel3[[#This Row],[Norm feestdagen]],0)</f>
        <v>0</v>
      </c>
      <c r="AA115" s="170">
        <f>Tabel3[[#This Row],[Uren per jaar feestdagen]]*$AA$4</f>
        <v>0</v>
      </c>
      <c r="AB115" s="107">
        <f t="shared" si="4"/>
        <v>10.4</v>
      </c>
      <c r="AC115" s="207">
        <f t="shared" si="6"/>
        <v>0</v>
      </c>
    </row>
    <row r="116" spans="3:29" ht="14.1" customHeight="1" x14ac:dyDescent="0.25">
      <c r="C116" s="42" t="s">
        <v>136</v>
      </c>
      <c r="D116" s="43" t="s">
        <v>343</v>
      </c>
      <c r="E116" s="44" t="s">
        <v>468</v>
      </c>
      <c r="F116" s="45" t="s">
        <v>425</v>
      </c>
      <c r="G116" s="45" t="s">
        <v>172</v>
      </c>
      <c r="H116" s="50" t="str">
        <f>VLOOKUP(Tabel3[[#This Row],[Ruimtecode]],'2. Programma'!$B$143:$C$160,2,0)</f>
        <v>Kantoorruimte</v>
      </c>
      <c r="I116" s="46" t="s">
        <v>276</v>
      </c>
      <c r="J116" s="46" t="s">
        <v>528</v>
      </c>
      <c r="K116" s="49">
        <v>16</v>
      </c>
      <c r="L116" s="101">
        <v>52</v>
      </c>
      <c r="M116" s="102">
        <f>Tabel3[[#This Row],[Frequentie werkdagen]]+Tabel3[[#This Row],[Frequentie weekend]]+Tabel3[[#This Row],[Frequentie feestdagen]]</f>
        <v>104</v>
      </c>
      <c r="N116" s="102">
        <f>IF(Tabel3[[#This Row],[Frequentie Totaal]]=0,0,Tabel3[[#This Row],[M2 vloer ]])</f>
        <v>16</v>
      </c>
      <c r="O116" s="210"/>
      <c r="P116" s="25">
        <v>104</v>
      </c>
      <c r="Q116" s="25">
        <f>IFERROR(INDEX('4. Normen &amp; Tarieven'!$E$10:$N$34,MATCH(G116,'4. Normen &amp; Tarieven'!$B$10:$B$34,0),MATCH(P116,'4. Normen &amp; Tarieven'!$E$8:$Z$8,0)),"")</f>
        <v>100</v>
      </c>
      <c r="R116" s="211">
        <f>IF(Tabel3[[#This Row],[Frequentie werkdagen]]&gt;0,Tabel3[[#This Row],[Frequentie werkdagen]]*Tabel3[[#This Row],[M2 vloer ]]/Tabel3[[#This Row],[Norm werkdagen]],0)</f>
        <v>16.64</v>
      </c>
      <c r="S116" s="169">
        <f>Tabel3[[#This Row],[Uren per jaar]]*$S$4</f>
        <v>0</v>
      </c>
      <c r="T116" s="152"/>
      <c r="U116" s="152" t="str">
        <f>IFERROR(INDEX('4. Normen &amp; Tarieven'!$E$10:$N$34,MATCH(G116,'4. Normen &amp; Tarieven'!$B$10:$B$34,0),MATCH(T116,'4. Normen &amp; Tarieven'!$E$8:$Z$8,0)),"")</f>
        <v/>
      </c>
      <c r="V116" s="211">
        <f>IF(Tabel3[[#This Row],[Frequentie weekend]]&gt;0,Tabel3[[#This Row],[Frequentie weekend]]*Tabel3[[#This Row],[M2 vloer ]]/Tabel3[[#This Row],[Norm weekenden]],0)</f>
        <v>0</v>
      </c>
      <c r="W116" s="169">
        <f>Tabel3[[#This Row],[Uren per jaar weekend]]*$W$4</f>
        <v>0</v>
      </c>
      <c r="X116" s="152"/>
      <c r="Y116" s="152" t="str">
        <f>IFERROR(INDEX('4. Normen &amp; Tarieven'!$E$10:$N$34,MATCH(G116,'4. Normen &amp; Tarieven'!$B$10:$B$34,0),MATCH(X116,'4. Normen &amp; Tarieven'!$E$8:$Z$8,0)),"")</f>
        <v/>
      </c>
      <c r="Z116" s="206">
        <f>IF(Tabel3[[#This Row],[Frequentie feestdagen]]&gt;0,Tabel3[[#This Row],[Frequentie feestdagen]]*Tabel3[[#This Row],[M2 vloer ]]/Tabel3[[#This Row],[Norm feestdagen]],0)</f>
        <v>0</v>
      </c>
      <c r="AA116" s="170">
        <f>Tabel3[[#This Row],[Uren per jaar feestdagen]]*$AA$4</f>
        <v>0</v>
      </c>
      <c r="AB116" s="107">
        <f t="shared" si="4"/>
        <v>16.64</v>
      </c>
      <c r="AC116" s="207">
        <f t="shared" si="6"/>
        <v>0</v>
      </c>
    </row>
    <row r="117" spans="3:29" ht="14.1" customHeight="1" x14ac:dyDescent="0.25">
      <c r="C117" s="42" t="s">
        <v>136</v>
      </c>
      <c r="D117" s="43" t="s">
        <v>343</v>
      </c>
      <c r="E117" s="44" t="s">
        <v>469</v>
      </c>
      <c r="F117" s="45" t="s">
        <v>456</v>
      </c>
      <c r="G117" s="45" t="s">
        <v>168</v>
      </c>
      <c r="H117" s="50" t="str">
        <f>VLOOKUP(Tabel3[[#This Row],[Ruimtecode]],'2. Programma'!$B$143:$C$160,2,0)</f>
        <v>Vergaderruimtes</v>
      </c>
      <c r="I117" s="46" t="s">
        <v>276</v>
      </c>
      <c r="J117" s="46" t="s">
        <v>528</v>
      </c>
      <c r="K117" s="49">
        <v>22</v>
      </c>
      <c r="L117" s="101">
        <v>52</v>
      </c>
      <c r="M117" s="102">
        <f>Tabel3[[#This Row],[Frequentie werkdagen]]+Tabel3[[#This Row],[Frequentie weekend]]+Tabel3[[#This Row],[Frequentie feestdagen]]</f>
        <v>156</v>
      </c>
      <c r="N117" s="102">
        <f>IF(Tabel3[[#This Row],[Frequentie Totaal]]=0,0,Tabel3[[#This Row],[M2 vloer ]])</f>
        <v>22</v>
      </c>
      <c r="O117" s="210"/>
      <c r="P117" s="25">
        <v>156</v>
      </c>
      <c r="Q117" s="25">
        <f>IFERROR(INDEX('4. Normen &amp; Tarieven'!$E$10:$N$34,MATCH(G117,'4. Normen &amp; Tarieven'!$B$10:$B$34,0),MATCH(P117,'4. Normen &amp; Tarieven'!$E$8:$Z$8,0)),"")</f>
        <v>100</v>
      </c>
      <c r="R117" s="211">
        <f>IF(Tabel3[[#This Row],[Frequentie werkdagen]]&gt;0,Tabel3[[#This Row],[Frequentie werkdagen]]*Tabel3[[#This Row],[M2 vloer ]]/Tabel3[[#This Row],[Norm werkdagen]],0)</f>
        <v>34.32</v>
      </c>
      <c r="S117" s="169">
        <f>Tabel3[[#This Row],[Uren per jaar]]*$S$4</f>
        <v>0</v>
      </c>
      <c r="T117" s="152"/>
      <c r="U117" s="152" t="str">
        <f>IFERROR(INDEX('4. Normen &amp; Tarieven'!$E$10:$N$34,MATCH(G117,'4. Normen &amp; Tarieven'!$B$10:$B$34,0),MATCH(T117,'4. Normen &amp; Tarieven'!$E$8:$Z$8,0)),"")</f>
        <v/>
      </c>
      <c r="V117" s="211">
        <f>IF(Tabel3[[#This Row],[Frequentie weekend]]&gt;0,Tabel3[[#This Row],[Frequentie weekend]]*Tabel3[[#This Row],[M2 vloer ]]/Tabel3[[#This Row],[Norm weekenden]],0)</f>
        <v>0</v>
      </c>
      <c r="W117" s="169">
        <f>Tabel3[[#This Row],[Uren per jaar weekend]]*$W$4</f>
        <v>0</v>
      </c>
      <c r="X117" s="152"/>
      <c r="Y117" s="152" t="str">
        <f>IFERROR(INDEX('4. Normen &amp; Tarieven'!$E$10:$N$34,MATCH(G117,'4. Normen &amp; Tarieven'!$B$10:$B$34,0),MATCH(X117,'4. Normen &amp; Tarieven'!$E$8:$Z$8,0)),"")</f>
        <v/>
      </c>
      <c r="Z117" s="206">
        <f>IF(Tabel3[[#This Row],[Frequentie feestdagen]]&gt;0,Tabel3[[#This Row],[Frequentie feestdagen]]*Tabel3[[#This Row],[M2 vloer ]]/Tabel3[[#This Row],[Norm feestdagen]],0)</f>
        <v>0</v>
      </c>
      <c r="AA117" s="170">
        <f>Tabel3[[#This Row],[Uren per jaar feestdagen]]*$AA$4</f>
        <v>0</v>
      </c>
      <c r="AB117" s="107">
        <f t="shared" si="4"/>
        <v>34.32</v>
      </c>
      <c r="AC117" s="207">
        <f t="shared" si="6"/>
        <v>0</v>
      </c>
    </row>
    <row r="118" spans="3:29" ht="14.1" customHeight="1" x14ac:dyDescent="0.25">
      <c r="C118" s="42" t="s">
        <v>136</v>
      </c>
      <c r="D118" s="43" t="s">
        <v>343</v>
      </c>
      <c r="E118" s="44" t="s">
        <v>470</v>
      </c>
      <c r="F118" s="45" t="s">
        <v>425</v>
      </c>
      <c r="G118" s="45" t="s">
        <v>172</v>
      </c>
      <c r="H118" s="50" t="str">
        <f>VLOOKUP(Tabel3[[#This Row],[Ruimtecode]],'2. Programma'!$B$143:$C$160,2,0)</f>
        <v>Kantoorruimte</v>
      </c>
      <c r="I118" s="46" t="s">
        <v>531</v>
      </c>
      <c r="J118" s="46" t="s">
        <v>528</v>
      </c>
      <c r="K118" s="49">
        <v>11</v>
      </c>
      <c r="L118" s="101">
        <v>52</v>
      </c>
      <c r="M118" s="102">
        <f>Tabel3[[#This Row],[Frequentie werkdagen]]+Tabel3[[#This Row],[Frequentie weekend]]+Tabel3[[#This Row],[Frequentie feestdagen]]</f>
        <v>104</v>
      </c>
      <c r="N118" s="102">
        <f>IF(Tabel3[[#This Row],[Frequentie Totaal]]=0,0,Tabel3[[#This Row],[M2 vloer ]])</f>
        <v>11</v>
      </c>
      <c r="O118" s="210"/>
      <c r="P118" s="25">
        <v>104</v>
      </c>
      <c r="Q118" s="25">
        <f>IFERROR(INDEX('4. Normen &amp; Tarieven'!$E$10:$N$34,MATCH(G118,'4. Normen &amp; Tarieven'!$B$10:$B$34,0),MATCH(P118,'4. Normen &amp; Tarieven'!$E$8:$Z$8,0)),"")</f>
        <v>100</v>
      </c>
      <c r="R118" s="211">
        <f>IF(Tabel3[[#This Row],[Frequentie werkdagen]]&gt;0,Tabel3[[#This Row],[Frequentie werkdagen]]*Tabel3[[#This Row],[M2 vloer ]]/Tabel3[[#This Row],[Norm werkdagen]],0)</f>
        <v>11.44</v>
      </c>
      <c r="S118" s="169">
        <f>Tabel3[[#This Row],[Uren per jaar]]*$S$4</f>
        <v>0</v>
      </c>
      <c r="T118" s="152"/>
      <c r="U118" s="152" t="str">
        <f>IFERROR(INDEX('4. Normen &amp; Tarieven'!$E$10:$N$34,MATCH(G118,'4. Normen &amp; Tarieven'!$B$10:$B$34,0),MATCH(T118,'4. Normen &amp; Tarieven'!$E$8:$Z$8,0)),"")</f>
        <v/>
      </c>
      <c r="V118" s="211">
        <f>IF(Tabel3[[#This Row],[Frequentie weekend]]&gt;0,Tabel3[[#This Row],[Frequentie weekend]]*Tabel3[[#This Row],[M2 vloer ]]/Tabel3[[#This Row],[Norm weekenden]],0)</f>
        <v>0</v>
      </c>
      <c r="W118" s="169">
        <f>Tabel3[[#This Row],[Uren per jaar weekend]]*$W$4</f>
        <v>0</v>
      </c>
      <c r="X118" s="152"/>
      <c r="Y118" s="152" t="str">
        <f>IFERROR(INDEX('4. Normen &amp; Tarieven'!$E$10:$N$34,MATCH(G118,'4. Normen &amp; Tarieven'!$B$10:$B$34,0),MATCH(X118,'4. Normen &amp; Tarieven'!$E$8:$Z$8,0)),"")</f>
        <v/>
      </c>
      <c r="Z118" s="206">
        <f>IF(Tabel3[[#This Row],[Frequentie feestdagen]]&gt;0,Tabel3[[#This Row],[Frequentie feestdagen]]*Tabel3[[#This Row],[M2 vloer ]]/Tabel3[[#This Row],[Norm feestdagen]],0)</f>
        <v>0</v>
      </c>
      <c r="AA118" s="170">
        <f>Tabel3[[#This Row],[Uren per jaar feestdagen]]*$AA$4</f>
        <v>0</v>
      </c>
      <c r="AB118" s="107">
        <f t="shared" si="4"/>
        <v>11.44</v>
      </c>
      <c r="AC118" s="207">
        <f t="shared" si="6"/>
        <v>0</v>
      </c>
    </row>
    <row r="119" spans="3:29" ht="14.1" customHeight="1" x14ac:dyDescent="0.25">
      <c r="C119" s="42" t="s">
        <v>136</v>
      </c>
      <c r="D119" s="43" t="s">
        <v>343</v>
      </c>
      <c r="E119" s="44" t="s">
        <v>471</v>
      </c>
      <c r="F119" s="45" t="s">
        <v>456</v>
      </c>
      <c r="G119" s="45" t="s">
        <v>168</v>
      </c>
      <c r="H119" s="50" t="str">
        <f>VLOOKUP(Tabel3[[#This Row],[Ruimtecode]],'2. Programma'!$B$143:$C$160,2,0)</f>
        <v>Vergaderruimtes</v>
      </c>
      <c r="I119" s="46" t="s">
        <v>276</v>
      </c>
      <c r="J119" s="46" t="s">
        <v>528</v>
      </c>
      <c r="K119" s="49">
        <v>25</v>
      </c>
      <c r="L119" s="101">
        <v>52</v>
      </c>
      <c r="M119" s="102">
        <f>Tabel3[[#This Row],[Frequentie werkdagen]]+Tabel3[[#This Row],[Frequentie weekend]]+Tabel3[[#This Row],[Frequentie feestdagen]]</f>
        <v>156</v>
      </c>
      <c r="N119" s="102">
        <f>IF(Tabel3[[#This Row],[Frequentie Totaal]]=0,0,Tabel3[[#This Row],[M2 vloer ]])</f>
        <v>25</v>
      </c>
      <c r="O119" s="210"/>
      <c r="P119" s="25">
        <v>156</v>
      </c>
      <c r="Q119" s="25">
        <f>IFERROR(INDEX('4. Normen &amp; Tarieven'!$E$10:$N$34,MATCH(G119,'4. Normen &amp; Tarieven'!$B$10:$B$34,0),MATCH(P119,'4. Normen &amp; Tarieven'!$E$8:$Z$8,0)),"")</f>
        <v>100</v>
      </c>
      <c r="R119" s="211">
        <f>IF(Tabel3[[#This Row],[Frequentie werkdagen]]&gt;0,Tabel3[[#This Row],[Frequentie werkdagen]]*Tabel3[[#This Row],[M2 vloer ]]/Tabel3[[#This Row],[Norm werkdagen]],0)</f>
        <v>39</v>
      </c>
      <c r="S119" s="169">
        <f>Tabel3[[#This Row],[Uren per jaar]]*$S$4</f>
        <v>0</v>
      </c>
      <c r="T119" s="152"/>
      <c r="U119" s="152" t="str">
        <f>IFERROR(INDEX('4. Normen &amp; Tarieven'!$E$10:$N$34,MATCH(G119,'4. Normen &amp; Tarieven'!$B$10:$B$34,0),MATCH(T119,'4. Normen &amp; Tarieven'!$E$8:$Z$8,0)),"")</f>
        <v/>
      </c>
      <c r="V119" s="211">
        <f>IF(Tabel3[[#This Row],[Frequentie weekend]]&gt;0,Tabel3[[#This Row],[Frequentie weekend]]*Tabel3[[#This Row],[M2 vloer ]]/Tabel3[[#This Row],[Norm weekenden]],0)</f>
        <v>0</v>
      </c>
      <c r="W119" s="169">
        <f>Tabel3[[#This Row],[Uren per jaar weekend]]*$W$4</f>
        <v>0</v>
      </c>
      <c r="X119" s="152"/>
      <c r="Y119" s="152" t="str">
        <f>IFERROR(INDEX('4. Normen &amp; Tarieven'!$E$10:$N$34,MATCH(G119,'4. Normen &amp; Tarieven'!$B$10:$B$34,0),MATCH(X119,'4. Normen &amp; Tarieven'!$E$8:$Z$8,0)),"")</f>
        <v/>
      </c>
      <c r="Z119" s="206">
        <f>IF(Tabel3[[#This Row],[Frequentie feestdagen]]&gt;0,Tabel3[[#This Row],[Frequentie feestdagen]]*Tabel3[[#This Row],[M2 vloer ]]/Tabel3[[#This Row],[Norm feestdagen]],0)</f>
        <v>0</v>
      </c>
      <c r="AA119" s="170">
        <f>Tabel3[[#This Row],[Uren per jaar feestdagen]]*$AA$4</f>
        <v>0</v>
      </c>
      <c r="AB119" s="107">
        <f t="shared" si="4"/>
        <v>39</v>
      </c>
      <c r="AC119" s="207">
        <f t="shared" si="6"/>
        <v>0</v>
      </c>
    </row>
    <row r="120" spans="3:29" ht="14.1" customHeight="1" x14ac:dyDescent="0.25">
      <c r="C120" s="42" t="s">
        <v>136</v>
      </c>
      <c r="D120" s="43" t="s">
        <v>343</v>
      </c>
      <c r="E120" s="44"/>
      <c r="F120" s="45" t="s">
        <v>460</v>
      </c>
      <c r="G120" s="45" t="s">
        <v>166</v>
      </c>
      <c r="H120" s="50" t="str">
        <f>VLOOKUP(Tabel3[[#This Row],[Ruimtecode]],'2. Programma'!$B$143:$C$160,2,0)</f>
        <v>Gangen/Hallen/Liften</v>
      </c>
      <c r="I120" s="46" t="s">
        <v>529</v>
      </c>
      <c r="J120" s="46" t="s">
        <v>524</v>
      </c>
      <c r="K120" s="49">
        <v>7</v>
      </c>
      <c r="L120" s="101">
        <v>52</v>
      </c>
      <c r="M120" s="102">
        <f>Tabel3[[#This Row],[Frequentie werkdagen]]+Tabel3[[#This Row],[Frequentie weekend]]+Tabel3[[#This Row],[Frequentie feestdagen]]</f>
        <v>156</v>
      </c>
      <c r="N120" s="102">
        <f>IF(Tabel3[[#This Row],[Frequentie Totaal]]=0,0,Tabel3[[#This Row],[M2 vloer ]])</f>
        <v>7</v>
      </c>
      <c r="O120" s="210"/>
      <c r="P120" s="25">
        <v>156</v>
      </c>
      <c r="Q120" s="25">
        <f>IFERROR(INDEX('4. Normen &amp; Tarieven'!$E$10:$N$34,MATCH(G120,'4. Normen &amp; Tarieven'!$B$10:$B$34,0),MATCH(P120,'4. Normen &amp; Tarieven'!$E$8:$Z$8,0)),"")</f>
        <v>100</v>
      </c>
      <c r="R120" s="211">
        <f>IF(Tabel3[[#This Row],[Frequentie werkdagen]]&gt;0,Tabel3[[#This Row],[Frequentie werkdagen]]*Tabel3[[#This Row],[M2 vloer ]]/Tabel3[[#This Row],[Norm werkdagen]],0)</f>
        <v>10.92</v>
      </c>
      <c r="S120" s="169">
        <f>Tabel3[[#This Row],[Uren per jaar]]*$S$4</f>
        <v>0</v>
      </c>
      <c r="T120" s="152"/>
      <c r="U120" s="152" t="str">
        <f>IFERROR(INDEX('4. Normen &amp; Tarieven'!$E$10:$N$34,MATCH(G120,'4. Normen &amp; Tarieven'!$B$10:$B$34,0),MATCH(T120,'4. Normen &amp; Tarieven'!$E$8:$Z$8,0)),"")</f>
        <v/>
      </c>
      <c r="V120" s="211">
        <f>IF(Tabel3[[#This Row],[Frequentie weekend]]&gt;0,Tabel3[[#This Row],[Frequentie weekend]]*Tabel3[[#This Row],[M2 vloer ]]/Tabel3[[#This Row],[Norm weekenden]],0)</f>
        <v>0</v>
      </c>
      <c r="W120" s="169">
        <f>Tabel3[[#This Row],[Uren per jaar weekend]]*$W$4</f>
        <v>0</v>
      </c>
      <c r="X120" s="152"/>
      <c r="Y120" s="152" t="str">
        <f>IFERROR(INDEX('4. Normen &amp; Tarieven'!$E$10:$N$34,MATCH(G120,'4. Normen &amp; Tarieven'!$B$10:$B$34,0),MATCH(X120,'4. Normen &amp; Tarieven'!$E$8:$Z$8,0)),"")</f>
        <v/>
      </c>
      <c r="Z120" s="206">
        <f>IF(Tabel3[[#This Row],[Frequentie feestdagen]]&gt;0,Tabel3[[#This Row],[Frequentie feestdagen]]*Tabel3[[#This Row],[M2 vloer ]]/Tabel3[[#This Row],[Norm feestdagen]],0)</f>
        <v>0</v>
      </c>
      <c r="AA120" s="170">
        <f>Tabel3[[#This Row],[Uren per jaar feestdagen]]*$AA$4</f>
        <v>0</v>
      </c>
      <c r="AB120" s="107">
        <f t="shared" si="4"/>
        <v>10.92</v>
      </c>
      <c r="AC120" s="207">
        <f t="shared" si="6"/>
        <v>0</v>
      </c>
    </row>
    <row r="121" spans="3:29" ht="14.1" customHeight="1" x14ac:dyDescent="0.25">
      <c r="C121" s="42" t="s">
        <v>136</v>
      </c>
      <c r="D121" s="43" t="s">
        <v>343</v>
      </c>
      <c r="E121" s="44"/>
      <c r="F121" s="45" t="s">
        <v>472</v>
      </c>
      <c r="G121" s="45" t="s">
        <v>170</v>
      </c>
      <c r="H121" s="50" t="str">
        <f>VLOOKUP(Tabel3[[#This Row],[Ruimtecode]],'2. Programma'!$B$143:$C$160,2,0)</f>
        <v>Trappenhuizen</v>
      </c>
      <c r="I121" s="46" t="s">
        <v>529</v>
      </c>
      <c r="J121" s="46" t="s">
        <v>524</v>
      </c>
      <c r="K121" s="49">
        <v>13</v>
      </c>
      <c r="L121" s="101">
        <v>52</v>
      </c>
      <c r="M121" s="102">
        <f>Tabel3[[#This Row],[Frequentie werkdagen]]+Tabel3[[#This Row],[Frequentie weekend]]+Tabel3[[#This Row],[Frequentie feestdagen]]</f>
        <v>52</v>
      </c>
      <c r="N121" s="102">
        <f>IF(Tabel3[[#This Row],[Frequentie Totaal]]=0,0,Tabel3[[#This Row],[M2 vloer ]])</f>
        <v>13</v>
      </c>
      <c r="O121" s="210"/>
      <c r="P121" s="25">
        <v>52</v>
      </c>
      <c r="Q121" s="25">
        <f>IFERROR(INDEX('4. Normen &amp; Tarieven'!$E$10:$N$34,MATCH(G121,'4. Normen &amp; Tarieven'!$B$10:$B$34,0),MATCH(P121,'4. Normen &amp; Tarieven'!$E$8:$Z$8,0)),"")</f>
        <v>100</v>
      </c>
      <c r="R121" s="211">
        <f>IF(Tabel3[[#This Row],[Frequentie werkdagen]]&gt;0,Tabel3[[#This Row],[Frequentie werkdagen]]*Tabel3[[#This Row],[M2 vloer ]]/Tabel3[[#This Row],[Norm werkdagen]],0)</f>
        <v>6.76</v>
      </c>
      <c r="S121" s="169">
        <f>Tabel3[[#This Row],[Uren per jaar]]*$S$4</f>
        <v>0</v>
      </c>
      <c r="T121" s="152"/>
      <c r="U121" s="152" t="str">
        <f>IFERROR(INDEX('4. Normen &amp; Tarieven'!$E$10:$N$34,MATCH(G121,'4. Normen &amp; Tarieven'!$B$10:$B$34,0),MATCH(T121,'4. Normen &amp; Tarieven'!$E$8:$Z$8,0)),"")</f>
        <v/>
      </c>
      <c r="V121" s="211">
        <f>IF(Tabel3[[#This Row],[Frequentie weekend]]&gt;0,Tabel3[[#This Row],[Frequentie weekend]]*Tabel3[[#This Row],[M2 vloer ]]/Tabel3[[#This Row],[Norm weekenden]],0)</f>
        <v>0</v>
      </c>
      <c r="W121" s="169">
        <f>Tabel3[[#This Row],[Uren per jaar weekend]]*$W$4</f>
        <v>0</v>
      </c>
      <c r="X121" s="152"/>
      <c r="Y121" s="152" t="str">
        <f>IFERROR(INDEX('4. Normen &amp; Tarieven'!$E$10:$N$34,MATCH(G121,'4. Normen &amp; Tarieven'!$B$10:$B$34,0),MATCH(X121,'4. Normen &amp; Tarieven'!$E$8:$Z$8,0)),"")</f>
        <v/>
      </c>
      <c r="Z121" s="206">
        <f>IF(Tabel3[[#This Row],[Frequentie feestdagen]]&gt;0,Tabel3[[#This Row],[Frequentie feestdagen]]*Tabel3[[#This Row],[M2 vloer ]]/Tabel3[[#This Row],[Norm feestdagen]],0)</f>
        <v>0</v>
      </c>
      <c r="AA121" s="170">
        <f>Tabel3[[#This Row],[Uren per jaar feestdagen]]*$AA$4</f>
        <v>0</v>
      </c>
      <c r="AB121" s="107">
        <f t="shared" si="4"/>
        <v>6.76</v>
      </c>
      <c r="AC121" s="207">
        <f t="shared" si="6"/>
        <v>0</v>
      </c>
    </row>
    <row r="122" spans="3:29" ht="14.1" customHeight="1" x14ac:dyDescent="0.25">
      <c r="C122" s="42" t="s">
        <v>136</v>
      </c>
      <c r="D122" s="43" t="s">
        <v>343</v>
      </c>
      <c r="E122" s="44"/>
      <c r="F122" s="45" t="s">
        <v>369</v>
      </c>
      <c r="G122" s="45" t="s">
        <v>169</v>
      </c>
      <c r="H122" s="50" t="str">
        <f>VLOOKUP(Tabel3[[#This Row],[Ruimtecode]],'2. Programma'!$B$143:$C$160,2,0)</f>
        <v xml:space="preserve">Sanitair </v>
      </c>
      <c r="I122" s="46" t="s">
        <v>523</v>
      </c>
      <c r="J122" s="46" t="s">
        <v>524</v>
      </c>
      <c r="K122" s="49">
        <v>1.5</v>
      </c>
      <c r="L122" s="101">
        <v>52</v>
      </c>
      <c r="M122" s="102">
        <f>Tabel3[[#This Row],[Frequentie werkdagen]]+Tabel3[[#This Row],[Frequentie weekend]]+Tabel3[[#This Row],[Frequentie feestdagen]]</f>
        <v>256</v>
      </c>
      <c r="N122" s="102">
        <f>IF(Tabel3[[#This Row],[Frequentie Totaal]]=0,0,Tabel3[[#This Row],[M2 vloer ]])</f>
        <v>1.5</v>
      </c>
      <c r="O122" s="210"/>
      <c r="P122" s="25">
        <v>256</v>
      </c>
      <c r="Q122" s="25">
        <f>IFERROR(INDEX('4. Normen &amp; Tarieven'!$E$10:$N$34,MATCH(G122,'4. Normen &amp; Tarieven'!$B$10:$B$34,0),MATCH(P122,'4. Normen &amp; Tarieven'!$E$8:$Z$8,0)),"")</f>
        <v>100</v>
      </c>
      <c r="R122" s="211">
        <f>IF(Tabel3[[#This Row],[Frequentie werkdagen]]&gt;0,Tabel3[[#This Row],[Frequentie werkdagen]]*Tabel3[[#This Row],[M2 vloer ]]/Tabel3[[#This Row],[Norm werkdagen]],0)</f>
        <v>3.84</v>
      </c>
      <c r="S122" s="169">
        <f>Tabel3[[#This Row],[Uren per jaar]]*$S$4</f>
        <v>0</v>
      </c>
      <c r="T122" s="152"/>
      <c r="U122" s="152" t="str">
        <f>IFERROR(INDEX('4. Normen &amp; Tarieven'!$E$10:$N$34,MATCH(G122,'4. Normen &amp; Tarieven'!$B$10:$B$34,0),MATCH(T122,'4. Normen &amp; Tarieven'!$E$8:$Z$8,0)),"")</f>
        <v/>
      </c>
      <c r="V122" s="211">
        <f>IF(Tabel3[[#This Row],[Frequentie weekend]]&gt;0,Tabel3[[#This Row],[Frequentie weekend]]*Tabel3[[#This Row],[M2 vloer ]]/Tabel3[[#This Row],[Norm weekenden]],0)</f>
        <v>0</v>
      </c>
      <c r="W122" s="169">
        <f>Tabel3[[#This Row],[Uren per jaar weekend]]*$W$4</f>
        <v>0</v>
      </c>
      <c r="X122" s="152"/>
      <c r="Y122" s="152" t="str">
        <f>IFERROR(INDEX('4. Normen &amp; Tarieven'!$E$10:$N$34,MATCH(G122,'4. Normen &amp; Tarieven'!$B$10:$B$34,0),MATCH(X122,'4. Normen &amp; Tarieven'!$E$8:$Z$8,0)),"")</f>
        <v/>
      </c>
      <c r="Z122" s="206">
        <f>IF(Tabel3[[#This Row],[Frequentie feestdagen]]&gt;0,Tabel3[[#This Row],[Frequentie feestdagen]]*Tabel3[[#This Row],[M2 vloer ]]/Tabel3[[#This Row],[Norm feestdagen]],0)</f>
        <v>0</v>
      </c>
      <c r="AA122" s="170">
        <f>Tabel3[[#This Row],[Uren per jaar feestdagen]]*$AA$4</f>
        <v>0</v>
      </c>
      <c r="AB122" s="107">
        <f t="shared" si="4"/>
        <v>3.84</v>
      </c>
      <c r="AC122" s="207">
        <f t="shared" si="6"/>
        <v>0</v>
      </c>
    </row>
    <row r="123" spans="3:29" ht="14.1" customHeight="1" x14ac:dyDescent="0.25">
      <c r="C123" s="42" t="s">
        <v>136</v>
      </c>
      <c r="D123" s="43" t="s">
        <v>343</v>
      </c>
      <c r="E123" s="44"/>
      <c r="F123" s="45" t="s">
        <v>459</v>
      </c>
      <c r="G123" s="45" t="s">
        <v>167</v>
      </c>
      <c r="H123" s="50" t="str">
        <f>VLOOKUP(Tabel3[[#This Row],[Ruimtecode]],'2. Programma'!$B$143:$C$160,2,0)</f>
        <v>Keuken/Pantry</v>
      </c>
      <c r="I123" s="46" t="s">
        <v>276</v>
      </c>
      <c r="J123" s="46" t="s">
        <v>528</v>
      </c>
      <c r="K123" s="49">
        <v>8</v>
      </c>
      <c r="L123" s="101">
        <v>52</v>
      </c>
      <c r="M123" s="102">
        <f>Tabel3[[#This Row],[Frequentie werkdagen]]+Tabel3[[#This Row],[Frequentie weekend]]+Tabel3[[#This Row],[Frequentie feestdagen]]</f>
        <v>256</v>
      </c>
      <c r="N123" s="102">
        <f>IF(Tabel3[[#This Row],[Frequentie Totaal]]=0,0,Tabel3[[#This Row],[M2 vloer ]])</f>
        <v>8</v>
      </c>
      <c r="O123" s="210"/>
      <c r="P123" s="25">
        <v>256</v>
      </c>
      <c r="Q123" s="25">
        <f>IFERROR(INDEX('4. Normen &amp; Tarieven'!$E$10:$N$34,MATCH(G123,'4. Normen &amp; Tarieven'!$B$10:$B$34,0),MATCH(P123,'4. Normen &amp; Tarieven'!$E$8:$Z$8,0)),"")</f>
        <v>100</v>
      </c>
      <c r="R123" s="211">
        <f>IF(Tabel3[[#This Row],[Frequentie werkdagen]]&gt;0,Tabel3[[#This Row],[Frequentie werkdagen]]*Tabel3[[#This Row],[M2 vloer ]]/Tabel3[[#This Row],[Norm werkdagen]],0)</f>
        <v>20.48</v>
      </c>
      <c r="S123" s="169">
        <f>Tabel3[[#This Row],[Uren per jaar]]*$S$4</f>
        <v>0</v>
      </c>
      <c r="T123" s="152"/>
      <c r="U123" s="152" t="str">
        <f>IFERROR(INDEX('4. Normen &amp; Tarieven'!$E$10:$N$34,MATCH(G123,'4. Normen &amp; Tarieven'!$B$10:$B$34,0),MATCH(T123,'4. Normen &amp; Tarieven'!$E$8:$Z$8,0)),"")</f>
        <v/>
      </c>
      <c r="V123" s="211">
        <f>IF(Tabel3[[#This Row],[Frequentie weekend]]&gt;0,Tabel3[[#This Row],[Frequentie weekend]]*Tabel3[[#This Row],[M2 vloer ]]/Tabel3[[#This Row],[Norm weekenden]],0)</f>
        <v>0</v>
      </c>
      <c r="W123" s="169">
        <f>Tabel3[[#This Row],[Uren per jaar weekend]]*$W$4</f>
        <v>0</v>
      </c>
      <c r="X123" s="152"/>
      <c r="Y123" s="152" t="str">
        <f>IFERROR(INDEX('4. Normen &amp; Tarieven'!$E$10:$N$34,MATCH(G123,'4. Normen &amp; Tarieven'!$B$10:$B$34,0),MATCH(X123,'4. Normen &amp; Tarieven'!$E$8:$Z$8,0)),"")</f>
        <v/>
      </c>
      <c r="Z123" s="206">
        <f>IF(Tabel3[[#This Row],[Frequentie feestdagen]]&gt;0,Tabel3[[#This Row],[Frequentie feestdagen]]*Tabel3[[#This Row],[M2 vloer ]]/Tabel3[[#This Row],[Norm feestdagen]],0)</f>
        <v>0</v>
      </c>
      <c r="AA123" s="170">
        <f>Tabel3[[#This Row],[Uren per jaar feestdagen]]*$AA$4</f>
        <v>0</v>
      </c>
      <c r="AB123" s="107">
        <f t="shared" si="4"/>
        <v>20.48</v>
      </c>
      <c r="AC123" s="207">
        <f t="shared" si="6"/>
        <v>0</v>
      </c>
    </row>
    <row r="124" spans="3:29" ht="14.1" customHeight="1" x14ac:dyDescent="0.25">
      <c r="C124" s="42" t="s">
        <v>136</v>
      </c>
      <c r="D124" s="43" t="s">
        <v>344</v>
      </c>
      <c r="E124" s="44"/>
      <c r="F124" s="45" t="s">
        <v>369</v>
      </c>
      <c r="G124" s="45" t="s">
        <v>169</v>
      </c>
      <c r="H124" s="50" t="str">
        <f>VLOOKUP(Tabel3[[#This Row],[Ruimtecode]],'2. Programma'!$B$143:$C$160,2,0)</f>
        <v xml:space="preserve">Sanitair </v>
      </c>
      <c r="I124" s="46" t="s">
        <v>532</v>
      </c>
      <c r="J124" s="46" t="s">
        <v>524</v>
      </c>
      <c r="K124" s="49">
        <v>1.5</v>
      </c>
      <c r="L124" s="101">
        <v>52</v>
      </c>
      <c r="M124" s="102">
        <f>Tabel3[[#This Row],[Frequentie werkdagen]]+Tabel3[[#This Row],[Frequentie weekend]]+Tabel3[[#This Row],[Frequentie feestdagen]]</f>
        <v>256</v>
      </c>
      <c r="N124" s="102">
        <f>IF(Tabel3[[#This Row],[Frequentie Totaal]]=0,0,Tabel3[[#This Row],[M2 vloer ]])</f>
        <v>1.5</v>
      </c>
      <c r="O124" s="210"/>
      <c r="P124" s="25">
        <v>256</v>
      </c>
      <c r="Q124" s="25">
        <f>IFERROR(INDEX('4. Normen &amp; Tarieven'!$E$10:$N$34,MATCH(G124,'4. Normen &amp; Tarieven'!$B$10:$B$34,0),MATCH(P124,'4. Normen &amp; Tarieven'!$E$8:$Z$8,0)),"")</f>
        <v>100</v>
      </c>
      <c r="R124" s="211">
        <f>IF(Tabel3[[#This Row],[Frequentie werkdagen]]&gt;0,Tabel3[[#This Row],[Frequentie werkdagen]]*Tabel3[[#This Row],[M2 vloer ]]/Tabel3[[#This Row],[Norm werkdagen]],0)</f>
        <v>3.84</v>
      </c>
      <c r="S124" s="169">
        <f>Tabel3[[#This Row],[Uren per jaar]]*$S$4</f>
        <v>0</v>
      </c>
      <c r="T124" s="152"/>
      <c r="U124" s="152" t="str">
        <f>IFERROR(INDEX('4. Normen &amp; Tarieven'!$E$10:$N$34,MATCH(G124,'4. Normen &amp; Tarieven'!$B$10:$B$34,0),MATCH(T124,'4. Normen &amp; Tarieven'!$E$8:$Z$8,0)),"")</f>
        <v/>
      </c>
      <c r="V124" s="211">
        <f>IF(Tabel3[[#This Row],[Frequentie weekend]]&gt;0,Tabel3[[#This Row],[Frequentie weekend]]*Tabel3[[#This Row],[M2 vloer ]]/Tabel3[[#This Row],[Norm weekenden]],0)</f>
        <v>0</v>
      </c>
      <c r="W124" s="169">
        <f>Tabel3[[#This Row],[Uren per jaar weekend]]*$W$4</f>
        <v>0</v>
      </c>
      <c r="X124" s="152"/>
      <c r="Y124" s="152" t="str">
        <f>IFERROR(INDEX('4. Normen &amp; Tarieven'!$E$10:$N$34,MATCH(G124,'4. Normen &amp; Tarieven'!$B$10:$B$34,0),MATCH(X124,'4. Normen &amp; Tarieven'!$E$8:$Z$8,0)),"")</f>
        <v/>
      </c>
      <c r="Z124" s="206">
        <f>IF(Tabel3[[#This Row],[Frequentie feestdagen]]&gt;0,Tabel3[[#This Row],[Frequentie feestdagen]]*Tabel3[[#This Row],[M2 vloer ]]/Tabel3[[#This Row],[Norm feestdagen]],0)</f>
        <v>0</v>
      </c>
      <c r="AA124" s="170">
        <f>Tabel3[[#This Row],[Uren per jaar feestdagen]]*$AA$4</f>
        <v>0</v>
      </c>
      <c r="AB124" s="107">
        <f t="shared" si="4"/>
        <v>3.84</v>
      </c>
      <c r="AC124" s="207">
        <f t="shared" si="6"/>
        <v>0</v>
      </c>
    </row>
    <row r="125" spans="3:29" ht="14.1" customHeight="1" x14ac:dyDescent="0.25">
      <c r="C125" s="42" t="s">
        <v>136</v>
      </c>
      <c r="D125" s="43" t="s">
        <v>344</v>
      </c>
      <c r="E125" s="44"/>
      <c r="F125" s="45" t="s">
        <v>369</v>
      </c>
      <c r="G125" s="45" t="s">
        <v>169</v>
      </c>
      <c r="H125" s="50" t="str">
        <f>VLOOKUP(Tabel3[[#This Row],[Ruimtecode]],'2. Programma'!$B$143:$C$160,2,0)</f>
        <v xml:space="preserve">Sanitair </v>
      </c>
      <c r="I125" s="46" t="s">
        <v>532</v>
      </c>
      <c r="J125" s="46" t="s">
        <v>524</v>
      </c>
      <c r="K125" s="49">
        <v>1.5</v>
      </c>
      <c r="L125" s="101">
        <v>52</v>
      </c>
      <c r="M125" s="102">
        <f>Tabel3[[#This Row],[Frequentie werkdagen]]+Tabel3[[#This Row],[Frequentie weekend]]+Tabel3[[#This Row],[Frequentie feestdagen]]</f>
        <v>256</v>
      </c>
      <c r="N125" s="102">
        <f>IF(Tabel3[[#This Row],[Frequentie Totaal]]=0,0,Tabel3[[#This Row],[M2 vloer ]])</f>
        <v>1.5</v>
      </c>
      <c r="O125" s="210"/>
      <c r="P125" s="25">
        <v>256</v>
      </c>
      <c r="Q125" s="25">
        <f>IFERROR(INDEX('4. Normen &amp; Tarieven'!$E$10:$N$34,MATCH(G125,'4. Normen &amp; Tarieven'!$B$10:$B$34,0),MATCH(P125,'4. Normen &amp; Tarieven'!$E$8:$Z$8,0)),"")</f>
        <v>100</v>
      </c>
      <c r="R125" s="211">
        <f>IF(Tabel3[[#This Row],[Frequentie werkdagen]]&gt;0,Tabel3[[#This Row],[Frequentie werkdagen]]*Tabel3[[#This Row],[M2 vloer ]]/Tabel3[[#This Row],[Norm werkdagen]],0)</f>
        <v>3.84</v>
      </c>
      <c r="S125" s="169">
        <f>Tabel3[[#This Row],[Uren per jaar]]*$S$4</f>
        <v>0</v>
      </c>
      <c r="T125" s="152"/>
      <c r="U125" s="152" t="str">
        <f>IFERROR(INDEX('4. Normen &amp; Tarieven'!$E$10:$N$34,MATCH(G125,'4. Normen &amp; Tarieven'!$B$10:$B$34,0),MATCH(T125,'4. Normen &amp; Tarieven'!$E$8:$Z$8,0)),"")</f>
        <v/>
      </c>
      <c r="V125" s="211">
        <f>IF(Tabel3[[#This Row],[Frequentie weekend]]&gt;0,Tabel3[[#This Row],[Frequentie weekend]]*Tabel3[[#This Row],[M2 vloer ]]/Tabel3[[#This Row],[Norm weekenden]],0)</f>
        <v>0</v>
      </c>
      <c r="W125" s="169">
        <f>Tabel3[[#This Row],[Uren per jaar weekend]]*$W$4</f>
        <v>0</v>
      </c>
      <c r="X125" s="152"/>
      <c r="Y125" s="152" t="str">
        <f>IFERROR(INDEX('4. Normen &amp; Tarieven'!$E$10:$N$34,MATCH(G125,'4. Normen &amp; Tarieven'!$B$10:$B$34,0),MATCH(X125,'4. Normen &amp; Tarieven'!$E$8:$Z$8,0)),"")</f>
        <v/>
      </c>
      <c r="Z125" s="206">
        <f>IF(Tabel3[[#This Row],[Frequentie feestdagen]]&gt;0,Tabel3[[#This Row],[Frequentie feestdagen]]*Tabel3[[#This Row],[M2 vloer ]]/Tabel3[[#This Row],[Norm feestdagen]],0)</f>
        <v>0</v>
      </c>
      <c r="AA125" s="170">
        <f>Tabel3[[#This Row],[Uren per jaar feestdagen]]*$AA$4</f>
        <v>0</v>
      </c>
      <c r="AB125" s="107">
        <f t="shared" si="4"/>
        <v>3.84</v>
      </c>
      <c r="AC125" s="207">
        <f t="shared" si="6"/>
        <v>0</v>
      </c>
    </row>
    <row r="126" spans="3:29" ht="14.1" customHeight="1" x14ac:dyDescent="0.25">
      <c r="C126" s="42" t="s">
        <v>136</v>
      </c>
      <c r="D126" s="43" t="s">
        <v>345</v>
      </c>
      <c r="E126" s="44"/>
      <c r="F126" s="45" t="s">
        <v>473</v>
      </c>
      <c r="G126" s="45" t="s">
        <v>162</v>
      </c>
      <c r="H126" s="50" t="str">
        <f>VLOOKUP(Tabel3[[#This Row],[Ruimtecode]],'2. Programma'!$B$143:$C$160,2,0)</f>
        <v>Overig</v>
      </c>
      <c r="I126" s="46" t="s">
        <v>527</v>
      </c>
      <c r="J126" s="46" t="s">
        <v>524</v>
      </c>
      <c r="K126" s="49">
        <v>60</v>
      </c>
      <c r="L126" s="101">
        <v>52</v>
      </c>
      <c r="M126" s="102">
        <f>Tabel3[[#This Row],[Frequentie werkdagen]]+Tabel3[[#This Row],[Frequentie weekend]]+Tabel3[[#This Row],[Frequentie feestdagen]]</f>
        <v>0</v>
      </c>
      <c r="N126" s="102">
        <f>IF(Tabel3[[#This Row],[Frequentie Totaal]]=0,0,Tabel3[[#This Row],[M2 vloer ]])</f>
        <v>0</v>
      </c>
      <c r="O126" s="210"/>
      <c r="P126" s="25"/>
      <c r="Q126" s="25" t="str">
        <f>IFERROR(INDEX('4. Normen &amp; Tarieven'!$E$10:$N$34,MATCH(G126,'4. Normen &amp; Tarieven'!$B$10:$B$34,0),MATCH(P126,'4. Normen &amp; Tarieven'!$E$8:$Z$8,0)),"")</f>
        <v/>
      </c>
      <c r="R126" s="211">
        <f>IF(Tabel3[[#This Row],[Frequentie werkdagen]]&gt;0,Tabel3[[#This Row],[Frequentie werkdagen]]*Tabel3[[#This Row],[M2 vloer ]]/Tabel3[[#This Row],[Norm werkdagen]],0)</f>
        <v>0</v>
      </c>
      <c r="S126" s="169">
        <f>Tabel3[[#This Row],[Uren per jaar]]*$S$4</f>
        <v>0</v>
      </c>
      <c r="T126" s="152"/>
      <c r="U126" s="152" t="str">
        <f>IFERROR(INDEX('4. Normen &amp; Tarieven'!$E$10:$N$34,MATCH(G126,'4. Normen &amp; Tarieven'!$B$10:$B$34,0),MATCH(T126,'4. Normen &amp; Tarieven'!$E$8:$Z$8,0)),"")</f>
        <v/>
      </c>
      <c r="V126" s="211">
        <f>IF(Tabel3[[#This Row],[Frequentie weekend]]&gt;0,Tabel3[[#This Row],[Frequentie weekend]]*Tabel3[[#This Row],[M2 vloer ]]/Tabel3[[#This Row],[Norm weekenden]],0)</f>
        <v>0</v>
      </c>
      <c r="W126" s="169">
        <f>Tabel3[[#This Row],[Uren per jaar weekend]]*$W$4</f>
        <v>0</v>
      </c>
      <c r="X126" s="152"/>
      <c r="Y126" s="152" t="str">
        <f>IFERROR(INDEX('4. Normen &amp; Tarieven'!$E$10:$N$34,MATCH(G126,'4. Normen &amp; Tarieven'!$B$10:$B$34,0),MATCH(X126,'4. Normen &amp; Tarieven'!$E$8:$Z$8,0)),"")</f>
        <v/>
      </c>
      <c r="Z126" s="206">
        <f>IF(Tabel3[[#This Row],[Frequentie feestdagen]]&gt;0,Tabel3[[#This Row],[Frequentie feestdagen]]*Tabel3[[#This Row],[M2 vloer ]]/Tabel3[[#This Row],[Norm feestdagen]],0)</f>
        <v>0</v>
      </c>
      <c r="AA126" s="170">
        <f>Tabel3[[#This Row],[Uren per jaar feestdagen]]*$AA$4</f>
        <v>0</v>
      </c>
      <c r="AB126" s="107">
        <f t="shared" si="4"/>
        <v>0</v>
      </c>
      <c r="AC126" s="207">
        <f t="shared" si="6"/>
        <v>0</v>
      </c>
    </row>
    <row r="127" spans="3:29" ht="14.1" customHeight="1" x14ac:dyDescent="0.25">
      <c r="C127" s="42" t="s">
        <v>136</v>
      </c>
      <c r="D127" s="43" t="s">
        <v>345</v>
      </c>
      <c r="E127" s="44"/>
      <c r="F127" s="45" t="s">
        <v>450</v>
      </c>
      <c r="G127" s="45" t="s">
        <v>170</v>
      </c>
      <c r="H127" s="50" t="str">
        <f>VLOOKUP(Tabel3[[#This Row],[Ruimtecode]],'2. Programma'!$B$143:$C$160,2,0)</f>
        <v>Trappenhuizen</v>
      </c>
      <c r="I127" s="46" t="s">
        <v>527</v>
      </c>
      <c r="J127" s="46" t="s">
        <v>524</v>
      </c>
      <c r="K127" s="49">
        <v>24</v>
      </c>
      <c r="L127" s="101">
        <v>52</v>
      </c>
      <c r="M127" s="102">
        <f>Tabel3[[#This Row],[Frequentie werkdagen]]+Tabel3[[#This Row],[Frequentie weekend]]+Tabel3[[#This Row],[Frequentie feestdagen]]</f>
        <v>104</v>
      </c>
      <c r="N127" s="102">
        <f>IF(Tabel3[[#This Row],[Frequentie Totaal]]=0,0,Tabel3[[#This Row],[M2 vloer ]])</f>
        <v>24</v>
      </c>
      <c r="O127" s="210"/>
      <c r="P127" s="25">
        <v>104</v>
      </c>
      <c r="Q127" s="25">
        <f>IFERROR(INDEX('4. Normen &amp; Tarieven'!$E$10:$N$34,MATCH(G127,'4. Normen &amp; Tarieven'!$B$10:$B$34,0),MATCH(P127,'4. Normen &amp; Tarieven'!$E$8:$Z$8,0)),"")</f>
        <v>100</v>
      </c>
      <c r="R127" s="211">
        <f>IF(Tabel3[[#This Row],[Frequentie werkdagen]]&gt;0,Tabel3[[#This Row],[Frequentie werkdagen]]*Tabel3[[#This Row],[M2 vloer ]]/Tabel3[[#This Row],[Norm werkdagen]],0)</f>
        <v>24.96</v>
      </c>
      <c r="S127" s="169">
        <f>Tabel3[[#This Row],[Uren per jaar]]*$S$4</f>
        <v>0</v>
      </c>
      <c r="T127" s="152"/>
      <c r="U127" s="152" t="str">
        <f>IFERROR(INDEX('4. Normen &amp; Tarieven'!$E$10:$N$34,MATCH(G127,'4. Normen &amp; Tarieven'!$B$10:$B$34,0),MATCH(T127,'4. Normen &amp; Tarieven'!$E$8:$Z$8,0)),"")</f>
        <v/>
      </c>
      <c r="V127" s="211">
        <f>IF(Tabel3[[#This Row],[Frequentie weekend]]&gt;0,Tabel3[[#This Row],[Frequentie weekend]]*Tabel3[[#This Row],[M2 vloer ]]/Tabel3[[#This Row],[Norm weekenden]],0)</f>
        <v>0</v>
      </c>
      <c r="W127" s="169">
        <f>Tabel3[[#This Row],[Uren per jaar weekend]]*$W$4</f>
        <v>0</v>
      </c>
      <c r="X127" s="152"/>
      <c r="Y127" s="152" t="str">
        <f>IFERROR(INDEX('4. Normen &amp; Tarieven'!$E$10:$N$34,MATCH(G127,'4. Normen &amp; Tarieven'!$B$10:$B$34,0),MATCH(X127,'4. Normen &amp; Tarieven'!$E$8:$Z$8,0)),"")</f>
        <v/>
      </c>
      <c r="Z127" s="206">
        <f>IF(Tabel3[[#This Row],[Frequentie feestdagen]]&gt;0,Tabel3[[#This Row],[Frequentie feestdagen]]*Tabel3[[#This Row],[M2 vloer ]]/Tabel3[[#This Row],[Norm feestdagen]],0)</f>
        <v>0</v>
      </c>
      <c r="AA127" s="170">
        <f>Tabel3[[#This Row],[Uren per jaar feestdagen]]*$AA$4</f>
        <v>0</v>
      </c>
      <c r="AB127" s="107">
        <f t="shared" si="4"/>
        <v>24.96</v>
      </c>
      <c r="AC127" s="207">
        <f t="shared" si="6"/>
        <v>0</v>
      </c>
    </row>
    <row r="128" spans="3:29" ht="14.1" customHeight="1" x14ac:dyDescent="0.25">
      <c r="C128" s="42" t="s">
        <v>136</v>
      </c>
      <c r="D128" s="43" t="s">
        <v>345</v>
      </c>
      <c r="E128" s="44"/>
      <c r="F128" s="45" t="s">
        <v>474</v>
      </c>
      <c r="G128" s="45" t="s">
        <v>162</v>
      </c>
      <c r="H128" s="50" t="str">
        <f>VLOOKUP(Tabel3[[#This Row],[Ruimtecode]],'2. Programma'!$B$143:$C$160,2,0)</f>
        <v>Overig</v>
      </c>
      <c r="I128" s="46" t="s">
        <v>276</v>
      </c>
      <c r="J128" s="46" t="s">
        <v>528</v>
      </c>
      <c r="K128" s="49">
        <v>5.5</v>
      </c>
      <c r="L128" s="101">
        <v>52</v>
      </c>
      <c r="M128" s="102">
        <f>Tabel3[[#This Row],[Frequentie werkdagen]]+Tabel3[[#This Row],[Frequentie weekend]]+Tabel3[[#This Row],[Frequentie feestdagen]]</f>
        <v>0</v>
      </c>
      <c r="N128" s="102">
        <f>IF(Tabel3[[#This Row],[Frequentie Totaal]]=0,0,Tabel3[[#This Row],[M2 vloer ]])</f>
        <v>0</v>
      </c>
      <c r="O128" s="210"/>
      <c r="P128" s="25"/>
      <c r="Q128" s="25" t="str">
        <f>IFERROR(INDEX('4. Normen &amp; Tarieven'!$E$10:$N$34,MATCH(G128,'4. Normen &amp; Tarieven'!$B$10:$B$34,0),MATCH(P128,'4. Normen &amp; Tarieven'!$E$8:$Z$8,0)),"")</f>
        <v/>
      </c>
      <c r="R128" s="211">
        <f>IF(Tabel3[[#This Row],[Frequentie werkdagen]]&gt;0,Tabel3[[#This Row],[Frequentie werkdagen]]*Tabel3[[#This Row],[M2 vloer ]]/Tabel3[[#This Row],[Norm werkdagen]],0)</f>
        <v>0</v>
      </c>
      <c r="S128" s="169">
        <f>Tabel3[[#This Row],[Uren per jaar]]*$S$4</f>
        <v>0</v>
      </c>
      <c r="T128" s="152"/>
      <c r="U128" s="152" t="str">
        <f>IFERROR(INDEX('4. Normen &amp; Tarieven'!$E$10:$N$34,MATCH(G128,'4. Normen &amp; Tarieven'!$B$10:$B$34,0),MATCH(T128,'4. Normen &amp; Tarieven'!$E$8:$Z$8,0)),"")</f>
        <v/>
      </c>
      <c r="V128" s="211">
        <f>IF(Tabel3[[#This Row],[Frequentie weekend]]&gt;0,Tabel3[[#This Row],[Frequentie weekend]]*Tabel3[[#This Row],[M2 vloer ]]/Tabel3[[#This Row],[Norm weekenden]],0)</f>
        <v>0</v>
      </c>
      <c r="W128" s="169">
        <f>Tabel3[[#This Row],[Uren per jaar weekend]]*$W$4</f>
        <v>0</v>
      </c>
      <c r="X128" s="152"/>
      <c r="Y128" s="152" t="str">
        <f>IFERROR(INDEX('4. Normen &amp; Tarieven'!$E$10:$N$34,MATCH(G128,'4. Normen &amp; Tarieven'!$B$10:$B$34,0),MATCH(X128,'4. Normen &amp; Tarieven'!$E$8:$Z$8,0)),"")</f>
        <v/>
      </c>
      <c r="Z128" s="206">
        <f>IF(Tabel3[[#This Row],[Frequentie feestdagen]]&gt;0,Tabel3[[#This Row],[Frequentie feestdagen]]*Tabel3[[#This Row],[M2 vloer ]]/Tabel3[[#This Row],[Norm feestdagen]],0)</f>
        <v>0</v>
      </c>
      <c r="AA128" s="170">
        <f>Tabel3[[#This Row],[Uren per jaar feestdagen]]*$AA$4</f>
        <v>0</v>
      </c>
      <c r="AB128" s="107">
        <f t="shared" si="4"/>
        <v>0</v>
      </c>
      <c r="AC128" s="207">
        <f t="shared" si="6"/>
        <v>0</v>
      </c>
    </row>
    <row r="129" spans="3:29" ht="14.1" customHeight="1" x14ac:dyDescent="0.25">
      <c r="C129" s="42" t="s">
        <v>136</v>
      </c>
      <c r="D129" s="43" t="s">
        <v>345</v>
      </c>
      <c r="E129" s="44"/>
      <c r="F129" s="45" t="s">
        <v>475</v>
      </c>
      <c r="G129" s="45" t="s">
        <v>324</v>
      </c>
      <c r="H129" s="50" t="str">
        <f>VLOOKUP(Tabel3[[#This Row],[Ruimtecode]],'2. Programma'!$B$143:$C$160,2,0)</f>
        <v>Entree/Gardarobe</v>
      </c>
      <c r="I129" s="46" t="s">
        <v>527</v>
      </c>
      <c r="J129" s="46" t="s">
        <v>524</v>
      </c>
      <c r="K129" s="49">
        <v>25</v>
      </c>
      <c r="L129" s="101">
        <v>52</v>
      </c>
      <c r="M129" s="102">
        <f>Tabel3[[#This Row],[Frequentie werkdagen]]+Tabel3[[#This Row],[Frequentie weekend]]+Tabel3[[#This Row],[Frequentie feestdagen]]</f>
        <v>104</v>
      </c>
      <c r="N129" s="102">
        <f>IF(Tabel3[[#This Row],[Frequentie Totaal]]=0,0,Tabel3[[#This Row],[M2 vloer ]])</f>
        <v>25</v>
      </c>
      <c r="O129" s="210"/>
      <c r="P129" s="25">
        <v>104</v>
      </c>
      <c r="Q129" s="25">
        <f>IFERROR(INDEX('4. Normen &amp; Tarieven'!$E$10:$N$34,MATCH(G129,'4. Normen &amp; Tarieven'!$B$10:$B$34,0),MATCH(P129,'4. Normen &amp; Tarieven'!$E$8:$Z$8,0)),"")</f>
        <v>100</v>
      </c>
      <c r="R129" s="211">
        <f>IF(Tabel3[[#This Row],[Frequentie werkdagen]]&gt;0,Tabel3[[#This Row],[Frequentie werkdagen]]*Tabel3[[#This Row],[M2 vloer ]]/Tabel3[[#This Row],[Norm werkdagen]],0)</f>
        <v>26</v>
      </c>
      <c r="S129" s="169">
        <f>Tabel3[[#This Row],[Uren per jaar]]*$S$4</f>
        <v>0</v>
      </c>
      <c r="T129" s="152"/>
      <c r="U129" s="152" t="str">
        <f>IFERROR(INDEX('4. Normen &amp; Tarieven'!$E$10:$N$34,MATCH(G129,'4. Normen &amp; Tarieven'!$B$10:$B$34,0),MATCH(T129,'4. Normen &amp; Tarieven'!$E$8:$Z$8,0)),"")</f>
        <v/>
      </c>
      <c r="V129" s="211">
        <f>IF(Tabel3[[#This Row],[Frequentie weekend]]&gt;0,Tabel3[[#This Row],[Frequentie weekend]]*Tabel3[[#This Row],[M2 vloer ]]/Tabel3[[#This Row],[Norm weekenden]],0)</f>
        <v>0</v>
      </c>
      <c r="W129" s="169">
        <f>Tabel3[[#This Row],[Uren per jaar weekend]]*$W$4</f>
        <v>0</v>
      </c>
      <c r="X129" s="152"/>
      <c r="Y129" s="152" t="str">
        <f>IFERROR(INDEX('4. Normen &amp; Tarieven'!$E$10:$N$34,MATCH(G129,'4. Normen &amp; Tarieven'!$B$10:$B$34,0),MATCH(X129,'4. Normen &amp; Tarieven'!$E$8:$Z$8,0)),"")</f>
        <v/>
      </c>
      <c r="Z129" s="206">
        <f>IF(Tabel3[[#This Row],[Frequentie feestdagen]]&gt;0,Tabel3[[#This Row],[Frequentie feestdagen]]*Tabel3[[#This Row],[M2 vloer ]]/Tabel3[[#This Row],[Norm feestdagen]],0)</f>
        <v>0</v>
      </c>
      <c r="AA129" s="170">
        <f>Tabel3[[#This Row],[Uren per jaar feestdagen]]*$AA$4</f>
        <v>0</v>
      </c>
      <c r="AB129" s="107">
        <f t="shared" si="4"/>
        <v>26</v>
      </c>
      <c r="AC129" s="207">
        <f t="shared" si="6"/>
        <v>0</v>
      </c>
    </row>
    <row r="130" spans="3:29" ht="14.1" customHeight="1" x14ac:dyDescent="0.25">
      <c r="C130" s="42" t="s">
        <v>136</v>
      </c>
      <c r="D130" s="43" t="s">
        <v>345</v>
      </c>
      <c r="E130" s="44"/>
      <c r="F130" s="45" t="s">
        <v>476</v>
      </c>
      <c r="G130" s="45" t="s">
        <v>178</v>
      </c>
      <c r="H130" s="50" t="str">
        <f>VLOOKUP(Tabel3[[#This Row],[Ruimtecode]],'2. Programma'!$B$143:$C$160,2,0)</f>
        <v>Receptie</v>
      </c>
      <c r="I130" s="46" t="s">
        <v>521</v>
      </c>
      <c r="J130" s="46" t="s">
        <v>522</v>
      </c>
      <c r="K130" s="49">
        <v>4</v>
      </c>
      <c r="L130" s="101">
        <v>52</v>
      </c>
      <c r="M130" s="102">
        <f>Tabel3[[#This Row],[Frequentie werkdagen]]+Tabel3[[#This Row],[Frequentie weekend]]+Tabel3[[#This Row],[Frequentie feestdagen]]</f>
        <v>0</v>
      </c>
      <c r="N130" s="102">
        <f>IF(Tabel3[[#This Row],[Frequentie Totaal]]=0,0,Tabel3[[#This Row],[M2 vloer ]])</f>
        <v>0</v>
      </c>
      <c r="O130" s="210"/>
      <c r="P130" s="25"/>
      <c r="Q130" s="25" t="str">
        <f>IFERROR(INDEX('4. Normen &amp; Tarieven'!$E$10:$N$34,MATCH(G130,'4. Normen &amp; Tarieven'!$B$10:$B$34,0),MATCH(P130,'4. Normen &amp; Tarieven'!$E$8:$Z$8,0)),"")</f>
        <v/>
      </c>
      <c r="R130" s="211">
        <f>IF(Tabel3[[#This Row],[Frequentie werkdagen]]&gt;0,Tabel3[[#This Row],[Frequentie werkdagen]]*Tabel3[[#This Row],[M2 vloer ]]/Tabel3[[#This Row],[Norm werkdagen]],0)</f>
        <v>0</v>
      </c>
      <c r="S130" s="169">
        <f>Tabel3[[#This Row],[Uren per jaar]]*$S$4</f>
        <v>0</v>
      </c>
      <c r="T130" s="152"/>
      <c r="U130" s="152" t="str">
        <f>IFERROR(INDEX('4. Normen &amp; Tarieven'!$E$10:$N$34,MATCH(G130,'4. Normen &amp; Tarieven'!$B$10:$B$34,0),MATCH(T130,'4. Normen &amp; Tarieven'!$E$8:$Z$8,0)),"")</f>
        <v/>
      </c>
      <c r="V130" s="211">
        <f>IF(Tabel3[[#This Row],[Frequentie weekend]]&gt;0,Tabel3[[#This Row],[Frequentie weekend]]*Tabel3[[#This Row],[M2 vloer ]]/Tabel3[[#This Row],[Norm weekenden]],0)</f>
        <v>0</v>
      </c>
      <c r="W130" s="169">
        <f>Tabel3[[#This Row],[Uren per jaar weekend]]*$W$4</f>
        <v>0</v>
      </c>
      <c r="X130" s="152"/>
      <c r="Y130" s="152" t="str">
        <f>IFERROR(INDEX('4. Normen &amp; Tarieven'!$E$10:$N$34,MATCH(G130,'4. Normen &amp; Tarieven'!$B$10:$B$34,0),MATCH(X130,'4. Normen &amp; Tarieven'!$E$8:$Z$8,0)),"")</f>
        <v/>
      </c>
      <c r="Z130" s="206">
        <f>IF(Tabel3[[#This Row],[Frequentie feestdagen]]&gt;0,Tabel3[[#This Row],[Frequentie feestdagen]]*Tabel3[[#This Row],[M2 vloer ]]/Tabel3[[#This Row],[Norm feestdagen]],0)</f>
        <v>0</v>
      </c>
      <c r="AA130" s="170">
        <f>Tabel3[[#This Row],[Uren per jaar feestdagen]]*$AA$4</f>
        <v>0</v>
      </c>
      <c r="AB130" s="107">
        <f t="shared" si="4"/>
        <v>0</v>
      </c>
      <c r="AC130" s="207">
        <f t="shared" si="6"/>
        <v>0</v>
      </c>
    </row>
    <row r="131" spans="3:29" ht="14.1" customHeight="1" x14ac:dyDescent="0.25">
      <c r="C131" s="42" t="s">
        <v>136</v>
      </c>
      <c r="D131" s="43" t="s">
        <v>345</v>
      </c>
      <c r="E131" s="44"/>
      <c r="F131" s="45" t="s">
        <v>477</v>
      </c>
      <c r="G131" s="45" t="s">
        <v>169</v>
      </c>
      <c r="H131" s="50" t="str">
        <f>VLOOKUP(Tabel3[[#This Row],[Ruimtecode]],'2. Programma'!$B$143:$C$160,2,0)</f>
        <v xml:space="preserve">Sanitair </v>
      </c>
      <c r="I131" s="46" t="s">
        <v>527</v>
      </c>
      <c r="J131" s="46" t="s">
        <v>524</v>
      </c>
      <c r="K131" s="49">
        <v>8</v>
      </c>
      <c r="L131" s="101">
        <v>52</v>
      </c>
      <c r="M131" s="102">
        <f>Tabel3[[#This Row],[Frequentie werkdagen]]+Tabel3[[#This Row],[Frequentie weekend]]+Tabel3[[#This Row],[Frequentie feestdagen]]</f>
        <v>311</v>
      </c>
      <c r="N131" s="102">
        <f>IF(Tabel3[[#This Row],[Frequentie Totaal]]=0,0,Tabel3[[#This Row],[M2 vloer ]])</f>
        <v>8</v>
      </c>
      <c r="O131" s="210"/>
      <c r="P131" s="25">
        <v>204</v>
      </c>
      <c r="Q131" s="25">
        <f>IFERROR(INDEX('4. Normen &amp; Tarieven'!$E$10:$N$34,MATCH(G131,'4. Normen &amp; Tarieven'!$B$10:$B$34,0),MATCH(P131,'4. Normen &amp; Tarieven'!$E$8:$Z$8,0)),"")</f>
        <v>100</v>
      </c>
      <c r="R131" s="211">
        <f>IF(Tabel3[[#This Row],[Frequentie werkdagen]]&gt;0,Tabel3[[#This Row],[Frequentie werkdagen]]*Tabel3[[#This Row],[M2 vloer ]]/Tabel3[[#This Row],[Norm werkdagen]],0)</f>
        <v>16.32</v>
      </c>
      <c r="S131" s="169">
        <f>Tabel3[[#This Row],[Uren per jaar]]*$S$4</f>
        <v>0</v>
      </c>
      <c r="T131" s="152">
        <v>100</v>
      </c>
      <c r="U131" s="152">
        <f>IFERROR(INDEX('4. Normen &amp; Tarieven'!$E$10:$N$34,MATCH(G131,'4. Normen &amp; Tarieven'!$B$10:$B$34,0),MATCH(T131,'4. Normen &amp; Tarieven'!$E$8:$Z$8,0)),"")</f>
        <v>100</v>
      </c>
      <c r="V131" s="211">
        <f>IF(Tabel3[[#This Row],[Frequentie weekend]]&gt;0,Tabel3[[#This Row],[Frequentie weekend]]*Tabel3[[#This Row],[M2 vloer ]]/Tabel3[[#This Row],[Norm weekenden]],0)</f>
        <v>8</v>
      </c>
      <c r="W131" s="169">
        <f>Tabel3[[#This Row],[Uren per jaar weekend]]*$W$4</f>
        <v>0</v>
      </c>
      <c r="X131" s="152">
        <v>7</v>
      </c>
      <c r="Y131" s="152">
        <f>IFERROR(INDEX('4. Normen &amp; Tarieven'!$E$10:$N$34,MATCH(G131,'4. Normen &amp; Tarieven'!$B$10:$B$34,0),MATCH(X131,'4. Normen &amp; Tarieven'!$E$8:$Z$8,0)),"")</f>
        <v>100</v>
      </c>
      <c r="Z131" s="206">
        <f>IF(Tabel3[[#This Row],[Frequentie feestdagen]]&gt;0,Tabel3[[#This Row],[Frequentie feestdagen]]*Tabel3[[#This Row],[M2 vloer ]]/Tabel3[[#This Row],[Norm feestdagen]],0)</f>
        <v>0.56000000000000005</v>
      </c>
      <c r="AA131" s="170">
        <f>Tabel3[[#This Row],[Uren per jaar feestdagen]]*$AA$4</f>
        <v>0</v>
      </c>
      <c r="AB131" s="107">
        <f t="shared" si="4"/>
        <v>24.88</v>
      </c>
      <c r="AC131" s="207">
        <f t="shared" si="6"/>
        <v>0</v>
      </c>
    </row>
    <row r="132" spans="3:29" ht="14.1" customHeight="1" x14ac:dyDescent="0.25">
      <c r="C132" s="42" t="s">
        <v>136</v>
      </c>
      <c r="D132" s="43" t="s">
        <v>345</v>
      </c>
      <c r="E132" s="44"/>
      <c r="F132" s="45" t="s">
        <v>364</v>
      </c>
      <c r="G132" s="45" t="s">
        <v>324</v>
      </c>
      <c r="H132" s="50" t="str">
        <f>VLOOKUP(Tabel3[[#This Row],[Ruimtecode]],'2. Programma'!$B$143:$C$160,2,0)</f>
        <v>Entree/Gardarobe</v>
      </c>
      <c r="I132" s="46" t="s">
        <v>527</v>
      </c>
      <c r="J132" s="46" t="s">
        <v>524</v>
      </c>
      <c r="K132" s="49">
        <v>25</v>
      </c>
      <c r="L132" s="101">
        <v>52</v>
      </c>
      <c r="M132" s="102">
        <f>Tabel3[[#This Row],[Frequentie werkdagen]]+Tabel3[[#This Row],[Frequentie weekend]]+Tabel3[[#This Row],[Frequentie feestdagen]]</f>
        <v>311</v>
      </c>
      <c r="N132" s="102">
        <f>IF(Tabel3[[#This Row],[Frequentie Totaal]]=0,0,Tabel3[[#This Row],[M2 vloer ]])</f>
        <v>25</v>
      </c>
      <c r="O132" s="210"/>
      <c r="P132" s="25">
        <v>204</v>
      </c>
      <c r="Q132" s="25">
        <f>IFERROR(INDEX('4. Normen &amp; Tarieven'!$E$10:$N$34,MATCH(G132,'4. Normen &amp; Tarieven'!$B$10:$B$34,0),MATCH(P132,'4. Normen &amp; Tarieven'!$E$8:$Z$8,0)),"")</f>
        <v>100</v>
      </c>
      <c r="R132" s="211">
        <f>IF(Tabel3[[#This Row],[Frequentie werkdagen]]&gt;0,Tabel3[[#This Row],[Frequentie werkdagen]]*Tabel3[[#This Row],[M2 vloer ]]/Tabel3[[#This Row],[Norm werkdagen]],0)</f>
        <v>51</v>
      </c>
      <c r="S132" s="169">
        <f>Tabel3[[#This Row],[Uren per jaar]]*$S$4</f>
        <v>0</v>
      </c>
      <c r="T132" s="152">
        <v>100</v>
      </c>
      <c r="U132" s="152">
        <f>IFERROR(INDEX('4. Normen &amp; Tarieven'!$E$10:$N$34,MATCH(G132,'4. Normen &amp; Tarieven'!$B$10:$B$34,0),MATCH(T132,'4. Normen &amp; Tarieven'!$E$8:$Z$8,0)),"")</f>
        <v>100</v>
      </c>
      <c r="V132" s="211">
        <f>IF(Tabel3[[#This Row],[Frequentie weekend]]&gt;0,Tabel3[[#This Row],[Frequentie weekend]]*Tabel3[[#This Row],[M2 vloer ]]/Tabel3[[#This Row],[Norm weekenden]],0)</f>
        <v>25</v>
      </c>
      <c r="W132" s="169">
        <f>Tabel3[[#This Row],[Uren per jaar weekend]]*$W$4</f>
        <v>0</v>
      </c>
      <c r="X132" s="152">
        <v>7</v>
      </c>
      <c r="Y132" s="152">
        <f>IFERROR(INDEX('4. Normen &amp; Tarieven'!$E$10:$N$34,MATCH(G132,'4. Normen &amp; Tarieven'!$B$10:$B$34,0),MATCH(X132,'4. Normen &amp; Tarieven'!$E$8:$Z$8,0)),"")</f>
        <v>100</v>
      </c>
      <c r="Z132" s="206">
        <f>IF(Tabel3[[#This Row],[Frequentie feestdagen]]&gt;0,Tabel3[[#This Row],[Frequentie feestdagen]]*Tabel3[[#This Row],[M2 vloer ]]/Tabel3[[#This Row],[Norm feestdagen]],0)</f>
        <v>1.75</v>
      </c>
      <c r="AA132" s="170">
        <f>Tabel3[[#This Row],[Uren per jaar feestdagen]]*$AA$4</f>
        <v>0</v>
      </c>
      <c r="AB132" s="107">
        <f t="shared" si="4"/>
        <v>77.75</v>
      </c>
      <c r="AC132" s="207">
        <f t="shared" si="6"/>
        <v>0</v>
      </c>
    </row>
    <row r="133" spans="3:29" ht="14.1" customHeight="1" x14ac:dyDescent="0.25">
      <c r="C133" s="42" t="s">
        <v>136</v>
      </c>
      <c r="D133" s="43" t="s">
        <v>345</v>
      </c>
      <c r="E133" s="44"/>
      <c r="F133" s="45" t="s">
        <v>478</v>
      </c>
      <c r="G133" s="45" t="s">
        <v>169</v>
      </c>
      <c r="H133" s="50" t="str">
        <f>VLOOKUP(Tabel3[[#This Row],[Ruimtecode]],'2. Programma'!$B$143:$C$160,2,0)</f>
        <v xml:space="preserve">Sanitair </v>
      </c>
      <c r="I133" s="46" t="s">
        <v>527</v>
      </c>
      <c r="J133" s="46" t="s">
        <v>524</v>
      </c>
      <c r="K133" s="49">
        <v>8</v>
      </c>
      <c r="L133" s="101">
        <v>52</v>
      </c>
      <c r="M133" s="102">
        <f>Tabel3[[#This Row],[Frequentie werkdagen]]+Tabel3[[#This Row],[Frequentie weekend]]+Tabel3[[#This Row],[Frequentie feestdagen]]</f>
        <v>311</v>
      </c>
      <c r="N133" s="102">
        <f>IF(Tabel3[[#This Row],[Frequentie Totaal]]=0,0,Tabel3[[#This Row],[M2 vloer ]])</f>
        <v>8</v>
      </c>
      <c r="O133" s="210"/>
      <c r="P133" s="25">
        <v>204</v>
      </c>
      <c r="Q133" s="25">
        <f>IFERROR(INDEX('4. Normen &amp; Tarieven'!$E$10:$N$34,MATCH(G133,'4. Normen &amp; Tarieven'!$B$10:$B$34,0),MATCH(P133,'4. Normen &amp; Tarieven'!$E$8:$Z$8,0)),"")</f>
        <v>100</v>
      </c>
      <c r="R133" s="211">
        <f>IF(Tabel3[[#This Row],[Frequentie werkdagen]]&gt;0,Tabel3[[#This Row],[Frequentie werkdagen]]*Tabel3[[#This Row],[M2 vloer ]]/Tabel3[[#This Row],[Norm werkdagen]],0)</f>
        <v>16.32</v>
      </c>
      <c r="S133" s="169">
        <f>Tabel3[[#This Row],[Uren per jaar]]*$S$4</f>
        <v>0</v>
      </c>
      <c r="T133" s="152">
        <v>100</v>
      </c>
      <c r="U133" s="152">
        <f>IFERROR(INDEX('4. Normen &amp; Tarieven'!$E$10:$N$34,MATCH(G133,'4. Normen &amp; Tarieven'!$B$10:$B$34,0),MATCH(T133,'4. Normen &amp; Tarieven'!$E$8:$Z$8,0)),"")</f>
        <v>100</v>
      </c>
      <c r="V133" s="211">
        <f>IF(Tabel3[[#This Row],[Frequentie weekend]]&gt;0,Tabel3[[#This Row],[Frequentie weekend]]*Tabel3[[#This Row],[M2 vloer ]]/Tabel3[[#This Row],[Norm weekenden]],0)</f>
        <v>8</v>
      </c>
      <c r="W133" s="169">
        <f>Tabel3[[#This Row],[Uren per jaar weekend]]*$W$4</f>
        <v>0</v>
      </c>
      <c r="X133" s="152">
        <v>7</v>
      </c>
      <c r="Y133" s="152">
        <f>IFERROR(INDEX('4. Normen &amp; Tarieven'!$E$10:$N$34,MATCH(G133,'4. Normen &amp; Tarieven'!$B$10:$B$34,0),MATCH(X133,'4. Normen &amp; Tarieven'!$E$8:$Z$8,0)),"")</f>
        <v>100</v>
      </c>
      <c r="Z133" s="206">
        <f>IF(Tabel3[[#This Row],[Frequentie feestdagen]]&gt;0,Tabel3[[#This Row],[Frequentie feestdagen]]*Tabel3[[#This Row],[M2 vloer ]]/Tabel3[[#This Row],[Norm feestdagen]],0)</f>
        <v>0.56000000000000005</v>
      </c>
      <c r="AA133" s="170">
        <f>Tabel3[[#This Row],[Uren per jaar feestdagen]]*$AA$4</f>
        <v>0</v>
      </c>
      <c r="AB133" s="107">
        <f t="shared" si="4"/>
        <v>24.88</v>
      </c>
      <c r="AC133" s="207">
        <f t="shared" si="6"/>
        <v>0</v>
      </c>
    </row>
    <row r="134" spans="3:29" ht="14.1" customHeight="1" x14ac:dyDescent="0.25">
      <c r="C134" s="42" t="s">
        <v>136</v>
      </c>
      <c r="D134" s="43" t="s">
        <v>345</v>
      </c>
      <c r="E134" s="44"/>
      <c r="F134" s="45" t="s">
        <v>479</v>
      </c>
      <c r="G134" s="45" t="s">
        <v>169</v>
      </c>
      <c r="H134" s="50" t="str">
        <f>VLOOKUP(Tabel3[[#This Row],[Ruimtecode]],'2. Programma'!$B$143:$C$160,2,0)</f>
        <v xml:space="preserve">Sanitair </v>
      </c>
      <c r="I134" s="46" t="s">
        <v>527</v>
      </c>
      <c r="J134" s="46" t="s">
        <v>524</v>
      </c>
      <c r="K134" s="49">
        <v>5</v>
      </c>
      <c r="L134" s="101">
        <v>52</v>
      </c>
      <c r="M134" s="102">
        <f>Tabel3[[#This Row],[Frequentie werkdagen]]+Tabel3[[#This Row],[Frequentie weekend]]+Tabel3[[#This Row],[Frequentie feestdagen]]</f>
        <v>311</v>
      </c>
      <c r="N134" s="102">
        <f>IF(Tabel3[[#This Row],[Frequentie Totaal]]=0,0,Tabel3[[#This Row],[M2 vloer ]])</f>
        <v>5</v>
      </c>
      <c r="O134" s="210"/>
      <c r="P134" s="25">
        <v>204</v>
      </c>
      <c r="Q134" s="25">
        <f>IFERROR(INDEX('4. Normen &amp; Tarieven'!$E$10:$N$34,MATCH(G134,'4. Normen &amp; Tarieven'!$B$10:$B$34,0),MATCH(P134,'4. Normen &amp; Tarieven'!$E$8:$Z$8,0)),"")</f>
        <v>100</v>
      </c>
      <c r="R134" s="211">
        <f>IF(Tabel3[[#This Row],[Frequentie werkdagen]]&gt;0,Tabel3[[#This Row],[Frequentie werkdagen]]*Tabel3[[#This Row],[M2 vloer ]]/Tabel3[[#This Row],[Norm werkdagen]],0)</f>
        <v>10.199999999999999</v>
      </c>
      <c r="S134" s="169">
        <f>Tabel3[[#This Row],[Uren per jaar]]*$S$4</f>
        <v>0</v>
      </c>
      <c r="T134" s="152">
        <v>100</v>
      </c>
      <c r="U134" s="152">
        <f>IFERROR(INDEX('4. Normen &amp; Tarieven'!$E$10:$N$34,MATCH(G134,'4. Normen &amp; Tarieven'!$B$10:$B$34,0),MATCH(T134,'4. Normen &amp; Tarieven'!$E$8:$Z$8,0)),"")</f>
        <v>100</v>
      </c>
      <c r="V134" s="211">
        <f>IF(Tabel3[[#This Row],[Frequentie weekend]]&gt;0,Tabel3[[#This Row],[Frequentie weekend]]*Tabel3[[#This Row],[M2 vloer ]]/Tabel3[[#This Row],[Norm weekenden]],0)</f>
        <v>5</v>
      </c>
      <c r="W134" s="169">
        <f>Tabel3[[#This Row],[Uren per jaar weekend]]*$W$4</f>
        <v>0</v>
      </c>
      <c r="X134" s="152">
        <v>7</v>
      </c>
      <c r="Y134" s="152">
        <f>IFERROR(INDEX('4. Normen &amp; Tarieven'!$E$10:$N$34,MATCH(G134,'4. Normen &amp; Tarieven'!$B$10:$B$34,0),MATCH(X134,'4. Normen &amp; Tarieven'!$E$8:$Z$8,0)),"")</f>
        <v>100</v>
      </c>
      <c r="Z134" s="206">
        <f>IF(Tabel3[[#This Row],[Frequentie feestdagen]]&gt;0,Tabel3[[#This Row],[Frequentie feestdagen]]*Tabel3[[#This Row],[M2 vloer ]]/Tabel3[[#This Row],[Norm feestdagen]],0)</f>
        <v>0.35</v>
      </c>
      <c r="AA134" s="170">
        <f>Tabel3[[#This Row],[Uren per jaar feestdagen]]*$AA$4</f>
        <v>0</v>
      </c>
      <c r="AB134" s="107">
        <f t="shared" si="4"/>
        <v>15.549999999999999</v>
      </c>
      <c r="AC134" s="207">
        <f t="shared" si="6"/>
        <v>0</v>
      </c>
    </row>
    <row r="135" spans="3:29" ht="14.1" customHeight="1" x14ac:dyDescent="0.25">
      <c r="C135" s="42" t="s">
        <v>136</v>
      </c>
      <c r="D135" s="43" t="s">
        <v>345</v>
      </c>
      <c r="E135" s="44"/>
      <c r="F135" s="45" t="s">
        <v>450</v>
      </c>
      <c r="G135" s="45" t="s">
        <v>170</v>
      </c>
      <c r="H135" s="50" t="str">
        <f>VLOOKUP(Tabel3[[#This Row],[Ruimtecode]],'2. Programma'!$B$143:$C$160,2,0)</f>
        <v>Trappenhuizen</v>
      </c>
      <c r="I135" s="46" t="s">
        <v>529</v>
      </c>
      <c r="J135" s="46" t="s">
        <v>524</v>
      </c>
      <c r="K135" s="49">
        <v>17</v>
      </c>
      <c r="L135" s="101">
        <v>52</v>
      </c>
      <c r="M135" s="102">
        <f>Tabel3[[#This Row],[Frequentie werkdagen]]+Tabel3[[#This Row],[Frequentie weekend]]+Tabel3[[#This Row],[Frequentie feestdagen]]</f>
        <v>52</v>
      </c>
      <c r="N135" s="102">
        <f>IF(Tabel3[[#This Row],[Frequentie Totaal]]=0,0,Tabel3[[#This Row],[M2 vloer ]])</f>
        <v>17</v>
      </c>
      <c r="O135" s="210"/>
      <c r="P135" s="25">
        <v>52</v>
      </c>
      <c r="Q135" s="25">
        <f>IFERROR(INDEX('4. Normen &amp; Tarieven'!$E$10:$N$34,MATCH(G135,'4. Normen &amp; Tarieven'!$B$10:$B$34,0),MATCH(P135,'4. Normen &amp; Tarieven'!$E$8:$Z$8,0)),"")</f>
        <v>100</v>
      </c>
      <c r="R135" s="211">
        <f>IF(Tabel3[[#This Row],[Frequentie werkdagen]]&gt;0,Tabel3[[#This Row],[Frequentie werkdagen]]*Tabel3[[#This Row],[M2 vloer ]]/Tabel3[[#This Row],[Norm werkdagen]],0)</f>
        <v>8.84</v>
      </c>
      <c r="S135" s="169">
        <f>Tabel3[[#This Row],[Uren per jaar]]*$S$4</f>
        <v>0</v>
      </c>
      <c r="T135" s="152"/>
      <c r="U135" s="152" t="str">
        <f>IFERROR(INDEX('4. Normen &amp; Tarieven'!$E$10:$N$34,MATCH(G135,'4. Normen &amp; Tarieven'!$B$10:$B$34,0),MATCH(T135,'4. Normen &amp; Tarieven'!$E$8:$Z$8,0)),"")</f>
        <v/>
      </c>
      <c r="V135" s="211">
        <f>IF(Tabel3[[#This Row],[Frequentie weekend]]&gt;0,Tabel3[[#This Row],[Frequentie weekend]]*Tabel3[[#This Row],[M2 vloer ]]/Tabel3[[#This Row],[Norm weekenden]],0)</f>
        <v>0</v>
      </c>
      <c r="W135" s="169">
        <f>Tabel3[[#This Row],[Uren per jaar weekend]]*$W$4</f>
        <v>0</v>
      </c>
      <c r="X135" s="152"/>
      <c r="Y135" s="152" t="str">
        <f>IFERROR(INDEX('4. Normen &amp; Tarieven'!$E$10:$N$34,MATCH(G135,'4. Normen &amp; Tarieven'!$B$10:$B$34,0),MATCH(X135,'4. Normen &amp; Tarieven'!$E$8:$Z$8,0)),"")</f>
        <v/>
      </c>
      <c r="Z135" s="206">
        <f>IF(Tabel3[[#This Row],[Frequentie feestdagen]]&gt;0,Tabel3[[#This Row],[Frequentie feestdagen]]*Tabel3[[#This Row],[M2 vloer ]]/Tabel3[[#This Row],[Norm feestdagen]],0)</f>
        <v>0</v>
      </c>
      <c r="AA135" s="170">
        <f>Tabel3[[#This Row],[Uren per jaar feestdagen]]*$AA$4</f>
        <v>0</v>
      </c>
      <c r="AB135" s="107">
        <f t="shared" si="4"/>
        <v>8.84</v>
      </c>
      <c r="AC135" s="207">
        <f t="shared" si="6"/>
        <v>0</v>
      </c>
    </row>
    <row r="136" spans="3:29" ht="14.1" customHeight="1" x14ac:dyDescent="0.25">
      <c r="C136" s="42" t="s">
        <v>136</v>
      </c>
      <c r="D136" s="43" t="s">
        <v>345</v>
      </c>
      <c r="E136" s="44"/>
      <c r="F136" s="45" t="s">
        <v>480</v>
      </c>
      <c r="G136" s="45" t="s">
        <v>324</v>
      </c>
      <c r="H136" s="50" t="str">
        <f>VLOOKUP(Tabel3[[#This Row],[Ruimtecode]],'2. Programma'!$B$143:$C$160,2,0)</f>
        <v>Entree/Gardarobe</v>
      </c>
      <c r="I136" s="46" t="s">
        <v>529</v>
      </c>
      <c r="J136" s="46" t="s">
        <v>524</v>
      </c>
      <c r="K136" s="49">
        <v>16</v>
      </c>
      <c r="L136" s="101">
        <v>52</v>
      </c>
      <c r="M136" s="102">
        <f>Tabel3[[#This Row],[Frequentie werkdagen]]+Tabel3[[#This Row],[Frequentie weekend]]+Tabel3[[#This Row],[Frequentie feestdagen]]</f>
        <v>156</v>
      </c>
      <c r="N136" s="102">
        <f>IF(Tabel3[[#This Row],[Frequentie Totaal]]=0,0,Tabel3[[#This Row],[M2 vloer ]])</f>
        <v>16</v>
      </c>
      <c r="O136" s="210"/>
      <c r="P136" s="25">
        <v>156</v>
      </c>
      <c r="Q136" s="25">
        <f>IFERROR(INDEX('4. Normen &amp; Tarieven'!$E$10:$N$34,MATCH(G136,'4. Normen &amp; Tarieven'!$B$10:$B$34,0),MATCH(P136,'4. Normen &amp; Tarieven'!$E$8:$Z$8,0)),"")</f>
        <v>100</v>
      </c>
      <c r="R136" s="211">
        <f>IF(Tabel3[[#This Row],[Frequentie werkdagen]]&gt;0,Tabel3[[#This Row],[Frequentie werkdagen]]*Tabel3[[#This Row],[M2 vloer ]]/Tabel3[[#This Row],[Norm werkdagen]],0)</f>
        <v>24.96</v>
      </c>
      <c r="S136" s="169">
        <f>Tabel3[[#This Row],[Uren per jaar]]*$S$4</f>
        <v>0</v>
      </c>
      <c r="T136" s="152"/>
      <c r="U136" s="152" t="str">
        <f>IFERROR(INDEX('4. Normen &amp; Tarieven'!$E$10:$N$34,MATCH(G136,'4. Normen &amp; Tarieven'!$B$10:$B$34,0),MATCH(T136,'4. Normen &amp; Tarieven'!$E$8:$Z$8,0)),"")</f>
        <v/>
      </c>
      <c r="V136" s="211">
        <f>IF(Tabel3[[#This Row],[Frequentie weekend]]&gt;0,Tabel3[[#This Row],[Frequentie weekend]]*Tabel3[[#This Row],[M2 vloer ]]/Tabel3[[#This Row],[Norm weekenden]],0)</f>
        <v>0</v>
      </c>
      <c r="W136" s="169">
        <f>Tabel3[[#This Row],[Uren per jaar weekend]]*$W$4</f>
        <v>0</v>
      </c>
      <c r="X136" s="152"/>
      <c r="Y136" s="152" t="str">
        <f>IFERROR(INDEX('4. Normen &amp; Tarieven'!$E$10:$N$34,MATCH(G136,'4. Normen &amp; Tarieven'!$B$10:$B$34,0),MATCH(X136,'4. Normen &amp; Tarieven'!$E$8:$Z$8,0)),"")</f>
        <v/>
      </c>
      <c r="Z136" s="206">
        <f>IF(Tabel3[[#This Row],[Frequentie feestdagen]]&gt;0,Tabel3[[#This Row],[Frequentie feestdagen]]*Tabel3[[#This Row],[M2 vloer ]]/Tabel3[[#This Row],[Norm feestdagen]],0)</f>
        <v>0</v>
      </c>
      <c r="AA136" s="170">
        <f>Tabel3[[#This Row],[Uren per jaar feestdagen]]*$AA$4</f>
        <v>0</v>
      </c>
      <c r="AB136" s="107">
        <f t="shared" si="4"/>
        <v>24.96</v>
      </c>
      <c r="AC136" s="207">
        <f t="shared" si="6"/>
        <v>0</v>
      </c>
    </row>
    <row r="137" spans="3:29" ht="14.1" customHeight="1" x14ac:dyDescent="0.25">
      <c r="C137" s="42" t="s">
        <v>136</v>
      </c>
      <c r="D137" s="43" t="s">
        <v>345</v>
      </c>
      <c r="E137" s="44"/>
      <c r="F137" s="45" t="s">
        <v>481</v>
      </c>
      <c r="G137" s="45" t="s">
        <v>162</v>
      </c>
      <c r="H137" s="50" t="str">
        <f>VLOOKUP(Tabel3[[#This Row],[Ruimtecode]],'2. Programma'!$B$143:$C$160,2,0)</f>
        <v>Overig</v>
      </c>
      <c r="I137" s="46" t="s">
        <v>529</v>
      </c>
      <c r="J137" s="46" t="s">
        <v>524</v>
      </c>
      <c r="K137" s="49">
        <v>0</v>
      </c>
      <c r="L137" s="101">
        <v>52</v>
      </c>
      <c r="M137" s="102">
        <f>Tabel3[[#This Row],[Frequentie werkdagen]]+Tabel3[[#This Row],[Frequentie weekend]]+Tabel3[[#This Row],[Frequentie feestdagen]]</f>
        <v>0</v>
      </c>
      <c r="N137" s="102">
        <f>IF(Tabel3[[#This Row],[Frequentie Totaal]]=0,0,Tabel3[[#This Row],[M2 vloer ]])</f>
        <v>0</v>
      </c>
      <c r="O137" s="210"/>
      <c r="P137" s="25"/>
      <c r="Q137" s="25" t="str">
        <f>IFERROR(INDEX('4. Normen &amp; Tarieven'!$E$10:$N$34,MATCH(G137,'4. Normen &amp; Tarieven'!$B$10:$B$34,0),MATCH(P137,'4. Normen &amp; Tarieven'!$E$8:$Z$8,0)),"")</f>
        <v/>
      </c>
      <c r="R137" s="211">
        <f>IF(Tabel3[[#This Row],[Frequentie werkdagen]]&gt;0,Tabel3[[#This Row],[Frequentie werkdagen]]*Tabel3[[#This Row],[M2 vloer ]]/Tabel3[[#This Row],[Norm werkdagen]],0)</f>
        <v>0</v>
      </c>
      <c r="S137" s="169">
        <f>Tabel3[[#This Row],[Uren per jaar]]*$S$4</f>
        <v>0</v>
      </c>
      <c r="T137" s="152"/>
      <c r="U137" s="152" t="str">
        <f>IFERROR(INDEX('4. Normen &amp; Tarieven'!$E$10:$N$34,MATCH(G137,'4. Normen &amp; Tarieven'!$B$10:$B$34,0),MATCH(T137,'4. Normen &amp; Tarieven'!$E$8:$Z$8,0)),"")</f>
        <v/>
      </c>
      <c r="V137" s="211">
        <f>IF(Tabel3[[#This Row],[Frequentie weekend]]&gt;0,Tabel3[[#This Row],[Frequentie weekend]]*Tabel3[[#This Row],[M2 vloer ]]/Tabel3[[#This Row],[Norm weekenden]],0)</f>
        <v>0</v>
      </c>
      <c r="W137" s="169">
        <f>Tabel3[[#This Row],[Uren per jaar weekend]]*$W$4</f>
        <v>0</v>
      </c>
      <c r="X137" s="152"/>
      <c r="Y137" s="152" t="str">
        <f>IFERROR(INDEX('4. Normen &amp; Tarieven'!$E$10:$N$34,MATCH(G137,'4. Normen &amp; Tarieven'!$B$10:$B$34,0),MATCH(X137,'4. Normen &amp; Tarieven'!$E$8:$Z$8,0)),"")</f>
        <v/>
      </c>
      <c r="Z137" s="206">
        <f>IF(Tabel3[[#This Row],[Frequentie feestdagen]]&gt;0,Tabel3[[#This Row],[Frequentie feestdagen]]*Tabel3[[#This Row],[M2 vloer ]]/Tabel3[[#This Row],[Norm feestdagen]],0)</f>
        <v>0</v>
      </c>
      <c r="AA137" s="170">
        <f>Tabel3[[#This Row],[Uren per jaar feestdagen]]*$AA$4</f>
        <v>0</v>
      </c>
      <c r="AB137" s="107">
        <f t="shared" si="4"/>
        <v>0</v>
      </c>
      <c r="AC137" s="207">
        <f t="shared" si="6"/>
        <v>0</v>
      </c>
    </row>
    <row r="138" spans="3:29" ht="14.1" customHeight="1" x14ac:dyDescent="0.25">
      <c r="C138" s="42" t="s">
        <v>136</v>
      </c>
      <c r="D138" s="43" t="s">
        <v>345</v>
      </c>
      <c r="E138" s="44"/>
      <c r="F138" s="45" t="s">
        <v>482</v>
      </c>
      <c r="G138" s="45" t="s">
        <v>166</v>
      </c>
      <c r="H138" s="50" t="str">
        <f>VLOOKUP(Tabel3[[#This Row],[Ruimtecode]],'2. Programma'!$B$143:$C$160,2,0)</f>
        <v>Gangen/Hallen/Liften</v>
      </c>
      <c r="I138" s="46" t="s">
        <v>527</v>
      </c>
      <c r="J138" s="46" t="s">
        <v>524</v>
      </c>
      <c r="K138" s="49">
        <v>47</v>
      </c>
      <c r="L138" s="101">
        <v>52</v>
      </c>
      <c r="M138" s="102">
        <f>Tabel3[[#This Row],[Frequentie werkdagen]]+Tabel3[[#This Row],[Frequentie weekend]]+Tabel3[[#This Row],[Frequentie feestdagen]]</f>
        <v>104</v>
      </c>
      <c r="N138" s="102">
        <f>IF(Tabel3[[#This Row],[Frequentie Totaal]]=0,0,Tabel3[[#This Row],[M2 vloer ]])</f>
        <v>47</v>
      </c>
      <c r="O138" s="210"/>
      <c r="P138" s="25">
        <v>104</v>
      </c>
      <c r="Q138" s="25">
        <f>IFERROR(INDEX('4. Normen &amp; Tarieven'!$E$10:$N$34,MATCH(G138,'4. Normen &amp; Tarieven'!$B$10:$B$34,0),MATCH(P138,'4. Normen &amp; Tarieven'!$E$8:$Z$8,0)),"")</f>
        <v>100</v>
      </c>
      <c r="R138" s="211">
        <f>IF(Tabel3[[#This Row],[Frequentie werkdagen]]&gt;0,Tabel3[[#This Row],[Frequentie werkdagen]]*Tabel3[[#This Row],[M2 vloer ]]/Tabel3[[#This Row],[Norm werkdagen]],0)</f>
        <v>48.88</v>
      </c>
      <c r="S138" s="169">
        <f>Tabel3[[#This Row],[Uren per jaar]]*$S$4</f>
        <v>0</v>
      </c>
      <c r="T138" s="152"/>
      <c r="U138" s="152" t="str">
        <f>IFERROR(INDEX('4. Normen &amp; Tarieven'!$E$10:$N$34,MATCH(G138,'4. Normen &amp; Tarieven'!$B$10:$B$34,0),MATCH(T138,'4. Normen &amp; Tarieven'!$E$8:$Z$8,0)),"")</f>
        <v/>
      </c>
      <c r="V138" s="211">
        <f>IF(Tabel3[[#This Row],[Frequentie weekend]]&gt;0,Tabel3[[#This Row],[Frequentie weekend]]*Tabel3[[#This Row],[M2 vloer ]]/Tabel3[[#This Row],[Norm weekenden]],0)</f>
        <v>0</v>
      </c>
      <c r="W138" s="169">
        <f>Tabel3[[#This Row],[Uren per jaar weekend]]*$W$4</f>
        <v>0</v>
      </c>
      <c r="X138" s="152"/>
      <c r="Y138" s="152" t="str">
        <f>IFERROR(INDEX('4. Normen &amp; Tarieven'!$E$10:$N$34,MATCH(G138,'4. Normen &amp; Tarieven'!$B$10:$B$34,0),MATCH(X138,'4. Normen &amp; Tarieven'!$E$8:$Z$8,0)),"")</f>
        <v/>
      </c>
      <c r="Z138" s="206">
        <f>IF(Tabel3[[#This Row],[Frequentie feestdagen]]&gt;0,Tabel3[[#This Row],[Frequentie feestdagen]]*Tabel3[[#This Row],[M2 vloer ]]/Tabel3[[#This Row],[Norm feestdagen]],0)</f>
        <v>0</v>
      </c>
      <c r="AA138" s="170">
        <f>Tabel3[[#This Row],[Uren per jaar feestdagen]]*$AA$4</f>
        <v>0</v>
      </c>
      <c r="AB138" s="107">
        <f t="shared" si="4"/>
        <v>48.88</v>
      </c>
      <c r="AC138" s="207">
        <f t="shared" si="6"/>
        <v>0</v>
      </c>
    </row>
    <row r="139" spans="3:29" ht="14.1" customHeight="1" x14ac:dyDescent="0.25">
      <c r="C139" s="42" t="s">
        <v>136</v>
      </c>
      <c r="D139" s="43" t="s">
        <v>345</v>
      </c>
      <c r="E139" s="44"/>
      <c r="F139" s="45" t="s">
        <v>483</v>
      </c>
      <c r="G139" s="45" t="s">
        <v>175</v>
      </c>
      <c r="H139" s="50" t="str">
        <f>VLOOKUP(Tabel3[[#This Row],[Ruimtecode]],'2. Programma'!$B$143:$C$160,2,0)</f>
        <v>Lesruimte</v>
      </c>
      <c r="I139" s="46" t="s">
        <v>527</v>
      </c>
      <c r="J139" s="46" t="s">
        <v>524</v>
      </c>
      <c r="K139" s="49">
        <v>185</v>
      </c>
      <c r="L139" s="101">
        <v>52</v>
      </c>
      <c r="M139" s="102">
        <f>Tabel3[[#This Row],[Frequentie werkdagen]]+Tabel3[[#This Row],[Frequentie weekend]]+Tabel3[[#This Row],[Frequentie feestdagen]]</f>
        <v>104</v>
      </c>
      <c r="N139" s="102">
        <f>IF(Tabel3[[#This Row],[Frequentie Totaal]]=0,0,Tabel3[[#This Row],[M2 vloer ]])</f>
        <v>185</v>
      </c>
      <c r="O139" s="210"/>
      <c r="P139" s="25">
        <v>104</v>
      </c>
      <c r="Q139" s="25">
        <f>IFERROR(INDEX('4. Normen &amp; Tarieven'!$E$10:$N$34,MATCH(G139,'4. Normen &amp; Tarieven'!$B$10:$B$34,0),MATCH(P139,'4. Normen &amp; Tarieven'!$E$8:$Z$8,0)),"")</f>
        <v>100</v>
      </c>
      <c r="R139" s="211">
        <f>IF(Tabel3[[#This Row],[Frequentie werkdagen]]&gt;0,Tabel3[[#This Row],[Frequentie werkdagen]]*Tabel3[[#This Row],[M2 vloer ]]/Tabel3[[#This Row],[Norm werkdagen]],0)</f>
        <v>192.4</v>
      </c>
      <c r="S139" s="169">
        <f>Tabel3[[#This Row],[Uren per jaar]]*$S$4</f>
        <v>0</v>
      </c>
      <c r="T139" s="152"/>
      <c r="U139" s="152" t="str">
        <f>IFERROR(INDEX('4. Normen &amp; Tarieven'!$E$10:$N$34,MATCH(G139,'4. Normen &amp; Tarieven'!$B$10:$B$34,0),MATCH(T139,'4. Normen &amp; Tarieven'!$E$8:$Z$8,0)),"")</f>
        <v/>
      </c>
      <c r="V139" s="211">
        <f>IF(Tabel3[[#This Row],[Frequentie weekend]]&gt;0,Tabel3[[#This Row],[Frequentie weekend]]*Tabel3[[#This Row],[M2 vloer ]]/Tabel3[[#This Row],[Norm weekenden]],0)</f>
        <v>0</v>
      </c>
      <c r="W139" s="169">
        <f>Tabel3[[#This Row],[Uren per jaar weekend]]*$W$4</f>
        <v>0</v>
      </c>
      <c r="X139" s="152"/>
      <c r="Y139" s="152" t="str">
        <f>IFERROR(INDEX('4. Normen &amp; Tarieven'!$E$10:$N$34,MATCH(G139,'4. Normen &amp; Tarieven'!$B$10:$B$34,0),MATCH(X139,'4. Normen &amp; Tarieven'!$E$8:$Z$8,0)),"")</f>
        <v/>
      </c>
      <c r="Z139" s="206">
        <f>IF(Tabel3[[#This Row],[Frequentie feestdagen]]&gt;0,Tabel3[[#This Row],[Frequentie feestdagen]]*Tabel3[[#This Row],[M2 vloer ]]/Tabel3[[#This Row],[Norm feestdagen]],0)</f>
        <v>0</v>
      </c>
      <c r="AA139" s="170">
        <f>Tabel3[[#This Row],[Uren per jaar feestdagen]]*$AA$4</f>
        <v>0</v>
      </c>
      <c r="AB139" s="107">
        <f t="shared" si="4"/>
        <v>192.4</v>
      </c>
      <c r="AC139" s="207">
        <f t="shared" si="6"/>
        <v>0</v>
      </c>
    </row>
    <row r="140" spans="3:29" ht="14.1" customHeight="1" x14ac:dyDescent="0.25">
      <c r="C140" s="42" t="s">
        <v>136</v>
      </c>
      <c r="D140" s="43" t="s">
        <v>345</v>
      </c>
      <c r="E140" s="44"/>
      <c r="F140" s="45" t="s">
        <v>484</v>
      </c>
      <c r="G140" s="45" t="s">
        <v>170</v>
      </c>
      <c r="H140" s="50" t="str">
        <f>VLOOKUP(Tabel3[[#This Row],[Ruimtecode]],'2. Programma'!$B$143:$C$160,2,0)</f>
        <v>Trappenhuizen</v>
      </c>
      <c r="I140" s="46" t="s">
        <v>527</v>
      </c>
      <c r="J140" s="46" t="s">
        <v>524</v>
      </c>
      <c r="K140" s="49">
        <v>30</v>
      </c>
      <c r="L140" s="101">
        <v>52</v>
      </c>
      <c r="M140" s="102">
        <f>Tabel3[[#This Row],[Frequentie werkdagen]]+Tabel3[[#This Row],[Frequentie weekend]]+Tabel3[[#This Row],[Frequentie feestdagen]]</f>
        <v>104</v>
      </c>
      <c r="N140" s="102">
        <f>IF(Tabel3[[#This Row],[Frequentie Totaal]]=0,0,Tabel3[[#This Row],[M2 vloer ]])</f>
        <v>30</v>
      </c>
      <c r="O140" s="210"/>
      <c r="P140" s="25">
        <v>104</v>
      </c>
      <c r="Q140" s="25">
        <f>IFERROR(INDEX('4. Normen &amp; Tarieven'!$E$10:$N$34,MATCH(G140,'4. Normen &amp; Tarieven'!$B$10:$B$34,0),MATCH(P140,'4. Normen &amp; Tarieven'!$E$8:$Z$8,0)),"")</f>
        <v>100</v>
      </c>
      <c r="R140" s="211">
        <f>IF(Tabel3[[#This Row],[Frequentie werkdagen]]&gt;0,Tabel3[[#This Row],[Frequentie werkdagen]]*Tabel3[[#This Row],[M2 vloer ]]/Tabel3[[#This Row],[Norm werkdagen]],0)</f>
        <v>31.2</v>
      </c>
      <c r="S140" s="169">
        <f>Tabel3[[#This Row],[Uren per jaar]]*$S$4</f>
        <v>0</v>
      </c>
      <c r="T140" s="152"/>
      <c r="U140" s="152" t="str">
        <f>IFERROR(INDEX('4. Normen &amp; Tarieven'!$E$10:$N$34,MATCH(G140,'4. Normen &amp; Tarieven'!$B$10:$B$34,0),MATCH(T140,'4. Normen &amp; Tarieven'!$E$8:$Z$8,0)),"")</f>
        <v/>
      </c>
      <c r="V140" s="211">
        <f>IF(Tabel3[[#This Row],[Frequentie weekend]]&gt;0,Tabel3[[#This Row],[Frequentie weekend]]*Tabel3[[#This Row],[M2 vloer ]]/Tabel3[[#This Row],[Norm weekenden]],0)</f>
        <v>0</v>
      </c>
      <c r="W140" s="169">
        <f>Tabel3[[#This Row],[Uren per jaar weekend]]*$W$4</f>
        <v>0</v>
      </c>
      <c r="X140" s="152"/>
      <c r="Y140" s="152" t="str">
        <f>IFERROR(INDEX('4. Normen &amp; Tarieven'!$E$10:$N$34,MATCH(G140,'4. Normen &amp; Tarieven'!$B$10:$B$34,0),MATCH(X140,'4. Normen &amp; Tarieven'!$E$8:$Z$8,0)),"")</f>
        <v/>
      </c>
      <c r="Z140" s="206">
        <f>IF(Tabel3[[#This Row],[Frequentie feestdagen]]&gt;0,Tabel3[[#This Row],[Frequentie feestdagen]]*Tabel3[[#This Row],[M2 vloer ]]/Tabel3[[#This Row],[Norm feestdagen]],0)</f>
        <v>0</v>
      </c>
      <c r="AA140" s="170">
        <f>Tabel3[[#This Row],[Uren per jaar feestdagen]]*$AA$4</f>
        <v>0</v>
      </c>
      <c r="AB140" s="107">
        <f t="shared" ref="AB140:AB184" si="7">SUM(R140,V140,Z140)</f>
        <v>31.2</v>
      </c>
      <c r="AC140" s="207">
        <f t="shared" si="6"/>
        <v>0</v>
      </c>
    </row>
    <row r="141" spans="3:29" ht="14.1" customHeight="1" x14ac:dyDescent="0.25">
      <c r="C141" s="42" t="s">
        <v>136</v>
      </c>
      <c r="D141" s="43" t="s">
        <v>346</v>
      </c>
      <c r="E141" s="44"/>
      <c r="F141" s="45" t="s">
        <v>485</v>
      </c>
      <c r="G141" s="45" t="s">
        <v>166</v>
      </c>
      <c r="H141" s="50" t="str">
        <f>VLOOKUP(Tabel3[[#This Row],[Ruimtecode]],'2. Programma'!$B$143:$C$160,2,0)</f>
        <v>Gangen/Hallen/Liften</v>
      </c>
      <c r="I141" s="46" t="s">
        <v>527</v>
      </c>
      <c r="J141" s="46" t="s">
        <v>524</v>
      </c>
      <c r="K141" s="49">
        <v>131</v>
      </c>
      <c r="L141" s="101">
        <v>52</v>
      </c>
      <c r="M141" s="102">
        <f>Tabel3[[#This Row],[Frequentie werkdagen]]+Tabel3[[#This Row],[Frequentie weekend]]+Tabel3[[#This Row],[Frequentie feestdagen]]</f>
        <v>156</v>
      </c>
      <c r="N141" s="102">
        <f>IF(Tabel3[[#This Row],[Frequentie Totaal]]=0,0,Tabel3[[#This Row],[M2 vloer ]])</f>
        <v>131</v>
      </c>
      <c r="O141" s="210"/>
      <c r="P141" s="25">
        <v>156</v>
      </c>
      <c r="Q141" s="25">
        <f>IFERROR(INDEX('4. Normen &amp; Tarieven'!$E$10:$N$34,MATCH(G141,'4. Normen &amp; Tarieven'!$B$10:$B$34,0),MATCH(P141,'4. Normen &amp; Tarieven'!$E$8:$Z$8,0)),"")</f>
        <v>100</v>
      </c>
      <c r="R141" s="211">
        <f>IF(Tabel3[[#This Row],[Frequentie werkdagen]]&gt;0,Tabel3[[#This Row],[Frequentie werkdagen]]*Tabel3[[#This Row],[M2 vloer ]]/Tabel3[[#This Row],[Norm werkdagen]],0)</f>
        <v>204.36</v>
      </c>
      <c r="S141" s="169">
        <f>Tabel3[[#This Row],[Uren per jaar]]*$S$4</f>
        <v>0</v>
      </c>
      <c r="T141" s="152"/>
      <c r="U141" s="152" t="str">
        <f>IFERROR(INDEX('4. Normen &amp; Tarieven'!$E$10:$N$34,MATCH(G141,'4. Normen &amp; Tarieven'!$B$10:$B$34,0),MATCH(T141,'4. Normen &amp; Tarieven'!$E$8:$Z$8,0)),"")</f>
        <v/>
      </c>
      <c r="V141" s="211">
        <f>IF(Tabel3[[#This Row],[Frequentie weekend]]&gt;0,Tabel3[[#This Row],[Frequentie weekend]]*Tabel3[[#This Row],[M2 vloer ]]/Tabel3[[#This Row],[Norm weekenden]],0)</f>
        <v>0</v>
      </c>
      <c r="W141" s="169">
        <f>Tabel3[[#This Row],[Uren per jaar weekend]]*$W$4</f>
        <v>0</v>
      </c>
      <c r="X141" s="152"/>
      <c r="Y141" s="152" t="str">
        <f>IFERROR(INDEX('4. Normen &amp; Tarieven'!$E$10:$N$34,MATCH(G141,'4. Normen &amp; Tarieven'!$B$10:$B$34,0),MATCH(X141,'4. Normen &amp; Tarieven'!$E$8:$Z$8,0)),"")</f>
        <v/>
      </c>
      <c r="Z141" s="206">
        <f>IF(Tabel3[[#This Row],[Frequentie feestdagen]]&gt;0,Tabel3[[#This Row],[Frequentie feestdagen]]*Tabel3[[#This Row],[M2 vloer ]]/Tabel3[[#This Row],[Norm feestdagen]],0)</f>
        <v>0</v>
      </c>
      <c r="AA141" s="170">
        <f>Tabel3[[#This Row],[Uren per jaar feestdagen]]*$AA$4</f>
        <v>0</v>
      </c>
      <c r="AB141" s="107">
        <f t="shared" si="7"/>
        <v>204.36</v>
      </c>
      <c r="AC141" s="207">
        <f t="shared" si="6"/>
        <v>0</v>
      </c>
    </row>
    <row r="142" spans="3:29" ht="14.1" customHeight="1" x14ac:dyDescent="0.25">
      <c r="C142" s="42" t="s">
        <v>136</v>
      </c>
      <c r="D142" s="43" t="s">
        <v>346</v>
      </c>
      <c r="E142" s="44"/>
      <c r="F142" s="45" t="s">
        <v>486</v>
      </c>
      <c r="G142" s="45" t="s">
        <v>172</v>
      </c>
      <c r="H142" s="50" t="str">
        <f>VLOOKUP(Tabel3[[#This Row],[Ruimtecode]],'2. Programma'!$B$143:$C$160,2,0)</f>
        <v>Kantoorruimte</v>
      </c>
      <c r="I142" s="46" t="s">
        <v>527</v>
      </c>
      <c r="J142" s="46" t="s">
        <v>524</v>
      </c>
      <c r="K142" s="49">
        <v>57</v>
      </c>
      <c r="L142" s="101">
        <v>52</v>
      </c>
      <c r="M142" s="102">
        <f>Tabel3[[#This Row],[Frequentie werkdagen]]+Tabel3[[#This Row],[Frequentie weekend]]+Tabel3[[#This Row],[Frequentie feestdagen]]</f>
        <v>0</v>
      </c>
      <c r="N142" s="102">
        <f>IF(Tabel3[[#This Row],[Frequentie Totaal]]=0,0,Tabel3[[#This Row],[M2 vloer ]])</f>
        <v>0</v>
      </c>
      <c r="O142" s="210"/>
      <c r="P142" s="25"/>
      <c r="Q142" s="25" t="str">
        <f>IFERROR(INDEX('4. Normen &amp; Tarieven'!$E$10:$N$34,MATCH(G142,'4. Normen &amp; Tarieven'!$B$10:$B$34,0),MATCH(P142,'4. Normen &amp; Tarieven'!$E$8:$Z$8,0)),"")</f>
        <v/>
      </c>
      <c r="R142" s="211">
        <f>IF(Tabel3[[#This Row],[Frequentie werkdagen]]&gt;0,Tabel3[[#This Row],[Frequentie werkdagen]]*Tabel3[[#This Row],[M2 vloer ]]/Tabel3[[#This Row],[Norm werkdagen]],0)</f>
        <v>0</v>
      </c>
      <c r="S142" s="169">
        <f>Tabel3[[#This Row],[Uren per jaar]]*$S$4</f>
        <v>0</v>
      </c>
      <c r="T142" s="152"/>
      <c r="U142" s="152" t="str">
        <f>IFERROR(INDEX('4. Normen &amp; Tarieven'!$E$10:$N$34,MATCH(G142,'4. Normen &amp; Tarieven'!$B$10:$B$34,0),MATCH(T142,'4. Normen &amp; Tarieven'!$E$8:$Z$8,0)),"")</f>
        <v/>
      </c>
      <c r="V142" s="211">
        <f>IF(Tabel3[[#This Row],[Frequentie weekend]]&gt;0,Tabel3[[#This Row],[Frequentie weekend]]*Tabel3[[#This Row],[M2 vloer ]]/Tabel3[[#This Row],[Norm weekenden]],0)</f>
        <v>0</v>
      </c>
      <c r="W142" s="169">
        <f>Tabel3[[#This Row],[Uren per jaar weekend]]*$W$4</f>
        <v>0</v>
      </c>
      <c r="X142" s="152"/>
      <c r="Y142" s="152" t="str">
        <f>IFERROR(INDEX('4. Normen &amp; Tarieven'!$E$10:$N$34,MATCH(G142,'4. Normen &amp; Tarieven'!$B$10:$B$34,0),MATCH(X142,'4. Normen &amp; Tarieven'!$E$8:$Z$8,0)),"")</f>
        <v/>
      </c>
      <c r="Z142" s="206">
        <f>IF(Tabel3[[#This Row],[Frequentie feestdagen]]&gt;0,Tabel3[[#This Row],[Frequentie feestdagen]]*Tabel3[[#This Row],[M2 vloer ]]/Tabel3[[#This Row],[Norm feestdagen]],0)</f>
        <v>0</v>
      </c>
      <c r="AA142" s="170">
        <f>Tabel3[[#This Row],[Uren per jaar feestdagen]]*$AA$4</f>
        <v>0</v>
      </c>
      <c r="AB142" s="107">
        <f t="shared" si="7"/>
        <v>0</v>
      </c>
      <c r="AC142" s="207">
        <f t="shared" si="6"/>
        <v>0</v>
      </c>
    </row>
    <row r="143" spans="3:29" ht="14.1" customHeight="1" x14ac:dyDescent="0.25">
      <c r="C143" s="42" t="s">
        <v>136</v>
      </c>
      <c r="D143" s="43" t="s">
        <v>346</v>
      </c>
      <c r="E143" s="44"/>
      <c r="F143" s="45" t="s">
        <v>487</v>
      </c>
      <c r="G143" s="45" t="s">
        <v>174</v>
      </c>
      <c r="H143" s="50" t="str">
        <f>VLOOKUP(Tabel3[[#This Row],[Ruimtecode]],'2. Programma'!$B$143:$C$160,2,0)</f>
        <v>Atelier</v>
      </c>
      <c r="I143" s="46" t="s">
        <v>527</v>
      </c>
      <c r="J143" s="46" t="s">
        <v>524</v>
      </c>
      <c r="K143" s="49">
        <v>80</v>
      </c>
      <c r="L143" s="101">
        <v>52</v>
      </c>
      <c r="M143" s="102">
        <f>Tabel3[[#This Row],[Frequentie werkdagen]]+Tabel3[[#This Row],[Frequentie weekend]]+Tabel3[[#This Row],[Frequentie feestdagen]]</f>
        <v>0</v>
      </c>
      <c r="N143" s="102">
        <f>IF(Tabel3[[#This Row],[Frequentie Totaal]]=0,0,Tabel3[[#This Row],[M2 vloer ]])</f>
        <v>0</v>
      </c>
      <c r="O143" s="210"/>
      <c r="P143" s="25"/>
      <c r="Q143" s="25" t="str">
        <f>IFERROR(INDEX('4. Normen &amp; Tarieven'!$E$10:$N$34,MATCH(G143,'4. Normen &amp; Tarieven'!$B$10:$B$34,0),MATCH(P143,'4. Normen &amp; Tarieven'!$E$8:$Z$8,0)),"")</f>
        <v/>
      </c>
      <c r="R143" s="211">
        <f>IF(Tabel3[[#This Row],[Frequentie werkdagen]]&gt;0,Tabel3[[#This Row],[Frequentie werkdagen]]*Tabel3[[#This Row],[M2 vloer ]]/Tabel3[[#This Row],[Norm werkdagen]],0)</f>
        <v>0</v>
      </c>
      <c r="S143" s="169">
        <f>Tabel3[[#This Row],[Uren per jaar]]*$S$4</f>
        <v>0</v>
      </c>
      <c r="T143" s="152"/>
      <c r="U143" s="152" t="str">
        <f>IFERROR(INDEX('4. Normen &amp; Tarieven'!$E$10:$N$34,MATCH(G143,'4. Normen &amp; Tarieven'!$B$10:$B$34,0),MATCH(T143,'4. Normen &amp; Tarieven'!$E$8:$Z$8,0)),"")</f>
        <v/>
      </c>
      <c r="V143" s="211">
        <f>IF(Tabel3[[#This Row],[Frequentie weekend]]&gt;0,Tabel3[[#This Row],[Frequentie weekend]]*Tabel3[[#This Row],[M2 vloer ]]/Tabel3[[#This Row],[Norm weekenden]],0)</f>
        <v>0</v>
      </c>
      <c r="W143" s="169">
        <f>Tabel3[[#This Row],[Uren per jaar weekend]]*$W$4</f>
        <v>0</v>
      </c>
      <c r="X143" s="152"/>
      <c r="Y143" s="152" t="str">
        <f>IFERROR(INDEX('4. Normen &amp; Tarieven'!$E$10:$N$34,MATCH(G143,'4. Normen &amp; Tarieven'!$B$10:$B$34,0),MATCH(X143,'4. Normen &amp; Tarieven'!$E$8:$Z$8,0)),"")</f>
        <v/>
      </c>
      <c r="Z143" s="206">
        <f>IF(Tabel3[[#This Row],[Frequentie feestdagen]]&gt;0,Tabel3[[#This Row],[Frequentie feestdagen]]*Tabel3[[#This Row],[M2 vloer ]]/Tabel3[[#This Row],[Norm feestdagen]],0)</f>
        <v>0</v>
      </c>
      <c r="AA143" s="170">
        <f>Tabel3[[#This Row],[Uren per jaar feestdagen]]*$AA$4</f>
        <v>0</v>
      </c>
      <c r="AB143" s="107">
        <f t="shared" si="7"/>
        <v>0</v>
      </c>
      <c r="AC143" s="207">
        <f t="shared" si="6"/>
        <v>0</v>
      </c>
    </row>
    <row r="144" spans="3:29" ht="14.1" customHeight="1" x14ac:dyDescent="0.25">
      <c r="C144" s="42" t="s">
        <v>136</v>
      </c>
      <c r="D144" s="43" t="s">
        <v>346</v>
      </c>
      <c r="E144" s="44"/>
      <c r="F144" s="45" t="s">
        <v>488</v>
      </c>
      <c r="G144" s="45" t="s">
        <v>177</v>
      </c>
      <c r="H144" s="50" t="str">
        <f>VLOOKUP(Tabel3[[#This Row],[Ruimtecode]],'2. Programma'!$B$143:$C$160,2,0)</f>
        <v>Expositiezaal</v>
      </c>
      <c r="I144" s="46" t="s">
        <v>529</v>
      </c>
      <c r="J144" s="46" t="s">
        <v>524</v>
      </c>
      <c r="K144" s="49">
        <v>77</v>
      </c>
      <c r="L144" s="101">
        <v>52</v>
      </c>
      <c r="M144" s="102">
        <f>Tabel3[[#This Row],[Frequentie werkdagen]]+Tabel3[[#This Row],[Frequentie weekend]]+Tabel3[[#This Row],[Frequentie feestdagen]]</f>
        <v>156</v>
      </c>
      <c r="N144" s="102">
        <f>IF(Tabel3[[#This Row],[Frequentie Totaal]]=0,0,Tabel3[[#This Row],[M2 vloer ]])</f>
        <v>77</v>
      </c>
      <c r="O144" s="210"/>
      <c r="P144" s="25">
        <v>156</v>
      </c>
      <c r="Q144" s="25">
        <f>IFERROR(INDEX('4. Normen &amp; Tarieven'!$E$10:$N$34,MATCH(G144,'4. Normen &amp; Tarieven'!$B$10:$B$34,0),MATCH(P144,'4. Normen &amp; Tarieven'!$E$8:$Z$8,0)),"")</f>
        <v>100</v>
      </c>
      <c r="R144" s="211">
        <f>IF(Tabel3[[#This Row],[Frequentie werkdagen]]&gt;0,Tabel3[[#This Row],[Frequentie werkdagen]]*Tabel3[[#This Row],[M2 vloer ]]/Tabel3[[#This Row],[Norm werkdagen]],0)</f>
        <v>120.12</v>
      </c>
      <c r="S144" s="169">
        <f>Tabel3[[#This Row],[Uren per jaar]]*$S$4</f>
        <v>0</v>
      </c>
      <c r="T144" s="152"/>
      <c r="U144" s="152" t="str">
        <f>IFERROR(INDEX('4. Normen &amp; Tarieven'!$E$10:$N$34,MATCH(G144,'4. Normen &amp; Tarieven'!$B$10:$B$34,0),MATCH(T144,'4. Normen &amp; Tarieven'!$E$8:$Z$8,0)),"")</f>
        <v/>
      </c>
      <c r="V144" s="211">
        <f>IF(Tabel3[[#This Row],[Frequentie weekend]]&gt;0,Tabel3[[#This Row],[Frequentie weekend]]*Tabel3[[#This Row],[M2 vloer ]]/Tabel3[[#This Row],[Norm weekenden]],0)</f>
        <v>0</v>
      </c>
      <c r="W144" s="169">
        <f>Tabel3[[#This Row],[Uren per jaar weekend]]*$W$4</f>
        <v>0</v>
      </c>
      <c r="X144" s="152"/>
      <c r="Y144" s="152" t="str">
        <f>IFERROR(INDEX('4. Normen &amp; Tarieven'!$E$10:$N$34,MATCH(G144,'4. Normen &amp; Tarieven'!$B$10:$B$34,0),MATCH(X144,'4. Normen &amp; Tarieven'!$E$8:$Z$8,0)),"")</f>
        <v/>
      </c>
      <c r="Z144" s="206">
        <f>IF(Tabel3[[#This Row],[Frequentie feestdagen]]&gt;0,Tabel3[[#This Row],[Frequentie feestdagen]]*Tabel3[[#This Row],[M2 vloer ]]/Tabel3[[#This Row],[Norm feestdagen]],0)</f>
        <v>0</v>
      </c>
      <c r="AA144" s="170">
        <f>Tabel3[[#This Row],[Uren per jaar feestdagen]]*$AA$4</f>
        <v>0</v>
      </c>
      <c r="AB144" s="107">
        <f t="shared" si="7"/>
        <v>120.12</v>
      </c>
      <c r="AC144" s="207">
        <f t="shared" si="6"/>
        <v>0</v>
      </c>
    </row>
    <row r="145" spans="3:29" ht="14.1" customHeight="1" x14ac:dyDescent="0.25">
      <c r="C145" s="42" t="s">
        <v>136</v>
      </c>
      <c r="D145" s="43" t="s">
        <v>346</v>
      </c>
      <c r="E145" s="44"/>
      <c r="F145" s="45" t="s">
        <v>489</v>
      </c>
      <c r="G145" s="45" t="s">
        <v>162</v>
      </c>
      <c r="H145" s="50" t="str">
        <f>VLOOKUP(Tabel3[[#This Row],[Ruimtecode]],'2. Programma'!$B$143:$C$160,2,0)</f>
        <v>Overig</v>
      </c>
      <c r="I145" s="46" t="s">
        <v>529</v>
      </c>
      <c r="J145" s="46" t="s">
        <v>524</v>
      </c>
      <c r="K145" s="49">
        <v>145</v>
      </c>
      <c r="L145" s="101">
        <v>52</v>
      </c>
      <c r="M145" s="102">
        <f>Tabel3[[#This Row],[Frequentie werkdagen]]+Tabel3[[#This Row],[Frequentie weekend]]+Tabel3[[#This Row],[Frequentie feestdagen]]</f>
        <v>0</v>
      </c>
      <c r="N145" s="102">
        <f>IF(Tabel3[[#This Row],[Frequentie Totaal]]=0,0,Tabel3[[#This Row],[M2 vloer ]])</f>
        <v>0</v>
      </c>
      <c r="O145" s="210"/>
      <c r="P145" s="25"/>
      <c r="Q145" s="25" t="str">
        <f>IFERROR(INDEX('4. Normen &amp; Tarieven'!$E$10:$N$34,MATCH(G145,'4. Normen &amp; Tarieven'!$B$10:$B$34,0),MATCH(P145,'4. Normen &amp; Tarieven'!$E$8:$Z$8,0)),"")</f>
        <v/>
      </c>
      <c r="R145" s="211">
        <f>IF(Tabel3[[#This Row],[Frequentie werkdagen]]&gt;0,Tabel3[[#This Row],[Frequentie werkdagen]]*Tabel3[[#This Row],[M2 vloer ]]/Tabel3[[#This Row],[Norm werkdagen]],0)</f>
        <v>0</v>
      </c>
      <c r="S145" s="169">
        <f>Tabel3[[#This Row],[Uren per jaar]]*$S$4</f>
        <v>0</v>
      </c>
      <c r="T145" s="152"/>
      <c r="U145" s="152" t="str">
        <f>IFERROR(INDEX('4. Normen &amp; Tarieven'!$E$10:$N$34,MATCH(G145,'4. Normen &amp; Tarieven'!$B$10:$B$34,0),MATCH(T145,'4. Normen &amp; Tarieven'!$E$8:$Z$8,0)),"")</f>
        <v/>
      </c>
      <c r="V145" s="211">
        <f>IF(Tabel3[[#This Row],[Frequentie weekend]]&gt;0,Tabel3[[#This Row],[Frequentie weekend]]*Tabel3[[#This Row],[M2 vloer ]]/Tabel3[[#This Row],[Norm weekenden]],0)</f>
        <v>0</v>
      </c>
      <c r="W145" s="169">
        <f>Tabel3[[#This Row],[Uren per jaar weekend]]*$W$4</f>
        <v>0</v>
      </c>
      <c r="X145" s="152"/>
      <c r="Y145" s="152" t="str">
        <f>IFERROR(INDEX('4. Normen &amp; Tarieven'!$E$10:$N$34,MATCH(G145,'4. Normen &amp; Tarieven'!$B$10:$B$34,0),MATCH(X145,'4. Normen &amp; Tarieven'!$E$8:$Z$8,0)),"")</f>
        <v/>
      </c>
      <c r="Z145" s="206">
        <f>IF(Tabel3[[#This Row],[Frequentie feestdagen]]&gt;0,Tabel3[[#This Row],[Frequentie feestdagen]]*Tabel3[[#This Row],[M2 vloer ]]/Tabel3[[#This Row],[Norm feestdagen]],0)</f>
        <v>0</v>
      </c>
      <c r="AA145" s="170">
        <f>Tabel3[[#This Row],[Uren per jaar feestdagen]]*$AA$4</f>
        <v>0</v>
      </c>
      <c r="AB145" s="107">
        <f t="shared" si="7"/>
        <v>0</v>
      </c>
      <c r="AC145" s="207">
        <f t="shared" si="6"/>
        <v>0</v>
      </c>
    </row>
    <row r="146" spans="3:29" ht="14.1" customHeight="1" x14ac:dyDescent="0.25">
      <c r="C146" s="42" t="s">
        <v>136</v>
      </c>
      <c r="D146" s="43" t="s">
        <v>346</v>
      </c>
      <c r="E146" s="44"/>
      <c r="F146" s="45" t="s">
        <v>490</v>
      </c>
      <c r="G146" s="45" t="s">
        <v>166</v>
      </c>
      <c r="H146" s="50" t="str">
        <f>VLOOKUP(Tabel3[[#This Row],[Ruimtecode]],'2. Programma'!$B$143:$C$160,2,0)</f>
        <v>Gangen/Hallen/Liften</v>
      </c>
      <c r="I146" s="46" t="s">
        <v>529</v>
      </c>
      <c r="J146" s="46" t="s">
        <v>524</v>
      </c>
      <c r="K146" s="49">
        <v>20</v>
      </c>
      <c r="L146" s="101">
        <v>52</v>
      </c>
      <c r="M146" s="102">
        <f>Tabel3[[#This Row],[Frequentie werkdagen]]+Tabel3[[#This Row],[Frequentie weekend]]+Tabel3[[#This Row],[Frequentie feestdagen]]</f>
        <v>104</v>
      </c>
      <c r="N146" s="102">
        <f>IF(Tabel3[[#This Row],[Frequentie Totaal]]=0,0,Tabel3[[#This Row],[M2 vloer ]])</f>
        <v>20</v>
      </c>
      <c r="O146" s="210"/>
      <c r="P146" s="25">
        <v>104</v>
      </c>
      <c r="Q146" s="25">
        <f>IFERROR(INDEX('4. Normen &amp; Tarieven'!$E$10:$N$34,MATCH(G146,'4. Normen &amp; Tarieven'!$B$10:$B$34,0),MATCH(P146,'4. Normen &amp; Tarieven'!$E$8:$Z$8,0)),"")</f>
        <v>100</v>
      </c>
      <c r="R146" s="211">
        <f>IF(Tabel3[[#This Row],[Frequentie werkdagen]]&gt;0,Tabel3[[#This Row],[Frequentie werkdagen]]*Tabel3[[#This Row],[M2 vloer ]]/Tabel3[[#This Row],[Norm werkdagen]],0)</f>
        <v>20.8</v>
      </c>
      <c r="S146" s="169">
        <f>Tabel3[[#This Row],[Uren per jaar]]*$S$4</f>
        <v>0</v>
      </c>
      <c r="T146" s="152"/>
      <c r="U146" s="152" t="str">
        <f>IFERROR(INDEX('4. Normen &amp; Tarieven'!$E$10:$N$34,MATCH(G146,'4. Normen &amp; Tarieven'!$B$10:$B$34,0),MATCH(T146,'4. Normen &amp; Tarieven'!$E$8:$Z$8,0)),"")</f>
        <v/>
      </c>
      <c r="V146" s="211">
        <f>IF(Tabel3[[#This Row],[Frequentie weekend]]&gt;0,Tabel3[[#This Row],[Frequentie weekend]]*Tabel3[[#This Row],[M2 vloer ]]/Tabel3[[#This Row],[Norm weekenden]],0)</f>
        <v>0</v>
      </c>
      <c r="W146" s="169">
        <f>Tabel3[[#This Row],[Uren per jaar weekend]]*$W$4</f>
        <v>0</v>
      </c>
      <c r="X146" s="152"/>
      <c r="Y146" s="152" t="str">
        <f>IFERROR(INDEX('4. Normen &amp; Tarieven'!$E$10:$N$34,MATCH(G146,'4. Normen &amp; Tarieven'!$B$10:$B$34,0),MATCH(X146,'4. Normen &amp; Tarieven'!$E$8:$Z$8,0)),"")</f>
        <v/>
      </c>
      <c r="Z146" s="206">
        <f>IF(Tabel3[[#This Row],[Frequentie feestdagen]]&gt;0,Tabel3[[#This Row],[Frequentie feestdagen]]*Tabel3[[#This Row],[M2 vloer ]]/Tabel3[[#This Row],[Norm feestdagen]],0)</f>
        <v>0</v>
      </c>
      <c r="AA146" s="170">
        <f>Tabel3[[#This Row],[Uren per jaar feestdagen]]*$AA$4</f>
        <v>0</v>
      </c>
      <c r="AB146" s="107">
        <f t="shared" si="7"/>
        <v>20.8</v>
      </c>
      <c r="AC146" s="207">
        <f t="shared" si="6"/>
        <v>0</v>
      </c>
    </row>
    <row r="147" spans="3:29" ht="14.1" customHeight="1" x14ac:dyDescent="0.25">
      <c r="C147" s="42" t="s">
        <v>136</v>
      </c>
      <c r="D147" s="43" t="s">
        <v>346</v>
      </c>
      <c r="E147" s="44"/>
      <c r="F147" s="45" t="s">
        <v>491</v>
      </c>
      <c r="G147" s="45" t="s">
        <v>162</v>
      </c>
      <c r="H147" s="50" t="str">
        <f>VLOOKUP(Tabel3[[#This Row],[Ruimtecode]],'2. Programma'!$B$143:$C$160,2,0)</f>
        <v>Overig</v>
      </c>
      <c r="I147" s="46" t="s">
        <v>529</v>
      </c>
      <c r="J147" s="46" t="s">
        <v>524</v>
      </c>
      <c r="K147" s="49">
        <v>481</v>
      </c>
      <c r="L147" s="101">
        <v>52</v>
      </c>
      <c r="M147" s="102">
        <f>Tabel3[[#This Row],[Frequentie werkdagen]]+Tabel3[[#This Row],[Frequentie weekend]]+Tabel3[[#This Row],[Frequentie feestdagen]]</f>
        <v>0</v>
      </c>
      <c r="N147" s="102">
        <f>IF(Tabel3[[#This Row],[Frequentie Totaal]]=0,0,Tabel3[[#This Row],[M2 vloer ]])</f>
        <v>0</v>
      </c>
      <c r="O147" s="210"/>
      <c r="P147" s="25"/>
      <c r="Q147" s="25" t="str">
        <f>IFERROR(INDEX('4. Normen &amp; Tarieven'!$E$10:$N$34,MATCH(G147,'4. Normen &amp; Tarieven'!$B$10:$B$34,0),MATCH(P147,'4. Normen &amp; Tarieven'!$E$8:$Z$8,0)),"")</f>
        <v/>
      </c>
      <c r="R147" s="211">
        <f>IF(Tabel3[[#This Row],[Frequentie werkdagen]]&gt;0,Tabel3[[#This Row],[Frequentie werkdagen]]*Tabel3[[#This Row],[M2 vloer ]]/Tabel3[[#This Row],[Norm werkdagen]],0)</f>
        <v>0</v>
      </c>
      <c r="S147" s="169">
        <f>Tabel3[[#This Row],[Uren per jaar]]*$S$4</f>
        <v>0</v>
      </c>
      <c r="T147" s="152"/>
      <c r="U147" s="152" t="str">
        <f>IFERROR(INDEX('4. Normen &amp; Tarieven'!$E$10:$N$34,MATCH(G147,'4. Normen &amp; Tarieven'!$B$10:$B$34,0),MATCH(T147,'4. Normen &amp; Tarieven'!$E$8:$Z$8,0)),"")</f>
        <v/>
      </c>
      <c r="V147" s="211">
        <f>IF(Tabel3[[#This Row],[Frequentie weekend]]&gt;0,Tabel3[[#This Row],[Frequentie weekend]]*Tabel3[[#This Row],[M2 vloer ]]/Tabel3[[#This Row],[Norm weekenden]],0)</f>
        <v>0</v>
      </c>
      <c r="W147" s="169">
        <f>Tabel3[[#This Row],[Uren per jaar weekend]]*$W$4</f>
        <v>0</v>
      </c>
      <c r="X147" s="152"/>
      <c r="Y147" s="152" t="str">
        <f>IFERROR(INDEX('4. Normen &amp; Tarieven'!$E$10:$N$34,MATCH(G147,'4. Normen &amp; Tarieven'!$B$10:$B$34,0),MATCH(X147,'4. Normen &amp; Tarieven'!$E$8:$Z$8,0)),"")</f>
        <v/>
      </c>
      <c r="Z147" s="206">
        <f>IF(Tabel3[[#This Row],[Frequentie feestdagen]]&gt;0,Tabel3[[#This Row],[Frequentie feestdagen]]*Tabel3[[#This Row],[M2 vloer ]]/Tabel3[[#This Row],[Norm feestdagen]],0)</f>
        <v>0</v>
      </c>
      <c r="AA147" s="170">
        <f>Tabel3[[#This Row],[Uren per jaar feestdagen]]*$AA$4</f>
        <v>0</v>
      </c>
      <c r="AB147" s="107">
        <f t="shared" si="7"/>
        <v>0</v>
      </c>
      <c r="AC147" s="207">
        <f t="shared" si="6"/>
        <v>0</v>
      </c>
    </row>
    <row r="148" spans="3:29" ht="14.1" customHeight="1" x14ac:dyDescent="0.25">
      <c r="C148" s="42" t="s">
        <v>136</v>
      </c>
      <c r="D148" s="43" t="s">
        <v>346</v>
      </c>
      <c r="E148" s="44"/>
      <c r="F148" s="45" t="s">
        <v>492</v>
      </c>
      <c r="G148" s="45" t="s">
        <v>162</v>
      </c>
      <c r="H148" s="50" t="str">
        <f>VLOOKUP(Tabel3[[#This Row],[Ruimtecode]],'2. Programma'!$B$143:$C$160,2,0)</f>
        <v>Overig</v>
      </c>
      <c r="I148" s="46" t="s">
        <v>529</v>
      </c>
      <c r="J148" s="46" t="s">
        <v>524</v>
      </c>
      <c r="K148" s="49">
        <v>0</v>
      </c>
      <c r="L148" s="101">
        <v>52</v>
      </c>
      <c r="M148" s="102">
        <f>Tabel3[[#This Row],[Frequentie werkdagen]]+Tabel3[[#This Row],[Frequentie weekend]]+Tabel3[[#This Row],[Frequentie feestdagen]]</f>
        <v>0</v>
      </c>
      <c r="N148" s="102">
        <f>IF(Tabel3[[#This Row],[Frequentie Totaal]]=0,0,Tabel3[[#This Row],[M2 vloer ]])</f>
        <v>0</v>
      </c>
      <c r="O148" s="215"/>
      <c r="P148" s="25"/>
      <c r="Q148" s="25" t="str">
        <f>IFERROR(INDEX('4. Normen &amp; Tarieven'!$E$10:$N$34,MATCH(G148,'4. Normen &amp; Tarieven'!$B$10:$B$34,0),MATCH(P148,'4. Normen &amp; Tarieven'!$E$8:$Z$8,0)),"")</f>
        <v/>
      </c>
      <c r="R148" s="211">
        <f>IF(Tabel3[[#This Row],[Frequentie werkdagen]]&gt;0,Tabel3[[#This Row],[Frequentie werkdagen]]*Tabel3[[#This Row],[M2 vloer ]]/Tabel3[[#This Row],[Norm werkdagen]],0)</f>
        <v>0</v>
      </c>
      <c r="S148" s="169">
        <f>Tabel3[[#This Row],[Uren per jaar]]*$S$4</f>
        <v>0</v>
      </c>
      <c r="T148" s="152"/>
      <c r="U148" s="152" t="str">
        <f>IFERROR(INDEX('4. Normen &amp; Tarieven'!$E$10:$N$34,MATCH(G148,'4. Normen &amp; Tarieven'!$B$10:$B$34,0),MATCH(T148,'4. Normen &amp; Tarieven'!$E$8:$Z$8,0)),"")</f>
        <v/>
      </c>
      <c r="V148" s="211">
        <f>IF(Tabel3[[#This Row],[Frequentie weekend]]&gt;0,Tabel3[[#This Row],[Frequentie weekend]]*Tabel3[[#This Row],[M2 vloer ]]/Tabel3[[#This Row],[Norm weekenden]],0)</f>
        <v>0</v>
      </c>
      <c r="W148" s="169">
        <f>Tabel3[[#This Row],[Uren per jaar weekend]]*$W$4</f>
        <v>0</v>
      </c>
      <c r="X148" s="152"/>
      <c r="Y148" s="152" t="str">
        <f>IFERROR(INDEX('4. Normen &amp; Tarieven'!$E$10:$N$34,MATCH(G148,'4. Normen &amp; Tarieven'!$B$10:$B$34,0),MATCH(X148,'4. Normen &amp; Tarieven'!$E$8:$Z$8,0)),"")</f>
        <v/>
      </c>
      <c r="Z148" s="206">
        <f>IF(Tabel3[[#This Row],[Frequentie feestdagen]]&gt;0,Tabel3[[#This Row],[Frequentie feestdagen]]*Tabel3[[#This Row],[M2 vloer ]]/Tabel3[[#This Row],[Norm feestdagen]],0)</f>
        <v>0</v>
      </c>
      <c r="AA148" s="170">
        <f>Tabel3[[#This Row],[Uren per jaar feestdagen]]*$AA$4</f>
        <v>0</v>
      </c>
      <c r="AB148" s="107">
        <f t="shared" si="7"/>
        <v>0</v>
      </c>
      <c r="AC148" s="207">
        <f t="shared" si="6"/>
        <v>0</v>
      </c>
    </row>
    <row r="149" spans="3:29" ht="14.1" customHeight="1" x14ac:dyDescent="0.25">
      <c r="C149" s="42" t="s">
        <v>136</v>
      </c>
      <c r="D149" s="43" t="s">
        <v>346</v>
      </c>
      <c r="E149" s="44"/>
      <c r="F149" s="45" t="s">
        <v>493</v>
      </c>
      <c r="G149" s="45" t="s">
        <v>166</v>
      </c>
      <c r="H149" s="50" t="str">
        <f>VLOOKUP(Tabel3[[#This Row],[Ruimtecode]],'2. Programma'!$B$143:$C$160,2,0)</f>
        <v>Gangen/Hallen/Liften</v>
      </c>
      <c r="I149" s="46" t="s">
        <v>529</v>
      </c>
      <c r="J149" s="46" t="s">
        <v>524</v>
      </c>
      <c r="K149" s="49">
        <v>45</v>
      </c>
      <c r="L149" s="101">
        <v>52</v>
      </c>
      <c r="M149" s="102">
        <f>Tabel3[[#This Row],[Frequentie werkdagen]]+Tabel3[[#This Row],[Frequentie weekend]]+Tabel3[[#This Row],[Frequentie feestdagen]]</f>
        <v>52</v>
      </c>
      <c r="N149" s="102">
        <f>IF(Tabel3[[#This Row],[Frequentie Totaal]]=0,0,Tabel3[[#This Row],[M2 vloer ]])</f>
        <v>45</v>
      </c>
      <c r="O149" s="215"/>
      <c r="P149" s="25">
        <v>52</v>
      </c>
      <c r="Q149" s="25">
        <f>IFERROR(INDEX('4. Normen &amp; Tarieven'!$E$10:$N$34,MATCH(G149,'4. Normen &amp; Tarieven'!$B$10:$B$34,0),MATCH(P149,'4. Normen &amp; Tarieven'!$E$8:$Z$8,0)),"")</f>
        <v>100</v>
      </c>
      <c r="R149" s="211">
        <f>IF(Tabel3[[#This Row],[Frequentie werkdagen]]&gt;0,Tabel3[[#This Row],[Frequentie werkdagen]]*Tabel3[[#This Row],[M2 vloer ]]/Tabel3[[#This Row],[Norm werkdagen]],0)</f>
        <v>23.4</v>
      </c>
      <c r="S149" s="169">
        <f>Tabel3[[#This Row],[Uren per jaar]]*$S$4</f>
        <v>0</v>
      </c>
      <c r="T149" s="152"/>
      <c r="U149" s="152" t="str">
        <f>IFERROR(INDEX('4. Normen &amp; Tarieven'!$E$10:$N$34,MATCH(G149,'4. Normen &amp; Tarieven'!$B$10:$B$34,0),MATCH(T149,'4. Normen &amp; Tarieven'!$E$8:$Z$8,0)),"")</f>
        <v/>
      </c>
      <c r="V149" s="211">
        <f>IF(Tabel3[[#This Row],[Frequentie weekend]]&gt;0,Tabel3[[#This Row],[Frequentie weekend]]*Tabel3[[#This Row],[M2 vloer ]]/Tabel3[[#This Row],[Norm weekenden]],0)</f>
        <v>0</v>
      </c>
      <c r="W149" s="169">
        <f>Tabel3[[#This Row],[Uren per jaar weekend]]*$W$4</f>
        <v>0</v>
      </c>
      <c r="X149" s="152"/>
      <c r="Y149" s="152" t="str">
        <f>IFERROR(INDEX('4. Normen &amp; Tarieven'!$E$10:$N$34,MATCH(G149,'4. Normen &amp; Tarieven'!$B$10:$B$34,0),MATCH(X149,'4. Normen &amp; Tarieven'!$E$8:$Z$8,0)),"")</f>
        <v/>
      </c>
      <c r="Z149" s="206">
        <f>IF(Tabel3[[#This Row],[Frequentie feestdagen]]&gt;0,Tabel3[[#This Row],[Frequentie feestdagen]]*Tabel3[[#This Row],[M2 vloer ]]/Tabel3[[#This Row],[Norm feestdagen]],0)</f>
        <v>0</v>
      </c>
      <c r="AA149" s="170">
        <f>Tabel3[[#This Row],[Uren per jaar feestdagen]]*$AA$4</f>
        <v>0</v>
      </c>
      <c r="AB149" s="107">
        <f t="shared" si="7"/>
        <v>23.4</v>
      </c>
      <c r="AC149" s="207">
        <f t="shared" si="6"/>
        <v>0</v>
      </c>
    </row>
    <row r="150" spans="3:29" ht="14.1" customHeight="1" x14ac:dyDescent="0.25">
      <c r="C150" s="42" t="s">
        <v>136</v>
      </c>
      <c r="D150" s="43" t="s">
        <v>346</v>
      </c>
      <c r="E150" s="44"/>
      <c r="F150" s="45" t="s">
        <v>494</v>
      </c>
      <c r="G150" s="45" t="s">
        <v>162</v>
      </c>
      <c r="H150" s="50" t="str">
        <f>VLOOKUP(Tabel3[[#This Row],[Ruimtecode]],'2. Programma'!$B$143:$C$160,2,0)</f>
        <v>Overig</v>
      </c>
      <c r="I150" s="46" t="s">
        <v>533</v>
      </c>
      <c r="J150" s="46" t="s">
        <v>524</v>
      </c>
      <c r="K150" s="49">
        <v>45</v>
      </c>
      <c r="L150" s="101">
        <v>52</v>
      </c>
      <c r="M150" s="102">
        <f>Tabel3[[#This Row],[Frequentie werkdagen]]+Tabel3[[#This Row],[Frequentie weekend]]+Tabel3[[#This Row],[Frequentie feestdagen]]</f>
        <v>0</v>
      </c>
      <c r="N150" s="102">
        <f>IF(Tabel3[[#This Row],[Frequentie Totaal]]=0,0,Tabel3[[#This Row],[M2 vloer ]])</f>
        <v>0</v>
      </c>
      <c r="O150" s="210" t="s">
        <v>536</v>
      </c>
      <c r="P150" s="25"/>
      <c r="Q150" s="25" t="str">
        <f>IFERROR(INDEX('4. Normen &amp; Tarieven'!$E$10:$N$34,MATCH(G150,'4. Normen &amp; Tarieven'!$B$10:$B$34,0),MATCH(P150,'4. Normen &amp; Tarieven'!$E$8:$Z$8,0)),"")</f>
        <v/>
      </c>
      <c r="R150" s="211">
        <f>IF(Tabel3[[#This Row],[Frequentie werkdagen]]&gt;0,Tabel3[[#This Row],[Frequentie werkdagen]]*Tabel3[[#This Row],[M2 vloer ]]/Tabel3[[#This Row],[Norm werkdagen]],0)</f>
        <v>0</v>
      </c>
      <c r="S150" s="169">
        <f>Tabel3[[#This Row],[Uren per jaar]]*$S$4</f>
        <v>0</v>
      </c>
      <c r="T150" s="152"/>
      <c r="U150" s="152" t="str">
        <f>IFERROR(INDEX('4. Normen &amp; Tarieven'!$E$10:$N$34,MATCH(G150,'4. Normen &amp; Tarieven'!$B$10:$B$34,0),MATCH(T150,'4. Normen &amp; Tarieven'!$E$8:$Z$8,0)),"")</f>
        <v/>
      </c>
      <c r="V150" s="211">
        <f>IF(Tabel3[[#This Row],[Frequentie weekend]]&gt;0,Tabel3[[#This Row],[Frequentie weekend]]*Tabel3[[#This Row],[M2 vloer ]]/Tabel3[[#This Row],[Norm weekenden]],0)</f>
        <v>0</v>
      </c>
      <c r="W150" s="169">
        <f>Tabel3[[#This Row],[Uren per jaar weekend]]*$W$4</f>
        <v>0</v>
      </c>
      <c r="X150" s="152"/>
      <c r="Y150" s="152" t="str">
        <f>IFERROR(INDEX('4. Normen &amp; Tarieven'!$E$10:$N$34,MATCH(G150,'4. Normen &amp; Tarieven'!$B$10:$B$34,0),MATCH(X150,'4. Normen &amp; Tarieven'!$E$8:$Z$8,0)),"")</f>
        <v/>
      </c>
      <c r="Z150" s="206">
        <f>IF(Tabel3[[#This Row],[Frequentie feestdagen]]&gt;0,Tabel3[[#This Row],[Frequentie feestdagen]]*Tabel3[[#This Row],[M2 vloer ]]/Tabel3[[#This Row],[Norm feestdagen]],0)</f>
        <v>0</v>
      </c>
      <c r="AA150" s="170">
        <f>Tabel3[[#This Row],[Uren per jaar feestdagen]]*$AA$4</f>
        <v>0</v>
      </c>
      <c r="AB150" s="107">
        <f t="shared" si="7"/>
        <v>0</v>
      </c>
      <c r="AC150" s="207">
        <f t="shared" si="6"/>
        <v>0</v>
      </c>
    </row>
    <row r="151" spans="3:29" ht="14.1" customHeight="1" x14ac:dyDescent="0.25">
      <c r="C151" s="42" t="s">
        <v>136</v>
      </c>
      <c r="D151" s="43" t="s">
        <v>346</v>
      </c>
      <c r="E151" s="44"/>
      <c r="F151" s="45" t="s">
        <v>495</v>
      </c>
      <c r="G151" s="45" t="s">
        <v>162</v>
      </c>
      <c r="H151" s="50" t="str">
        <f>VLOOKUP(Tabel3[[#This Row],[Ruimtecode]],'2. Programma'!$B$143:$C$160,2,0)</f>
        <v>Overig</v>
      </c>
      <c r="I151" s="46" t="s">
        <v>533</v>
      </c>
      <c r="J151" s="46" t="s">
        <v>524</v>
      </c>
      <c r="K151" s="49">
        <v>19</v>
      </c>
      <c r="L151" s="101">
        <v>52</v>
      </c>
      <c r="M151" s="102">
        <f>Tabel3[[#This Row],[Frequentie werkdagen]]+Tabel3[[#This Row],[Frequentie weekend]]+Tabel3[[#This Row],[Frequentie feestdagen]]</f>
        <v>0</v>
      </c>
      <c r="N151" s="102">
        <f>IF(Tabel3[[#This Row],[Frequentie Totaal]]=0,0,Tabel3[[#This Row],[M2 vloer ]])</f>
        <v>0</v>
      </c>
      <c r="O151" s="210" t="s">
        <v>536</v>
      </c>
      <c r="P151" s="25"/>
      <c r="Q151" s="25" t="str">
        <f>IFERROR(INDEX('4. Normen &amp; Tarieven'!$E$10:$N$34,MATCH(G151,'4. Normen &amp; Tarieven'!$B$10:$B$34,0),MATCH(P151,'4. Normen &amp; Tarieven'!$E$8:$Z$8,0)),"")</f>
        <v/>
      </c>
      <c r="R151" s="211">
        <f>IF(Tabel3[[#This Row],[Frequentie werkdagen]]&gt;0,Tabel3[[#This Row],[Frequentie werkdagen]]*Tabel3[[#This Row],[M2 vloer ]]/Tabel3[[#This Row],[Norm werkdagen]],0)</f>
        <v>0</v>
      </c>
      <c r="S151" s="169">
        <f>Tabel3[[#This Row],[Uren per jaar]]*$S$4</f>
        <v>0</v>
      </c>
      <c r="T151" s="152"/>
      <c r="U151" s="152" t="str">
        <f>IFERROR(INDEX('4. Normen &amp; Tarieven'!$E$10:$N$34,MATCH(G151,'4. Normen &amp; Tarieven'!$B$10:$B$34,0),MATCH(T151,'4. Normen &amp; Tarieven'!$E$8:$Z$8,0)),"")</f>
        <v/>
      </c>
      <c r="V151" s="211">
        <f>IF(Tabel3[[#This Row],[Frequentie weekend]]&gt;0,Tabel3[[#This Row],[Frequentie weekend]]*Tabel3[[#This Row],[M2 vloer ]]/Tabel3[[#This Row],[Norm weekenden]],0)</f>
        <v>0</v>
      </c>
      <c r="W151" s="169">
        <f>Tabel3[[#This Row],[Uren per jaar weekend]]*$W$4</f>
        <v>0</v>
      </c>
      <c r="X151" s="152"/>
      <c r="Y151" s="152" t="str">
        <f>IFERROR(INDEX('4. Normen &amp; Tarieven'!$E$10:$N$34,MATCH(G151,'4. Normen &amp; Tarieven'!$B$10:$B$34,0),MATCH(X151,'4. Normen &amp; Tarieven'!$E$8:$Z$8,0)),"")</f>
        <v/>
      </c>
      <c r="Z151" s="206">
        <f>IF(Tabel3[[#This Row],[Frequentie feestdagen]]&gt;0,Tabel3[[#This Row],[Frequentie feestdagen]]*Tabel3[[#This Row],[M2 vloer ]]/Tabel3[[#This Row],[Norm feestdagen]],0)</f>
        <v>0</v>
      </c>
      <c r="AA151" s="170">
        <f>Tabel3[[#This Row],[Uren per jaar feestdagen]]*$AA$4</f>
        <v>0</v>
      </c>
      <c r="AB151" s="107">
        <f t="shared" si="7"/>
        <v>0</v>
      </c>
      <c r="AC151" s="207">
        <f t="shared" si="6"/>
        <v>0</v>
      </c>
    </row>
    <row r="152" spans="3:29" ht="14.1" customHeight="1" x14ac:dyDescent="0.25">
      <c r="C152" s="42" t="s">
        <v>136</v>
      </c>
      <c r="D152" s="43" t="s">
        <v>346</v>
      </c>
      <c r="E152" s="44"/>
      <c r="F152" s="45" t="s">
        <v>430</v>
      </c>
      <c r="G152" s="45" t="s">
        <v>173</v>
      </c>
      <c r="H152" s="50" t="str">
        <f>VLOOKUP(Tabel3[[#This Row],[Ruimtecode]],'2. Programma'!$B$143:$C$160,2,0)</f>
        <v>Bibliotheek</v>
      </c>
      <c r="I152" s="46" t="s">
        <v>276</v>
      </c>
      <c r="J152" s="46" t="s">
        <v>528</v>
      </c>
      <c r="K152" s="49">
        <v>36</v>
      </c>
      <c r="L152" s="101">
        <v>52</v>
      </c>
      <c r="M152" s="102">
        <f>Tabel3[[#This Row],[Frequentie werkdagen]]+Tabel3[[#This Row],[Frequentie weekend]]+Tabel3[[#This Row],[Frequentie feestdagen]]</f>
        <v>156</v>
      </c>
      <c r="N152" s="102">
        <f>IF(Tabel3[[#This Row],[Frequentie Totaal]]=0,0,Tabel3[[#This Row],[M2 vloer ]])</f>
        <v>36</v>
      </c>
      <c r="O152" s="215"/>
      <c r="P152" s="25">
        <v>156</v>
      </c>
      <c r="Q152" s="25">
        <f>IFERROR(INDEX('4. Normen &amp; Tarieven'!$E$10:$N$34,MATCH(G152,'4. Normen &amp; Tarieven'!$B$10:$B$34,0),MATCH(P152,'4. Normen &amp; Tarieven'!$E$8:$Z$8,0)),"")</f>
        <v>100</v>
      </c>
      <c r="R152" s="211">
        <f>IF(Tabel3[[#This Row],[Frequentie werkdagen]]&gt;0,Tabel3[[#This Row],[Frequentie werkdagen]]*Tabel3[[#This Row],[M2 vloer ]]/Tabel3[[#This Row],[Norm werkdagen]],0)</f>
        <v>56.16</v>
      </c>
      <c r="S152" s="169">
        <f>Tabel3[[#This Row],[Uren per jaar]]*$S$4</f>
        <v>0</v>
      </c>
      <c r="T152" s="152"/>
      <c r="U152" s="152" t="str">
        <f>IFERROR(INDEX('4. Normen &amp; Tarieven'!$E$10:$N$34,MATCH(G152,'4. Normen &amp; Tarieven'!$B$10:$B$34,0),MATCH(T152,'4. Normen &amp; Tarieven'!$E$8:$Z$8,0)),"")</f>
        <v/>
      </c>
      <c r="V152" s="211">
        <f>IF(Tabel3[[#This Row],[Frequentie weekend]]&gt;0,Tabel3[[#This Row],[Frequentie weekend]]*Tabel3[[#This Row],[M2 vloer ]]/Tabel3[[#This Row],[Norm weekenden]],0)</f>
        <v>0</v>
      </c>
      <c r="W152" s="169">
        <f>Tabel3[[#This Row],[Uren per jaar weekend]]*$W$4</f>
        <v>0</v>
      </c>
      <c r="X152" s="152"/>
      <c r="Y152" s="152" t="str">
        <f>IFERROR(INDEX('4. Normen &amp; Tarieven'!$E$10:$N$34,MATCH(G152,'4. Normen &amp; Tarieven'!$B$10:$B$34,0),MATCH(X152,'4. Normen &amp; Tarieven'!$E$8:$Z$8,0)),"")</f>
        <v/>
      </c>
      <c r="Z152" s="206">
        <f>IF(Tabel3[[#This Row],[Frequentie feestdagen]]&gt;0,Tabel3[[#This Row],[Frequentie feestdagen]]*Tabel3[[#This Row],[M2 vloer ]]/Tabel3[[#This Row],[Norm feestdagen]],0)</f>
        <v>0</v>
      </c>
      <c r="AA152" s="170">
        <f>Tabel3[[#This Row],[Uren per jaar feestdagen]]*$AA$4</f>
        <v>0</v>
      </c>
      <c r="AB152" s="107">
        <f t="shared" si="7"/>
        <v>56.16</v>
      </c>
      <c r="AC152" s="207">
        <f t="shared" si="6"/>
        <v>0</v>
      </c>
    </row>
    <row r="153" spans="3:29" ht="14.1" customHeight="1" x14ac:dyDescent="0.25">
      <c r="C153" s="42" t="s">
        <v>136</v>
      </c>
      <c r="D153" s="43" t="s">
        <v>347</v>
      </c>
      <c r="E153" s="44"/>
      <c r="F153" s="45" t="s">
        <v>496</v>
      </c>
      <c r="G153" s="45" t="s">
        <v>177</v>
      </c>
      <c r="H153" s="50" t="str">
        <f>VLOOKUP(Tabel3[[#This Row],[Ruimtecode]],'2. Programma'!$B$143:$C$160,2,0)</f>
        <v>Expositiezaal</v>
      </c>
      <c r="I153" s="46" t="s">
        <v>527</v>
      </c>
      <c r="J153" s="46" t="s">
        <v>524</v>
      </c>
      <c r="K153" s="49">
        <v>542</v>
      </c>
      <c r="L153" s="101">
        <v>52</v>
      </c>
      <c r="M153" s="102">
        <f>Tabel3[[#This Row],[Frequentie werkdagen]]+Tabel3[[#This Row],[Frequentie weekend]]+Tabel3[[#This Row],[Frequentie feestdagen]]</f>
        <v>104</v>
      </c>
      <c r="N153" s="102">
        <f>IF(Tabel3[[#This Row],[Frequentie Totaal]]=0,0,Tabel3[[#This Row],[M2 vloer ]])</f>
        <v>542</v>
      </c>
      <c r="O153" s="215"/>
      <c r="P153" s="25">
        <v>104</v>
      </c>
      <c r="Q153" s="25">
        <f>IFERROR(INDEX('4. Normen &amp; Tarieven'!$E$10:$N$34,MATCH(G153,'4. Normen &amp; Tarieven'!$B$10:$B$34,0),MATCH(P153,'4. Normen &amp; Tarieven'!$E$8:$Z$8,0)),"")</f>
        <v>100</v>
      </c>
      <c r="R153" s="211">
        <f>IF(Tabel3[[#This Row],[Frequentie werkdagen]]&gt;0,Tabel3[[#This Row],[Frequentie werkdagen]]*Tabel3[[#This Row],[M2 vloer ]]/Tabel3[[#This Row],[Norm werkdagen]],0)</f>
        <v>563.67999999999995</v>
      </c>
      <c r="S153" s="169">
        <f>Tabel3[[#This Row],[Uren per jaar]]*$S$4</f>
        <v>0</v>
      </c>
      <c r="T153" s="152"/>
      <c r="U153" s="152" t="str">
        <f>IFERROR(INDEX('4. Normen &amp; Tarieven'!$E$10:$N$34,MATCH(G153,'4. Normen &amp; Tarieven'!$B$10:$B$34,0),MATCH(T153,'4. Normen &amp; Tarieven'!$E$8:$Z$8,0)),"")</f>
        <v/>
      </c>
      <c r="V153" s="211">
        <f>IF(Tabel3[[#This Row],[Frequentie weekend]]&gt;0,Tabel3[[#This Row],[Frequentie weekend]]*Tabel3[[#This Row],[M2 vloer ]]/Tabel3[[#This Row],[Norm weekenden]],0)</f>
        <v>0</v>
      </c>
      <c r="W153" s="169">
        <f>Tabel3[[#This Row],[Uren per jaar weekend]]*$W$4</f>
        <v>0</v>
      </c>
      <c r="X153" s="152"/>
      <c r="Y153" s="152" t="str">
        <f>IFERROR(INDEX('4. Normen &amp; Tarieven'!$E$10:$N$34,MATCH(G153,'4. Normen &amp; Tarieven'!$B$10:$B$34,0),MATCH(X153,'4. Normen &amp; Tarieven'!$E$8:$Z$8,0)),"")</f>
        <v/>
      </c>
      <c r="Z153" s="206">
        <f>IF(Tabel3[[#This Row],[Frequentie feestdagen]]&gt;0,Tabel3[[#This Row],[Frequentie feestdagen]]*Tabel3[[#This Row],[M2 vloer ]]/Tabel3[[#This Row],[Norm feestdagen]],0)</f>
        <v>0</v>
      </c>
      <c r="AA153" s="170">
        <f>Tabel3[[#This Row],[Uren per jaar feestdagen]]*$AA$4</f>
        <v>0</v>
      </c>
      <c r="AB153" s="107">
        <f t="shared" si="7"/>
        <v>563.67999999999995</v>
      </c>
      <c r="AC153" s="207">
        <f t="shared" si="6"/>
        <v>0</v>
      </c>
    </row>
    <row r="154" spans="3:29" ht="14.1" customHeight="1" x14ac:dyDescent="0.25">
      <c r="C154" s="42" t="s">
        <v>136</v>
      </c>
      <c r="D154" s="43" t="s">
        <v>347</v>
      </c>
      <c r="E154" s="44"/>
      <c r="F154" s="45" t="s">
        <v>497</v>
      </c>
      <c r="G154" s="45" t="s">
        <v>177</v>
      </c>
      <c r="H154" s="50" t="str">
        <f>VLOOKUP(Tabel3[[#This Row],[Ruimtecode]],'2. Programma'!$B$143:$C$160,2,0)</f>
        <v>Expositiezaal</v>
      </c>
      <c r="I154" s="46" t="s">
        <v>527</v>
      </c>
      <c r="J154" s="46" t="s">
        <v>524</v>
      </c>
      <c r="K154" s="49">
        <v>117</v>
      </c>
      <c r="L154" s="101">
        <v>52</v>
      </c>
      <c r="M154" s="102">
        <f>Tabel3[[#This Row],[Frequentie werkdagen]]+Tabel3[[#This Row],[Frequentie weekend]]+Tabel3[[#This Row],[Frequentie feestdagen]]</f>
        <v>104</v>
      </c>
      <c r="N154" s="102">
        <f>IF(Tabel3[[#This Row],[Frequentie Totaal]]=0,0,Tabel3[[#This Row],[M2 vloer ]])</f>
        <v>117</v>
      </c>
      <c r="O154" s="215"/>
      <c r="P154" s="25">
        <v>104</v>
      </c>
      <c r="Q154" s="25">
        <f>IFERROR(INDEX('4. Normen &amp; Tarieven'!$E$10:$N$34,MATCH(G154,'4. Normen &amp; Tarieven'!$B$10:$B$34,0),MATCH(P154,'4. Normen &amp; Tarieven'!$E$8:$Z$8,0)),"")</f>
        <v>100</v>
      </c>
      <c r="R154" s="211">
        <f>IF(Tabel3[[#This Row],[Frequentie werkdagen]]&gt;0,Tabel3[[#This Row],[Frequentie werkdagen]]*Tabel3[[#This Row],[M2 vloer ]]/Tabel3[[#This Row],[Norm werkdagen]],0)</f>
        <v>121.68</v>
      </c>
      <c r="S154" s="169">
        <f>Tabel3[[#This Row],[Uren per jaar]]*$S$4</f>
        <v>0</v>
      </c>
      <c r="T154" s="152"/>
      <c r="U154" s="152" t="str">
        <f>IFERROR(INDEX('4. Normen &amp; Tarieven'!$E$10:$N$34,MATCH(G154,'4. Normen &amp; Tarieven'!$B$10:$B$34,0),MATCH(T154,'4. Normen &amp; Tarieven'!$E$8:$Z$8,0)),"")</f>
        <v/>
      </c>
      <c r="V154" s="211">
        <f>IF(Tabel3[[#This Row],[Frequentie weekend]]&gt;0,Tabel3[[#This Row],[Frequentie weekend]]*Tabel3[[#This Row],[M2 vloer ]]/Tabel3[[#This Row],[Norm weekenden]],0)</f>
        <v>0</v>
      </c>
      <c r="W154" s="169">
        <f>Tabel3[[#This Row],[Uren per jaar weekend]]*$W$4</f>
        <v>0</v>
      </c>
      <c r="X154" s="152"/>
      <c r="Y154" s="152" t="str">
        <f>IFERROR(INDEX('4. Normen &amp; Tarieven'!$E$10:$N$34,MATCH(G154,'4. Normen &amp; Tarieven'!$B$10:$B$34,0),MATCH(X154,'4. Normen &amp; Tarieven'!$E$8:$Z$8,0)),"")</f>
        <v/>
      </c>
      <c r="Z154" s="206">
        <f>IF(Tabel3[[#This Row],[Frequentie feestdagen]]&gt;0,Tabel3[[#This Row],[Frequentie feestdagen]]*Tabel3[[#This Row],[M2 vloer ]]/Tabel3[[#This Row],[Norm feestdagen]],0)</f>
        <v>0</v>
      </c>
      <c r="AA154" s="170">
        <f>Tabel3[[#This Row],[Uren per jaar feestdagen]]*$AA$4</f>
        <v>0</v>
      </c>
      <c r="AB154" s="107">
        <f t="shared" si="7"/>
        <v>121.68</v>
      </c>
      <c r="AC154" s="207">
        <f t="shared" si="6"/>
        <v>0</v>
      </c>
    </row>
    <row r="155" spans="3:29" ht="14.1" customHeight="1" x14ac:dyDescent="0.25">
      <c r="C155" s="42" t="s">
        <v>136</v>
      </c>
      <c r="D155" s="43" t="s">
        <v>347</v>
      </c>
      <c r="E155" s="44"/>
      <c r="F155" s="45" t="s">
        <v>482</v>
      </c>
      <c r="G155" s="45" t="s">
        <v>166</v>
      </c>
      <c r="H155" s="50" t="str">
        <f>VLOOKUP(Tabel3[[#This Row],[Ruimtecode]],'2. Programma'!$B$143:$C$160,2,0)</f>
        <v>Gangen/Hallen/Liften</v>
      </c>
      <c r="I155" s="46" t="s">
        <v>527</v>
      </c>
      <c r="J155" s="46" t="s">
        <v>524</v>
      </c>
      <c r="K155" s="49">
        <v>45</v>
      </c>
      <c r="L155" s="101">
        <v>52</v>
      </c>
      <c r="M155" s="102">
        <f>Tabel3[[#This Row],[Frequentie werkdagen]]+Tabel3[[#This Row],[Frequentie weekend]]+Tabel3[[#This Row],[Frequentie feestdagen]]</f>
        <v>104</v>
      </c>
      <c r="N155" s="102">
        <f>IF(Tabel3[[#This Row],[Frequentie Totaal]]=0,0,Tabel3[[#This Row],[M2 vloer ]])</f>
        <v>45</v>
      </c>
      <c r="O155" s="215"/>
      <c r="P155" s="25">
        <v>104</v>
      </c>
      <c r="Q155" s="25">
        <f>IFERROR(INDEX('4. Normen &amp; Tarieven'!$E$10:$N$34,MATCH(G155,'4. Normen &amp; Tarieven'!$B$10:$B$34,0),MATCH(P155,'4. Normen &amp; Tarieven'!$E$8:$Z$8,0)),"")</f>
        <v>100</v>
      </c>
      <c r="R155" s="211">
        <f>IF(Tabel3[[#This Row],[Frequentie werkdagen]]&gt;0,Tabel3[[#This Row],[Frequentie werkdagen]]*Tabel3[[#This Row],[M2 vloer ]]/Tabel3[[#This Row],[Norm werkdagen]],0)</f>
        <v>46.8</v>
      </c>
      <c r="S155" s="169">
        <f>Tabel3[[#This Row],[Uren per jaar]]*$S$4</f>
        <v>0</v>
      </c>
      <c r="T155" s="152"/>
      <c r="U155" s="152" t="str">
        <f>IFERROR(INDEX('4. Normen &amp; Tarieven'!$E$10:$N$34,MATCH(G155,'4. Normen &amp; Tarieven'!$B$10:$B$34,0),MATCH(T155,'4. Normen &amp; Tarieven'!$E$8:$Z$8,0)),"")</f>
        <v/>
      </c>
      <c r="V155" s="211">
        <f>IF(Tabel3[[#This Row],[Frequentie weekend]]&gt;0,Tabel3[[#This Row],[Frequentie weekend]]*Tabel3[[#This Row],[M2 vloer ]]/Tabel3[[#This Row],[Norm weekenden]],0)</f>
        <v>0</v>
      </c>
      <c r="W155" s="169">
        <f>Tabel3[[#This Row],[Uren per jaar weekend]]*$W$4</f>
        <v>0</v>
      </c>
      <c r="X155" s="152"/>
      <c r="Y155" s="152" t="str">
        <f>IFERROR(INDEX('4. Normen &amp; Tarieven'!$E$10:$N$34,MATCH(G155,'4. Normen &amp; Tarieven'!$B$10:$B$34,0),MATCH(X155,'4. Normen &amp; Tarieven'!$E$8:$Z$8,0)),"")</f>
        <v/>
      </c>
      <c r="Z155" s="206">
        <f>IF(Tabel3[[#This Row],[Frequentie feestdagen]]&gt;0,Tabel3[[#This Row],[Frequentie feestdagen]]*Tabel3[[#This Row],[M2 vloer ]]/Tabel3[[#This Row],[Norm feestdagen]],0)</f>
        <v>0</v>
      </c>
      <c r="AA155" s="170">
        <f>Tabel3[[#This Row],[Uren per jaar feestdagen]]*$AA$4</f>
        <v>0</v>
      </c>
      <c r="AB155" s="107">
        <f t="shared" si="7"/>
        <v>46.8</v>
      </c>
      <c r="AC155" s="207">
        <f t="shared" si="6"/>
        <v>0</v>
      </c>
    </row>
    <row r="156" spans="3:29" ht="14.1" customHeight="1" x14ac:dyDescent="0.25">
      <c r="C156" s="42" t="s">
        <v>136</v>
      </c>
      <c r="D156" s="43" t="s">
        <v>347</v>
      </c>
      <c r="E156" s="44"/>
      <c r="F156" s="45" t="s">
        <v>498</v>
      </c>
      <c r="G156" s="45" t="s">
        <v>162</v>
      </c>
      <c r="H156" s="50" t="str">
        <f>VLOOKUP(Tabel3[[#This Row],[Ruimtecode]],'2. Programma'!$B$143:$C$160,2,0)</f>
        <v>Overig</v>
      </c>
      <c r="I156" s="46" t="s">
        <v>527</v>
      </c>
      <c r="J156" s="46" t="s">
        <v>524</v>
      </c>
      <c r="K156" s="49">
        <v>13.8</v>
      </c>
      <c r="L156" s="101">
        <v>52</v>
      </c>
      <c r="M156" s="102">
        <f>Tabel3[[#This Row],[Frequentie werkdagen]]+Tabel3[[#This Row],[Frequentie weekend]]+Tabel3[[#This Row],[Frequentie feestdagen]]</f>
        <v>0</v>
      </c>
      <c r="N156" s="102">
        <f>IF(Tabel3[[#This Row],[Frequentie Totaal]]=0,0,Tabel3[[#This Row],[M2 vloer ]])</f>
        <v>0</v>
      </c>
      <c r="O156" s="215"/>
      <c r="P156" s="25"/>
      <c r="Q156" s="25" t="str">
        <f>IFERROR(INDEX('4. Normen &amp; Tarieven'!$E$10:$N$34,MATCH(G156,'4. Normen &amp; Tarieven'!$B$10:$B$34,0),MATCH(P156,'4. Normen &amp; Tarieven'!$E$8:$Z$8,0)),"")</f>
        <v/>
      </c>
      <c r="R156" s="211">
        <f>IF(Tabel3[[#This Row],[Frequentie werkdagen]]&gt;0,Tabel3[[#This Row],[Frequentie werkdagen]]*Tabel3[[#This Row],[M2 vloer ]]/Tabel3[[#This Row],[Norm werkdagen]],0)</f>
        <v>0</v>
      </c>
      <c r="S156" s="169">
        <f>Tabel3[[#This Row],[Uren per jaar]]*$S$4</f>
        <v>0</v>
      </c>
      <c r="T156" s="152"/>
      <c r="U156" s="152" t="str">
        <f>IFERROR(INDEX('4. Normen &amp; Tarieven'!$E$10:$N$34,MATCH(G156,'4. Normen &amp; Tarieven'!$B$10:$B$34,0),MATCH(T156,'4. Normen &amp; Tarieven'!$E$8:$Z$8,0)),"")</f>
        <v/>
      </c>
      <c r="V156" s="211">
        <f>IF(Tabel3[[#This Row],[Frequentie weekend]]&gt;0,Tabel3[[#This Row],[Frequentie weekend]]*Tabel3[[#This Row],[M2 vloer ]]/Tabel3[[#This Row],[Norm weekenden]],0)</f>
        <v>0</v>
      </c>
      <c r="W156" s="169">
        <f>Tabel3[[#This Row],[Uren per jaar weekend]]*$W$4</f>
        <v>0</v>
      </c>
      <c r="X156" s="152"/>
      <c r="Y156" s="152" t="str">
        <f>IFERROR(INDEX('4. Normen &amp; Tarieven'!$E$10:$N$34,MATCH(G156,'4. Normen &amp; Tarieven'!$B$10:$B$34,0),MATCH(X156,'4. Normen &amp; Tarieven'!$E$8:$Z$8,0)),"")</f>
        <v/>
      </c>
      <c r="Z156" s="206">
        <f>IF(Tabel3[[#This Row],[Frequentie feestdagen]]&gt;0,Tabel3[[#This Row],[Frequentie feestdagen]]*Tabel3[[#This Row],[M2 vloer ]]/Tabel3[[#This Row],[Norm feestdagen]],0)</f>
        <v>0</v>
      </c>
      <c r="AA156" s="170">
        <f>Tabel3[[#This Row],[Uren per jaar feestdagen]]*$AA$4</f>
        <v>0</v>
      </c>
      <c r="AB156" s="107">
        <f t="shared" si="7"/>
        <v>0</v>
      </c>
      <c r="AC156" s="207">
        <f t="shared" si="6"/>
        <v>0</v>
      </c>
    </row>
    <row r="157" spans="3:29" ht="14.1" customHeight="1" x14ac:dyDescent="0.25">
      <c r="C157" s="42" t="s">
        <v>136</v>
      </c>
      <c r="D157" s="43" t="s">
        <v>347</v>
      </c>
      <c r="E157" s="44"/>
      <c r="F157" s="45" t="s">
        <v>496</v>
      </c>
      <c r="G157" s="45" t="s">
        <v>177</v>
      </c>
      <c r="H157" s="50" t="str">
        <f>VLOOKUP(Tabel3[[#This Row],[Ruimtecode]],'2. Programma'!$B$143:$C$160,2,0)</f>
        <v>Expositiezaal</v>
      </c>
      <c r="I157" s="46" t="s">
        <v>527</v>
      </c>
      <c r="J157" s="46" t="s">
        <v>524</v>
      </c>
      <c r="K157" s="49">
        <v>615</v>
      </c>
      <c r="L157" s="101">
        <v>52</v>
      </c>
      <c r="M157" s="102">
        <f>Tabel3[[#This Row],[Frequentie werkdagen]]+Tabel3[[#This Row],[Frequentie weekend]]+Tabel3[[#This Row],[Frequentie feestdagen]]</f>
        <v>104</v>
      </c>
      <c r="N157" s="102">
        <f>IF(Tabel3[[#This Row],[Frequentie Totaal]]=0,0,Tabel3[[#This Row],[M2 vloer ]])</f>
        <v>615</v>
      </c>
      <c r="O157" s="215"/>
      <c r="P157" s="25">
        <v>104</v>
      </c>
      <c r="Q157" s="25">
        <f>IFERROR(INDEX('4. Normen &amp; Tarieven'!$E$10:$N$34,MATCH(G157,'4. Normen &amp; Tarieven'!$B$10:$B$34,0),MATCH(P157,'4. Normen &amp; Tarieven'!$E$8:$Z$8,0)),"")</f>
        <v>100</v>
      </c>
      <c r="R157" s="211">
        <f>IF(Tabel3[[#This Row],[Frequentie werkdagen]]&gt;0,Tabel3[[#This Row],[Frequentie werkdagen]]*Tabel3[[#This Row],[M2 vloer ]]/Tabel3[[#This Row],[Norm werkdagen]],0)</f>
        <v>639.6</v>
      </c>
      <c r="S157" s="169">
        <f>Tabel3[[#This Row],[Uren per jaar]]*$S$4</f>
        <v>0</v>
      </c>
      <c r="T157" s="152"/>
      <c r="U157" s="152" t="str">
        <f>IFERROR(INDEX('4. Normen &amp; Tarieven'!$E$10:$N$34,MATCH(G157,'4. Normen &amp; Tarieven'!$B$10:$B$34,0),MATCH(T157,'4. Normen &amp; Tarieven'!$E$8:$Z$8,0)),"")</f>
        <v/>
      </c>
      <c r="V157" s="211">
        <f>IF(Tabel3[[#This Row],[Frequentie weekend]]&gt;0,Tabel3[[#This Row],[Frequentie weekend]]*Tabel3[[#This Row],[M2 vloer ]]/Tabel3[[#This Row],[Norm weekenden]],0)</f>
        <v>0</v>
      </c>
      <c r="W157" s="169">
        <f>Tabel3[[#This Row],[Uren per jaar weekend]]*$W$4</f>
        <v>0</v>
      </c>
      <c r="X157" s="152"/>
      <c r="Y157" s="152" t="str">
        <f>IFERROR(INDEX('4. Normen &amp; Tarieven'!$E$10:$N$34,MATCH(G157,'4. Normen &amp; Tarieven'!$B$10:$B$34,0),MATCH(X157,'4. Normen &amp; Tarieven'!$E$8:$Z$8,0)),"")</f>
        <v/>
      </c>
      <c r="Z157" s="206">
        <f>IF(Tabel3[[#This Row],[Frequentie feestdagen]]&gt;0,Tabel3[[#This Row],[Frequentie feestdagen]]*Tabel3[[#This Row],[M2 vloer ]]/Tabel3[[#This Row],[Norm feestdagen]],0)</f>
        <v>0</v>
      </c>
      <c r="AA157" s="170">
        <f>Tabel3[[#This Row],[Uren per jaar feestdagen]]*$AA$4</f>
        <v>0</v>
      </c>
      <c r="AB157" s="107">
        <f t="shared" si="7"/>
        <v>639.6</v>
      </c>
      <c r="AC157" s="207">
        <f t="shared" si="6"/>
        <v>0</v>
      </c>
    </row>
    <row r="158" spans="3:29" ht="14.1" customHeight="1" x14ac:dyDescent="0.25">
      <c r="C158" s="42" t="s">
        <v>136</v>
      </c>
      <c r="D158" s="43" t="s">
        <v>347</v>
      </c>
      <c r="E158" s="44"/>
      <c r="F158" s="45" t="s">
        <v>497</v>
      </c>
      <c r="G158" s="45" t="s">
        <v>177</v>
      </c>
      <c r="H158" s="50" t="str">
        <f>VLOOKUP(Tabel3[[#This Row],[Ruimtecode]],'2. Programma'!$B$143:$C$160,2,0)</f>
        <v>Expositiezaal</v>
      </c>
      <c r="I158" s="46" t="s">
        <v>527</v>
      </c>
      <c r="J158" s="46" t="s">
        <v>524</v>
      </c>
      <c r="K158" s="49">
        <v>30</v>
      </c>
      <c r="L158" s="101">
        <v>52</v>
      </c>
      <c r="M158" s="102">
        <f>Tabel3[[#This Row],[Frequentie werkdagen]]+Tabel3[[#This Row],[Frequentie weekend]]+Tabel3[[#This Row],[Frequentie feestdagen]]</f>
        <v>0</v>
      </c>
      <c r="N158" s="102">
        <f>IF(Tabel3[[#This Row],[Frequentie Totaal]]=0,0,Tabel3[[#This Row],[M2 vloer ]])</f>
        <v>0</v>
      </c>
      <c r="O158" s="215"/>
      <c r="P158" s="25"/>
      <c r="Q158" s="25" t="str">
        <f>IFERROR(INDEX('4. Normen &amp; Tarieven'!$E$10:$N$34,MATCH(G158,'4. Normen &amp; Tarieven'!$B$10:$B$34,0),MATCH(P158,'4. Normen &amp; Tarieven'!$E$8:$Z$8,0)),"")</f>
        <v/>
      </c>
      <c r="R158" s="211">
        <f>IF(Tabel3[[#This Row],[Frequentie werkdagen]]&gt;0,Tabel3[[#This Row],[Frequentie werkdagen]]*Tabel3[[#This Row],[M2 vloer ]]/Tabel3[[#This Row],[Norm werkdagen]],0)</f>
        <v>0</v>
      </c>
      <c r="S158" s="169">
        <f>Tabel3[[#This Row],[Uren per jaar]]*$S$4</f>
        <v>0</v>
      </c>
      <c r="T158" s="152"/>
      <c r="U158" s="152" t="str">
        <f>IFERROR(INDEX('4. Normen &amp; Tarieven'!$E$10:$N$34,MATCH(G158,'4. Normen &amp; Tarieven'!$B$10:$B$34,0),MATCH(T158,'4. Normen &amp; Tarieven'!$E$8:$Z$8,0)),"")</f>
        <v/>
      </c>
      <c r="V158" s="211">
        <f>IF(Tabel3[[#This Row],[Frequentie weekend]]&gt;0,Tabel3[[#This Row],[Frequentie weekend]]*Tabel3[[#This Row],[M2 vloer ]]/Tabel3[[#This Row],[Norm weekenden]],0)</f>
        <v>0</v>
      </c>
      <c r="W158" s="169">
        <f>Tabel3[[#This Row],[Uren per jaar weekend]]*$W$4</f>
        <v>0</v>
      </c>
      <c r="X158" s="152"/>
      <c r="Y158" s="152" t="str">
        <f>IFERROR(INDEX('4. Normen &amp; Tarieven'!$E$10:$N$34,MATCH(G158,'4. Normen &amp; Tarieven'!$B$10:$B$34,0),MATCH(X158,'4. Normen &amp; Tarieven'!$E$8:$Z$8,0)),"")</f>
        <v/>
      </c>
      <c r="Z158" s="206">
        <f>IF(Tabel3[[#This Row],[Frequentie feestdagen]]&gt;0,Tabel3[[#This Row],[Frequentie feestdagen]]*Tabel3[[#This Row],[M2 vloer ]]/Tabel3[[#This Row],[Norm feestdagen]],0)</f>
        <v>0</v>
      </c>
      <c r="AA158" s="170">
        <f>Tabel3[[#This Row],[Uren per jaar feestdagen]]*$AA$4</f>
        <v>0</v>
      </c>
      <c r="AB158" s="107">
        <f t="shared" si="7"/>
        <v>0</v>
      </c>
      <c r="AC158" s="207">
        <f t="shared" si="6"/>
        <v>0</v>
      </c>
    </row>
    <row r="159" spans="3:29" ht="14.1" customHeight="1" x14ac:dyDescent="0.25">
      <c r="C159" s="42" t="s">
        <v>136</v>
      </c>
      <c r="D159" s="43" t="s">
        <v>347</v>
      </c>
      <c r="E159" s="44"/>
      <c r="F159" s="45" t="s">
        <v>499</v>
      </c>
      <c r="G159" s="45" t="s">
        <v>169</v>
      </c>
      <c r="H159" s="50" t="str">
        <f>VLOOKUP(Tabel3[[#This Row],[Ruimtecode]],'2. Programma'!$B$143:$C$160,2,0)</f>
        <v xml:space="preserve">Sanitair </v>
      </c>
      <c r="I159" s="46" t="s">
        <v>527</v>
      </c>
      <c r="J159" s="46" t="s">
        <v>524</v>
      </c>
      <c r="K159" s="49">
        <v>6</v>
      </c>
      <c r="L159" s="101">
        <v>52</v>
      </c>
      <c r="M159" s="102">
        <f>Tabel3[[#This Row],[Frequentie werkdagen]]+Tabel3[[#This Row],[Frequentie weekend]]+Tabel3[[#This Row],[Frequentie feestdagen]]</f>
        <v>311</v>
      </c>
      <c r="N159" s="102">
        <f>IF(Tabel3[[#This Row],[Frequentie Totaal]]=0,0,Tabel3[[#This Row],[M2 vloer ]])</f>
        <v>6</v>
      </c>
      <c r="O159" s="215"/>
      <c r="P159" s="25">
        <v>204</v>
      </c>
      <c r="Q159" s="25">
        <f>IFERROR(INDEX('4. Normen &amp; Tarieven'!$E$10:$N$34,MATCH(G159,'4. Normen &amp; Tarieven'!$B$10:$B$34,0),MATCH(P159,'4. Normen &amp; Tarieven'!$E$8:$Z$8,0)),"")</f>
        <v>100</v>
      </c>
      <c r="R159" s="211">
        <f>IF(Tabel3[[#This Row],[Frequentie werkdagen]]&gt;0,Tabel3[[#This Row],[Frequentie werkdagen]]*Tabel3[[#This Row],[M2 vloer ]]/Tabel3[[#This Row],[Norm werkdagen]],0)</f>
        <v>12.24</v>
      </c>
      <c r="S159" s="169">
        <f>Tabel3[[#This Row],[Uren per jaar]]*$S$4</f>
        <v>0</v>
      </c>
      <c r="T159" s="152">
        <v>100</v>
      </c>
      <c r="U159" s="152">
        <f>IFERROR(INDEX('4. Normen &amp; Tarieven'!$E$10:$N$34,MATCH(G159,'4. Normen &amp; Tarieven'!$B$10:$B$34,0),MATCH(T159,'4. Normen &amp; Tarieven'!$E$8:$Z$8,0)),"")</f>
        <v>100</v>
      </c>
      <c r="V159" s="211">
        <f>IF(Tabel3[[#This Row],[Frequentie weekend]]&gt;0,Tabel3[[#This Row],[Frequentie weekend]]*Tabel3[[#This Row],[M2 vloer ]]/Tabel3[[#This Row],[Norm weekenden]],0)</f>
        <v>6</v>
      </c>
      <c r="W159" s="169">
        <f>Tabel3[[#This Row],[Uren per jaar weekend]]*$W$4</f>
        <v>0</v>
      </c>
      <c r="X159" s="152">
        <v>7</v>
      </c>
      <c r="Y159" s="152">
        <f>IFERROR(INDEX('4. Normen &amp; Tarieven'!$E$10:$N$34,MATCH(G159,'4. Normen &amp; Tarieven'!$B$10:$B$34,0),MATCH(X159,'4. Normen &amp; Tarieven'!$E$8:$Z$8,0)),"")</f>
        <v>100</v>
      </c>
      <c r="Z159" s="206">
        <f>IF(Tabel3[[#This Row],[Frequentie feestdagen]]&gt;0,Tabel3[[#This Row],[Frequentie feestdagen]]*Tabel3[[#This Row],[M2 vloer ]]/Tabel3[[#This Row],[Norm feestdagen]],0)</f>
        <v>0.42</v>
      </c>
      <c r="AA159" s="170">
        <f>Tabel3[[#This Row],[Uren per jaar feestdagen]]*$AA$4</f>
        <v>0</v>
      </c>
      <c r="AB159" s="107">
        <f t="shared" si="7"/>
        <v>18.660000000000004</v>
      </c>
      <c r="AC159" s="207">
        <f t="shared" si="6"/>
        <v>0</v>
      </c>
    </row>
    <row r="160" spans="3:29" ht="14.1" customHeight="1" x14ac:dyDescent="0.25">
      <c r="C160" s="42" t="s">
        <v>136</v>
      </c>
      <c r="D160" s="43" t="s">
        <v>347</v>
      </c>
      <c r="E160" s="44"/>
      <c r="F160" s="45" t="s">
        <v>500</v>
      </c>
      <c r="G160" s="45" t="s">
        <v>177</v>
      </c>
      <c r="H160" s="50" t="str">
        <f>VLOOKUP(Tabel3[[#This Row],[Ruimtecode]],'2. Programma'!$B$143:$C$160,2,0)</f>
        <v>Expositiezaal</v>
      </c>
      <c r="I160" s="46" t="s">
        <v>527</v>
      </c>
      <c r="J160" s="46" t="s">
        <v>524</v>
      </c>
      <c r="K160" s="49">
        <v>690</v>
      </c>
      <c r="L160" s="101">
        <v>52</v>
      </c>
      <c r="M160" s="102">
        <f>Tabel3[[#This Row],[Frequentie werkdagen]]+Tabel3[[#This Row],[Frequentie weekend]]+Tabel3[[#This Row],[Frequentie feestdagen]]</f>
        <v>104</v>
      </c>
      <c r="N160" s="102">
        <f>IF(Tabel3[[#This Row],[Frequentie Totaal]]=0,0,Tabel3[[#This Row],[M2 vloer ]])</f>
        <v>690</v>
      </c>
      <c r="O160" s="215"/>
      <c r="P160" s="25">
        <v>104</v>
      </c>
      <c r="Q160" s="25">
        <f>IFERROR(INDEX('4. Normen &amp; Tarieven'!$E$10:$N$34,MATCH(G160,'4. Normen &amp; Tarieven'!$B$10:$B$34,0),MATCH(P160,'4. Normen &amp; Tarieven'!$E$8:$Z$8,0)),"")</f>
        <v>100</v>
      </c>
      <c r="R160" s="211">
        <f>IF(Tabel3[[#This Row],[Frequentie werkdagen]]&gt;0,Tabel3[[#This Row],[Frequentie werkdagen]]*Tabel3[[#This Row],[M2 vloer ]]/Tabel3[[#This Row],[Norm werkdagen]],0)</f>
        <v>717.6</v>
      </c>
      <c r="S160" s="169">
        <f>Tabel3[[#This Row],[Uren per jaar]]*$S$4</f>
        <v>0</v>
      </c>
      <c r="T160" s="152"/>
      <c r="U160" s="152" t="str">
        <f>IFERROR(INDEX('4. Normen &amp; Tarieven'!$E$10:$N$34,MATCH(G160,'4. Normen &amp; Tarieven'!$B$10:$B$34,0),MATCH(T160,'4. Normen &amp; Tarieven'!$E$8:$Z$8,0)),"")</f>
        <v/>
      </c>
      <c r="V160" s="211">
        <f>IF(Tabel3[[#This Row],[Frequentie weekend]]&gt;0,Tabel3[[#This Row],[Frequentie weekend]]*Tabel3[[#This Row],[M2 vloer ]]/Tabel3[[#This Row],[Norm weekenden]],0)</f>
        <v>0</v>
      </c>
      <c r="W160" s="169">
        <f>Tabel3[[#This Row],[Uren per jaar weekend]]*$W$4</f>
        <v>0</v>
      </c>
      <c r="X160" s="152"/>
      <c r="Y160" s="152" t="str">
        <f>IFERROR(INDEX('4. Normen &amp; Tarieven'!$E$10:$N$34,MATCH(G160,'4. Normen &amp; Tarieven'!$B$10:$B$34,0),MATCH(X160,'4. Normen &amp; Tarieven'!$E$8:$Z$8,0)),"")</f>
        <v/>
      </c>
      <c r="Z160" s="206">
        <f>IF(Tabel3[[#This Row],[Frequentie feestdagen]]&gt;0,Tabel3[[#This Row],[Frequentie feestdagen]]*Tabel3[[#This Row],[M2 vloer ]]/Tabel3[[#This Row],[Norm feestdagen]],0)</f>
        <v>0</v>
      </c>
      <c r="AA160" s="170">
        <f>Tabel3[[#This Row],[Uren per jaar feestdagen]]*$AA$4</f>
        <v>0</v>
      </c>
      <c r="AB160" s="107">
        <f t="shared" si="7"/>
        <v>717.6</v>
      </c>
      <c r="AC160" s="207">
        <f t="shared" si="6"/>
        <v>0</v>
      </c>
    </row>
    <row r="161" spans="3:29" ht="14.1" customHeight="1" x14ac:dyDescent="0.25">
      <c r="C161" s="42" t="s">
        <v>136</v>
      </c>
      <c r="D161" s="43" t="s">
        <v>347</v>
      </c>
      <c r="E161" s="44"/>
      <c r="F161" s="45" t="s">
        <v>501</v>
      </c>
      <c r="G161" s="45" t="s">
        <v>162</v>
      </c>
      <c r="H161" s="50" t="str">
        <f>VLOOKUP(Tabel3[[#This Row],[Ruimtecode]],'2. Programma'!$B$143:$C$160,2,0)</f>
        <v>Overig</v>
      </c>
      <c r="I161" s="46" t="s">
        <v>527</v>
      </c>
      <c r="J161" s="46" t="s">
        <v>524</v>
      </c>
      <c r="K161" s="49">
        <v>132</v>
      </c>
      <c r="L161" s="101">
        <v>52</v>
      </c>
      <c r="M161" s="102">
        <f>Tabel3[[#This Row],[Frequentie werkdagen]]+Tabel3[[#This Row],[Frequentie weekend]]+Tabel3[[#This Row],[Frequentie feestdagen]]</f>
        <v>104</v>
      </c>
      <c r="N161" s="102">
        <f>IF(Tabel3[[#This Row],[Frequentie Totaal]]=0,0,Tabel3[[#This Row],[M2 vloer ]])</f>
        <v>132</v>
      </c>
      <c r="O161" s="215"/>
      <c r="P161" s="25">
        <v>104</v>
      </c>
      <c r="Q161" s="25">
        <f>IFERROR(INDEX('4. Normen &amp; Tarieven'!$E$10:$N$34,MATCH(G161,'4. Normen &amp; Tarieven'!$B$10:$B$34,0),MATCH(P161,'4. Normen &amp; Tarieven'!$E$8:$Z$8,0)),"")</f>
        <v>100</v>
      </c>
      <c r="R161" s="211">
        <f>IF(Tabel3[[#This Row],[Frequentie werkdagen]]&gt;0,Tabel3[[#This Row],[Frequentie werkdagen]]*Tabel3[[#This Row],[M2 vloer ]]/Tabel3[[#This Row],[Norm werkdagen]],0)</f>
        <v>137.28</v>
      </c>
      <c r="S161" s="169">
        <f>Tabel3[[#This Row],[Uren per jaar]]*$S$4</f>
        <v>0</v>
      </c>
      <c r="T161" s="152"/>
      <c r="U161" s="152" t="str">
        <f>IFERROR(INDEX('4. Normen &amp; Tarieven'!$E$10:$N$34,MATCH(G161,'4. Normen &amp; Tarieven'!$B$10:$B$34,0),MATCH(T161,'4. Normen &amp; Tarieven'!$E$8:$Z$8,0)),"")</f>
        <v/>
      </c>
      <c r="V161" s="211">
        <f>IF(Tabel3[[#This Row],[Frequentie weekend]]&gt;0,Tabel3[[#This Row],[Frequentie weekend]]*Tabel3[[#This Row],[M2 vloer ]]/Tabel3[[#This Row],[Norm weekenden]],0)</f>
        <v>0</v>
      </c>
      <c r="W161" s="169">
        <f>Tabel3[[#This Row],[Uren per jaar weekend]]*$W$4</f>
        <v>0</v>
      </c>
      <c r="X161" s="152"/>
      <c r="Y161" s="152" t="str">
        <f>IFERROR(INDEX('4. Normen &amp; Tarieven'!$E$10:$N$34,MATCH(G161,'4. Normen &amp; Tarieven'!$B$10:$B$34,0),MATCH(X161,'4. Normen &amp; Tarieven'!$E$8:$Z$8,0)),"")</f>
        <v/>
      </c>
      <c r="Z161" s="206">
        <f>IF(Tabel3[[#This Row],[Frequentie feestdagen]]&gt;0,Tabel3[[#This Row],[Frequentie feestdagen]]*Tabel3[[#This Row],[M2 vloer ]]/Tabel3[[#This Row],[Norm feestdagen]],0)</f>
        <v>0</v>
      </c>
      <c r="AA161" s="170">
        <f>Tabel3[[#This Row],[Uren per jaar feestdagen]]*$AA$4</f>
        <v>0</v>
      </c>
      <c r="AB161" s="107">
        <f t="shared" si="7"/>
        <v>137.28</v>
      </c>
      <c r="AC161" s="207">
        <f t="shared" si="6"/>
        <v>0</v>
      </c>
    </row>
    <row r="162" spans="3:29" ht="14.1" customHeight="1" x14ac:dyDescent="0.25">
      <c r="C162" s="42" t="s">
        <v>136</v>
      </c>
      <c r="D162" s="43" t="s">
        <v>347</v>
      </c>
      <c r="E162" s="44"/>
      <c r="F162" s="45" t="s">
        <v>502</v>
      </c>
      <c r="G162" s="45" t="s">
        <v>166</v>
      </c>
      <c r="H162" s="50" t="str">
        <f>VLOOKUP(Tabel3[[#This Row],[Ruimtecode]],'2. Programma'!$B$143:$C$160,2,0)</f>
        <v>Gangen/Hallen/Liften</v>
      </c>
      <c r="I162" s="46" t="s">
        <v>527</v>
      </c>
      <c r="J162" s="46" t="s">
        <v>524</v>
      </c>
      <c r="K162" s="49">
        <v>15.3</v>
      </c>
      <c r="L162" s="101">
        <v>52</v>
      </c>
      <c r="M162" s="102">
        <f>Tabel3[[#This Row],[Frequentie werkdagen]]+Tabel3[[#This Row],[Frequentie weekend]]+Tabel3[[#This Row],[Frequentie feestdagen]]</f>
        <v>104</v>
      </c>
      <c r="N162" s="102">
        <f>IF(Tabel3[[#This Row],[Frequentie Totaal]]=0,0,Tabel3[[#This Row],[M2 vloer ]])</f>
        <v>15.3</v>
      </c>
      <c r="O162" s="215"/>
      <c r="P162" s="25">
        <v>104</v>
      </c>
      <c r="Q162" s="25">
        <f>IFERROR(INDEX('4. Normen &amp; Tarieven'!$E$10:$N$34,MATCH(G162,'4. Normen &amp; Tarieven'!$B$10:$B$34,0),MATCH(P162,'4. Normen &amp; Tarieven'!$E$8:$Z$8,0)),"")</f>
        <v>100</v>
      </c>
      <c r="R162" s="211">
        <f>IF(Tabel3[[#This Row],[Frequentie werkdagen]]&gt;0,Tabel3[[#This Row],[Frequentie werkdagen]]*Tabel3[[#This Row],[M2 vloer ]]/Tabel3[[#This Row],[Norm werkdagen]],0)</f>
        <v>15.912000000000001</v>
      </c>
      <c r="S162" s="169">
        <f>Tabel3[[#This Row],[Uren per jaar]]*$S$4</f>
        <v>0</v>
      </c>
      <c r="T162" s="152"/>
      <c r="U162" s="152" t="str">
        <f>IFERROR(INDEX('4. Normen &amp; Tarieven'!$E$10:$N$34,MATCH(G162,'4. Normen &amp; Tarieven'!$B$10:$B$34,0),MATCH(T162,'4. Normen &amp; Tarieven'!$E$8:$Z$8,0)),"")</f>
        <v/>
      </c>
      <c r="V162" s="211">
        <f>IF(Tabel3[[#This Row],[Frequentie weekend]]&gt;0,Tabel3[[#This Row],[Frequentie weekend]]*Tabel3[[#This Row],[M2 vloer ]]/Tabel3[[#This Row],[Norm weekenden]],0)</f>
        <v>0</v>
      </c>
      <c r="W162" s="169">
        <f>Tabel3[[#This Row],[Uren per jaar weekend]]*$W$4</f>
        <v>0</v>
      </c>
      <c r="X162" s="152"/>
      <c r="Y162" s="152" t="str">
        <f>IFERROR(INDEX('4. Normen &amp; Tarieven'!$E$10:$N$34,MATCH(G162,'4. Normen &amp; Tarieven'!$B$10:$B$34,0),MATCH(X162,'4. Normen &amp; Tarieven'!$E$8:$Z$8,0)),"")</f>
        <v/>
      </c>
      <c r="Z162" s="206">
        <f>IF(Tabel3[[#This Row],[Frequentie feestdagen]]&gt;0,Tabel3[[#This Row],[Frequentie feestdagen]]*Tabel3[[#This Row],[M2 vloer ]]/Tabel3[[#This Row],[Norm feestdagen]],0)</f>
        <v>0</v>
      </c>
      <c r="AA162" s="170">
        <f>Tabel3[[#This Row],[Uren per jaar feestdagen]]*$AA$4</f>
        <v>0</v>
      </c>
      <c r="AB162" s="107">
        <f t="shared" si="7"/>
        <v>15.912000000000001</v>
      </c>
      <c r="AC162" s="207">
        <f t="shared" si="6"/>
        <v>0</v>
      </c>
    </row>
    <row r="163" spans="3:29" ht="14.1" customHeight="1" x14ac:dyDescent="0.25">
      <c r="C163" s="42" t="s">
        <v>136</v>
      </c>
      <c r="D163" s="43" t="s">
        <v>347</v>
      </c>
      <c r="E163" s="44"/>
      <c r="F163" s="45" t="s">
        <v>503</v>
      </c>
      <c r="G163" s="45" t="s">
        <v>170</v>
      </c>
      <c r="H163" s="50" t="str">
        <f>VLOOKUP(Tabel3[[#This Row],[Ruimtecode]],'2. Programma'!$B$143:$C$160,2,0)</f>
        <v>Trappenhuizen</v>
      </c>
      <c r="I163" s="46"/>
      <c r="J163" s="46"/>
      <c r="K163" s="49">
        <v>7</v>
      </c>
      <c r="L163" s="101">
        <v>52</v>
      </c>
      <c r="M163" s="102">
        <f>Tabel3[[#This Row],[Frequentie werkdagen]]+Tabel3[[#This Row],[Frequentie weekend]]+Tabel3[[#This Row],[Frequentie feestdagen]]</f>
        <v>0</v>
      </c>
      <c r="N163" s="102">
        <f>IF(Tabel3[[#This Row],[Frequentie Totaal]]=0,0,Tabel3[[#This Row],[M2 vloer ]])</f>
        <v>0</v>
      </c>
      <c r="O163" s="210" t="s">
        <v>536</v>
      </c>
      <c r="P163" s="25"/>
      <c r="Q163" s="25" t="str">
        <f>IFERROR(INDEX('4. Normen &amp; Tarieven'!$E$10:$N$34,MATCH(G163,'4. Normen &amp; Tarieven'!$B$10:$B$34,0),MATCH(P163,'4. Normen &amp; Tarieven'!$E$8:$Z$8,0)),"")</f>
        <v/>
      </c>
      <c r="R163" s="211">
        <f>IF(Tabel3[[#This Row],[Frequentie werkdagen]]&gt;0,Tabel3[[#This Row],[Frequentie werkdagen]]*Tabel3[[#This Row],[M2 vloer ]]/Tabel3[[#This Row],[Norm werkdagen]],0)</f>
        <v>0</v>
      </c>
      <c r="S163" s="169">
        <f>Tabel3[[#This Row],[Uren per jaar]]*$S$4</f>
        <v>0</v>
      </c>
      <c r="T163" s="152"/>
      <c r="U163" s="152" t="str">
        <f>IFERROR(INDEX('4. Normen &amp; Tarieven'!$E$10:$N$34,MATCH(G163,'4. Normen &amp; Tarieven'!$B$10:$B$34,0),MATCH(T163,'4. Normen &amp; Tarieven'!$E$8:$Z$8,0)),"")</f>
        <v/>
      </c>
      <c r="V163" s="211">
        <f>IF(Tabel3[[#This Row],[Frequentie weekend]]&gt;0,Tabel3[[#This Row],[Frequentie weekend]]*Tabel3[[#This Row],[M2 vloer ]]/Tabel3[[#This Row],[Norm weekenden]],0)</f>
        <v>0</v>
      </c>
      <c r="W163" s="169">
        <f>Tabel3[[#This Row],[Uren per jaar weekend]]*$W$4</f>
        <v>0</v>
      </c>
      <c r="X163" s="152"/>
      <c r="Y163" s="152" t="str">
        <f>IFERROR(INDEX('4. Normen &amp; Tarieven'!$E$10:$N$34,MATCH(G163,'4. Normen &amp; Tarieven'!$B$10:$B$34,0),MATCH(X163,'4. Normen &amp; Tarieven'!$E$8:$Z$8,0)),"")</f>
        <v/>
      </c>
      <c r="Z163" s="206">
        <f>IF(Tabel3[[#This Row],[Frequentie feestdagen]]&gt;0,Tabel3[[#This Row],[Frequentie feestdagen]]*Tabel3[[#This Row],[M2 vloer ]]/Tabel3[[#This Row],[Norm feestdagen]],0)</f>
        <v>0</v>
      </c>
      <c r="AA163" s="170">
        <f>Tabel3[[#This Row],[Uren per jaar feestdagen]]*$AA$4</f>
        <v>0</v>
      </c>
      <c r="AB163" s="107">
        <f t="shared" si="7"/>
        <v>0</v>
      </c>
      <c r="AC163" s="207">
        <f t="shared" si="6"/>
        <v>0</v>
      </c>
    </row>
    <row r="164" spans="3:29" ht="14.1" customHeight="1" x14ac:dyDescent="0.25">
      <c r="C164" s="42" t="s">
        <v>136</v>
      </c>
      <c r="D164" s="43" t="s">
        <v>347</v>
      </c>
      <c r="E164" s="44"/>
      <c r="F164" s="45" t="s">
        <v>504</v>
      </c>
      <c r="G164" s="45" t="s">
        <v>174</v>
      </c>
      <c r="H164" s="50" t="str">
        <f>VLOOKUP(Tabel3[[#This Row],[Ruimtecode]],'2. Programma'!$B$143:$C$160,2,0)</f>
        <v>Atelier</v>
      </c>
      <c r="I164" s="46"/>
      <c r="J164" s="46"/>
      <c r="K164" s="49">
        <v>21</v>
      </c>
      <c r="L164" s="101">
        <v>52</v>
      </c>
      <c r="M164" s="102">
        <f>Tabel3[[#This Row],[Frequentie werkdagen]]+Tabel3[[#This Row],[Frequentie weekend]]+Tabel3[[#This Row],[Frequentie feestdagen]]</f>
        <v>0</v>
      </c>
      <c r="N164" s="102">
        <f>IF(Tabel3[[#This Row],[Frequentie Totaal]]=0,0,Tabel3[[#This Row],[M2 vloer ]])</f>
        <v>0</v>
      </c>
      <c r="O164" s="210" t="s">
        <v>536</v>
      </c>
      <c r="P164" s="25"/>
      <c r="Q164" s="25" t="str">
        <f>IFERROR(INDEX('4. Normen &amp; Tarieven'!$E$10:$N$34,MATCH(G164,'4. Normen &amp; Tarieven'!$B$10:$B$34,0),MATCH(P164,'4. Normen &amp; Tarieven'!$E$8:$Z$8,0)),"")</f>
        <v/>
      </c>
      <c r="R164" s="211">
        <f>IF(Tabel3[[#This Row],[Frequentie werkdagen]]&gt;0,Tabel3[[#This Row],[Frequentie werkdagen]]*Tabel3[[#This Row],[M2 vloer ]]/Tabel3[[#This Row],[Norm werkdagen]],0)</f>
        <v>0</v>
      </c>
      <c r="S164" s="169">
        <f>Tabel3[[#This Row],[Uren per jaar]]*$S$4</f>
        <v>0</v>
      </c>
      <c r="T164" s="152"/>
      <c r="U164" s="152" t="str">
        <f>IFERROR(INDEX('4. Normen &amp; Tarieven'!$E$10:$N$34,MATCH(G164,'4. Normen &amp; Tarieven'!$B$10:$B$34,0),MATCH(T164,'4. Normen &amp; Tarieven'!$E$8:$Z$8,0)),"")</f>
        <v/>
      </c>
      <c r="V164" s="211">
        <f>IF(Tabel3[[#This Row],[Frequentie weekend]]&gt;0,Tabel3[[#This Row],[Frequentie weekend]]*Tabel3[[#This Row],[M2 vloer ]]/Tabel3[[#This Row],[Norm weekenden]],0)</f>
        <v>0</v>
      </c>
      <c r="W164" s="169">
        <f>Tabel3[[#This Row],[Uren per jaar weekend]]*$W$4</f>
        <v>0</v>
      </c>
      <c r="X164" s="152"/>
      <c r="Y164" s="152" t="str">
        <f>IFERROR(INDEX('4. Normen &amp; Tarieven'!$E$10:$N$34,MATCH(G164,'4. Normen &amp; Tarieven'!$B$10:$B$34,0),MATCH(X164,'4. Normen &amp; Tarieven'!$E$8:$Z$8,0)),"")</f>
        <v/>
      </c>
      <c r="Z164" s="206">
        <f>IF(Tabel3[[#This Row],[Frequentie feestdagen]]&gt;0,Tabel3[[#This Row],[Frequentie feestdagen]]*Tabel3[[#This Row],[M2 vloer ]]/Tabel3[[#This Row],[Norm feestdagen]],0)</f>
        <v>0</v>
      </c>
      <c r="AA164" s="170">
        <f>Tabel3[[#This Row],[Uren per jaar feestdagen]]*$AA$4</f>
        <v>0</v>
      </c>
      <c r="AB164" s="107">
        <f t="shared" si="7"/>
        <v>0</v>
      </c>
      <c r="AC164" s="207">
        <f t="shared" si="6"/>
        <v>0</v>
      </c>
    </row>
    <row r="165" spans="3:29" ht="14.1" customHeight="1" x14ac:dyDescent="0.25">
      <c r="C165" s="42" t="s">
        <v>136</v>
      </c>
      <c r="D165" s="43" t="s">
        <v>347</v>
      </c>
      <c r="E165" s="44"/>
      <c r="F165" s="45" t="s">
        <v>505</v>
      </c>
      <c r="G165" s="45" t="s">
        <v>169</v>
      </c>
      <c r="H165" s="50" t="str">
        <f>VLOOKUP(Tabel3[[#This Row],[Ruimtecode]],'2. Programma'!$B$143:$C$160,2,0)</f>
        <v xml:space="preserve">Sanitair </v>
      </c>
      <c r="I165" s="46" t="s">
        <v>527</v>
      </c>
      <c r="J165" s="46" t="s">
        <v>524</v>
      </c>
      <c r="K165" s="49">
        <v>9.5</v>
      </c>
      <c r="L165" s="101">
        <v>52</v>
      </c>
      <c r="M165" s="102">
        <f>Tabel3[[#This Row],[Frequentie werkdagen]]+Tabel3[[#This Row],[Frequentie weekend]]+Tabel3[[#This Row],[Frequentie feestdagen]]</f>
        <v>311</v>
      </c>
      <c r="N165" s="102">
        <f>IF(Tabel3[[#This Row],[Frequentie Totaal]]=0,0,Tabel3[[#This Row],[M2 vloer ]])</f>
        <v>9.5</v>
      </c>
      <c r="O165" s="215"/>
      <c r="P165" s="25">
        <v>204</v>
      </c>
      <c r="Q165" s="25">
        <f>IFERROR(INDEX('4. Normen &amp; Tarieven'!$E$10:$N$34,MATCH(G165,'4. Normen &amp; Tarieven'!$B$10:$B$34,0),MATCH(P165,'4. Normen &amp; Tarieven'!$E$8:$Z$8,0)),"")</f>
        <v>100</v>
      </c>
      <c r="R165" s="211">
        <f>IF(Tabel3[[#This Row],[Frequentie werkdagen]]&gt;0,Tabel3[[#This Row],[Frequentie werkdagen]]*Tabel3[[#This Row],[M2 vloer ]]/Tabel3[[#This Row],[Norm werkdagen]],0)</f>
        <v>19.38</v>
      </c>
      <c r="S165" s="169">
        <f>Tabel3[[#This Row],[Uren per jaar]]*$S$4</f>
        <v>0</v>
      </c>
      <c r="T165" s="152">
        <v>100</v>
      </c>
      <c r="U165" s="152">
        <f>IFERROR(INDEX('4. Normen &amp; Tarieven'!$E$10:$N$34,MATCH(G165,'4. Normen &amp; Tarieven'!$B$10:$B$34,0),MATCH(T165,'4. Normen &amp; Tarieven'!$E$8:$Z$8,0)),"")</f>
        <v>100</v>
      </c>
      <c r="V165" s="211">
        <f>IF(Tabel3[[#This Row],[Frequentie weekend]]&gt;0,Tabel3[[#This Row],[Frequentie weekend]]*Tabel3[[#This Row],[M2 vloer ]]/Tabel3[[#This Row],[Norm weekenden]],0)</f>
        <v>9.5</v>
      </c>
      <c r="W165" s="169">
        <f>Tabel3[[#This Row],[Uren per jaar weekend]]*$W$4</f>
        <v>0</v>
      </c>
      <c r="X165" s="152">
        <v>7</v>
      </c>
      <c r="Y165" s="152">
        <f>IFERROR(INDEX('4. Normen &amp; Tarieven'!$E$10:$N$34,MATCH(G165,'4. Normen &amp; Tarieven'!$B$10:$B$34,0),MATCH(X165,'4. Normen &amp; Tarieven'!$E$8:$Z$8,0)),"")</f>
        <v>100</v>
      </c>
      <c r="Z165" s="206">
        <f>IF(Tabel3[[#This Row],[Frequentie feestdagen]]&gt;0,Tabel3[[#This Row],[Frequentie feestdagen]]*Tabel3[[#This Row],[M2 vloer ]]/Tabel3[[#This Row],[Norm feestdagen]],0)</f>
        <v>0.66500000000000004</v>
      </c>
      <c r="AA165" s="170">
        <f>Tabel3[[#This Row],[Uren per jaar feestdagen]]*$AA$4</f>
        <v>0</v>
      </c>
      <c r="AB165" s="107">
        <f t="shared" si="7"/>
        <v>29.544999999999998</v>
      </c>
      <c r="AC165" s="207">
        <f t="shared" ref="AC165:AC184" si="8">SUM(S165,W165,AA165)</f>
        <v>0</v>
      </c>
    </row>
    <row r="166" spans="3:29" ht="14.1" customHeight="1" x14ac:dyDescent="0.25">
      <c r="C166" s="42" t="s">
        <v>136</v>
      </c>
      <c r="D166" s="43" t="s">
        <v>339</v>
      </c>
      <c r="E166" s="44"/>
      <c r="F166" s="45" t="s">
        <v>506</v>
      </c>
      <c r="G166" s="45" t="s">
        <v>166</v>
      </c>
      <c r="H166" s="50" t="str">
        <f>VLOOKUP(Tabel3[[#This Row],[Ruimtecode]],'2. Programma'!$B$143:$C$160,2,0)</f>
        <v>Gangen/Hallen/Liften</v>
      </c>
      <c r="I166" s="46" t="s">
        <v>527</v>
      </c>
      <c r="J166" s="46" t="s">
        <v>524</v>
      </c>
      <c r="K166" s="49">
        <v>201</v>
      </c>
      <c r="L166" s="101">
        <v>52</v>
      </c>
      <c r="M166" s="102">
        <f>Tabel3[[#This Row],[Frequentie werkdagen]]+Tabel3[[#This Row],[Frequentie weekend]]+Tabel3[[#This Row],[Frequentie feestdagen]]</f>
        <v>104</v>
      </c>
      <c r="N166" s="102">
        <f>IF(Tabel3[[#This Row],[Frequentie Totaal]]=0,0,Tabel3[[#This Row],[M2 vloer ]])</f>
        <v>201</v>
      </c>
      <c r="O166" s="215"/>
      <c r="P166" s="25">
        <v>104</v>
      </c>
      <c r="Q166" s="25">
        <f>IFERROR(INDEX('4. Normen &amp; Tarieven'!$E$10:$N$34,MATCH(G166,'4. Normen &amp; Tarieven'!$B$10:$B$34,0),MATCH(P166,'4. Normen &amp; Tarieven'!$E$8:$Z$8,0)),"")</f>
        <v>100</v>
      </c>
      <c r="R166" s="211">
        <f>IF(Tabel3[[#This Row],[Frequentie werkdagen]]&gt;0,Tabel3[[#This Row],[Frequentie werkdagen]]*Tabel3[[#This Row],[M2 vloer ]]/Tabel3[[#This Row],[Norm werkdagen]],0)</f>
        <v>209.04</v>
      </c>
      <c r="S166" s="169">
        <f>Tabel3[[#This Row],[Uren per jaar]]*$S$4</f>
        <v>0</v>
      </c>
      <c r="T166" s="152"/>
      <c r="U166" s="152" t="str">
        <f>IFERROR(INDEX('4. Normen &amp; Tarieven'!$E$10:$N$34,MATCH(G166,'4. Normen &amp; Tarieven'!$B$10:$B$34,0),MATCH(T166,'4. Normen &amp; Tarieven'!$E$8:$Z$8,0)),"")</f>
        <v/>
      </c>
      <c r="V166" s="211">
        <f>IF(Tabel3[[#This Row],[Frequentie weekend]]&gt;0,Tabel3[[#This Row],[Frequentie weekend]]*Tabel3[[#This Row],[M2 vloer ]]/Tabel3[[#This Row],[Norm weekenden]],0)</f>
        <v>0</v>
      </c>
      <c r="W166" s="169">
        <f>Tabel3[[#This Row],[Uren per jaar weekend]]*$W$4</f>
        <v>0</v>
      </c>
      <c r="X166" s="152"/>
      <c r="Y166" s="152" t="str">
        <f>IFERROR(INDEX('4. Normen &amp; Tarieven'!$E$10:$N$34,MATCH(G166,'4. Normen &amp; Tarieven'!$B$10:$B$34,0),MATCH(X166,'4. Normen &amp; Tarieven'!$E$8:$Z$8,0)),"")</f>
        <v/>
      </c>
      <c r="Z166" s="206">
        <f>IF(Tabel3[[#This Row],[Frequentie feestdagen]]&gt;0,Tabel3[[#This Row],[Frequentie feestdagen]]*Tabel3[[#This Row],[M2 vloer ]]/Tabel3[[#This Row],[Norm feestdagen]],0)</f>
        <v>0</v>
      </c>
      <c r="AA166" s="170">
        <f>Tabel3[[#This Row],[Uren per jaar feestdagen]]*$AA$4</f>
        <v>0</v>
      </c>
      <c r="AB166" s="107">
        <f t="shared" si="7"/>
        <v>209.04</v>
      </c>
      <c r="AC166" s="207">
        <f t="shared" si="8"/>
        <v>0</v>
      </c>
    </row>
    <row r="167" spans="3:29" ht="14.1" customHeight="1" x14ac:dyDescent="0.25">
      <c r="C167" s="42" t="s">
        <v>136</v>
      </c>
      <c r="D167" s="43" t="s">
        <v>347</v>
      </c>
      <c r="E167" s="44"/>
      <c r="F167" s="45" t="s">
        <v>507</v>
      </c>
      <c r="G167" s="45" t="s">
        <v>177</v>
      </c>
      <c r="H167" s="50" t="str">
        <f>VLOOKUP(Tabel3[[#This Row],[Ruimtecode]],'2. Programma'!$B$143:$C$160,2,0)</f>
        <v>Expositiezaal</v>
      </c>
      <c r="I167" s="46" t="s">
        <v>527</v>
      </c>
      <c r="J167" s="46" t="s">
        <v>524</v>
      </c>
      <c r="K167" s="49">
        <v>141.1</v>
      </c>
      <c r="L167" s="101">
        <v>52</v>
      </c>
      <c r="M167" s="102">
        <f>Tabel3[[#This Row],[Frequentie werkdagen]]+Tabel3[[#This Row],[Frequentie weekend]]+Tabel3[[#This Row],[Frequentie feestdagen]]</f>
        <v>104</v>
      </c>
      <c r="N167" s="102">
        <f>IF(Tabel3[[#This Row],[Frequentie Totaal]]=0,0,Tabel3[[#This Row],[M2 vloer ]])</f>
        <v>141.1</v>
      </c>
      <c r="O167" s="215"/>
      <c r="P167" s="25">
        <v>104</v>
      </c>
      <c r="Q167" s="25">
        <f>IFERROR(INDEX('4. Normen &amp; Tarieven'!$E$10:$N$34,MATCH(G167,'4. Normen &amp; Tarieven'!$B$10:$B$34,0),MATCH(P167,'4. Normen &amp; Tarieven'!$E$8:$Z$8,0)),"")</f>
        <v>100</v>
      </c>
      <c r="R167" s="211">
        <f>IF(Tabel3[[#This Row],[Frequentie werkdagen]]&gt;0,Tabel3[[#This Row],[Frequentie werkdagen]]*Tabel3[[#This Row],[M2 vloer ]]/Tabel3[[#This Row],[Norm werkdagen]],0)</f>
        <v>146.744</v>
      </c>
      <c r="S167" s="169">
        <f>Tabel3[[#This Row],[Uren per jaar]]*$S$4</f>
        <v>0</v>
      </c>
      <c r="T167" s="152"/>
      <c r="U167" s="152" t="str">
        <f>IFERROR(INDEX('4. Normen &amp; Tarieven'!$E$10:$N$34,MATCH(G167,'4. Normen &amp; Tarieven'!$B$10:$B$34,0),MATCH(T167,'4. Normen &amp; Tarieven'!$E$8:$Z$8,0)),"")</f>
        <v/>
      </c>
      <c r="V167" s="211">
        <f>IF(Tabel3[[#This Row],[Frequentie weekend]]&gt;0,Tabel3[[#This Row],[Frequentie weekend]]*Tabel3[[#This Row],[M2 vloer ]]/Tabel3[[#This Row],[Norm weekenden]],0)</f>
        <v>0</v>
      </c>
      <c r="W167" s="169">
        <f>Tabel3[[#This Row],[Uren per jaar weekend]]*$W$4</f>
        <v>0</v>
      </c>
      <c r="X167" s="152"/>
      <c r="Y167" s="152" t="str">
        <f>IFERROR(INDEX('4. Normen &amp; Tarieven'!$E$10:$N$34,MATCH(G167,'4. Normen &amp; Tarieven'!$B$10:$B$34,0),MATCH(X167,'4. Normen &amp; Tarieven'!$E$8:$Z$8,0)),"")</f>
        <v/>
      </c>
      <c r="Z167" s="206">
        <f>IF(Tabel3[[#This Row],[Frequentie feestdagen]]&gt;0,Tabel3[[#This Row],[Frequentie feestdagen]]*Tabel3[[#This Row],[M2 vloer ]]/Tabel3[[#This Row],[Norm feestdagen]],0)</f>
        <v>0</v>
      </c>
      <c r="AA167" s="170">
        <f>Tabel3[[#This Row],[Uren per jaar feestdagen]]*$AA$4</f>
        <v>0</v>
      </c>
      <c r="AB167" s="107">
        <f t="shared" si="7"/>
        <v>146.744</v>
      </c>
      <c r="AC167" s="207">
        <f t="shared" si="8"/>
        <v>0</v>
      </c>
    </row>
    <row r="168" spans="3:29" ht="14.1" customHeight="1" x14ac:dyDescent="0.25">
      <c r="C168" s="42" t="s">
        <v>136</v>
      </c>
      <c r="D168" s="43" t="s">
        <v>347</v>
      </c>
      <c r="E168" s="44"/>
      <c r="F168" s="45" t="s">
        <v>508</v>
      </c>
      <c r="G168" s="45" t="s">
        <v>177</v>
      </c>
      <c r="H168" s="50" t="str">
        <f>VLOOKUP(Tabel3[[#This Row],[Ruimtecode]],'2. Programma'!$B$143:$C$160,2,0)</f>
        <v>Expositiezaal</v>
      </c>
      <c r="I168" s="46" t="s">
        <v>527</v>
      </c>
      <c r="J168" s="46" t="s">
        <v>524</v>
      </c>
      <c r="K168" s="49">
        <v>201.8</v>
      </c>
      <c r="L168" s="101">
        <v>52</v>
      </c>
      <c r="M168" s="102">
        <f>Tabel3[[#This Row],[Frequentie werkdagen]]+Tabel3[[#This Row],[Frequentie weekend]]+Tabel3[[#This Row],[Frequentie feestdagen]]</f>
        <v>104</v>
      </c>
      <c r="N168" s="102">
        <f>IF(Tabel3[[#This Row],[Frequentie Totaal]]=0,0,Tabel3[[#This Row],[M2 vloer ]])</f>
        <v>201.8</v>
      </c>
      <c r="O168" s="215"/>
      <c r="P168" s="25">
        <v>104</v>
      </c>
      <c r="Q168" s="25">
        <f>IFERROR(INDEX('4. Normen &amp; Tarieven'!$E$10:$N$34,MATCH(G168,'4. Normen &amp; Tarieven'!$B$10:$B$34,0),MATCH(P168,'4. Normen &amp; Tarieven'!$E$8:$Z$8,0)),"")</f>
        <v>100</v>
      </c>
      <c r="R168" s="211">
        <f>IF(Tabel3[[#This Row],[Frequentie werkdagen]]&gt;0,Tabel3[[#This Row],[Frequentie werkdagen]]*Tabel3[[#This Row],[M2 vloer ]]/Tabel3[[#This Row],[Norm werkdagen]],0)</f>
        <v>209.87200000000001</v>
      </c>
      <c r="S168" s="169">
        <f>Tabel3[[#This Row],[Uren per jaar]]*$S$4</f>
        <v>0</v>
      </c>
      <c r="T168" s="152"/>
      <c r="U168" s="152" t="str">
        <f>IFERROR(INDEX('4. Normen &amp; Tarieven'!$E$10:$N$34,MATCH(G168,'4. Normen &amp; Tarieven'!$B$10:$B$34,0),MATCH(T168,'4. Normen &amp; Tarieven'!$E$8:$Z$8,0)),"")</f>
        <v/>
      </c>
      <c r="V168" s="211">
        <f>IF(Tabel3[[#This Row],[Frequentie weekend]]&gt;0,Tabel3[[#This Row],[Frequentie weekend]]*Tabel3[[#This Row],[M2 vloer ]]/Tabel3[[#This Row],[Norm weekenden]],0)</f>
        <v>0</v>
      </c>
      <c r="W168" s="169">
        <f>Tabel3[[#This Row],[Uren per jaar weekend]]*$W$4</f>
        <v>0</v>
      </c>
      <c r="X168" s="152"/>
      <c r="Y168" s="152" t="str">
        <f>IFERROR(INDEX('4. Normen &amp; Tarieven'!$E$10:$N$34,MATCH(G168,'4. Normen &amp; Tarieven'!$B$10:$B$34,0),MATCH(X168,'4. Normen &amp; Tarieven'!$E$8:$Z$8,0)),"")</f>
        <v/>
      </c>
      <c r="Z168" s="206">
        <f>IF(Tabel3[[#This Row],[Frequentie feestdagen]]&gt;0,Tabel3[[#This Row],[Frequentie feestdagen]]*Tabel3[[#This Row],[M2 vloer ]]/Tabel3[[#This Row],[Norm feestdagen]],0)</f>
        <v>0</v>
      </c>
      <c r="AA168" s="170">
        <f>Tabel3[[#This Row],[Uren per jaar feestdagen]]*$AA$4</f>
        <v>0</v>
      </c>
      <c r="AB168" s="107">
        <f t="shared" si="7"/>
        <v>209.87200000000001</v>
      </c>
      <c r="AC168" s="207">
        <f t="shared" si="8"/>
        <v>0</v>
      </c>
    </row>
    <row r="169" spans="3:29" ht="14.1" customHeight="1" x14ac:dyDescent="0.25">
      <c r="C169" s="42" t="s">
        <v>136</v>
      </c>
      <c r="D169" s="43" t="s">
        <v>347</v>
      </c>
      <c r="E169" s="44"/>
      <c r="F169" s="45" t="s">
        <v>509</v>
      </c>
      <c r="G169" s="45" t="s">
        <v>177</v>
      </c>
      <c r="H169" s="50" t="str">
        <f>VLOOKUP(Tabel3[[#This Row],[Ruimtecode]],'2. Programma'!$B$143:$C$160,2,0)</f>
        <v>Expositiezaal</v>
      </c>
      <c r="I169" s="46" t="s">
        <v>527</v>
      </c>
      <c r="J169" s="46" t="s">
        <v>524</v>
      </c>
      <c r="K169" s="49">
        <v>88.8</v>
      </c>
      <c r="L169" s="101">
        <v>52</v>
      </c>
      <c r="M169" s="102">
        <f>Tabel3[[#This Row],[Frequentie werkdagen]]+Tabel3[[#This Row],[Frequentie weekend]]+Tabel3[[#This Row],[Frequentie feestdagen]]</f>
        <v>104</v>
      </c>
      <c r="N169" s="102">
        <f>IF(Tabel3[[#This Row],[Frequentie Totaal]]=0,0,Tabel3[[#This Row],[M2 vloer ]])</f>
        <v>88.8</v>
      </c>
      <c r="O169" s="215"/>
      <c r="P169" s="25">
        <v>104</v>
      </c>
      <c r="Q169" s="25">
        <f>IFERROR(INDEX('4. Normen &amp; Tarieven'!$E$10:$N$34,MATCH(G169,'4. Normen &amp; Tarieven'!$B$10:$B$34,0),MATCH(P169,'4. Normen &amp; Tarieven'!$E$8:$Z$8,0)),"")</f>
        <v>100</v>
      </c>
      <c r="R169" s="211">
        <f>IF(Tabel3[[#This Row],[Frequentie werkdagen]]&gt;0,Tabel3[[#This Row],[Frequentie werkdagen]]*Tabel3[[#This Row],[M2 vloer ]]/Tabel3[[#This Row],[Norm werkdagen]],0)</f>
        <v>92.35199999999999</v>
      </c>
      <c r="S169" s="169">
        <f>Tabel3[[#This Row],[Uren per jaar]]*$S$4</f>
        <v>0</v>
      </c>
      <c r="T169" s="152"/>
      <c r="U169" s="152" t="str">
        <f>IFERROR(INDEX('4. Normen &amp; Tarieven'!$E$10:$N$34,MATCH(G169,'4. Normen &amp; Tarieven'!$B$10:$B$34,0),MATCH(T169,'4. Normen &amp; Tarieven'!$E$8:$Z$8,0)),"")</f>
        <v/>
      </c>
      <c r="V169" s="211">
        <f>IF(Tabel3[[#This Row],[Frequentie weekend]]&gt;0,Tabel3[[#This Row],[Frequentie weekend]]*Tabel3[[#This Row],[M2 vloer ]]/Tabel3[[#This Row],[Norm weekenden]],0)</f>
        <v>0</v>
      </c>
      <c r="W169" s="169">
        <f>Tabel3[[#This Row],[Uren per jaar weekend]]*$W$4</f>
        <v>0</v>
      </c>
      <c r="X169" s="152"/>
      <c r="Y169" s="152" t="str">
        <f>IFERROR(INDEX('4. Normen &amp; Tarieven'!$E$10:$N$34,MATCH(G169,'4. Normen &amp; Tarieven'!$B$10:$B$34,0),MATCH(X169,'4. Normen &amp; Tarieven'!$E$8:$Z$8,0)),"")</f>
        <v/>
      </c>
      <c r="Z169" s="206">
        <f>IF(Tabel3[[#This Row],[Frequentie feestdagen]]&gt;0,Tabel3[[#This Row],[Frequentie feestdagen]]*Tabel3[[#This Row],[M2 vloer ]]/Tabel3[[#This Row],[Norm feestdagen]],0)</f>
        <v>0</v>
      </c>
      <c r="AA169" s="170">
        <f>Tabel3[[#This Row],[Uren per jaar feestdagen]]*$AA$4</f>
        <v>0</v>
      </c>
      <c r="AB169" s="107">
        <f t="shared" si="7"/>
        <v>92.35199999999999</v>
      </c>
      <c r="AC169" s="207">
        <f t="shared" si="8"/>
        <v>0</v>
      </c>
    </row>
    <row r="170" spans="3:29" ht="14.1" customHeight="1" x14ac:dyDescent="0.25">
      <c r="C170" s="42" t="s">
        <v>136</v>
      </c>
      <c r="D170" s="43" t="s">
        <v>348</v>
      </c>
      <c r="E170" s="44"/>
      <c r="F170" s="45" t="s">
        <v>510</v>
      </c>
      <c r="G170" s="45" t="s">
        <v>170</v>
      </c>
      <c r="H170" s="50" t="str">
        <f>VLOOKUP(Tabel3[[#This Row],[Ruimtecode]],'2. Programma'!$B$143:$C$160,2,0)</f>
        <v>Trappenhuizen</v>
      </c>
      <c r="I170" s="46" t="s">
        <v>527</v>
      </c>
      <c r="J170" s="46" t="s">
        <v>524</v>
      </c>
      <c r="K170" s="49">
        <v>30</v>
      </c>
      <c r="L170" s="101">
        <v>52</v>
      </c>
      <c r="M170" s="102">
        <f>Tabel3[[#This Row],[Frequentie werkdagen]]+Tabel3[[#This Row],[Frequentie weekend]]+Tabel3[[#This Row],[Frequentie feestdagen]]</f>
        <v>104</v>
      </c>
      <c r="N170" s="102">
        <f>IF(Tabel3[[#This Row],[Frequentie Totaal]]=0,0,Tabel3[[#This Row],[M2 vloer ]])</f>
        <v>30</v>
      </c>
      <c r="O170" s="215"/>
      <c r="P170" s="25">
        <v>104</v>
      </c>
      <c r="Q170" s="25">
        <f>IFERROR(INDEX('4. Normen &amp; Tarieven'!$E$10:$N$34,MATCH(G170,'4. Normen &amp; Tarieven'!$B$10:$B$34,0),MATCH(P170,'4. Normen &amp; Tarieven'!$E$8:$Z$8,0)),"")</f>
        <v>100</v>
      </c>
      <c r="R170" s="211">
        <f>IF(Tabel3[[#This Row],[Frequentie werkdagen]]&gt;0,Tabel3[[#This Row],[Frequentie werkdagen]]*Tabel3[[#This Row],[M2 vloer ]]/Tabel3[[#This Row],[Norm werkdagen]],0)</f>
        <v>31.2</v>
      </c>
      <c r="S170" s="169">
        <f>Tabel3[[#This Row],[Uren per jaar]]*$S$4</f>
        <v>0</v>
      </c>
      <c r="T170" s="152"/>
      <c r="U170" s="152" t="str">
        <f>IFERROR(INDEX('4. Normen &amp; Tarieven'!$E$10:$N$34,MATCH(G170,'4. Normen &amp; Tarieven'!$B$10:$B$34,0),MATCH(T170,'4. Normen &amp; Tarieven'!$E$8:$Z$8,0)),"")</f>
        <v/>
      </c>
      <c r="V170" s="211">
        <f>IF(Tabel3[[#This Row],[Frequentie weekend]]&gt;0,Tabel3[[#This Row],[Frequentie weekend]]*Tabel3[[#This Row],[M2 vloer ]]/Tabel3[[#This Row],[Norm weekenden]],0)</f>
        <v>0</v>
      </c>
      <c r="W170" s="169">
        <f>Tabel3[[#This Row],[Uren per jaar weekend]]*$W$4</f>
        <v>0</v>
      </c>
      <c r="X170" s="152"/>
      <c r="Y170" s="152" t="str">
        <f>IFERROR(INDEX('4. Normen &amp; Tarieven'!$E$10:$N$34,MATCH(G170,'4. Normen &amp; Tarieven'!$B$10:$B$34,0),MATCH(X170,'4. Normen &amp; Tarieven'!$E$8:$Z$8,0)),"")</f>
        <v/>
      </c>
      <c r="Z170" s="206">
        <f>IF(Tabel3[[#This Row],[Frequentie feestdagen]]&gt;0,Tabel3[[#This Row],[Frequentie feestdagen]]*Tabel3[[#This Row],[M2 vloer ]]/Tabel3[[#This Row],[Norm feestdagen]],0)</f>
        <v>0</v>
      </c>
      <c r="AA170" s="170">
        <f>Tabel3[[#This Row],[Uren per jaar feestdagen]]*$AA$4</f>
        <v>0</v>
      </c>
      <c r="AB170" s="107">
        <f t="shared" si="7"/>
        <v>31.2</v>
      </c>
      <c r="AC170" s="207">
        <f t="shared" si="8"/>
        <v>0</v>
      </c>
    </row>
    <row r="171" spans="3:29" ht="14.1" customHeight="1" x14ac:dyDescent="0.25">
      <c r="C171" s="42" t="s">
        <v>136</v>
      </c>
      <c r="D171" s="43" t="s">
        <v>349</v>
      </c>
      <c r="E171" s="44"/>
      <c r="F171" s="45" t="s">
        <v>368</v>
      </c>
      <c r="G171" s="45" t="s">
        <v>166</v>
      </c>
      <c r="H171" s="50" t="str">
        <f>VLOOKUP(Tabel3[[#This Row],[Ruimtecode]],'2. Programma'!$B$143:$C$160,2,0)</f>
        <v>Gangen/Hallen/Liften</v>
      </c>
      <c r="I171" s="46" t="s">
        <v>527</v>
      </c>
      <c r="J171" s="46" t="s">
        <v>524</v>
      </c>
      <c r="K171" s="49">
        <v>100</v>
      </c>
      <c r="L171" s="101">
        <v>52</v>
      </c>
      <c r="M171" s="102">
        <f>Tabel3[[#This Row],[Frequentie werkdagen]]+Tabel3[[#This Row],[Frequentie weekend]]+Tabel3[[#This Row],[Frequentie feestdagen]]</f>
        <v>104</v>
      </c>
      <c r="N171" s="102">
        <f>IF(Tabel3[[#This Row],[Frequentie Totaal]]=0,0,Tabel3[[#This Row],[M2 vloer ]])</f>
        <v>100</v>
      </c>
      <c r="O171" s="215"/>
      <c r="P171" s="25">
        <v>104</v>
      </c>
      <c r="Q171" s="25">
        <f>IFERROR(INDEX('4. Normen &amp; Tarieven'!$E$10:$N$34,MATCH(G171,'4. Normen &amp; Tarieven'!$B$10:$B$34,0),MATCH(P171,'4. Normen &amp; Tarieven'!$E$8:$Z$8,0)),"")</f>
        <v>100</v>
      </c>
      <c r="R171" s="211">
        <f>IF(Tabel3[[#This Row],[Frequentie werkdagen]]&gt;0,Tabel3[[#This Row],[Frequentie werkdagen]]*Tabel3[[#This Row],[M2 vloer ]]/Tabel3[[#This Row],[Norm werkdagen]],0)</f>
        <v>104</v>
      </c>
      <c r="S171" s="169">
        <f>Tabel3[[#This Row],[Uren per jaar]]*$S$4</f>
        <v>0</v>
      </c>
      <c r="T171" s="152"/>
      <c r="U171" s="152" t="str">
        <f>IFERROR(INDEX('4. Normen &amp; Tarieven'!$E$10:$N$34,MATCH(G171,'4. Normen &amp; Tarieven'!$B$10:$B$34,0),MATCH(T171,'4. Normen &amp; Tarieven'!$E$8:$Z$8,0)),"")</f>
        <v/>
      </c>
      <c r="V171" s="211">
        <f>IF(Tabel3[[#This Row],[Frequentie weekend]]&gt;0,Tabel3[[#This Row],[Frequentie weekend]]*Tabel3[[#This Row],[M2 vloer ]]/Tabel3[[#This Row],[Norm weekenden]],0)</f>
        <v>0</v>
      </c>
      <c r="W171" s="169">
        <f>Tabel3[[#This Row],[Uren per jaar weekend]]*$W$4</f>
        <v>0</v>
      </c>
      <c r="X171" s="152"/>
      <c r="Y171" s="152" t="str">
        <f>IFERROR(INDEX('4. Normen &amp; Tarieven'!$E$10:$N$34,MATCH(G171,'4. Normen &amp; Tarieven'!$B$10:$B$34,0),MATCH(X171,'4. Normen &amp; Tarieven'!$E$8:$Z$8,0)),"")</f>
        <v/>
      </c>
      <c r="Z171" s="206">
        <f>IF(Tabel3[[#This Row],[Frequentie feestdagen]]&gt;0,Tabel3[[#This Row],[Frequentie feestdagen]]*Tabel3[[#This Row],[M2 vloer ]]/Tabel3[[#This Row],[Norm feestdagen]],0)</f>
        <v>0</v>
      </c>
      <c r="AA171" s="170">
        <f>Tabel3[[#This Row],[Uren per jaar feestdagen]]*$AA$4</f>
        <v>0</v>
      </c>
      <c r="AB171" s="107">
        <f t="shared" si="7"/>
        <v>104</v>
      </c>
      <c r="AC171" s="207">
        <f t="shared" si="8"/>
        <v>0</v>
      </c>
    </row>
    <row r="172" spans="3:29" ht="14.1" customHeight="1" x14ac:dyDescent="0.25">
      <c r="C172" s="42" t="s">
        <v>136</v>
      </c>
      <c r="D172" s="43" t="s">
        <v>349</v>
      </c>
      <c r="E172" s="44"/>
      <c r="F172" s="45" t="s">
        <v>511</v>
      </c>
      <c r="G172" s="45" t="s">
        <v>177</v>
      </c>
      <c r="H172" s="50" t="str">
        <f>VLOOKUP(Tabel3[[#This Row],[Ruimtecode]],'2. Programma'!$B$143:$C$160,2,0)</f>
        <v>Expositiezaal</v>
      </c>
      <c r="I172" s="46" t="s">
        <v>527</v>
      </c>
      <c r="J172" s="46" t="s">
        <v>524</v>
      </c>
      <c r="K172" s="49">
        <v>83</v>
      </c>
      <c r="L172" s="101">
        <v>52</v>
      </c>
      <c r="M172" s="102">
        <f>Tabel3[[#This Row],[Frequentie werkdagen]]+Tabel3[[#This Row],[Frequentie weekend]]+Tabel3[[#This Row],[Frequentie feestdagen]]</f>
        <v>104</v>
      </c>
      <c r="N172" s="102">
        <f>IF(Tabel3[[#This Row],[Frequentie Totaal]]=0,0,Tabel3[[#This Row],[M2 vloer ]])</f>
        <v>83</v>
      </c>
      <c r="O172" s="215"/>
      <c r="P172" s="25">
        <v>104</v>
      </c>
      <c r="Q172" s="25">
        <f>IFERROR(INDEX('4. Normen &amp; Tarieven'!$E$10:$N$34,MATCH(G172,'4. Normen &amp; Tarieven'!$B$10:$B$34,0),MATCH(P172,'4. Normen &amp; Tarieven'!$E$8:$Z$8,0)),"")</f>
        <v>100</v>
      </c>
      <c r="R172" s="211">
        <f>IF(Tabel3[[#This Row],[Frequentie werkdagen]]&gt;0,Tabel3[[#This Row],[Frequentie werkdagen]]*Tabel3[[#This Row],[M2 vloer ]]/Tabel3[[#This Row],[Norm werkdagen]],0)</f>
        <v>86.32</v>
      </c>
      <c r="S172" s="169">
        <f>Tabel3[[#This Row],[Uren per jaar]]*$S$4</f>
        <v>0</v>
      </c>
      <c r="T172" s="152"/>
      <c r="U172" s="152" t="str">
        <f>IFERROR(INDEX('4. Normen &amp; Tarieven'!$E$10:$N$34,MATCH(G172,'4. Normen &amp; Tarieven'!$B$10:$B$34,0),MATCH(T172,'4. Normen &amp; Tarieven'!$E$8:$Z$8,0)),"")</f>
        <v/>
      </c>
      <c r="V172" s="211">
        <f>IF(Tabel3[[#This Row],[Frequentie weekend]]&gt;0,Tabel3[[#This Row],[Frequentie weekend]]*Tabel3[[#This Row],[M2 vloer ]]/Tabel3[[#This Row],[Norm weekenden]],0)</f>
        <v>0</v>
      </c>
      <c r="W172" s="169">
        <f>Tabel3[[#This Row],[Uren per jaar weekend]]*$W$4</f>
        <v>0</v>
      </c>
      <c r="X172" s="152"/>
      <c r="Y172" s="152" t="str">
        <f>IFERROR(INDEX('4. Normen &amp; Tarieven'!$E$10:$N$34,MATCH(G172,'4. Normen &amp; Tarieven'!$B$10:$B$34,0),MATCH(X172,'4. Normen &amp; Tarieven'!$E$8:$Z$8,0)),"")</f>
        <v/>
      </c>
      <c r="Z172" s="206">
        <f>IF(Tabel3[[#This Row],[Frequentie feestdagen]]&gt;0,Tabel3[[#This Row],[Frequentie feestdagen]]*Tabel3[[#This Row],[M2 vloer ]]/Tabel3[[#This Row],[Norm feestdagen]],0)</f>
        <v>0</v>
      </c>
      <c r="AA172" s="170">
        <f>Tabel3[[#This Row],[Uren per jaar feestdagen]]*$AA$4</f>
        <v>0</v>
      </c>
      <c r="AB172" s="107">
        <f t="shared" si="7"/>
        <v>86.32</v>
      </c>
      <c r="AC172" s="207">
        <f t="shared" si="8"/>
        <v>0</v>
      </c>
    </row>
    <row r="173" spans="3:29" ht="14.1" customHeight="1" x14ac:dyDescent="0.25">
      <c r="C173" s="42" t="s">
        <v>136</v>
      </c>
      <c r="D173" s="43" t="s">
        <v>350</v>
      </c>
      <c r="E173" s="44"/>
      <c r="F173" s="45" t="s">
        <v>512</v>
      </c>
      <c r="G173" s="45" t="s">
        <v>324</v>
      </c>
      <c r="H173" s="50" t="str">
        <f>VLOOKUP(Tabel3[[#This Row],[Ruimtecode]],'2. Programma'!$B$143:$C$160,2,0)</f>
        <v>Entree/Gardarobe</v>
      </c>
      <c r="I173" s="46" t="s">
        <v>531</v>
      </c>
      <c r="J173" s="46" t="s">
        <v>528</v>
      </c>
      <c r="K173" s="49">
        <v>10</v>
      </c>
      <c r="L173" s="101">
        <v>52</v>
      </c>
      <c r="M173" s="102">
        <f>Tabel3[[#This Row],[Frequentie werkdagen]]+Tabel3[[#This Row],[Frequentie weekend]]+Tabel3[[#This Row],[Frequentie feestdagen]]</f>
        <v>311</v>
      </c>
      <c r="N173" s="102">
        <f>IF(Tabel3[[#This Row],[Frequentie Totaal]]=0,0,Tabel3[[#This Row],[M2 vloer ]])</f>
        <v>10</v>
      </c>
      <c r="O173" s="215"/>
      <c r="P173" s="25">
        <v>204</v>
      </c>
      <c r="Q173" s="25">
        <f>IFERROR(INDEX('4. Normen &amp; Tarieven'!$E$10:$N$34,MATCH(G173,'4. Normen &amp; Tarieven'!$B$10:$B$34,0),MATCH(P173,'4. Normen &amp; Tarieven'!$E$8:$Z$8,0)),"")</f>
        <v>100</v>
      </c>
      <c r="R173" s="211">
        <f>IF(Tabel3[[#This Row],[Frequentie werkdagen]]&gt;0,Tabel3[[#This Row],[Frequentie werkdagen]]*Tabel3[[#This Row],[M2 vloer ]]/Tabel3[[#This Row],[Norm werkdagen]],0)</f>
        <v>20.399999999999999</v>
      </c>
      <c r="S173" s="169">
        <f>Tabel3[[#This Row],[Uren per jaar]]*$S$4</f>
        <v>0</v>
      </c>
      <c r="T173" s="152">
        <v>100</v>
      </c>
      <c r="U173" s="152">
        <f>IFERROR(INDEX('4. Normen &amp; Tarieven'!$E$10:$N$34,MATCH(G173,'4. Normen &amp; Tarieven'!$B$10:$B$34,0),MATCH(T173,'4. Normen &amp; Tarieven'!$E$8:$Z$8,0)),"")</f>
        <v>100</v>
      </c>
      <c r="V173" s="211">
        <f>IF(Tabel3[[#This Row],[Frequentie weekend]]&gt;0,Tabel3[[#This Row],[Frequentie weekend]]*Tabel3[[#This Row],[M2 vloer ]]/Tabel3[[#This Row],[Norm weekenden]],0)</f>
        <v>10</v>
      </c>
      <c r="W173" s="169">
        <f>Tabel3[[#This Row],[Uren per jaar weekend]]*$W$4</f>
        <v>0</v>
      </c>
      <c r="X173" s="152">
        <v>7</v>
      </c>
      <c r="Y173" s="152">
        <f>IFERROR(INDEX('4. Normen &amp; Tarieven'!$E$10:$N$34,MATCH(G173,'4. Normen &amp; Tarieven'!$B$10:$B$34,0),MATCH(X173,'4. Normen &amp; Tarieven'!$E$8:$Z$8,0)),"")</f>
        <v>100</v>
      </c>
      <c r="Z173" s="206">
        <f>IF(Tabel3[[#This Row],[Frequentie feestdagen]]&gt;0,Tabel3[[#This Row],[Frequentie feestdagen]]*Tabel3[[#This Row],[M2 vloer ]]/Tabel3[[#This Row],[Norm feestdagen]],0)</f>
        <v>0.7</v>
      </c>
      <c r="AA173" s="170">
        <f>Tabel3[[#This Row],[Uren per jaar feestdagen]]*$AA$4</f>
        <v>0</v>
      </c>
      <c r="AB173" s="107">
        <f t="shared" si="7"/>
        <v>31.099999999999998</v>
      </c>
      <c r="AC173" s="207">
        <f t="shared" si="8"/>
        <v>0</v>
      </c>
    </row>
    <row r="174" spans="3:29" ht="14.1" customHeight="1" x14ac:dyDescent="0.25">
      <c r="C174" s="42" t="s">
        <v>136</v>
      </c>
      <c r="D174" s="43" t="s">
        <v>350</v>
      </c>
      <c r="E174" s="44"/>
      <c r="F174" s="45" t="s">
        <v>513</v>
      </c>
      <c r="G174" s="45" t="s">
        <v>324</v>
      </c>
      <c r="H174" s="50" t="str">
        <f>VLOOKUP(Tabel3[[#This Row],[Ruimtecode]],'2. Programma'!$B$143:$C$160,2,0)</f>
        <v>Entree/Gardarobe</v>
      </c>
      <c r="I174" s="46" t="s">
        <v>527</v>
      </c>
      <c r="J174" s="46" t="s">
        <v>524</v>
      </c>
      <c r="K174" s="49">
        <v>262</v>
      </c>
      <c r="L174" s="101">
        <v>52</v>
      </c>
      <c r="M174" s="102">
        <f>Tabel3[[#This Row],[Frequentie werkdagen]]+Tabel3[[#This Row],[Frequentie weekend]]+Tabel3[[#This Row],[Frequentie feestdagen]]</f>
        <v>311</v>
      </c>
      <c r="N174" s="102">
        <f>IF(Tabel3[[#This Row],[Frequentie Totaal]]=0,0,Tabel3[[#This Row],[M2 vloer ]])</f>
        <v>262</v>
      </c>
      <c r="O174" s="215"/>
      <c r="P174" s="25">
        <v>204</v>
      </c>
      <c r="Q174" s="25">
        <f>IFERROR(INDEX('4. Normen &amp; Tarieven'!$E$10:$N$34,MATCH(G174,'4. Normen &amp; Tarieven'!$B$10:$B$34,0),MATCH(P174,'4. Normen &amp; Tarieven'!$E$8:$Z$8,0)),"")</f>
        <v>100</v>
      </c>
      <c r="R174" s="211">
        <f>IF(Tabel3[[#This Row],[Frequentie werkdagen]]&gt;0,Tabel3[[#This Row],[Frequentie werkdagen]]*Tabel3[[#This Row],[M2 vloer ]]/Tabel3[[#This Row],[Norm werkdagen]],0)</f>
        <v>534.48</v>
      </c>
      <c r="S174" s="169">
        <f>Tabel3[[#This Row],[Uren per jaar]]*$S$4</f>
        <v>0</v>
      </c>
      <c r="T174" s="152">
        <v>100</v>
      </c>
      <c r="U174" s="152">
        <f>IFERROR(INDEX('4. Normen &amp; Tarieven'!$E$10:$N$34,MATCH(G174,'4. Normen &amp; Tarieven'!$B$10:$B$34,0),MATCH(T174,'4. Normen &amp; Tarieven'!$E$8:$Z$8,0)),"")</f>
        <v>100</v>
      </c>
      <c r="V174" s="211">
        <f>IF(Tabel3[[#This Row],[Frequentie weekend]]&gt;0,Tabel3[[#This Row],[Frequentie weekend]]*Tabel3[[#This Row],[M2 vloer ]]/Tabel3[[#This Row],[Norm weekenden]],0)</f>
        <v>262</v>
      </c>
      <c r="W174" s="169">
        <f>Tabel3[[#This Row],[Uren per jaar weekend]]*$W$4</f>
        <v>0</v>
      </c>
      <c r="X174" s="152">
        <v>7</v>
      </c>
      <c r="Y174" s="152">
        <f>IFERROR(INDEX('4. Normen &amp; Tarieven'!$E$10:$N$34,MATCH(G174,'4. Normen &amp; Tarieven'!$B$10:$B$34,0),MATCH(X174,'4. Normen &amp; Tarieven'!$E$8:$Z$8,0)),"")</f>
        <v>100</v>
      </c>
      <c r="Z174" s="206">
        <f>IF(Tabel3[[#This Row],[Frequentie feestdagen]]&gt;0,Tabel3[[#This Row],[Frequentie feestdagen]]*Tabel3[[#This Row],[M2 vloer ]]/Tabel3[[#This Row],[Norm feestdagen]],0)</f>
        <v>18.34</v>
      </c>
      <c r="AA174" s="170">
        <f>Tabel3[[#This Row],[Uren per jaar feestdagen]]*$AA$4</f>
        <v>0</v>
      </c>
      <c r="AB174" s="107">
        <f t="shared" si="7"/>
        <v>814.82</v>
      </c>
      <c r="AC174" s="207">
        <f t="shared" si="8"/>
        <v>0</v>
      </c>
    </row>
    <row r="175" spans="3:29" ht="14.1" customHeight="1" x14ac:dyDescent="0.25">
      <c r="C175" s="42" t="s">
        <v>136</v>
      </c>
      <c r="D175" s="43" t="s">
        <v>350</v>
      </c>
      <c r="E175" s="44"/>
      <c r="F175" s="45" t="s">
        <v>514</v>
      </c>
      <c r="G175" s="45" t="s">
        <v>175</v>
      </c>
      <c r="H175" s="50" t="str">
        <f>VLOOKUP(Tabel3[[#This Row],[Ruimtecode]],'2. Programma'!$B$143:$C$160,2,0)</f>
        <v>Lesruimte</v>
      </c>
      <c r="I175" s="46" t="s">
        <v>527</v>
      </c>
      <c r="J175" s="46" t="s">
        <v>524</v>
      </c>
      <c r="K175" s="49">
        <v>140</v>
      </c>
      <c r="L175" s="101">
        <v>52</v>
      </c>
      <c r="M175" s="102">
        <f>Tabel3[[#This Row],[Frequentie werkdagen]]+Tabel3[[#This Row],[Frequentie weekend]]+Tabel3[[#This Row],[Frequentie feestdagen]]</f>
        <v>204</v>
      </c>
      <c r="N175" s="102">
        <f>IF(Tabel3[[#This Row],[Frequentie Totaal]]=0,0,Tabel3[[#This Row],[M2 vloer ]])</f>
        <v>140</v>
      </c>
      <c r="O175" s="215"/>
      <c r="P175" s="25">
        <v>204</v>
      </c>
      <c r="Q175" s="25">
        <f>IFERROR(INDEX('4. Normen &amp; Tarieven'!$E$10:$N$34,MATCH(G175,'4. Normen &amp; Tarieven'!$B$10:$B$34,0),MATCH(P175,'4. Normen &amp; Tarieven'!$E$8:$Z$8,0)),"")</f>
        <v>100</v>
      </c>
      <c r="R175" s="211">
        <f>IF(Tabel3[[#This Row],[Frequentie werkdagen]]&gt;0,Tabel3[[#This Row],[Frequentie werkdagen]]*Tabel3[[#This Row],[M2 vloer ]]/Tabel3[[#This Row],[Norm werkdagen]],0)</f>
        <v>285.60000000000002</v>
      </c>
      <c r="S175" s="169">
        <f>Tabel3[[#This Row],[Uren per jaar]]*$S$4</f>
        <v>0</v>
      </c>
      <c r="T175" s="152"/>
      <c r="U175" s="152" t="str">
        <f>IFERROR(INDEX('4. Normen &amp; Tarieven'!$E$10:$N$34,MATCH(G175,'4. Normen &amp; Tarieven'!$B$10:$B$34,0),MATCH(T175,'4. Normen &amp; Tarieven'!$E$8:$Z$8,0)),"")</f>
        <v/>
      </c>
      <c r="V175" s="211">
        <f>IF(Tabel3[[#This Row],[Frequentie weekend]]&gt;0,Tabel3[[#This Row],[Frequentie weekend]]*Tabel3[[#This Row],[M2 vloer ]]/Tabel3[[#This Row],[Norm weekenden]],0)</f>
        <v>0</v>
      </c>
      <c r="W175" s="169">
        <f>Tabel3[[#This Row],[Uren per jaar weekend]]*$W$4</f>
        <v>0</v>
      </c>
      <c r="X175" s="152"/>
      <c r="Y175" s="152" t="str">
        <f>IFERROR(INDEX('4. Normen &amp; Tarieven'!$E$10:$N$34,MATCH(G175,'4. Normen &amp; Tarieven'!$B$10:$B$34,0),MATCH(X175,'4. Normen &amp; Tarieven'!$E$8:$Z$8,0)),"")</f>
        <v/>
      </c>
      <c r="Z175" s="206">
        <f>IF(Tabel3[[#This Row],[Frequentie feestdagen]]&gt;0,Tabel3[[#This Row],[Frequentie feestdagen]]*Tabel3[[#This Row],[M2 vloer ]]/Tabel3[[#This Row],[Norm feestdagen]],0)</f>
        <v>0</v>
      </c>
      <c r="AA175" s="170">
        <f>Tabel3[[#This Row],[Uren per jaar feestdagen]]*$AA$4</f>
        <v>0</v>
      </c>
      <c r="AB175" s="107">
        <f t="shared" si="7"/>
        <v>285.60000000000002</v>
      </c>
      <c r="AC175" s="207">
        <f t="shared" si="8"/>
        <v>0</v>
      </c>
    </row>
    <row r="176" spans="3:29" ht="14.1" customHeight="1" x14ac:dyDescent="0.25">
      <c r="C176" s="42" t="s">
        <v>136</v>
      </c>
      <c r="D176" s="43" t="s">
        <v>350</v>
      </c>
      <c r="E176" s="44"/>
      <c r="F176" s="45" t="s">
        <v>515</v>
      </c>
      <c r="G176" s="45" t="s">
        <v>164</v>
      </c>
      <c r="H176" s="50" t="str">
        <f>VLOOKUP(Tabel3[[#This Row],[Ruimtecode]],'2. Programma'!$B$143:$C$160,2,0)</f>
        <v>Berging/Opslag</v>
      </c>
      <c r="I176" s="46" t="s">
        <v>534</v>
      </c>
      <c r="J176" s="46"/>
      <c r="K176" s="49">
        <v>0</v>
      </c>
      <c r="L176" s="101">
        <v>52</v>
      </c>
      <c r="M176" s="102">
        <f>Tabel3[[#This Row],[Frequentie werkdagen]]+Tabel3[[#This Row],[Frequentie weekend]]+Tabel3[[#This Row],[Frequentie feestdagen]]</f>
        <v>0</v>
      </c>
      <c r="N176" s="102">
        <f>IF(Tabel3[[#This Row],[Frequentie Totaal]]=0,0,Tabel3[[#This Row],[M2 vloer ]])</f>
        <v>0</v>
      </c>
      <c r="O176" s="215"/>
      <c r="P176" s="25"/>
      <c r="Q176" s="25" t="str">
        <f>IFERROR(INDEX('4. Normen &amp; Tarieven'!$E$10:$N$34,MATCH(G176,'4. Normen &amp; Tarieven'!$B$10:$B$34,0),MATCH(P176,'4. Normen &amp; Tarieven'!$E$8:$Z$8,0)),"")</f>
        <v/>
      </c>
      <c r="R176" s="211">
        <f>IF(Tabel3[[#This Row],[Frequentie werkdagen]]&gt;0,Tabel3[[#This Row],[Frequentie werkdagen]]*Tabel3[[#This Row],[M2 vloer ]]/Tabel3[[#This Row],[Norm werkdagen]],0)</f>
        <v>0</v>
      </c>
      <c r="S176" s="169">
        <f>Tabel3[[#This Row],[Uren per jaar]]*$S$4</f>
        <v>0</v>
      </c>
      <c r="T176" s="152"/>
      <c r="U176" s="152" t="str">
        <f>IFERROR(INDEX('4. Normen &amp; Tarieven'!$E$10:$N$34,MATCH(G176,'4. Normen &amp; Tarieven'!$B$10:$B$34,0),MATCH(T176,'4. Normen &amp; Tarieven'!$E$8:$Z$8,0)),"")</f>
        <v/>
      </c>
      <c r="V176" s="211">
        <f>IF(Tabel3[[#This Row],[Frequentie weekend]]&gt;0,Tabel3[[#This Row],[Frequentie weekend]]*Tabel3[[#This Row],[M2 vloer ]]/Tabel3[[#This Row],[Norm weekenden]],0)</f>
        <v>0</v>
      </c>
      <c r="W176" s="169">
        <f>Tabel3[[#This Row],[Uren per jaar weekend]]*$W$4</f>
        <v>0</v>
      </c>
      <c r="X176" s="152"/>
      <c r="Y176" s="152" t="str">
        <f>IFERROR(INDEX('4. Normen &amp; Tarieven'!$E$10:$N$34,MATCH(G176,'4. Normen &amp; Tarieven'!$B$10:$B$34,0),MATCH(X176,'4. Normen &amp; Tarieven'!$E$8:$Z$8,0)),"")</f>
        <v/>
      </c>
      <c r="Z176" s="206">
        <f>IF(Tabel3[[#This Row],[Frequentie feestdagen]]&gt;0,Tabel3[[#This Row],[Frequentie feestdagen]]*Tabel3[[#This Row],[M2 vloer ]]/Tabel3[[#This Row],[Norm feestdagen]],0)</f>
        <v>0</v>
      </c>
      <c r="AA176" s="170">
        <f>Tabel3[[#This Row],[Uren per jaar feestdagen]]*$AA$4</f>
        <v>0</v>
      </c>
      <c r="AB176" s="107">
        <f t="shared" si="7"/>
        <v>0</v>
      </c>
      <c r="AC176" s="207">
        <f t="shared" si="8"/>
        <v>0</v>
      </c>
    </row>
    <row r="177" spans="3:29" ht="14.1" customHeight="1" x14ac:dyDescent="0.25">
      <c r="C177" s="42" t="s">
        <v>136</v>
      </c>
      <c r="D177" s="43" t="s">
        <v>350</v>
      </c>
      <c r="E177" s="44"/>
      <c r="F177" s="45" t="s">
        <v>516</v>
      </c>
      <c r="G177" s="45" t="s">
        <v>169</v>
      </c>
      <c r="H177" s="50" t="str">
        <f>VLOOKUP(Tabel3[[#This Row],[Ruimtecode]],'2. Programma'!$B$143:$C$160,2,0)</f>
        <v xml:space="preserve">Sanitair </v>
      </c>
      <c r="I177" s="46" t="s">
        <v>527</v>
      </c>
      <c r="J177" s="46" t="s">
        <v>524</v>
      </c>
      <c r="K177" s="49">
        <v>40</v>
      </c>
      <c r="L177" s="101">
        <v>52</v>
      </c>
      <c r="M177" s="102">
        <f>Tabel3[[#This Row],[Frequentie werkdagen]]+Tabel3[[#This Row],[Frequentie weekend]]+Tabel3[[#This Row],[Frequentie feestdagen]]</f>
        <v>311</v>
      </c>
      <c r="N177" s="102">
        <f>IF(Tabel3[[#This Row],[Frequentie Totaal]]=0,0,Tabel3[[#This Row],[M2 vloer ]])</f>
        <v>40</v>
      </c>
      <c r="O177" s="215"/>
      <c r="P177" s="25">
        <v>204</v>
      </c>
      <c r="Q177" s="25">
        <f>IFERROR(INDEX('4. Normen &amp; Tarieven'!$E$10:$N$34,MATCH(G177,'4. Normen &amp; Tarieven'!$B$10:$B$34,0),MATCH(P177,'4. Normen &amp; Tarieven'!$E$8:$Z$8,0)),"")</f>
        <v>100</v>
      </c>
      <c r="R177" s="211">
        <f>IF(Tabel3[[#This Row],[Frequentie werkdagen]]&gt;0,Tabel3[[#This Row],[Frequentie werkdagen]]*Tabel3[[#This Row],[M2 vloer ]]/Tabel3[[#This Row],[Norm werkdagen]],0)</f>
        <v>81.599999999999994</v>
      </c>
      <c r="S177" s="169">
        <f>Tabel3[[#This Row],[Uren per jaar]]*$S$4</f>
        <v>0</v>
      </c>
      <c r="T177" s="152">
        <v>100</v>
      </c>
      <c r="U177" s="152">
        <f>IFERROR(INDEX('4. Normen &amp; Tarieven'!$E$10:$N$34,MATCH(G177,'4. Normen &amp; Tarieven'!$B$10:$B$34,0),MATCH(T177,'4. Normen &amp; Tarieven'!$E$8:$Z$8,0)),"")</f>
        <v>100</v>
      </c>
      <c r="V177" s="211">
        <f>IF(Tabel3[[#This Row],[Frequentie weekend]]&gt;0,Tabel3[[#This Row],[Frequentie weekend]]*Tabel3[[#This Row],[M2 vloer ]]/Tabel3[[#This Row],[Norm weekenden]],0)</f>
        <v>40</v>
      </c>
      <c r="W177" s="169">
        <f>Tabel3[[#This Row],[Uren per jaar weekend]]*$W$4</f>
        <v>0</v>
      </c>
      <c r="X177" s="152">
        <v>7</v>
      </c>
      <c r="Y177" s="152">
        <f>IFERROR(INDEX('4. Normen &amp; Tarieven'!$E$10:$N$34,MATCH(G177,'4. Normen &amp; Tarieven'!$B$10:$B$34,0),MATCH(X177,'4. Normen &amp; Tarieven'!$E$8:$Z$8,0)),"")</f>
        <v>100</v>
      </c>
      <c r="Z177" s="206">
        <f>IF(Tabel3[[#This Row],[Frequentie feestdagen]]&gt;0,Tabel3[[#This Row],[Frequentie feestdagen]]*Tabel3[[#This Row],[M2 vloer ]]/Tabel3[[#This Row],[Norm feestdagen]],0)</f>
        <v>2.8</v>
      </c>
      <c r="AA177" s="170">
        <f>Tabel3[[#This Row],[Uren per jaar feestdagen]]*$AA$4</f>
        <v>0</v>
      </c>
      <c r="AB177" s="107">
        <f t="shared" si="7"/>
        <v>124.39999999999999</v>
      </c>
      <c r="AC177" s="207">
        <f t="shared" si="8"/>
        <v>0</v>
      </c>
    </row>
    <row r="178" spans="3:29" ht="14.1" customHeight="1" x14ac:dyDescent="0.25">
      <c r="C178" s="42" t="s">
        <v>136</v>
      </c>
      <c r="D178" s="43" t="s">
        <v>350</v>
      </c>
      <c r="E178" s="44"/>
      <c r="F178" s="45" t="s">
        <v>425</v>
      </c>
      <c r="G178" s="45" t="s">
        <v>172</v>
      </c>
      <c r="H178" s="50" t="str">
        <f>VLOOKUP(Tabel3[[#This Row],[Ruimtecode]],'2. Programma'!$B$143:$C$160,2,0)</f>
        <v>Kantoorruimte</v>
      </c>
      <c r="I178" s="46" t="s">
        <v>527</v>
      </c>
      <c r="J178" s="46" t="s">
        <v>524</v>
      </c>
      <c r="K178" s="49">
        <v>38</v>
      </c>
      <c r="L178" s="101">
        <v>52</v>
      </c>
      <c r="M178" s="102">
        <f>Tabel3[[#This Row],[Frequentie werkdagen]]+Tabel3[[#This Row],[Frequentie weekend]]+Tabel3[[#This Row],[Frequentie feestdagen]]</f>
        <v>104</v>
      </c>
      <c r="N178" s="102">
        <f>IF(Tabel3[[#This Row],[Frequentie Totaal]]=0,0,Tabel3[[#This Row],[M2 vloer ]])</f>
        <v>38</v>
      </c>
      <c r="O178" s="215"/>
      <c r="P178" s="25">
        <v>104</v>
      </c>
      <c r="Q178" s="25">
        <f>IFERROR(INDEX('4. Normen &amp; Tarieven'!$E$10:$N$34,MATCH(G178,'4. Normen &amp; Tarieven'!$B$10:$B$34,0),MATCH(P178,'4. Normen &amp; Tarieven'!$E$8:$Z$8,0)),"")</f>
        <v>100</v>
      </c>
      <c r="R178" s="211">
        <f>IF(Tabel3[[#This Row],[Frequentie werkdagen]]&gt;0,Tabel3[[#This Row],[Frequentie werkdagen]]*Tabel3[[#This Row],[M2 vloer ]]/Tabel3[[#This Row],[Norm werkdagen]],0)</f>
        <v>39.520000000000003</v>
      </c>
      <c r="S178" s="169">
        <f>Tabel3[[#This Row],[Uren per jaar]]*$S$4</f>
        <v>0</v>
      </c>
      <c r="T178" s="152"/>
      <c r="U178" s="152" t="str">
        <f>IFERROR(INDEX('4. Normen &amp; Tarieven'!$E$10:$N$34,MATCH(G178,'4. Normen &amp; Tarieven'!$B$10:$B$34,0),MATCH(T178,'4. Normen &amp; Tarieven'!$E$8:$Z$8,0)),"")</f>
        <v/>
      </c>
      <c r="V178" s="211">
        <f>IF(Tabel3[[#This Row],[Frequentie weekend]]&gt;0,Tabel3[[#This Row],[Frequentie weekend]]*Tabel3[[#This Row],[M2 vloer ]]/Tabel3[[#This Row],[Norm weekenden]],0)</f>
        <v>0</v>
      </c>
      <c r="W178" s="169">
        <f>Tabel3[[#This Row],[Uren per jaar weekend]]*$W$4</f>
        <v>0</v>
      </c>
      <c r="X178" s="152"/>
      <c r="Y178" s="152" t="str">
        <f>IFERROR(INDEX('4. Normen &amp; Tarieven'!$E$10:$N$34,MATCH(G178,'4. Normen &amp; Tarieven'!$B$10:$B$34,0),MATCH(X178,'4. Normen &amp; Tarieven'!$E$8:$Z$8,0)),"")</f>
        <v/>
      </c>
      <c r="Z178" s="206">
        <f>IF(Tabel3[[#This Row],[Frequentie feestdagen]]&gt;0,Tabel3[[#This Row],[Frequentie feestdagen]]*Tabel3[[#This Row],[M2 vloer ]]/Tabel3[[#This Row],[Norm feestdagen]],0)</f>
        <v>0</v>
      </c>
      <c r="AA178" s="170">
        <f>Tabel3[[#This Row],[Uren per jaar feestdagen]]*$AA$4</f>
        <v>0</v>
      </c>
      <c r="AB178" s="107">
        <f t="shared" si="7"/>
        <v>39.520000000000003</v>
      </c>
      <c r="AC178" s="207">
        <f t="shared" si="8"/>
        <v>0</v>
      </c>
    </row>
    <row r="179" spans="3:29" ht="14.1" customHeight="1" x14ac:dyDescent="0.25">
      <c r="C179" s="42" t="s">
        <v>136</v>
      </c>
      <c r="D179" s="43" t="s">
        <v>350</v>
      </c>
      <c r="E179" s="44"/>
      <c r="F179" s="45" t="s">
        <v>517</v>
      </c>
      <c r="G179" s="45" t="s">
        <v>164</v>
      </c>
      <c r="H179" s="50" t="str">
        <f>VLOOKUP(Tabel3[[#This Row],[Ruimtecode]],'2. Programma'!$B$143:$C$160,2,0)</f>
        <v>Berging/Opslag</v>
      </c>
      <c r="I179" s="46" t="s">
        <v>535</v>
      </c>
      <c r="J179" s="46" t="s">
        <v>524</v>
      </c>
      <c r="K179" s="49">
        <v>0</v>
      </c>
      <c r="L179" s="101">
        <v>52</v>
      </c>
      <c r="M179" s="102">
        <f>Tabel3[[#This Row],[Frequentie werkdagen]]+Tabel3[[#This Row],[Frequentie weekend]]+Tabel3[[#This Row],[Frequentie feestdagen]]</f>
        <v>0</v>
      </c>
      <c r="N179" s="102">
        <f>IF(Tabel3[[#This Row],[Frequentie Totaal]]=0,0,Tabel3[[#This Row],[M2 vloer ]])</f>
        <v>0</v>
      </c>
      <c r="O179" s="215"/>
      <c r="P179" s="25"/>
      <c r="Q179" s="25" t="str">
        <f>IFERROR(INDEX('4. Normen &amp; Tarieven'!$E$10:$N$34,MATCH(G179,'4. Normen &amp; Tarieven'!$B$10:$B$34,0),MATCH(P179,'4. Normen &amp; Tarieven'!$E$8:$Z$8,0)),"")</f>
        <v/>
      </c>
      <c r="R179" s="211">
        <f>IF(Tabel3[[#This Row],[Frequentie werkdagen]]&gt;0,Tabel3[[#This Row],[Frequentie werkdagen]]*Tabel3[[#This Row],[M2 vloer ]]/Tabel3[[#This Row],[Norm werkdagen]],0)</f>
        <v>0</v>
      </c>
      <c r="S179" s="169">
        <f>Tabel3[[#This Row],[Uren per jaar]]*$S$4</f>
        <v>0</v>
      </c>
      <c r="T179" s="152"/>
      <c r="U179" s="152" t="str">
        <f>IFERROR(INDEX('4. Normen &amp; Tarieven'!$E$10:$N$34,MATCH(G179,'4. Normen &amp; Tarieven'!$B$10:$B$34,0),MATCH(T179,'4. Normen &amp; Tarieven'!$E$8:$Z$8,0)),"")</f>
        <v/>
      </c>
      <c r="V179" s="211">
        <f>IF(Tabel3[[#This Row],[Frequentie weekend]]&gt;0,Tabel3[[#This Row],[Frequentie weekend]]*Tabel3[[#This Row],[M2 vloer ]]/Tabel3[[#This Row],[Norm weekenden]],0)</f>
        <v>0</v>
      </c>
      <c r="W179" s="169">
        <f>Tabel3[[#This Row],[Uren per jaar weekend]]*$W$4</f>
        <v>0</v>
      </c>
      <c r="X179" s="152"/>
      <c r="Y179" s="152" t="str">
        <f>IFERROR(INDEX('4. Normen &amp; Tarieven'!$E$10:$N$34,MATCH(G179,'4. Normen &amp; Tarieven'!$B$10:$B$34,0),MATCH(X179,'4. Normen &amp; Tarieven'!$E$8:$Z$8,0)),"")</f>
        <v/>
      </c>
      <c r="Z179" s="206">
        <f>IF(Tabel3[[#This Row],[Frequentie feestdagen]]&gt;0,Tabel3[[#This Row],[Frequentie feestdagen]]*Tabel3[[#This Row],[M2 vloer ]]/Tabel3[[#This Row],[Norm feestdagen]],0)</f>
        <v>0</v>
      </c>
      <c r="AA179" s="170">
        <f>Tabel3[[#This Row],[Uren per jaar feestdagen]]*$AA$4</f>
        <v>0</v>
      </c>
      <c r="AB179" s="107">
        <f t="shared" si="7"/>
        <v>0</v>
      </c>
      <c r="AC179" s="207">
        <f t="shared" si="8"/>
        <v>0</v>
      </c>
    </row>
    <row r="180" spans="3:29" ht="14.1" customHeight="1" x14ac:dyDescent="0.25">
      <c r="C180" s="42" t="s">
        <v>136</v>
      </c>
      <c r="D180" s="43" t="s">
        <v>351</v>
      </c>
      <c r="E180" s="44"/>
      <c r="F180" s="45" t="s">
        <v>518</v>
      </c>
      <c r="G180" s="45" t="s">
        <v>170</v>
      </c>
      <c r="H180" s="50" t="str">
        <f>VLOOKUP(Tabel3[[#This Row],[Ruimtecode]],'2. Programma'!$B$143:$C$160,2,0)</f>
        <v>Trappenhuizen</v>
      </c>
      <c r="I180" s="46" t="s">
        <v>529</v>
      </c>
      <c r="J180" s="46" t="s">
        <v>524</v>
      </c>
      <c r="K180" s="49">
        <v>13</v>
      </c>
      <c r="L180" s="101">
        <v>52</v>
      </c>
      <c r="M180" s="102">
        <f>Tabel3[[#This Row],[Frequentie werkdagen]]+Tabel3[[#This Row],[Frequentie weekend]]+Tabel3[[#This Row],[Frequentie feestdagen]]</f>
        <v>104</v>
      </c>
      <c r="N180" s="102">
        <f>IF(Tabel3[[#This Row],[Frequentie Totaal]]=0,0,Tabel3[[#This Row],[M2 vloer ]])</f>
        <v>13</v>
      </c>
      <c r="O180" s="215"/>
      <c r="P180" s="25">
        <v>104</v>
      </c>
      <c r="Q180" s="25">
        <f>IFERROR(INDEX('4. Normen &amp; Tarieven'!$E$10:$N$34,MATCH(G180,'4. Normen &amp; Tarieven'!$B$10:$B$34,0),MATCH(P180,'4. Normen &amp; Tarieven'!$E$8:$Z$8,0)),"")</f>
        <v>100</v>
      </c>
      <c r="R180" s="211">
        <f>IF(Tabel3[[#This Row],[Frequentie werkdagen]]&gt;0,Tabel3[[#This Row],[Frequentie werkdagen]]*Tabel3[[#This Row],[M2 vloer ]]/Tabel3[[#This Row],[Norm werkdagen]],0)</f>
        <v>13.52</v>
      </c>
      <c r="S180" s="169">
        <f>Tabel3[[#This Row],[Uren per jaar]]*$S$4</f>
        <v>0</v>
      </c>
      <c r="T180" s="152"/>
      <c r="U180" s="152" t="str">
        <f>IFERROR(INDEX('4. Normen &amp; Tarieven'!$E$10:$N$34,MATCH(G180,'4. Normen &amp; Tarieven'!$B$10:$B$34,0),MATCH(T180,'4. Normen &amp; Tarieven'!$E$8:$Z$8,0)),"")</f>
        <v/>
      </c>
      <c r="V180" s="211">
        <f>IF(Tabel3[[#This Row],[Frequentie weekend]]&gt;0,Tabel3[[#This Row],[Frequentie weekend]]*Tabel3[[#This Row],[M2 vloer ]]/Tabel3[[#This Row],[Norm weekenden]],0)</f>
        <v>0</v>
      </c>
      <c r="W180" s="169">
        <f>Tabel3[[#This Row],[Uren per jaar weekend]]*$W$4</f>
        <v>0</v>
      </c>
      <c r="X180" s="152"/>
      <c r="Y180" s="152" t="str">
        <f>IFERROR(INDEX('4. Normen &amp; Tarieven'!$E$10:$N$34,MATCH(G180,'4. Normen &amp; Tarieven'!$B$10:$B$34,0),MATCH(X180,'4. Normen &amp; Tarieven'!$E$8:$Z$8,0)),"")</f>
        <v/>
      </c>
      <c r="Z180" s="206">
        <f>IF(Tabel3[[#This Row],[Frequentie feestdagen]]&gt;0,Tabel3[[#This Row],[Frequentie feestdagen]]*Tabel3[[#This Row],[M2 vloer ]]/Tabel3[[#This Row],[Norm feestdagen]],0)</f>
        <v>0</v>
      </c>
      <c r="AA180" s="170">
        <f>Tabel3[[#This Row],[Uren per jaar feestdagen]]*$AA$4</f>
        <v>0</v>
      </c>
      <c r="AB180" s="107">
        <f t="shared" si="7"/>
        <v>13.52</v>
      </c>
      <c r="AC180" s="207">
        <f t="shared" si="8"/>
        <v>0</v>
      </c>
    </row>
    <row r="181" spans="3:29" ht="14.1" customHeight="1" x14ac:dyDescent="0.25">
      <c r="C181" s="42" t="s">
        <v>136</v>
      </c>
      <c r="D181" s="43" t="s">
        <v>351</v>
      </c>
      <c r="E181" s="44"/>
      <c r="F181" s="45" t="s">
        <v>519</v>
      </c>
      <c r="G181" s="45" t="s">
        <v>173</v>
      </c>
      <c r="H181" s="50" t="str">
        <f>VLOOKUP(Tabel3[[#This Row],[Ruimtecode]],'2. Programma'!$B$143:$C$160,2,0)</f>
        <v>Bibliotheek</v>
      </c>
      <c r="I181" s="46" t="s">
        <v>527</v>
      </c>
      <c r="J181" s="46" t="s">
        <v>524</v>
      </c>
      <c r="K181" s="49">
        <v>166</v>
      </c>
      <c r="L181" s="101">
        <v>52</v>
      </c>
      <c r="M181" s="102">
        <f>Tabel3[[#This Row],[Frequentie werkdagen]]+Tabel3[[#This Row],[Frequentie weekend]]+Tabel3[[#This Row],[Frequentie feestdagen]]</f>
        <v>104</v>
      </c>
      <c r="N181" s="102">
        <f>IF(Tabel3[[#This Row],[Frequentie Totaal]]=0,0,Tabel3[[#This Row],[M2 vloer ]])</f>
        <v>166</v>
      </c>
      <c r="O181" s="215"/>
      <c r="P181" s="25">
        <v>104</v>
      </c>
      <c r="Q181" s="25">
        <f>IFERROR(INDEX('4. Normen &amp; Tarieven'!$E$10:$N$34,MATCH(G181,'4. Normen &amp; Tarieven'!$B$10:$B$34,0),MATCH(P181,'4. Normen &amp; Tarieven'!$E$8:$Z$8,0)),"")</f>
        <v>100</v>
      </c>
      <c r="R181" s="211">
        <f>IF(Tabel3[[#This Row],[Frequentie werkdagen]]&gt;0,Tabel3[[#This Row],[Frequentie werkdagen]]*Tabel3[[#This Row],[M2 vloer ]]/Tabel3[[#This Row],[Norm werkdagen]],0)</f>
        <v>172.64</v>
      </c>
      <c r="S181" s="169">
        <f>Tabel3[[#This Row],[Uren per jaar]]*$S$4</f>
        <v>0</v>
      </c>
      <c r="T181" s="152"/>
      <c r="U181" s="152" t="str">
        <f>IFERROR(INDEX('4. Normen &amp; Tarieven'!$E$10:$N$34,MATCH(G181,'4. Normen &amp; Tarieven'!$B$10:$B$34,0),MATCH(T181,'4. Normen &amp; Tarieven'!$E$8:$Z$8,0)),"")</f>
        <v/>
      </c>
      <c r="V181" s="211">
        <f>IF(Tabel3[[#This Row],[Frequentie weekend]]&gt;0,Tabel3[[#This Row],[Frequentie weekend]]*Tabel3[[#This Row],[M2 vloer ]]/Tabel3[[#This Row],[Norm weekenden]],0)</f>
        <v>0</v>
      </c>
      <c r="W181" s="169">
        <f>Tabel3[[#This Row],[Uren per jaar weekend]]*$W$4</f>
        <v>0</v>
      </c>
      <c r="X181" s="152"/>
      <c r="Y181" s="152" t="str">
        <f>IFERROR(INDEX('4. Normen &amp; Tarieven'!$E$10:$N$34,MATCH(G181,'4. Normen &amp; Tarieven'!$B$10:$B$34,0),MATCH(X181,'4. Normen &amp; Tarieven'!$E$8:$Z$8,0)),"")</f>
        <v/>
      </c>
      <c r="Z181" s="206">
        <f>IF(Tabel3[[#This Row],[Frequentie feestdagen]]&gt;0,Tabel3[[#This Row],[Frequentie feestdagen]]*Tabel3[[#This Row],[M2 vloer ]]/Tabel3[[#This Row],[Norm feestdagen]],0)</f>
        <v>0</v>
      </c>
      <c r="AA181" s="170">
        <f>Tabel3[[#This Row],[Uren per jaar feestdagen]]*$AA$4</f>
        <v>0</v>
      </c>
      <c r="AB181" s="107">
        <f t="shared" si="7"/>
        <v>172.64</v>
      </c>
      <c r="AC181" s="207">
        <f t="shared" si="8"/>
        <v>0</v>
      </c>
    </row>
    <row r="182" spans="3:29" ht="14.1" customHeight="1" x14ac:dyDescent="0.25">
      <c r="C182" s="42" t="s">
        <v>136</v>
      </c>
      <c r="D182" s="43" t="s">
        <v>351</v>
      </c>
      <c r="E182" s="44"/>
      <c r="F182" s="45" t="s">
        <v>520</v>
      </c>
      <c r="G182" s="45" t="s">
        <v>162</v>
      </c>
      <c r="H182" s="50" t="str">
        <f>VLOOKUP(Tabel3[[#This Row],[Ruimtecode]],'2. Programma'!$B$143:$C$160,2,0)</f>
        <v>Overig</v>
      </c>
      <c r="I182" s="46" t="s">
        <v>527</v>
      </c>
      <c r="J182" s="46" t="s">
        <v>524</v>
      </c>
      <c r="K182" s="49">
        <v>0</v>
      </c>
      <c r="L182" s="101">
        <v>52</v>
      </c>
      <c r="M182" s="102">
        <f>Tabel3[[#This Row],[Frequentie werkdagen]]+Tabel3[[#This Row],[Frequentie weekend]]+Tabel3[[#This Row],[Frequentie feestdagen]]</f>
        <v>0</v>
      </c>
      <c r="N182" s="102">
        <f>IF(Tabel3[[#This Row],[Frequentie Totaal]]=0,0,Tabel3[[#This Row],[M2 vloer ]])</f>
        <v>0</v>
      </c>
      <c r="O182" s="215"/>
      <c r="P182" s="25"/>
      <c r="Q182" s="25" t="str">
        <f>IFERROR(INDEX('4. Normen &amp; Tarieven'!$E$10:$N$34,MATCH(G182,'4. Normen &amp; Tarieven'!$B$10:$B$34,0),MATCH(P182,'4. Normen &amp; Tarieven'!$E$8:$Z$8,0)),"")</f>
        <v/>
      </c>
      <c r="R182" s="211">
        <f>IF(Tabel3[[#This Row],[Frequentie werkdagen]]&gt;0,Tabel3[[#This Row],[Frequentie werkdagen]]*Tabel3[[#This Row],[M2 vloer ]]/Tabel3[[#This Row],[Norm werkdagen]],0)</f>
        <v>0</v>
      </c>
      <c r="S182" s="169">
        <f>Tabel3[[#This Row],[Uren per jaar]]*$S$4</f>
        <v>0</v>
      </c>
      <c r="T182" s="152"/>
      <c r="U182" s="152" t="str">
        <f>IFERROR(INDEX('4. Normen &amp; Tarieven'!$E$10:$N$34,MATCH(G182,'4. Normen &amp; Tarieven'!$B$10:$B$34,0),MATCH(T182,'4. Normen &amp; Tarieven'!$E$8:$Z$8,0)),"")</f>
        <v/>
      </c>
      <c r="V182" s="211">
        <f>IF(Tabel3[[#This Row],[Frequentie weekend]]&gt;0,Tabel3[[#This Row],[Frequentie weekend]]*Tabel3[[#This Row],[M2 vloer ]]/Tabel3[[#This Row],[Norm weekenden]],0)</f>
        <v>0</v>
      </c>
      <c r="W182" s="169">
        <f>Tabel3[[#This Row],[Uren per jaar weekend]]*$W$4</f>
        <v>0</v>
      </c>
      <c r="X182" s="152"/>
      <c r="Y182" s="152" t="str">
        <f>IFERROR(INDEX('4. Normen &amp; Tarieven'!$E$10:$N$34,MATCH(G182,'4. Normen &amp; Tarieven'!$B$10:$B$34,0),MATCH(X182,'4. Normen &amp; Tarieven'!$E$8:$Z$8,0)),"")</f>
        <v/>
      </c>
      <c r="Z182" s="206">
        <f>IF(Tabel3[[#This Row],[Frequentie feestdagen]]&gt;0,Tabel3[[#This Row],[Frequentie feestdagen]]*Tabel3[[#This Row],[M2 vloer ]]/Tabel3[[#This Row],[Norm feestdagen]],0)</f>
        <v>0</v>
      </c>
      <c r="AA182" s="170">
        <f>Tabel3[[#This Row],[Uren per jaar feestdagen]]*$AA$4</f>
        <v>0</v>
      </c>
      <c r="AB182" s="107">
        <f t="shared" si="7"/>
        <v>0</v>
      </c>
      <c r="AC182" s="207">
        <f t="shared" si="8"/>
        <v>0</v>
      </c>
    </row>
    <row r="183" spans="3:29" ht="14.1" customHeight="1" x14ac:dyDescent="0.25">
      <c r="C183" s="42" t="s">
        <v>136</v>
      </c>
      <c r="D183" s="43" t="s">
        <v>351</v>
      </c>
      <c r="E183" s="44"/>
      <c r="F183" s="45" t="s">
        <v>486</v>
      </c>
      <c r="G183" s="45" t="s">
        <v>172</v>
      </c>
      <c r="H183" s="50" t="str">
        <f>VLOOKUP(Tabel3[[#This Row],[Ruimtecode]],'2. Programma'!$B$143:$C$160,2,0)</f>
        <v>Kantoorruimte</v>
      </c>
      <c r="I183" s="46" t="s">
        <v>527</v>
      </c>
      <c r="J183" s="46" t="s">
        <v>524</v>
      </c>
      <c r="K183" s="49">
        <v>37</v>
      </c>
      <c r="L183" s="101">
        <v>52</v>
      </c>
      <c r="M183" s="102">
        <f>Tabel3[[#This Row],[Frequentie werkdagen]]+Tabel3[[#This Row],[Frequentie weekend]]+Tabel3[[#This Row],[Frequentie feestdagen]]</f>
        <v>104</v>
      </c>
      <c r="N183" s="102">
        <f>IF(Tabel3[[#This Row],[Frequentie Totaal]]=0,0,Tabel3[[#This Row],[M2 vloer ]])</f>
        <v>37</v>
      </c>
      <c r="O183" s="215"/>
      <c r="P183" s="25">
        <v>104</v>
      </c>
      <c r="Q183" s="25">
        <f>IFERROR(INDEX('4. Normen &amp; Tarieven'!$E$10:$N$34,MATCH(G183,'4. Normen &amp; Tarieven'!$B$10:$B$34,0),MATCH(P183,'4. Normen &amp; Tarieven'!$E$8:$Z$8,0)),"")</f>
        <v>100</v>
      </c>
      <c r="R183" s="211">
        <f>IF(Tabel3[[#This Row],[Frequentie werkdagen]]&gt;0,Tabel3[[#This Row],[Frequentie werkdagen]]*Tabel3[[#This Row],[M2 vloer ]]/Tabel3[[#This Row],[Norm werkdagen]],0)</f>
        <v>38.479999999999997</v>
      </c>
      <c r="S183" s="169">
        <f>Tabel3[[#This Row],[Uren per jaar]]*$S$4</f>
        <v>0</v>
      </c>
      <c r="T183" s="152"/>
      <c r="U183" s="152" t="str">
        <f>IFERROR(INDEX('4. Normen &amp; Tarieven'!$E$10:$N$34,MATCH(G183,'4. Normen &amp; Tarieven'!$B$10:$B$34,0),MATCH(T183,'4. Normen &amp; Tarieven'!$E$8:$Z$8,0)),"")</f>
        <v/>
      </c>
      <c r="V183" s="211">
        <f>IF(Tabel3[[#This Row],[Frequentie weekend]]&gt;0,Tabel3[[#This Row],[Frequentie weekend]]*Tabel3[[#This Row],[M2 vloer ]]/Tabel3[[#This Row],[Norm weekenden]],0)</f>
        <v>0</v>
      </c>
      <c r="W183" s="169">
        <f>Tabel3[[#This Row],[Uren per jaar weekend]]*$W$4</f>
        <v>0</v>
      </c>
      <c r="X183" s="152"/>
      <c r="Y183" s="152" t="str">
        <f>IFERROR(INDEX('4. Normen &amp; Tarieven'!$E$10:$N$34,MATCH(G183,'4. Normen &amp; Tarieven'!$B$10:$B$34,0),MATCH(X183,'4. Normen &amp; Tarieven'!$E$8:$Z$8,0)),"")</f>
        <v/>
      </c>
      <c r="Z183" s="206">
        <f>IF(Tabel3[[#This Row],[Frequentie feestdagen]]&gt;0,Tabel3[[#This Row],[Frequentie feestdagen]]*Tabel3[[#This Row],[M2 vloer ]]/Tabel3[[#This Row],[Norm feestdagen]],0)</f>
        <v>0</v>
      </c>
      <c r="AA183" s="170">
        <f>Tabel3[[#This Row],[Uren per jaar feestdagen]]*$AA$4</f>
        <v>0</v>
      </c>
      <c r="AB183" s="107">
        <f t="shared" si="7"/>
        <v>38.479999999999997</v>
      </c>
      <c r="AC183" s="207">
        <f t="shared" si="8"/>
        <v>0</v>
      </c>
    </row>
    <row r="184" spans="3:29" ht="14.1" customHeight="1" x14ac:dyDescent="0.25">
      <c r="C184" s="42" t="s">
        <v>136</v>
      </c>
      <c r="D184" s="43" t="s">
        <v>351</v>
      </c>
      <c r="E184" s="44"/>
      <c r="F184" s="45" t="s">
        <v>486</v>
      </c>
      <c r="G184" s="45" t="s">
        <v>172</v>
      </c>
      <c r="H184" s="50" t="str">
        <f>VLOOKUP(Tabel3[[#This Row],[Ruimtecode]],'2. Programma'!$B$143:$C$160,2,0)</f>
        <v>Kantoorruimte</v>
      </c>
      <c r="I184" s="46" t="s">
        <v>531</v>
      </c>
      <c r="J184" s="46" t="s">
        <v>528</v>
      </c>
      <c r="K184" s="49">
        <v>6</v>
      </c>
      <c r="L184" s="101">
        <v>52</v>
      </c>
      <c r="M184" s="102">
        <f>Tabel3[[#This Row],[Frequentie werkdagen]]+Tabel3[[#This Row],[Frequentie weekend]]+Tabel3[[#This Row],[Frequentie feestdagen]]</f>
        <v>104</v>
      </c>
      <c r="N184" s="102">
        <f>IF(Tabel3[[#This Row],[Frequentie Totaal]]=0,0,Tabel3[[#This Row],[M2 vloer ]])</f>
        <v>6</v>
      </c>
      <c r="O184" s="215"/>
      <c r="P184" s="25">
        <v>104</v>
      </c>
      <c r="Q184" s="25">
        <f>IFERROR(INDEX('4. Normen &amp; Tarieven'!$E$10:$N$34,MATCH(G184,'4. Normen &amp; Tarieven'!$B$10:$B$34,0),MATCH(P184,'4. Normen &amp; Tarieven'!$E$8:$Z$8,0)),"")</f>
        <v>100</v>
      </c>
      <c r="R184" s="211">
        <f>IF(Tabel3[[#This Row],[Frequentie werkdagen]]&gt;0,Tabel3[[#This Row],[Frequentie werkdagen]]*Tabel3[[#This Row],[M2 vloer ]]/Tabel3[[#This Row],[Norm werkdagen]],0)</f>
        <v>6.24</v>
      </c>
      <c r="S184" s="169">
        <f>Tabel3[[#This Row],[Uren per jaar]]*$S$4</f>
        <v>0</v>
      </c>
      <c r="T184" s="152"/>
      <c r="U184" s="152" t="str">
        <f>IFERROR(INDEX('4. Normen &amp; Tarieven'!$E$10:$N$34,MATCH(G184,'4. Normen &amp; Tarieven'!$B$10:$B$34,0),MATCH(T184,'4. Normen &amp; Tarieven'!$E$8:$Z$8,0)),"")</f>
        <v/>
      </c>
      <c r="V184" s="211">
        <f>IF(Tabel3[[#This Row],[Frequentie weekend]]&gt;0,Tabel3[[#This Row],[Frequentie weekend]]*Tabel3[[#This Row],[M2 vloer ]]/Tabel3[[#This Row],[Norm weekenden]],0)</f>
        <v>0</v>
      </c>
      <c r="W184" s="169">
        <f>Tabel3[[#This Row],[Uren per jaar weekend]]*$W$4</f>
        <v>0</v>
      </c>
      <c r="X184" s="152"/>
      <c r="Y184" s="152" t="str">
        <f>IFERROR(INDEX('4. Normen &amp; Tarieven'!$E$10:$N$34,MATCH(G184,'4. Normen &amp; Tarieven'!$B$10:$B$34,0),MATCH(X184,'4. Normen &amp; Tarieven'!$E$8:$Z$8,0)),"")</f>
        <v/>
      </c>
      <c r="Z184" s="206">
        <f>IF(Tabel3[[#This Row],[Frequentie feestdagen]]&gt;0,Tabel3[[#This Row],[Frequentie feestdagen]]*Tabel3[[#This Row],[M2 vloer ]]/Tabel3[[#This Row],[Norm feestdagen]],0)</f>
        <v>0</v>
      </c>
      <c r="AA184" s="170">
        <f>Tabel3[[#This Row],[Uren per jaar feestdagen]]*$AA$4</f>
        <v>0</v>
      </c>
      <c r="AB184" s="107">
        <f t="shared" si="7"/>
        <v>6.24</v>
      </c>
      <c r="AC184" s="207">
        <f t="shared" si="8"/>
        <v>0</v>
      </c>
    </row>
    <row r="185" spans="3:29" ht="14.1" customHeight="1" x14ac:dyDescent="0.25">
      <c r="C185" s="19"/>
      <c r="D185" s="19"/>
      <c r="E185" s="20"/>
      <c r="F185" s="21"/>
      <c r="G185" s="21"/>
      <c r="H185" s="22"/>
      <c r="K185" s="23"/>
      <c r="M185" s="26"/>
      <c r="N185" s="26"/>
      <c r="O185" s="26"/>
      <c r="P185" s="24"/>
      <c r="Q185" s="24"/>
      <c r="R185" s="24"/>
      <c r="S185" s="24"/>
      <c r="T185" s="24"/>
      <c r="U185" s="24"/>
      <c r="V185" s="24"/>
      <c r="W185" s="24"/>
      <c r="X185" s="24"/>
      <c r="Y185" s="24"/>
      <c r="Z185" s="24"/>
      <c r="AA185" s="24"/>
      <c r="AB185" s="24"/>
      <c r="AC185" s="24"/>
    </row>
    <row r="186" spans="3:29" ht="14.1" customHeight="1" x14ac:dyDescent="0.25">
      <c r="C186" s="19"/>
      <c r="D186" s="19"/>
      <c r="E186" s="20"/>
      <c r="F186" s="21"/>
      <c r="G186" s="21"/>
      <c r="H186" s="22"/>
      <c r="K186" s="27"/>
      <c r="L186" s="105"/>
      <c r="M186" s="103"/>
      <c r="N186" s="103"/>
      <c r="O186" s="103"/>
      <c r="P186" s="24"/>
      <c r="Q186" s="24"/>
      <c r="R186" s="24"/>
      <c r="S186" s="24"/>
      <c r="T186" s="24"/>
      <c r="U186" s="24"/>
      <c r="V186" s="24"/>
      <c r="W186" s="24"/>
      <c r="X186" s="24"/>
      <c r="Y186" s="24"/>
      <c r="Z186" s="24"/>
      <c r="AA186" s="24"/>
      <c r="AB186" s="24"/>
      <c r="AC186" s="24"/>
    </row>
    <row r="187" spans="3:29" ht="14.1" customHeight="1" x14ac:dyDescent="0.25">
      <c r="C187" s="19"/>
      <c r="D187" s="19"/>
      <c r="E187" s="20"/>
      <c r="F187" s="21"/>
      <c r="G187" s="21"/>
      <c r="H187" s="22"/>
      <c r="K187" s="23"/>
      <c r="M187" s="26"/>
      <c r="N187" s="26"/>
      <c r="O187" s="26"/>
      <c r="P187" s="24"/>
      <c r="Q187" s="24"/>
      <c r="R187" s="24"/>
      <c r="S187" s="24"/>
      <c r="T187" s="24"/>
      <c r="U187" s="24"/>
      <c r="V187" s="24"/>
      <c r="W187" s="24"/>
      <c r="X187" s="24"/>
      <c r="Y187" s="24"/>
      <c r="Z187" s="24"/>
      <c r="AA187" s="24"/>
      <c r="AB187" s="24"/>
      <c r="AC187" s="24"/>
    </row>
    <row r="188" spans="3:29" ht="14.1" customHeight="1" x14ac:dyDescent="0.25">
      <c r="C188" s="19"/>
      <c r="D188" s="19"/>
      <c r="E188" s="20"/>
      <c r="F188" s="21"/>
      <c r="G188" s="21"/>
      <c r="H188" s="22"/>
      <c r="K188" s="23"/>
      <c r="M188" s="26"/>
      <c r="N188" s="26"/>
      <c r="O188" s="26"/>
      <c r="P188" s="24"/>
      <c r="Q188" s="24"/>
      <c r="R188" s="24"/>
      <c r="S188" s="24"/>
      <c r="T188" s="24"/>
      <c r="U188" s="24"/>
      <c r="V188" s="24"/>
      <c r="W188" s="24"/>
      <c r="X188" s="24"/>
      <c r="Y188" s="24"/>
      <c r="Z188" s="24"/>
      <c r="AA188" s="24"/>
      <c r="AB188" s="24"/>
      <c r="AC188" s="24"/>
    </row>
    <row r="189" spans="3:29" ht="14.1" customHeight="1" x14ac:dyDescent="0.25">
      <c r="C189" s="19"/>
      <c r="D189" s="19"/>
      <c r="E189" s="20"/>
      <c r="F189" s="21"/>
      <c r="G189" s="21"/>
      <c r="H189" s="22"/>
      <c r="K189" s="23"/>
      <c r="M189" s="26"/>
      <c r="N189" s="26"/>
      <c r="O189" s="26"/>
      <c r="P189" s="24"/>
      <c r="Q189" s="24"/>
      <c r="R189" s="24"/>
      <c r="S189" s="24"/>
      <c r="T189" s="24"/>
      <c r="U189" s="24"/>
      <c r="V189" s="24"/>
      <c r="W189" s="24"/>
      <c r="X189" s="24"/>
      <c r="Y189" s="24"/>
      <c r="Z189" s="24"/>
      <c r="AA189" s="24"/>
      <c r="AB189" s="24"/>
      <c r="AC189" s="24"/>
    </row>
    <row r="190" spans="3:29" ht="14.1" customHeight="1" x14ac:dyDescent="0.25">
      <c r="C190" s="19"/>
      <c r="D190" s="19"/>
      <c r="E190" s="20"/>
      <c r="F190" s="21"/>
      <c r="G190" s="21"/>
      <c r="H190" s="22"/>
      <c r="K190" s="23"/>
      <c r="M190" s="26"/>
      <c r="N190" s="26"/>
      <c r="O190" s="26"/>
      <c r="P190" s="24"/>
      <c r="Q190" s="24"/>
      <c r="R190" s="24"/>
      <c r="S190" s="24"/>
      <c r="T190" s="24"/>
      <c r="U190" s="24"/>
      <c r="V190" s="24"/>
      <c r="W190" s="24"/>
      <c r="X190" s="24"/>
      <c r="Y190" s="24"/>
      <c r="Z190" s="24"/>
      <c r="AA190" s="24"/>
      <c r="AB190" s="24"/>
      <c r="AC190" s="24"/>
    </row>
    <row r="191" spans="3:29" ht="14.1" customHeight="1" x14ac:dyDescent="0.25">
      <c r="C191" s="19"/>
      <c r="D191" s="19"/>
      <c r="E191" s="20"/>
      <c r="F191" s="21"/>
      <c r="G191" s="21"/>
      <c r="H191" s="22"/>
      <c r="K191" s="23"/>
      <c r="M191" s="26"/>
      <c r="N191" s="26"/>
      <c r="O191" s="26"/>
      <c r="P191" s="24"/>
      <c r="Q191" s="24"/>
      <c r="R191" s="24"/>
      <c r="S191" s="24"/>
      <c r="T191" s="24"/>
      <c r="U191" s="24"/>
      <c r="V191" s="24"/>
      <c r="W191" s="24"/>
      <c r="X191" s="24"/>
      <c r="Y191" s="24"/>
      <c r="Z191" s="24"/>
      <c r="AA191" s="24"/>
      <c r="AB191" s="24"/>
      <c r="AC191" s="24"/>
    </row>
    <row r="192" spans="3:29" ht="14.1" customHeight="1" x14ac:dyDescent="0.25">
      <c r="C192" s="19"/>
      <c r="D192" s="19"/>
      <c r="E192" s="20"/>
      <c r="F192" s="21"/>
      <c r="G192" s="21"/>
      <c r="H192" s="22"/>
      <c r="K192" s="23"/>
      <c r="M192" s="26"/>
      <c r="N192" s="26"/>
      <c r="O192" s="26"/>
      <c r="P192" s="24"/>
      <c r="Q192" s="24"/>
      <c r="R192" s="24"/>
      <c r="S192" s="24"/>
      <c r="T192" s="24"/>
      <c r="U192" s="24"/>
      <c r="V192" s="24"/>
      <c r="W192" s="24"/>
      <c r="X192" s="24"/>
      <c r="Y192" s="24"/>
      <c r="Z192" s="24"/>
      <c r="AA192" s="24"/>
      <c r="AB192" s="24"/>
      <c r="AC192" s="24"/>
    </row>
    <row r="193" spans="3:29" ht="14.1" customHeight="1" x14ac:dyDescent="0.25">
      <c r="C193" s="19"/>
      <c r="D193" s="19"/>
      <c r="E193" s="20"/>
      <c r="F193" s="21"/>
      <c r="G193" s="21"/>
      <c r="H193" s="22"/>
      <c r="K193" s="23"/>
      <c r="M193" s="26"/>
      <c r="N193" s="26"/>
      <c r="O193" s="26"/>
      <c r="P193" s="24"/>
      <c r="Q193" s="24"/>
      <c r="R193" s="24"/>
      <c r="S193" s="24"/>
      <c r="T193" s="24"/>
      <c r="U193" s="24"/>
      <c r="V193" s="24"/>
      <c r="W193" s="24"/>
      <c r="X193" s="24"/>
      <c r="Y193" s="24"/>
      <c r="Z193" s="24"/>
      <c r="AA193" s="24"/>
      <c r="AB193" s="24"/>
      <c r="AC193" s="24"/>
    </row>
    <row r="194" spans="3:29" ht="14.1" customHeight="1" x14ac:dyDescent="0.25">
      <c r="C194" s="19"/>
      <c r="D194" s="19"/>
      <c r="E194" s="20"/>
      <c r="F194" s="21"/>
      <c r="G194" s="21"/>
      <c r="H194" s="22"/>
      <c r="K194" s="23"/>
      <c r="M194" s="26"/>
      <c r="N194" s="26"/>
      <c r="O194" s="26"/>
      <c r="P194" s="24"/>
      <c r="Q194" s="24"/>
      <c r="R194" s="24"/>
      <c r="S194" s="24"/>
      <c r="T194" s="24"/>
      <c r="U194" s="24"/>
      <c r="V194" s="24"/>
      <c r="W194" s="24"/>
      <c r="X194" s="24"/>
      <c r="Y194" s="24"/>
      <c r="Z194" s="24"/>
      <c r="AA194" s="24"/>
      <c r="AB194" s="24"/>
      <c r="AC194" s="24"/>
    </row>
    <row r="195" spans="3:29" ht="14.1" customHeight="1" x14ac:dyDescent="0.25">
      <c r="C195" s="19"/>
      <c r="D195" s="19"/>
      <c r="E195" s="20"/>
      <c r="F195" s="21"/>
      <c r="G195" s="21"/>
      <c r="H195" s="22"/>
      <c r="K195" s="23"/>
      <c r="M195" s="26"/>
      <c r="N195" s="26"/>
      <c r="O195" s="26"/>
      <c r="P195" s="24"/>
      <c r="Q195" s="24"/>
      <c r="R195" s="24"/>
      <c r="S195" s="24"/>
      <c r="T195" s="24"/>
      <c r="U195" s="24"/>
      <c r="V195" s="24"/>
      <c r="W195" s="24"/>
      <c r="X195" s="24"/>
      <c r="Y195" s="24"/>
      <c r="Z195" s="24"/>
      <c r="AA195" s="24"/>
      <c r="AB195" s="24"/>
      <c r="AC195" s="24"/>
    </row>
    <row r="196" spans="3:29" ht="14.1" customHeight="1" x14ac:dyDescent="0.25">
      <c r="C196" s="19"/>
      <c r="D196" s="19"/>
      <c r="E196" s="20"/>
      <c r="F196" s="21"/>
      <c r="G196" s="21"/>
      <c r="H196" s="22"/>
      <c r="K196" s="23"/>
      <c r="M196" s="26"/>
      <c r="N196" s="26"/>
      <c r="O196" s="26"/>
      <c r="P196" s="24"/>
      <c r="Q196" s="24"/>
      <c r="R196" s="24"/>
      <c r="S196" s="24"/>
      <c r="T196" s="24"/>
      <c r="U196" s="24"/>
      <c r="V196" s="24"/>
      <c r="W196" s="24"/>
      <c r="X196" s="24"/>
      <c r="Y196" s="24"/>
      <c r="Z196" s="24"/>
      <c r="AA196" s="24"/>
      <c r="AB196" s="24"/>
      <c r="AC196" s="24"/>
    </row>
    <row r="197" spans="3:29" ht="14.1" customHeight="1" x14ac:dyDescent="0.25">
      <c r="C197" s="19"/>
      <c r="D197" s="19"/>
      <c r="E197" s="20"/>
      <c r="F197" s="21"/>
      <c r="G197" s="21"/>
      <c r="H197" s="22"/>
      <c r="K197" s="23"/>
      <c r="M197" s="26"/>
      <c r="N197" s="26"/>
      <c r="O197" s="26"/>
      <c r="P197" s="24"/>
      <c r="Q197" s="24"/>
      <c r="R197" s="24"/>
      <c r="S197" s="24"/>
      <c r="T197" s="24"/>
      <c r="U197" s="24"/>
      <c r="V197" s="24"/>
      <c r="W197" s="24"/>
      <c r="X197" s="24"/>
      <c r="Y197" s="24"/>
      <c r="Z197" s="24"/>
      <c r="AA197" s="24"/>
      <c r="AB197" s="24"/>
      <c r="AC197" s="24"/>
    </row>
    <row r="198" spans="3:29" ht="14.1" customHeight="1" x14ac:dyDescent="0.25">
      <c r="C198" s="19"/>
      <c r="D198" s="19"/>
      <c r="E198" s="20"/>
      <c r="F198" s="21"/>
      <c r="G198" s="21"/>
      <c r="H198" s="22"/>
      <c r="K198" s="23"/>
      <c r="M198" s="26"/>
      <c r="N198" s="26"/>
      <c r="O198" s="26"/>
      <c r="P198" s="24"/>
      <c r="Q198" s="24"/>
      <c r="R198" s="24"/>
      <c r="S198" s="24"/>
      <c r="T198" s="24"/>
      <c r="U198" s="24"/>
      <c r="V198" s="24"/>
      <c r="W198" s="24"/>
      <c r="X198" s="24"/>
      <c r="Y198" s="24"/>
      <c r="Z198" s="24"/>
      <c r="AA198" s="24"/>
      <c r="AB198" s="24"/>
      <c r="AC198" s="24"/>
    </row>
    <row r="199" spans="3:29" ht="14.1" customHeight="1" x14ac:dyDescent="0.25">
      <c r="C199" s="19"/>
      <c r="D199" s="19"/>
      <c r="E199" s="20"/>
      <c r="F199" s="21"/>
      <c r="G199" s="21"/>
      <c r="H199" s="22"/>
      <c r="K199" s="23"/>
      <c r="M199" s="26"/>
      <c r="N199" s="26"/>
      <c r="O199" s="26"/>
      <c r="P199" s="24"/>
      <c r="Q199" s="24"/>
      <c r="R199" s="24"/>
      <c r="S199" s="24"/>
      <c r="T199" s="24"/>
      <c r="U199" s="24"/>
      <c r="V199" s="24"/>
      <c r="W199" s="24"/>
      <c r="X199" s="24"/>
      <c r="Y199" s="24"/>
      <c r="Z199" s="24"/>
      <c r="AA199" s="24"/>
      <c r="AB199" s="24"/>
      <c r="AC199" s="24"/>
    </row>
    <row r="200" spans="3:29" ht="14.1" customHeight="1" x14ac:dyDescent="0.25">
      <c r="C200" s="19"/>
      <c r="D200" s="19"/>
      <c r="E200" s="20"/>
      <c r="F200" s="21"/>
      <c r="G200" s="21"/>
      <c r="H200" s="22"/>
      <c r="K200" s="23"/>
      <c r="M200" s="26"/>
      <c r="N200" s="26"/>
      <c r="O200" s="26"/>
      <c r="P200" s="24"/>
      <c r="Q200" s="24"/>
      <c r="R200" s="24"/>
      <c r="S200" s="24"/>
      <c r="T200" s="24"/>
      <c r="U200" s="24"/>
      <c r="V200" s="24"/>
      <c r="W200" s="24"/>
      <c r="X200" s="24"/>
      <c r="Y200" s="24"/>
      <c r="Z200" s="24"/>
      <c r="AA200" s="24"/>
      <c r="AB200" s="24"/>
      <c r="AC200" s="24"/>
    </row>
    <row r="201" spans="3:29" ht="14.1" customHeight="1" x14ac:dyDescent="0.25">
      <c r="C201" s="19"/>
      <c r="D201" s="19"/>
      <c r="E201" s="20"/>
      <c r="F201" s="21"/>
      <c r="G201" s="21"/>
      <c r="H201" s="22"/>
      <c r="K201" s="23"/>
      <c r="M201" s="26"/>
      <c r="N201" s="26"/>
      <c r="O201" s="26"/>
      <c r="P201" s="24"/>
      <c r="Q201" s="24"/>
      <c r="R201" s="24"/>
      <c r="S201" s="24"/>
      <c r="T201" s="24"/>
      <c r="U201" s="24"/>
      <c r="V201" s="24"/>
      <c r="W201" s="24"/>
      <c r="X201" s="24"/>
      <c r="Y201" s="24"/>
      <c r="Z201" s="24"/>
      <c r="AA201" s="24"/>
      <c r="AB201" s="24"/>
      <c r="AC201" s="24"/>
    </row>
    <row r="202" spans="3:29" ht="14.1" customHeight="1" x14ac:dyDescent="0.25">
      <c r="C202" s="19"/>
      <c r="D202" s="19"/>
      <c r="E202" s="20"/>
      <c r="F202" s="21"/>
      <c r="G202" s="21"/>
      <c r="H202" s="22"/>
      <c r="K202" s="23"/>
      <c r="M202" s="26"/>
      <c r="N202" s="26"/>
      <c r="O202" s="26"/>
      <c r="P202" s="24"/>
      <c r="Q202" s="24"/>
      <c r="R202" s="24"/>
      <c r="S202" s="24"/>
      <c r="T202" s="24"/>
      <c r="U202" s="24"/>
      <c r="V202" s="24"/>
      <c r="W202" s="24"/>
      <c r="X202" s="24"/>
      <c r="Y202" s="24"/>
      <c r="Z202" s="24"/>
      <c r="AA202" s="24"/>
      <c r="AB202" s="24"/>
      <c r="AC202" s="24"/>
    </row>
    <row r="203" spans="3:29" ht="14.1" customHeight="1" x14ac:dyDescent="0.25">
      <c r="C203" s="19"/>
      <c r="D203" s="19"/>
      <c r="E203" s="20"/>
      <c r="F203" s="21"/>
      <c r="G203" s="21"/>
      <c r="H203" s="22"/>
      <c r="K203" s="23"/>
      <c r="M203" s="26"/>
      <c r="N203" s="26"/>
      <c r="O203" s="26"/>
      <c r="P203" s="24"/>
      <c r="Q203" s="24"/>
      <c r="R203" s="24"/>
      <c r="S203" s="24"/>
      <c r="T203" s="24"/>
      <c r="U203" s="24"/>
      <c r="V203" s="24"/>
      <c r="W203" s="24"/>
      <c r="X203" s="24"/>
      <c r="Y203" s="24"/>
      <c r="Z203" s="24"/>
      <c r="AA203" s="24"/>
      <c r="AB203" s="24"/>
      <c r="AC203" s="24"/>
    </row>
    <row r="204" spans="3:29" ht="14.1" customHeight="1" x14ac:dyDescent="0.25">
      <c r="C204" s="19"/>
      <c r="D204" s="19"/>
      <c r="E204" s="20"/>
      <c r="F204" s="21"/>
      <c r="G204" s="21"/>
      <c r="H204" s="22"/>
      <c r="K204" s="23"/>
      <c r="M204" s="26"/>
      <c r="N204" s="26"/>
      <c r="O204" s="26"/>
      <c r="P204" s="24"/>
      <c r="Q204" s="24"/>
      <c r="R204" s="24"/>
      <c r="S204" s="24"/>
      <c r="T204" s="24"/>
      <c r="U204" s="24"/>
      <c r="V204" s="24"/>
      <c r="W204" s="24"/>
      <c r="X204" s="24"/>
      <c r="Y204" s="24"/>
      <c r="Z204" s="24"/>
      <c r="AA204" s="24"/>
      <c r="AB204" s="24"/>
      <c r="AC204" s="24"/>
    </row>
    <row r="205" spans="3:29" ht="14.1" customHeight="1" x14ac:dyDescent="0.25">
      <c r="C205" s="19"/>
      <c r="D205" s="19"/>
      <c r="E205" s="20"/>
      <c r="F205" s="21"/>
      <c r="G205" s="21"/>
      <c r="H205" s="22"/>
      <c r="K205" s="23"/>
      <c r="M205" s="26"/>
      <c r="N205" s="26"/>
      <c r="O205" s="26"/>
      <c r="P205" s="24"/>
      <c r="Q205" s="24"/>
      <c r="R205" s="24"/>
      <c r="S205" s="24"/>
      <c r="T205" s="24"/>
      <c r="U205" s="24"/>
      <c r="V205" s="24"/>
      <c r="W205" s="24"/>
      <c r="X205" s="24"/>
      <c r="Y205" s="24"/>
      <c r="Z205" s="24"/>
      <c r="AA205" s="24"/>
      <c r="AB205" s="24"/>
      <c r="AC205" s="24"/>
    </row>
    <row r="206" spans="3:29" ht="14.1" customHeight="1" x14ac:dyDescent="0.25">
      <c r="C206" s="19"/>
      <c r="D206" s="19"/>
      <c r="E206" s="20"/>
      <c r="F206" s="21"/>
      <c r="G206" s="21"/>
      <c r="H206" s="22"/>
      <c r="K206" s="23"/>
      <c r="M206" s="26"/>
      <c r="N206" s="26"/>
      <c r="O206" s="26"/>
      <c r="P206" s="24"/>
      <c r="Q206" s="24"/>
      <c r="R206" s="24"/>
      <c r="S206" s="24"/>
      <c r="T206" s="24"/>
      <c r="U206" s="24"/>
      <c r="V206" s="24"/>
      <c r="W206" s="24"/>
      <c r="X206" s="24"/>
      <c r="Y206" s="24"/>
      <c r="Z206" s="24"/>
      <c r="AA206" s="24"/>
      <c r="AB206" s="24"/>
      <c r="AC206" s="24"/>
    </row>
    <row r="207" spans="3:29" ht="14.1" customHeight="1" x14ac:dyDescent="0.25">
      <c r="C207" s="19"/>
      <c r="D207" s="19"/>
      <c r="E207" s="20"/>
      <c r="F207" s="21"/>
      <c r="G207" s="21"/>
      <c r="H207" s="22"/>
      <c r="K207" s="23"/>
      <c r="M207" s="26"/>
      <c r="N207" s="26"/>
      <c r="O207" s="26"/>
      <c r="P207" s="24"/>
      <c r="Q207" s="24"/>
      <c r="R207" s="24"/>
      <c r="S207" s="24"/>
      <c r="T207" s="24"/>
      <c r="U207" s="24"/>
      <c r="V207" s="24"/>
      <c r="W207" s="24"/>
      <c r="X207" s="24"/>
      <c r="Y207" s="24"/>
      <c r="Z207" s="24"/>
      <c r="AA207" s="24"/>
      <c r="AB207" s="24"/>
      <c r="AC207" s="24"/>
    </row>
    <row r="208" spans="3:29" ht="14.1" customHeight="1" x14ac:dyDescent="0.25">
      <c r="C208" s="19"/>
      <c r="D208" s="19"/>
      <c r="E208" s="20"/>
      <c r="F208" s="21"/>
      <c r="G208" s="21"/>
      <c r="H208" s="22"/>
      <c r="K208" s="23"/>
      <c r="M208" s="26"/>
      <c r="N208" s="26"/>
      <c r="O208" s="26"/>
      <c r="P208" s="24"/>
      <c r="Q208" s="24"/>
      <c r="R208" s="24"/>
      <c r="S208" s="24"/>
      <c r="T208" s="24"/>
      <c r="U208" s="24"/>
      <c r="V208" s="24"/>
      <c r="W208" s="24"/>
      <c r="X208" s="24"/>
      <c r="Y208" s="24"/>
      <c r="Z208" s="24"/>
      <c r="AA208" s="24"/>
      <c r="AB208" s="24"/>
      <c r="AC208" s="24"/>
    </row>
    <row r="209" spans="3:29" ht="14.1" customHeight="1" x14ac:dyDescent="0.25">
      <c r="C209" s="19"/>
      <c r="D209" s="19"/>
      <c r="E209" s="20"/>
      <c r="F209" s="21"/>
      <c r="G209" s="21"/>
      <c r="H209" s="22"/>
      <c r="K209" s="23"/>
      <c r="M209" s="26"/>
      <c r="N209" s="26"/>
      <c r="O209" s="26"/>
      <c r="P209" s="24"/>
      <c r="Q209" s="24"/>
      <c r="R209" s="24"/>
      <c r="S209" s="24"/>
      <c r="T209" s="24"/>
      <c r="U209" s="24"/>
      <c r="V209" s="24"/>
      <c r="W209" s="24"/>
      <c r="X209" s="24"/>
      <c r="Y209" s="24"/>
      <c r="Z209" s="24"/>
      <c r="AA209" s="24"/>
      <c r="AB209" s="24"/>
      <c r="AC209" s="24"/>
    </row>
    <row r="210" spans="3:29" ht="14.1" customHeight="1" x14ac:dyDescent="0.25">
      <c r="C210" s="19"/>
      <c r="D210" s="19"/>
      <c r="E210" s="20"/>
      <c r="F210" s="21"/>
      <c r="G210" s="21"/>
      <c r="H210" s="22"/>
      <c r="K210" s="23"/>
      <c r="M210" s="26"/>
      <c r="N210" s="26"/>
      <c r="O210" s="26"/>
      <c r="P210" s="24"/>
      <c r="Q210" s="24"/>
      <c r="R210" s="24"/>
      <c r="S210" s="24"/>
      <c r="T210" s="24"/>
      <c r="U210" s="24"/>
      <c r="V210" s="24"/>
      <c r="W210" s="24"/>
      <c r="X210" s="24"/>
      <c r="Y210" s="24"/>
      <c r="Z210" s="24"/>
      <c r="AA210" s="24"/>
      <c r="AB210" s="24"/>
      <c r="AC210" s="24"/>
    </row>
    <row r="211" spans="3:29" ht="14.1" customHeight="1" x14ac:dyDescent="0.25">
      <c r="C211" s="19"/>
      <c r="D211" s="19"/>
      <c r="E211" s="20"/>
      <c r="F211" s="21"/>
      <c r="G211" s="21"/>
      <c r="H211" s="22"/>
      <c r="K211" s="23"/>
      <c r="M211" s="26"/>
      <c r="N211" s="26"/>
      <c r="O211" s="26"/>
      <c r="P211" s="24"/>
      <c r="Q211" s="24"/>
      <c r="R211" s="24"/>
      <c r="S211" s="24"/>
      <c r="T211" s="24"/>
      <c r="U211" s="24"/>
      <c r="V211" s="24"/>
      <c r="W211" s="24"/>
      <c r="X211" s="24"/>
      <c r="Y211" s="24"/>
      <c r="Z211" s="24"/>
      <c r="AA211" s="24"/>
      <c r="AB211" s="24"/>
      <c r="AC211" s="24"/>
    </row>
    <row r="212" spans="3:29" ht="14.1" customHeight="1" x14ac:dyDescent="0.25">
      <c r="C212" s="19"/>
      <c r="D212" s="19"/>
      <c r="E212" s="20"/>
      <c r="F212" s="21"/>
      <c r="G212" s="21"/>
      <c r="H212" s="22"/>
      <c r="K212" s="23"/>
      <c r="M212" s="26"/>
      <c r="N212" s="26"/>
      <c r="O212" s="26"/>
      <c r="P212" s="24"/>
      <c r="Q212" s="24"/>
      <c r="R212" s="24"/>
      <c r="S212" s="24"/>
      <c r="T212" s="24"/>
      <c r="U212" s="24"/>
      <c r="V212" s="24"/>
      <c r="W212" s="24"/>
      <c r="X212" s="24"/>
      <c r="Y212" s="24"/>
      <c r="Z212" s="24"/>
      <c r="AA212" s="24"/>
      <c r="AB212" s="24"/>
      <c r="AC212" s="24"/>
    </row>
    <row r="213" spans="3:29" ht="14.1" customHeight="1" x14ac:dyDescent="0.25">
      <c r="C213" s="19"/>
      <c r="D213" s="19"/>
      <c r="E213" s="20"/>
      <c r="F213" s="21"/>
      <c r="G213" s="21"/>
      <c r="H213" s="22"/>
      <c r="K213" s="23"/>
      <c r="M213" s="26"/>
      <c r="N213" s="26"/>
      <c r="O213" s="26"/>
      <c r="P213" s="24"/>
      <c r="Q213" s="24"/>
      <c r="R213" s="24"/>
      <c r="S213" s="24"/>
      <c r="T213" s="24"/>
      <c r="U213" s="24"/>
      <c r="V213" s="24"/>
      <c r="W213" s="24"/>
      <c r="X213" s="24"/>
      <c r="Y213" s="24"/>
      <c r="Z213" s="24"/>
      <c r="AA213" s="24"/>
      <c r="AB213" s="24"/>
      <c r="AC213" s="24"/>
    </row>
    <row r="214" spans="3:29" ht="14.1" customHeight="1" x14ac:dyDescent="0.25">
      <c r="C214" s="19"/>
      <c r="D214" s="19"/>
      <c r="E214" s="20"/>
      <c r="F214" s="21"/>
      <c r="G214" s="21"/>
      <c r="H214" s="22"/>
      <c r="K214" s="23"/>
      <c r="M214" s="26"/>
      <c r="N214" s="26"/>
      <c r="O214" s="26"/>
      <c r="P214" s="24"/>
      <c r="Q214" s="24"/>
      <c r="R214" s="24"/>
      <c r="S214" s="24"/>
      <c r="T214" s="24"/>
      <c r="U214" s="24"/>
      <c r="V214" s="24"/>
      <c r="W214" s="24"/>
      <c r="X214" s="24"/>
      <c r="Y214" s="24"/>
      <c r="Z214" s="24"/>
      <c r="AA214" s="24"/>
      <c r="AB214" s="24"/>
      <c r="AC214" s="24"/>
    </row>
    <row r="215" spans="3:29" ht="14.1" customHeight="1" x14ac:dyDescent="0.25">
      <c r="C215" s="19"/>
      <c r="D215" s="19"/>
      <c r="E215" s="20"/>
      <c r="F215" s="21"/>
      <c r="G215" s="21"/>
      <c r="H215" s="22"/>
      <c r="K215" s="23"/>
      <c r="M215" s="26"/>
      <c r="N215" s="26"/>
      <c r="O215" s="26"/>
      <c r="P215" s="24"/>
      <c r="Q215" s="24"/>
      <c r="R215" s="24"/>
      <c r="S215" s="24"/>
      <c r="T215" s="24"/>
      <c r="U215" s="24"/>
      <c r="V215" s="24"/>
      <c r="W215" s="24"/>
      <c r="X215" s="24"/>
      <c r="Y215" s="24"/>
      <c r="Z215" s="24"/>
      <c r="AA215" s="24"/>
      <c r="AB215" s="24"/>
      <c r="AC215" s="24"/>
    </row>
    <row r="216" spans="3:29" ht="14.1" customHeight="1" x14ac:dyDescent="0.25">
      <c r="C216" s="19"/>
      <c r="D216" s="19"/>
      <c r="E216" s="20"/>
      <c r="F216" s="21"/>
      <c r="G216" s="21"/>
      <c r="H216" s="22"/>
      <c r="K216" s="23"/>
      <c r="M216" s="26"/>
      <c r="N216" s="26"/>
      <c r="O216" s="26"/>
      <c r="P216" s="24"/>
      <c r="Q216" s="24"/>
      <c r="R216" s="24"/>
      <c r="S216" s="24"/>
      <c r="T216" s="24"/>
      <c r="U216" s="24"/>
      <c r="V216" s="24"/>
      <c r="W216" s="24"/>
      <c r="X216" s="24"/>
      <c r="Y216" s="24"/>
      <c r="Z216" s="24"/>
      <c r="AA216" s="24"/>
      <c r="AB216" s="24"/>
      <c r="AC216" s="24"/>
    </row>
    <row r="217" spans="3:29" ht="14.1" customHeight="1" x14ac:dyDescent="0.25">
      <c r="C217" s="19"/>
      <c r="D217" s="19"/>
      <c r="E217" s="20"/>
      <c r="F217" s="21"/>
      <c r="G217" s="21"/>
      <c r="H217" s="22"/>
      <c r="K217" s="23"/>
      <c r="M217" s="26"/>
      <c r="N217" s="26"/>
      <c r="O217" s="26"/>
      <c r="P217" s="24"/>
      <c r="Q217" s="24"/>
      <c r="R217" s="24"/>
      <c r="S217" s="24"/>
      <c r="T217" s="24"/>
      <c r="U217" s="24"/>
      <c r="V217" s="24"/>
      <c r="W217" s="24"/>
      <c r="X217" s="24"/>
      <c r="Y217" s="24"/>
      <c r="Z217" s="24"/>
      <c r="AA217" s="24"/>
      <c r="AB217" s="24"/>
      <c r="AC217" s="24"/>
    </row>
    <row r="218" spans="3:29" ht="14.1" customHeight="1" x14ac:dyDescent="0.25">
      <c r="C218" s="19"/>
      <c r="D218" s="19"/>
      <c r="E218" s="20"/>
      <c r="F218" s="21"/>
      <c r="G218" s="21"/>
      <c r="H218" s="22"/>
      <c r="K218" s="23"/>
      <c r="M218" s="26"/>
      <c r="N218" s="26"/>
      <c r="O218" s="26"/>
      <c r="P218" s="24"/>
      <c r="Q218" s="24"/>
      <c r="R218" s="24"/>
      <c r="S218" s="24"/>
      <c r="T218" s="24"/>
      <c r="U218" s="24"/>
      <c r="V218" s="24"/>
      <c r="W218" s="24"/>
      <c r="X218" s="24"/>
      <c r="Y218" s="24"/>
      <c r="Z218" s="24"/>
      <c r="AA218" s="24"/>
      <c r="AB218" s="24"/>
      <c r="AC218" s="24"/>
    </row>
    <row r="219" spans="3:29" ht="14.1" customHeight="1" x14ac:dyDescent="0.25">
      <c r="C219" s="19"/>
      <c r="D219" s="19"/>
      <c r="E219" s="20"/>
      <c r="F219" s="21"/>
      <c r="G219" s="21"/>
      <c r="H219" s="22"/>
      <c r="K219" s="23"/>
      <c r="M219" s="26"/>
      <c r="N219" s="26"/>
      <c r="O219" s="26"/>
      <c r="P219" s="24"/>
      <c r="Q219" s="24"/>
      <c r="R219" s="24"/>
      <c r="S219" s="24"/>
      <c r="T219" s="24"/>
      <c r="U219" s="24"/>
      <c r="V219" s="24"/>
      <c r="W219" s="24"/>
      <c r="X219" s="24"/>
      <c r="Y219" s="24"/>
      <c r="Z219" s="24"/>
      <c r="AA219" s="24"/>
      <c r="AB219" s="24"/>
      <c r="AC219" s="24"/>
    </row>
    <row r="220" spans="3:29" x14ac:dyDescent="0.25">
      <c r="C220" s="19"/>
      <c r="D220" s="19"/>
      <c r="E220" s="20"/>
      <c r="F220" s="21"/>
      <c r="G220" s="21"/>
      <c r="H220" s="22"/>
      <c r="K220" s="23"/>
      <c r="M220" s="26"/>
      <c r="N220" s="26"/>
      <c r="O220" s="26"/>
      <c r="P220" s="24"/>
      <c r="Q220" s="24"/>
      <c r="R220" s="24"/>
      <c r="S220" s="24"/>
      <c r="T220" s="24"/>
      <c r="U220" s="24"/>
      <c r="V220" s="24"/>
      <c r="W220" s="24"/>
      <c r="X220" s="24"/>
      <c r="Y220" s="24"/>
      <c r="Z220" s="24"/>
      <c r="AA220" s="24"/>
      <c r="AB220" s="24"/>
      <c r="AC220" s="24"/>
    </row>
    <row r="221" spans="3:29" x14ac:dyDescent="0.25">
      <c r="C221" s="19"/>
      <c r="D221" s="19"/>
      <c r="E221" s="20"/>
      <c r="F221" s="21"/>
      <c r="G221" s="21"/>
      <c r="H221" s="22"/>
      <c r="K221" s="23"/>
      <c r="M221" s="26"/>
      <c r="N221" s="26"/>
      <c r="O221" s="26"/>
      <c r="P221" s="24"/>
      <c r="Q221" s="24"/>
      <c r="R221" s="24"/>
      <c r="S221" s="24"/>
      <c r="T221" s="24"/>
      <c r="U221" s="24"/>
      <c r="V221" s="24"/>
      <c r="W221" s="24"/>
      <c r="X221" s="24"/>
      <c r="Y221" s="24"/>
      <c r="Z221" s="24"/>
      <c r="AA221" s="24"/>
      <c r="AB221" s="24"/>
      <c r="AC221" s="24"/>
    </row>
    <row r="222" spans="3:29" x14ac:dyDescent="0.25">
      <c r="C222" s="19"/>
      <c r="D222" s="19"/>
      <c r="E222" s="20"/>
      <c r="F222" s="21"/>
      <c r="G222" s="21"/>
      <c r="H222" s="22"/>
      <c r="K222" s="23"/>
      <c r="M222" s="26"/>
      <c r="N222" s="26"/>
      <c r="O222" s="26"/>
      <c r="P222" s="24"/>
      <c r="Q222" s="24"/>
      <c r="R222" s="24"/>
      <c r="S222" s="24"/>
      <c r="T222" s="24"/>
      <c r="U222" s="24"/>
      <c r="V222" s="24"/>
      <c r="W222" s="24"/>
      <c r="X222" s="24"/>
      <c r="Y222" s="24"/>
      <c r="Z222" s="24"/>
      <c r="AA222" s="24"/>
      <c r="AB222" s="24"/>
      <c r="AC222" s="24"/>
    </row>
    <row r="223" spans="3:29" x14ac:dyDescent="0.25">
      <c r="C223" s="19"/>
      <c r="D223" s="19"/>
      <c r="E223" s="20"/>
      <c r="F223" s="21"/>
      <c r="G223" s="21"/>
      <c r="H223" s="22"/>
      <c r="K223" s="23"/>
      <c r="M223" s="26"/>
      <c r="N223" s="26"/>
      <c r="O223" s="26"/>
      <c r="P223" s="24"/>
      <c r="Q223" s="24"/>
      <c r="R223" s="24"/>
      <c r="S223" s="24"/>
      <c r="T223" s="24"/>
      <c r="U223" s="24"/>
      <c r="V223" s="24"/>
      <c r="W223" s="24"/>
      <c r="X223" s="24"/>
      <c r="Y223" s="24"/>
      <c r="Z223" s="24"/>
      <c r="AA223" s="24"/>
      <c r="AB223" s="24"/>
      <c r="AC223" s="24"/>
    </row>
    <row r="224" spans="3:29" x14ac:dyDescent="0.25">
      <c r="C224" s="19"/>
      <c r="D224" s="19"/>
      <c r="E224" s="20"/>
      <c r="F224" s="21"/>
      <c r="G224" s="21"/>
      <c r="H224" s="22"/>
      <c r="K224" s="23"/>
      <c r="M224" s="26"/>
      <c r="N224" s="26"/>
      <c r="O224" s="26"/>
      <c r="P224" s="24"/>
      <c r="Q224" s="24"/>
      <c r="R224" s="24"/>
      <c r="S224" s="24"/>
      <c r="T224" s="24"/>
      <c r="U224" s="24"/>
      <c r="V224" s="24"/>
      <c r="W224" s="24"/>
      <c r="X224" s="24"/>
      <c r="Y224" s="24"/>
      <c r="Z224" s="24"/>
      <c r="AA224" s="24"/>
      <c r="AB224" s="24"/>
      <c r="AC224" s="24"/>
    </row>
    <row r="225" spans="3:29" x14ac:dyDescent="0.25">
      <c r="C225" s="19"/>
      <c r="D225" s="19"/>
      <c r="E225" s="20"/>
      <c r="F225" s="21"/>
      <c r="G225" s="21"/>
      <c r="H225" s="22"/>
      <c r="K225" s="23"/>
      <c r="M225" s="26"/>
      <c r="N225" s="26"/>
      <c r="O225" s="26"/>
      <c r="P225" s="24"/>
      <c r="Q225" s="24"/>
      <c r="R225" s="24"/>
      <c r="S225" s="24"/>
      <c r="T225" s="24"/>
      <c r="U225" s="24"/>
      <c r="V225" s="24"/>
      <c r="W225" s="24"/>
      <c r="X225" s="24"/>
      <c r="Y225" s="24"/>
      <c r="Z225" s="24"/>
      <c r="AA225" s="24"/>
      <c r="AB225" s="24"/>
      <c r="AC225" s="24"/>
    </row>
    <row r="226" spans="3:29" x14ac:dyDescent="0.25">
      <c r="C226" s="19"/>
      <c r="D226" s="19"/>
      <c r="E226" s="20"/>
      <c r="F226" s="21"/>
      <c r="G226" s="21"/>
      <c r="H226" s="22"/>
      <c r="K226" s="23"/>
      <c r="M226" s="26"/>
      <c r="N226" s="26"/>
      <c r="O226" s="26"/>
      <c r="P226" s="24"/>
      <c r="Q226" s="24"/>
      <c r="R226" s="24"/>
      <c r="S226" s="24"/>
      <c r="T226" s="24"/>
      <c r="U226" s="24"/>
      <c r="V226" s="24"/>
      <c r="W226" s="24"/>
      <c r="X226" s="24"/>
      <c r="Y226" s="24"/>
      <c r="Z226" s="24"/>
      <c r="AA226" s="24"/>
      <c r="AB226" s="24"/>
      <c r="AC226" s="24"/>
    </row>
    <row r="227" spans="3:29" x14ac:dyDescent="0.25">
      <c r="C227" s="19"/>
      <c r="D227" s="19"/>
      <c r="E227" s="20"/>
      <c r="F227" s="21"/>
      <c r="G227" s="21"/>
      <c r="H227" s="22"/>
      <c r="K227" s="23"/>
      <c r="M227" s="26"/>
      <c r="N227" s="26"/>
      <c r="O227" s="26"/>
      <c r="P227" s="24"/>
      <c r="Q227" s="24"/>
      <c r="R227" s="24"/>
      <c r="S227" s="24"/>
      <c r="T227" s="24"/>
      <c r="U227" s="24"/>
      <c r="V227" s="24"/>
      <c r="W227" s="24"/>
      <c r="X227" s="24"/>
      <c r="Y227" s="24"/>
      <c r="Z227" s="24"/>
      <c r="AA227" s="24"/>
      <c r="AB227" s="24"/>
      <c r="AC227" s="24"/>
    </row>
    <row r="228" spans="3:29" x14ac:dyDescent="0.25">
      <c r="C228" s="19"/>
      <c r="D228" s="19"/>
      <c r="E228" s="20"/>
      <c r="F228" s="21"/>
      <c r="G228" s="21"/>
      <c r="H228" s="22"/>
      <c r="K228" s="23"/>
      <c r="M228" s="26"/>
      <c r="N228" s="26"/>
      <c r="O228" s="26"/>
      <c r="P228" s="24"/>
      <c r="Q228" s="24"/>
      <c r="R228" s="24"/>
      <c r="S228" s="24"/>
      <c r="T228" s="24"/>
      <c r="U228" s="24"/>
      <c r="V228" s="24"/>
      <c r="W228" s="24"/>
      <c r="X228" s="24"/>
      <c r="Y228" s="24"/>
      <c r="Z228" s="24"/>
      <c r="AA228" s="24"/>
      <c r="AB228" s="24"/>
      <c r="AC228" s="24"/>
    </row>
    <row r="229" spans="3:29" x14ac:dyDescent="0.25">
      <c r="C229" s="19"/>
      <c r="D229" s="19"/>
      <c r="E229" s="20"/>
      <c r="F229" s="21"/>
      <c r="G229" s="21"/>
      <c r="H229" s="22"/>
      <c r="K229" s="23"/>
      <c r="M229" s="26"/>
      <c r="N229" s="26"/>
      <c r="O229" s="26"/>
      <c r="P229" s="24"/>
      <c r="Q229" s="24"/>
      <c r="R229" s="24"/>
      <c r="S229" s="24"/>
      <c r="T229" s="24"/>
      <c r="U229" s="24"/>
      <c r="V229" s="24"/>
      <c r="W229" s="24"/>
      <c r="X229" s="24"/>
      <c r="Y229" s="24"/>
      <c r="Z229" s="24"/>
      <c r="AA229" s="24"/>
      <c r="AB229" s="24"/>
      <c r="AC229" s="24"/>
    </row>
    <row r="230" spans="3:29" x14ac:dyDescent="0.25">
      <c r="C230" s="19"/>
      <c r="D230" s="19"/>
      <c r="E230" s="20"/>
      <c r="F230" s="21"/>
      <c r="G230" s="21"/>
      <c r="H230" s="22"/>
      <c r="K230" s="23"/>
      <c r="M230" s="26"/>
      <c r="N230" s="26"/>
      <c r="O230" s="26"/>
      <c r="P230" s="24"/>
      <c r="Q230" s="24"/>
      <c r="R230" s="24"/>
      <c r="S230" s="24"/>
      <c r="T230" s="24"/>
      <c r="U230" s="24"/>
      <c r="V230" s="24"/>
      <c r="W230" s="24"/>
      <c r="X230" s="24"/>
      <c r="Y230" s="24"/>
      <c r="Z230" s="24"/>
      <c r="AA230" s="24"/>
      <c r="AB230" s="24"/>
      <c r="AC230" s="24"/>
    </row>
    <row r="231" spans="3:29" x14ac:dyDescent="0.25">
      <c r="C231" s="19"/>
      <c r="D231" s="19"/>
      <c r="E231" s="20"/>
      <c r="F231" s="21"/>
      <c r="G231" s="21"/>
      <c r="H231" s="22"/>
      <c r="K231" s="23"/>
      <c r="M231" s="26"/>
      <c r="N231" s="26"/>
      <c r="O231" s="26"/>
      <c r="P231" s="24"/>
      <c r="Q231" s="24"/>
      <c r="R231" s="24"/>
      <c r="S231" s="24"/>
      <c r="T231" s="24"/>
      <c r="U231" s="24"/>
      <c r="V231" s="24"/>
      <c r="W231" s="24"/>
      <c r="X231" s="24"/>
      <c r="Y231" s="24"/>
      <c r="Z231" s="24"/>
      <c r="AA231" s="24"/>
      <c r="AB231" s="24"/>
      <c r="AC231" s="24"/>
    </row>
    <row r="232" spans="3:29" x14ac:dyDescent="0.25">
      <c r="C232" s="19"/>
      <c r="D232" s="19"/>
      <c r="E232" s="20"/>
      <c r="F232" s="21"/>
      <c r="G232" s="21"/>
      <c r="H232" s="22"/>
      <c r="K232" s="23"/>
      <c r="M232" s="26"/>
      <c r="N232" s="26"/>
      <c r="O232" s="26"/>
      <c r="P232" s="24"/>
      <c r="Q232" s="24"/>
      <c r="R232" s="24"/>
      <c r="S232" s="24"/>
      <c r="T232" s="24"/>
      <c r="U232" s="24"/>
      <c r="V232" s="24"/>
      <c r="W232" s="24"/>
      <c r="X232" s="24"/>
      <c r="Y232" s="24"/>
      <c r="Z232" s="24"/>
      <c r="AA232" s="24"/>
      <c r="AB232" s="24"/>
      <c r="AC232" s="24"/>
    </row>
    <row r="233" spans="3:29" x14ac:dyDescent="0.25">
      <c r="C233" s="19"/>
      <c r="D233" s="19"/>
      <c r="E233" s="20"/>
      <c r="F233" s="21"/>
      <c r="G233" s="21"/>
      <c r="H233" s="22"/>
      <c r="K233" s="23"/>
      <c r="M233" s="26"/>
      <c r="N233" s="26"/>
      <c r="O233" s="26"/>
      <c r="P233" s="24"/>
      <c r="Q233" s="24"/>
      <c r="R233" s="24"/>
      <c r="S233" s="24"/>
      <c r="T233" s="24"/>
      <c r="U233" s="24"/>
      <c r="V233" s="24"/>
      <c r="W233" s="24"/>
      <c r="X233" s="24"/>
      <c r="Y233" s="24"/>
      <c r="Z233" s="24"/>
      <c r="AA233" s="24"/>
      <c r="AB233" s="24"/>
      <c r="AC233" s="24"/>
    </row>
    <row r="234" spans="3:29" x14ac:dyDescent="0.25">
      <c r="C234" s="19"/>
      <c r="D234" s="19"/>
      <c r="E234" s="20"/>
      <c r="F234" s="21"/>
      <c r="G234" s="21"/>
      <c r="H234" s="22"/>
      <c r="K234" s="23"/>
      <c r="M234" s="26"/>
      <c r="N234" s="26"/>
      <c r="O234" s="26"/>
      <c r="P234" s="24"/>
      <c r="Q234" s="24"/>
      <c r="R234" s="24"/>
      <c r="S234" s="24"/>
      <c r="T234" s="24"/>
      <c r="U234" s="24"/>
      <c r="V234" s="24"/>
      <c r="W234" s="24"/>
      <c r="X234" s="24"/>
      <c r="Y234" s="24"/>
      <c r="Z234" s="24"/>
      <c r="AA234" s="24"/>
      <c r="AB234" s="24"/>
      <c r="AC234" s="24"/>
    </row>
    <row r="235" spans="3:29" x14ac:dyDescent="0.25">
      <c r="C235" s="19"/>
      <c r="D235" s="19"/>
      <c r="E235" s="20"/>
      <c r="F235" s="21"/>
      <c r="G235" s="21"/>
      <c r="H235" s="22"/>
      <c r="K235" s="23"/>
      <c r="M235" s="26"/>
      <c r="N235" s="26"/>
      <c r="O235" s="26"/>
      <c r="P235" s="24"/>
      <c r="Q235" s="24"/>
      <c r="R235" s="24"/>
      <c r="S235" s="24"/>
      <c r="T235" s="24"/>
      <c r="U235" s="24"/>
      <c r="V235" s="24"/>
      <c r="W235" s="24"/>
      <c r="X235" s="24"/>
      <c r="Y235" s="24"/>
      <c r="Z235" s="24"/>
      <c r="AA235" s="24"/>
      <c r="AB235" s="24"/>
      <c r="AC235" s="24"/>
    </row>
    <row r="236" spans="3:29" x14ac:dyDescent="0.25">
      <c r="C236" s="19"/>
      <c r="D236" s="19"/>
      <c r="E236" s="20"/>
      <c r="F236" s="21"/>
      <c r="G236" s="21"/>
      <c r="H236" s="22"/>
      <c r="K236" s="23"/>
      <c r="M236" s="26"/>
      <c r="N236" s="26"/>
      <c r="O236" s="26"/>
      <c r="P236" s="24"/>
      <c r="Q236" s="24"/>
      <c r="R236" s="24"/>
      <c r="S236" s="24"/>
      <c r="T236" s="24"/>
      <c r="U236" s="24"/>
      <c r="V236" s="24"/>
      <c r="W236" s="24"/>
      <c r="X236" s="24"/>
      <c r="Y236" s="24"/>
      <c r="Z236" s="24"/>
      <c r="AA236" s="24"/>
      <c r="AB236" s="24"/>
      <c r="AC236" s="24"/>
    </row>
    <row r="237" spans="3:29" x14ac:dyDescent="0.25">
      <c r="C237" s="19"/>
      <c r="D237" s="19"/>
      <c r="E237" s="20"/>
      <c r="F237" s="21"/>
      <c r="G237" s="21"/>
      <c r="H237" s="22"/>
      <c r="K237" s="23"/>
      <c r="M237" s="26"/>
      <c r="N237" s="26"/>
      <c r="O237" s="26"/>
      <c r="P237" s="24"/>
      <c r="Q237" s="24"/>
      <c r="R237" s="24"/>
      <c r="S237" s="24"/>
      <c r="T237" s="24"/>
      <c r="U237" s="24"/>
      <c r="V237" s="24"/>
      <c r="W237" s="24"/>
      <c r="X237" s="24"/>
      <c r="Y237" s="24"/>
      <c r="Z237" s="24"/>
      <c r="AA237" s="24"/>
      <c r="AB237" s="24"/>
      <c r="AC237" s="24"/>
    </row>
    <row r="238" spans="3:29" x14ac:dyDescent="0.25">
      <c r="C238" s="19"/>
      <c r="D238" s="19"/>
      <c r="E238" s="20"/>
      <c r="F238" s="21"/>
      <c r="G238" s="21"/>
      <c r="H238" s="22"/>
      <c r="K238" s="23"/>
      <c r="M238" s="26"/>
      <c r="N238" s="26"/>
      <c r="O238" s="26"/>
      <c r="P238" s="24"/>
      <c r="Q238" s="24"/>
      <c r="R238" s="24"/>
      <c r="S238" s="24"/>
      <c r="T238" s="24"/>
      <c r="U238" s="24"/>
      <c r="V238" s="24"/>
      <c r="W238" s="24"/>
      <c r="X238" s="24"/>
      <c r="Y238" s="24"/>
      <c r="Z238" s="24"/>
      <c r="AA238" s="24"/>
      <c r="AB238" s="24"/>
      <c r="AC238" s="24"/>
    </row>
    <row r="239" spans="3:29" x14ac:dyDescent="0.25">
      <c r="C239" s="19"/>
      <c r="D239" s="19"/>
      <c r="E239" s="20"/>
      <c r="F239" s="21"/>
      <c r="G239" s="21"/>
      <c r="H239" s="22"/>
      <c r="K239" s="23"/>
      <c r="M239" s="26"/>
      <c r="N239" s="26"/>
      <c r="O239" s="26"/>
      <c r="P239" s="24"/>
      <c r="Q239" s="24"/>
      <c r="R239" s="24"/>
      <c r="S239" s="24"/>
      <c r="T239" s="24"/>
      <c r="U239" s="24"/>
      <c r="V239" s="24"/>
      <c r="W239" s="24"/>
      <c r="X239" s="24"/>
      <c r="Y239" s="24"/>
      <c r="Z239" s="24"/>
      <c r="AA239" s="24"/>
      <c r="AB239" s="24"/>
      <c r="AC239" s="24"/>
    </row>
    <row r="240" spans="3:29" x14ac:dyDescent="0.25">
      <c r="C240" s="19"/>
      <c r="D240" s="19"/>
      <c r="E240" s="20"/>
      <c r="F240" s="21"/>
      <c r="G240" s="21"/>
      <c r="H240" s="22"/>
      <c r="K240" s="23"/>
      <c r="M240" s="26"/>
      <c r="N240" s="26"/>
      <c r="O240" s="26"/>
      <c r="P240" s="24"/>
      <c r="Q240" s="24"/>
      <c r="R240" s="24"/>
      <c r="S240" s="24"/>
      <c r="T240" s="24"/>
      <c r="U240" s="24"/>
      <c r="V240" s="24"/>
      <c r="W240" s="24"/>
      <c r="X240" s="24"/>
      <c r="Y240" s="24"/>
      <c r="Z240" s="24"/>
      <c r="AA240" s="24"/>
      <c r="AB240" s="24"/>
      <c r="AC240" s="24"/>
    </row>
    <row r="241" spans="3:29" x14ac:dyDescent="0.25">
      <c r="C241" s="19"/>
      <c r="D241" s="19"/>
      <c r="E241" s="20"/>
      <c r="F241" s="21"/>
      <c r="G241" s="21"/>
      <c r="H241" s="22"/>
      <c r="K241" s="23"/>
      <c r="M241" s="26"/>
      <c r="N241" s="26"/>
      <c r="O241" s="26"/>
      <c r="P241" s="24"/>
      <c r="Q241" s="24"/>
      <c r="R241" s="24"/>
      <c r="S241" s="24"/>
      <c r="T241" s="24"/>
      <c r="U241" s="24"/>
      <c r="V241" s="24"/>
      <c r="W241" s="24"/>
      <c r="X241" s="24"/>
      <c r="Y241" s="24"/>
      <c r="Z241" s="24"/>
      <c r="AA241" s="24"/>
      <c r="AB241" s="24"/>
      <c r="AC241" s="24"/>
    </row>
    <row r="242" spans="3:29" x14ac:dyDescent="0.25">
      <c r="C242" s="19"/>
      <c r="D242" s="19"/>
      <c r="E242" s="20"/>
      <c r="F242" s="21"/>
      <c r="G242" s="21"/>
      <c r="H242" s="22"/>
      <c r="K242" s="23"/>
      <c r="M242" s="26"/>
      <c r="N242" s="26"/>
      <c r="O242" s="26"/>
      <c r="P242" s="24"/>
      <c r="Q242" s="24"/>
      <c r="R242" s="24"/>
      <c r="S242" s="24"/>
      <c r="T242" s="24"/>
      <c r="U242" s="24"/>
      <c r="V242" s="24"/>
      <c r="W242" s="24"/>
      <c r="X242" s="24"/>
      <c r="Y242" s="24"/>
      <c r="Z242" s="24"/>
      <c r="AA242" s="24"/>
      <c r="AB242" s="24"/>
      <c r="AC242" s="24"/>
    </row>
    <row r="243" spans="3:29" x14ac:dyDescent="0.25">
      <c r="C243" s="19"/>
      <c r="D243" s="19"/>
      <c r="E243" s="20"/>
      <c r="F243" s="21"/>
      <c r="G243" s="21"/>
      <c r="H243" s="22"/>
      <c r="K243" s="23"/>
      <c r="M243" s="26"/>
      <c r="N243" s="26"/>
      <c r="O243" s="26"/>
      <c r="P243" s="24"/>
      <c r="Q243" s="24"/>
      <c r="R243" s="24"/>
      <c r="S243" s="24"/>
      <c r="T243" s="24"/>
      <c r="U243" s="24"/>
      <c r="V243" s="24"/>
      <c r="W243" s="24"/>
      <c r="X243" s="24"/>
      <c r="Y243" s="24"/>
      <c r="Z243" s="24"/>
      <c r="AA243" s="24"/>
      <c r="AB243" s="24"/>
      <c r="AC243" s="24"/>
    </row>
    <row r="244" spans="3:29" x14ac:dyDescent="0.25">
      <c r="C244" s="19"/>
      <c r="D244" s="19"/>
      <c r="E244" s="20"/>
      <c r="F244" s="21"/>
      <c r="G244" s="21"/>
      <c r="H244" s="22"/>
      <c r="K244" s="23"/>
      <c r="M244" s="26"/>
      <c r="N244" s="26"/>
      <c r="O244" s="26"/>
      <c r="P244" s="24"/>
      <c r="Q244" s="24"/>
      <c r="R244" s="24"/>
      <c r="S244" s="24"/>
      <c r="T244" s="24"/>
      <c r="U244" s="24"/>
      <c r="V244" s="24"/>
      <c r="W244" s="24"/>
      <c r="X244" s="24"/>
      <c r="Y244" s="24"/>
      <c r="Z244" s="24"/>
      <c r="AA244" s="24"/>
      <c r="AB244" s="24"/>
      <c r="AC244" s="24"/>
    </row>
    <row r="245" spans="3:29" x14ac:dyDescent="0.25">
      <c r="C245" s="19"/>
      <c r="D245" s="19"/>
      <c r="E245" s="20"/>
      <c r="F245" s="21"/>
      <c r="G245" s="21"/>
      <c r="H245" s="22"/>
      <c r="K245" s="23"/>
      <c r="M245" s="26"/>
      <c r="N245" s="26"/>
      <c r="O245" s="26"/>
      <c r="P245" s="24"/>
      <c r="Q245" s="24"/>
      <c r="R245" s="24"/>
      <c r="S245" s="24"/>
      <c r="T245" s="24"/>
      <c r="U245" s="24"/>
      <c r="V245" s="24"/>
      <c r="W245" s="24"/>
      <c r="X245" s="24"/>
      <c r="Y245" s="24"/>
      <c r="Z245" s="24"/>
      <c r="AA245" s="24"/>
      <c r="AB245" s="24"/>
      <c r="AC245" s="24"/>
    </row>
    <row r="246" spans="3:29" x14ac:dyDescent="0.25">
      <c r="C246" s="19"/>
      <c r="D246" s="19"/>
      <c r="E246" s="20"/>
      <c r="F246" s="21"/>
      <c r="G246" s="21"/>
      <c r="H246" s="22"/>
      <c r="K246" s="23"/>
      <c r="M246" s="26"/>
      <c r="N246" s="26"/>
      <c r="O246" s="26"/>
      <c r="P246" s="24"/>
      <c r="Q246" s="24"/>
      <c r="R246" s="24"/>
      <c r="S246" s="24"/>
      <c r="T246" s="24"/>
      <c r="U246" s="24"/>
      <c r="V246" s="24"/>
      <c r="W246" s="24"/>
      <c r="X246" s="24"/>
      <c r="Y246" s="24"/>
      <c r="Z246" s="24"/>
      <c r="AA246" s="24"/>
      <c r="AB246" s="24"/>
      <c r="AC246" s="24"/>
    </row>
    <row r="247" spans="3:29" x14ac:dyDescent="0.25">
      <c r="C247" s="19"/>
      <c r="D247" s="19"/>
      <c r="E247" s="20"/>
      <c r="F247" s="21"/>
      <c r="G247" s="21"/>
      <c r="H247" s="22"/>
      <c r="K247" s="23"/>
      <c r="M247" s="26"/>
      <c r="N247" s="26"/>
      <c r="O247" s="26"/>
      <c r="P247" s="24"/>
      <c r="Q247" s="24"/>
      <c r="R247" s="24"/>
      <c r="S247" s="24"/>
      <c r="T247" s="24"/>
      <c r="U247" s="24"/>
      <c r="V247" s="24"/>
      <c r="W247" s="24"/>
      <c r="X247" s="24"/>
      <c r="Y247" s="24"/>
      <c r="Z247" s="24"/>
      <c r="AA247" s="24"/>
      <c r="AB247" s="24"/>
      <c r="AC247" s="24"/>
    </row>
    <row r="248" spans="3:29" x14ac:dyDescent="0.25">
      <c r="C248" s="19"/>
      <c r="D248" s="19"/>
      <c r="E248" s="20"/>
      <c r="F248" s="21"/>
      <c r="G248" s="21"/>
      <c r="H248" s="22"/>
      <c r="K248" s="23"/>
      <c r="M248" s="26"/>
      <c r="N248" s="26"/>
      <c r="O248" s="26"/>
      <c r="P248" s="24"/>
      <c r="Q248" s="24"/>
      <c r="R248" s="24"/>
      <c r="S248" s="24"/>
      <c r="T248" s="24"/>
      <c r="U248" s="24"/>
      <c r="V248" s="24"/>
      <c r="W248" s="24"/>
      <c r="X248" s="24"/>
      <c r="Y248" s="24"/>
      <c r="Z248" s="24"/>
      <c r="AA248" s="24"/>
      <c r="AB248" s="24"/>
      <c r="AC248" s="24"/>
    </row>
    <row r="249" spans="3:29" x14ac:dyDescent="0.25">
      <c r="C249" s="19"/>
      <c r="D249" s="19"/>
      <c r="E249" s="20"/>
      <c r="F249" s="21"/>
      <c r="G249" s="21"/>
      <c r="H249" s="22"/>
      <c r="K249" s="23"/>
      <c r="M249" s="26"/>
      <c r="N249" s="26"/>
      <c r="O249" s="26"/>
      <c r="P249" s="24"/>
      <c r="Q249" s="24"/>
      <c r="R249" s="24"/>
      <c r="S249" s="24"/>
      <c r="T249" s="24"/>
      <c r="U249" s="24"/>
      <c r="V249" s="24"/>
      <c r="W249" s="24"/>
      <c r="X249" s="24"/>
      <c r="Y249" s="24"/>
      <c r="Z249" s="24"/>
      <c r="AA249" s="24"/>
      <c r="AB249" s="24"/>
      <c r="AC249" s="24"/>
    </row>
    <row r="250" spans="3:29" x14ac:dyDescent="0.25">
      <c r="C250" s="19"/>
      <c r="D250" s="19"/>
      <c r="E250" s="20"/>
      <c r="F250" s="21"/>
      <c r="G250" s="21"/>
      <c r="H250" s="22"/>
      <c r="K250" s="23"/>
      <c r="M250" s="26"/>
      <c r="N250" s="26"/>
      <c r="O250" s="26"/>
      <c r="P250" s="24"/>
      <c r="Q250" s="24"/>
      <c r="R250" s="24"/>
      <c r="S250" s="24"/>
      <c r="T250" s="24"/>
      <c r="U250" s="24"/>
      <c r="V250" s="24"/>
      <c r="W250" s="24"/>
      <c r="X250" s="24"/>
      <c r="Y250" s="24"/>
      <c r="Z250" s="24"/>
      <c r="AA250" s="24"/>
      <c r="AB250" s="24"/>
      <c r="AC250" s="24"/>
    </row>
    <row r="251" spans="3:29" x14ac:dyDescent="0.25">
      <c r="C251" s="19"/>
      <c r="D251" s="19"/>
      <c r="E251" s="20"/>
      <c r="F251" s="21"/>
      <c r="G251" s="21"/>
      <c r="H251" s="22"/>
      <c r="K251" s="23"/>
      <c r="M251" s="26"/>
      <c r="N251" s="26"/>
      <c r="O251" s="26"/>
      <c r="P251" s="24"/>
      <c r="Q251" s="24"/>
      <c r="R251" s="24"/>
      <c r="S251" s="24"/>
      <c r="T251" s="24"/>
      <c r="U251" s="24"/>
      <c r="V251" s="24"/>
      <c r="W251" s="24"/>
      <c r="X251" s="24"/>
      <c r="Y251" s="24"/>
      <c r="Z251" s="24"/>
      <c r="AA251" s="24"/>
      <c r="AB251" s="24"/>
      <c r="AC251" s="24"/>
    </row>
    <row r="252" spans="3:29" x14ac:dyDescent="0.25">
      <c r="C252" s="19"/>
      <c r="D252" s="19"/>
      <c r="E252" s="20"/>
      <c r="F252" s="21"/>
      <c r="G252" s="21"/>
      <c r="H252" s="22"/>
      <c r="K252" s="23"/>
      <c r="M252" s="26"/>
      <c r="N252" s="26"/>
      <c r="O252" s="26"/>
      <c r="P252" s="24"/>
      <c r="Q252" s="24"/>
      <c r="R252" s="24"/>
      <c r="S252" s="24"/>
      <c r="T252" s="24"/>
      <c r="U252" s="24"/>
      <c r="V252" s="24"/>
      <c r="W252" s="24"/>
      <c r="X252" s="24"/>
      <c r="Y252" s="24"/>
      <c r="Z252" s="24"/>
      <c r="AA252" s="24"/>
      <c r="AB252" s="24"/>
      <c r="AC252" s="24"/>
    </row>
    <row r="253" spans="3:29" x14ac:dyDescent="0.25">
      <c r="C253" s="19"/>
      <c r="D253" s="19"/>
      <c r="E253" s="20"/>
      <c r="F253" s="21"/>
      <c r="G253" s="21"/>
      <c r="H253" s="22"/>
      <c r="K253" s="23"/>
      <c r="M253" s="26"/>
      <c r="N253" s="26"/>
      <c r="O253" s="26"/>
      <c r="P253" s="24"/>
      <c r="Q253" s="24"/>
      <c r="R253" s="24"/>
      <c r="S253" s="24"/>
      <c r="T253" s="24"/>
      <c r="U253" s="24"/>
      <c r="V253" s="24"/>
      <c r="W253" s="24"/>
      <c r="X253" s="24"/>
      <c r="Y253" s="24"/>
      <c r="Z253" s="24"/>
      <c r="AA253" s="24"/>
      <c r="AB253" s="24"/>
      <c r="AC253" s="24"/>
    </row>
    <row r="254" spans="3:29" x14ac:dyDescent="0.25">
      <c r="C254" s="19"/>
      <c r="D254" s="19"/>
      <c r="E254" s="20"/>
      <c r="F254" s="21"/>
      <c r="G254" s="21"/>
      <c r="H254" s="22"/>
      <c r="K254" s="23"/>
      <c r="M254" s="26"/>
      <c r="N254" s="26"/>
      <c r="O254" s="26"/>
      <c r="P254" s="24"/>
      <c r="Q254" s="24"/>
      <c r="R254" s="24"/>
      <c r="S254" s="24"/>
      <c r="T254" s="24"/>
      <c r="U254" s="24"/>
      <c r="V254" s="24"/>
      <c r="W254" s="24"/>
      <c r="X254" s="24"/>
      <c r="Y254" s="24"/>
      <c r="Z254" s="24"/>
      <c r="AA254" s="24"/>
      <c r="AB254" s="24"/>
      <c r="AC254" s="24"/>
    </row>
    <row r="255" spans="3:29" x14ac:dyDescent="0.25">
      <c r="C255" s="19"/>
      <c r="D255" s="19"/>
      <c r="E255" s="20"/>
      <c r="F255" s="21"/>
      <c r="G255" s="21"/>
      <c r="H255" s="22"/>
      <c r="K255" s="23"/>
      <c r="M255" s="26"/>
      <c r="N255" s="26"/>
      <c r="O255" s="26"/>
      <c r="P255" s="24"/>
      <c r="Q255" s="24"/>
      <c r="R255" s="24"/>
      <c r="S255" s="24"/>
      <c r="T255" s="24"/>
      <c r="U255" s="24"/>
      <c r="V255" s="24"/>
      <c r="W255" s="24"/>
      <c r="X255" s="24"/>
      <c r="Y255" s="24"/>
      <c r="Z255" s="24"/>
      <c r="AA255" s="24"/>
      <c r="AB255" s="24"/>
      <c r="AC255" s="24"/>
    </row>
    <row r="256" spans="3:29" x14ac:dyDescent="0.25">
      <c r="C256" s="19"/>
      <c r="D256" s="19"/>
      <c r="E256" s="20"/>
      <c r="F256" s="21"/>
      <c r="G256" s="21"/>
      <c r="H256" s="22"/>
      <c r="K256" s="23"/>
      <c r="M256" s="26"/>
      <c r="N256" s="26"/>
      <c r="O256" s="26"/>
      <c r="P256" s="24"/>
      <c r="Q256" s="24"/>
      <c r="R256" s="24"/>
      <c r="S256" s="24"/>
      <c r="T256" s="24"/>
      <c r="U256" s="24"/>
      <c r="V256" s="24"/>
      <c r="W256" s="24"/>
      <c r="X256" s="24"/>
      <c r="Y256" s="24"/>
      <c r="Z256" s="24"/>
      <c r="AA256" s="24"/>
      <c r="AB256" s="24"/>
      <c r="AC256" s="24"/>
    </row>
    <row r="257" spans="3:29" x14ac:dyDescent="0.25">
      <c r="C257" s="19"/>
      <c r="D257" s="19"/>
      <c r="E257" s="20"/>
      <c r="F257" s="21"/>
      <c r="G257" s="21"/>
      <c r="H257" s="22"/>
      <c r="K257" s="23"/>
      <c r="M257" s="26"/>
      <c r="N257" s="26"/>
      <c r="O257" s="26"/>
      <c r="P257" s="24"/>
      <c r="Q257" s="24"/>
      <c r="R257" s="24"/>
      <c r="S257" s="24"/>
      <c r="T257" s="24"/>
      <c r="U257" s="24"/>
      <c r="V257" s="24"/>
      <c r="W257" s="24"/>
      <c r="X257" s="24"/>
      <c r="Y257" s="24"/>
      <c r="Z257" s="24"/>
      <c r="AA257" s="24"/>
      <c r="AB257" s="24"/>
      <c r="AC257" s="24"/>
    </row>
    <row r="258" spans="3:29" x14ac:dyDescent="0.25">
      <c r="C258" s="19"/>
      <c r="D258" s="19"/>
      <c r="E258" s="20"/>
      <c r="F258" s="21"/>
      <c r="G258" s="21"/>
      <c r="H258" s="22"/>
      <c r="K258" s="23"/>
      <c r="M258" s="26"/>
      <c r="N258" s="26"/>
      <c r="O258" s="26"/>
      <c r="P258" s="24"/>
      <c r="Q258" s="24"/>
      <c r="R258" s="24"/>
      <c r="S258" s="24"/>
      <c r="T258" s="24"/>
      <c r="U258" s="24"/>
      <c r="V258" s="24"/>
      <c r="W258" s="24"/>
      <c r="X258" s="24"/>
      <c r="Y258" s="24"/>
      <c r="Z258" s="24"/>
      <c r="AA258" s="24"/>
      <c r="AB258" s="24"/>
      <c r="AC258" s="24"/>
    </row>
    <row r="259" spans="3:29" x14ac:dyDescent="0.25">
      <c r="C259" s="19"/>
      <c r="D259" s="19"/>
      <c r="E259" s="20"/>
      <c r="F259" s="21"/>
      <c r="G259" s="21"/>
      <c r="H259" s="22"/>
      <c r="K259" s="23"/>
      <c r="M259" s="26"/>
      <c r="N259" s="26"/>
      <c r="O259" s="26"/>
      <c r="P259" s="24"/>
      <c r="Q259" s="24"/>
      <c r="R259" s="24"/>
      <c r="S259" s="24"/>
      <c r="T259" s="24"/>
      <c r="U259" s="24"/>
      <c r="V259" s="24"/>
      <c r="W259" s="24"/>
      <c r="X259" s="24"/>
      <c r="Y259" s="24"/>
      <c r="Z259" s="24"/>
      <c r="AA259" s="24"/>
      <c r="AB259" s="24"/>
      <c r="AC259" s="24"/>
    </row>
    <row r="260" spans="3:29" x14ac:dyDescent="0.25">
      <c r="C260" s="19"/>
      <c r="D260" s="19"/>
      <c r="E260" s="20"/>
      <c r="F260" s="21"/>
      <c r="G260" s="21"/>
      <c r="H260" s="22"/>
      <c r="K260" s="23"/>
      <c r="M260" s="26"/>
      <c r="N260" s="26"/>
      <c r="O260" s="26"/>
      <c r="P260" s="24"/>
      <c r="Q260" s="24"/>
      <c r="R260" s="24"/>
      <c r="S260" s="24"/>
      <c r="T260" s="24"/>
      <c r="U260" s="24"/>
      <c r="V260" s="24"/>
      <c r="W260" s="24"/>
      <c r="X260" s="24"/>
      <c r="Y260" s="24"/>
      <c r="Z260" s="24"/>
      <c r="AA260" s="24"/>
      <c r="AB260" s="24"/>
      <c r="AC260" s="24"/>
    </row>
    <row r="261" spans="3:29" x14ac:dyDescent="0.25">
      <c r="C261" s="19"/>
      <c r="D261" s="19"/>
      <c r="E261" s="20"/>
      <c r="F261" s="21"/>
      <c r="G261" s="21"/>
      <c r="H261" s="22"/>
      <c r="K261" s="23"/>
      <c r="M261" s="26"/>
      <c r="N261" s="26"/>
      <c r="O261" s="26"/>
      <c r="P261" s="24"/>
      <c r="Q261" s="24"/>
      <c r="R261" s="24"/>
      <c r="S261" s="24"/>
      <c r="T261" s="24"/>
      <c r="U261" s="24"/>
      <c r="V261" s="24"/>
      <c r="W261" s="24"/>
      <c r="X261" s="24"/>
      <c r="Y261" s="24"/>
      <c r="Z261" s="24"/>
      <c r="AA261" s="24"/>
      <c r="AB261" s="24"/>
      <c r="AC261" s="24"/>
    </row>
    <row r="262" spans="3:29" x14ac:dyDescent="0.25">
      <c r="C262" s="19"/>
      <c r="D262" s="19"/>
      <c r="E262" s="20"/>
      <c r="F262" s="21"/>
      <c r="G262" s="21"/>
      <c r="H262" s="22"/>
      <c r="K262" s="23"/>
      <c r="M262" s="26"/>
      <c r="N262" s="26"/>
      <c r="O262" s="26"/>
      <c r="P262" s="24"/>
      <c r="Q262" s="24"/>
      <c r="R262" s="24"/>
      <c r="S262" s="24"/>
      <c r="T262" s="24"/>
      <c r="U262" s="24"/>
      <c r="V262" s="24"/>
      <c r="W262" s="24"/>
      <c r="X262" s="24"/>
      <c r="Y262" s="24"/>
      <c r="Z262" s="24"/>
      <c r="AA262" s="24"/>
      <c r="AB262" s="24"/>
      <c r="AC262" s="24"/>
    </row>
    <row r="263" spans="3:29" x14ac:dyDescent="0.25">
      <c r="C263" s="19"/>
      <c r="D263" s="19"/>
      <c r="E263" s="20"/>
      <c r="F263" s="21"/>
      <c r="G263" s="21"/>
      <c r="H263" s="22"/>
      <c r="K263" s="23"/>
      <c r="M263" s="26"/>
      <c r="N263" s="26"/>
      <c r="O263" s="26"/>
      <c r="P263" s="24"/>
      <c r="Q263" s="24"/>
      <c r="R263" s="24"/>
      <c r="S263" s="24"/>
      <c r="T263" s="24"/>
      <c r="U263" s="24"/>
      <c r="V263" s="24"/>
      <c r="W263" s="24"/>
      <c r="X263" s="24"/>
      <c r="Y263" s="24"/>
      <c r="Z263" s="24"/>
      <c r="AA263" s="24"/>
      <c r="AB263" s="24"/>
      <c r="AC263" s="24"/>
    </row>
    <row r="264" spans="3:29" x14ac:dyDescent="0.25">
      <c r="C264" s="19"/>
      <c r="D264" s="19"/>
      <c r="E264" s="20"/>
      <c r="F264" s="21"/>
      <c r="G264" s="21"/>
      <c r="H264" s="22"/>
      <c r="K264" s="23"/>
      <c r="M264" s="26"/>
      <c r="N264" s="26"/>
      <c r="O264" s="26"/>
      <c r="P264" s="24"/>
      <c r="Q264" s="24"/>
      <c r="R264" s="24"/>
      <c r="S264" s="24"/>
      <c r="T264" s="24"/>
      <c r="U264" s="24"/>
      <c r="V264" s="24"/>
      <c r="W264" s="24"/>
      <c r="X264" s="24"/>
      <c r="Y264" s="24"/>
      <c r="Z264" s="24"/>
      <c r="AA264" s="24"/>
      <c r="AB264" s="24"/>
      <c r="AC264" s="24"/>
    </row>
    <row r="265" spans="3:29" x14ac:dyDescent="0.25">
      <c r="C265" s="19"/>
      <c r="D265" s="19"/>
      <c r="E265" s="20"/>
      <c r="F265" s="21"/>
      <c r="G265" s="21"/>
      <c r="H265" s="22"/>
      <c r="K265" s="23"/>
      <c r="M265" s="26"/>
      <c r="N265" s="26"/>
      <c r="O265" s="26"/>
      <c r="P265" s="24"/>
      <c r="Q265" s="24"/>
      <c r="R265" s="24"/>
      <c r="S265" s="24"/>
      <c r="T265" s="24"/>
      <c r="U265" s="24"/>
      <c r="V265" s="24"/>
      <c r="W265" s="24"/>
      <c r="X265" s="24"/>
      <c r="Y265" s="24"/>
      <c r="Z265" s="24"/>
      <c r="AA265" s="24"/>
      <c r="AB265" s="24"/>
      <c r="AC265" s="24"/>
    </row>
    <row r="266" spans="3:29" x14ac:dyDescent="0.25">
      <c r="C266" s="19"/>
      <c r="D266" s="19"/>
      <c r="E266" s="20"/>
      <c r="F266" s="21"/>
      <c r="G266" s="21"/>
      <c r="H266" s="22"/>
      <c r="K266" s="23"/>
      <c r="M266" s="26"/>
      <c r="N266" s="26"/>
      <c r="O266" s="26"/>
      <c r="P266" s="24"/>
      <c r="Q266" s="24"/>
      <c r="R266" s="24"/>
      <c r="S266" s="24"/>
      <c r="T266" s="24"/>
      <c r="U266" s="24"/>
      <c r="V266" s="24"/>
      <c r="W266" s="24"/>
      <c r="X266" s="24"/>
      <c r="Y266" s="24"/>
      <c r="Z266" s="24"/>
      <c r="AA266" s="24"/>
      <c r="AB266" s="24"/>
      <c r="AC266" s="24"/>
    </row>
    <row r="267" spans="3:29" x14ac:dyDescent="0.25">
      <c r="C267" s="19"/>
      <c r="D267" s="19"/>
      <c r="E267" s="20"/>
      <c r="F267" s="21"/>
      <c r="G267" s="21"/>
      <c r="H267" s="22"/>
      <c r="K267" s="23"/>
      <c r="M267" s="26"/>
      <c r="N267" s="26"/>
      <c r="O267" s="26"/>
      <c r="P267" s="24"/>
      <c r="Q267" s="24"/>
      <c r="R267" s="24"/>
      <c r="S267" s="24"/>
      <c r="T267" s="24"/>
      <c r="U267" s="24"/>
      <c r="V267" s="24"/>
      <c r="W267" s="24"/>
      <c r="X267" s="24"/>
      <c r="Y267" s="24"/>
      <c r="Z267" s="24"/>
      <c r="AA267" s="24"/>
      <c r="AB267" s="24"/>
      <c r="AC267" s="24"/>
    </row>
    <row r="268" spans="3:29" x14ac:dyDescent="0.25">
      <c r="C268" s="19"/>
      <c r="D268" s="19"/>
      <c r="E268" s="20"/>
      <c r="F268" s="21"/>
      <c r="G268" s="21"/>
      <c r="H268" s="22"/>
      <c r="K268" s="23"/>
      <c r="M268" s="26"/>
      <c r="N268" s="26"/>
      <c r="O268" s="26"/>
      <c r="P268" s="24"/>
      <c r="Q268" s="24"/>
      <c r="R268" s="24"/>
      <c r="S268" s="24"/>
      <c r="T268" s="24"/>
      <c r="U268" s="24"/>
      <c r="V268" s="24"/>
      <c r="W268" s="24"/>
      <c r="X268" s="24"/>
      <c r="Y268" s="24"/>
      <c r="Z268" s="24"/>
      <c r="AA268" s="24"/>
      <c r="AB268" s="24"/>
      <c r="AC268" s="24"/>
    </row>
    <row r="269" spans="3:29" x14ac:dyDescent="0.25">
      <c r="C269" s="19"/>
      <c r="D269" s="19"/>
      <c r="E269" s="20"/>
      <c r="F269" s="21"/>
      <c r="G269" s="21"/>
      <c r="H269" s="22"/>
      <c r="K269" s="23"/>
      <c r="M269" s="26"/>
      <c r="N269" s="26"/>
      <c r="O269" s="26"/>
      <c r="P269" s="24"/>
      <c r="Q269" s="24"/>
      <c r="R269" s="24"/>
      <c r="S269" s="24"/>
      <c r="T269" s="24"/>
      <c r="U269" s="24"/>
      <c r="V269" s="24"/>
      <c r="W269" s="24"/>
      <c r="X269" s="24"/>
      <c r="Y269" s="24"/>
      <c r="Z269" s="24"/>
      <c r="AA269" s="24"/>
      <c r="AB269" s="24"/>
      <c r="AC269" s="24"/>
    </row>
    <row r="270" spans="3:29" x14ac:dyDescent="0.25">
      <c r="C270" s="19"/>
      <c r="D270" s="19"/>
      <c r="E270" s="20"/>
      <c r="F270" s="21"/>
      <c r="G270" s="21"/>
      <c r="H270" s="22"/>
      <c r="K270" s="23"/>
      <c r="M270" s="26"/>
      <c r="N270" s="26"/>
      <c r="O270" s="26"/>
      <c r="P270" s="24"/>
      <c r="Q270" s="24"/>
      <c r="R270" s="24"/>
      <c r="S270" s="24"/>
      <c r="T270" s="24"/>
      <c r="U270" s="24"/>
      <c r="V270" s="24"/>
      <c r="W270" s="24"/>
      <c r="X270" s="24"/>
      <c r="Y270" s="24"/>
      <c r="Z270" s="24"/>
      <c r="AA270" s="24"/>
      <c r="AB270" s="24"/>
      <c r="AC270" s="24"/>
    </row>
    <row r="271" spans="3:29" x14ac:dyDescent="0.25">
      <c r="C271" s="19"/>
      <c r="D271" s="19"/>
      <c r="E271" s="20"/>
      <c r="F271" s="21"/>
      <c r="G271" s="21"/>
      <c r="H271" s="22"/>
      <c r="K271" s="23"/>
      <c r="M271" s="26"/>
      <c r="N271" s="26"/>
      <c r="O271" s="26"/>
      <c r="P271" s="24"/>
      <c r="Q271" s="24"/>
      <c r="R271" s="24"/>
      <c r="S271" s="24"/>
      <c r="T271" s="24"/>
      <c r="U271" s="24"/>
      <c r="V271" s="24"/>
      <c r="W271" s="24"/>
      <c r="X271" s="24"/>
      <c r="Y271" s="24"/>
      <c r="Z271" s="24"/>
      <c r="AA271" s="24"/>
      <c r="AB271" s="24"/>
      <c r="AC271" s="24"/>
    </row>
    <row r="272" spans="3:29" x14ac:dyDescent="0.25">
      <c r="C272" s="19"/>
      <c r="D272" s="19"/>
      <c r="E272" s="20"/>
      <c r="F272" s="21"/>
      <c r="G272" s="21"/>
      <c r="H272" s="22"/>
      <c r="K272" s="23"/>
      <c r="M272" s="26"/>
      <c r="N272" s="26"/>
      <c r="O272" s="26"/>
      <c r="P272" s="24"/>
      <c r="Q272" s="24"/>
      <c r="R272" s="24"/>
      <c r="S272" s="24"/>
      <c r="T272" s="24"/>
      <c r="U272" s="24"/>
      <c r="V272" s="24"/>
      <c r="W272" s="24"/>
      <c r="X272" s="24"/>
      <c r="Y272" s="24"/>
      <c r="Z272" s="24"/>
      <c r="AA272" s="24"/>
      <c r="AB272" s="24"/>
      <c r="AC272" s="24"/>
    </row>
    <row r="273" spans="3:29" x14ac:dyDescent="0.25">
      <c r="C273" s="19"/>
      <c r="D273" s="19"/>
      <c r="E273" s="20"/>
      <c r="F273" s="21"/>
      <c r="G273" s="21"/>
      <c r="H273" s="22"/>
      <c r="K273" s="23"/>
      <c r="M273" s="26"/>
      <c r="N273" s="26"/>
      <c r="O273" s="26"/>
      <c r="P273" s="24"/>
      <c r="Q273" s="24"/>
      <c r="R273" s="24"/>
      <c r="S273" s="24"/>
      <c r="T273" s="24"/>
      <c r="U273" s="24"/>
      <c r="V273" s="24"/>
      <c r="W273" s="24"/>
      <c r="X273" s="24"/>
      <c r="Y273" s="24"/>
      <c r="Z273" s="24"/>
      <c r="AA273" s="24"/>
      <c r="AB273" s="24"/>
      <c r="AC273" s="24"/>
    </row>
    <row r="274" spans="3:29" x14ac:dyDescent="0.25">
      <c r="C274" s="19"/>
      <c r="D274" s="19"/>
      <c r="E274" s="20"/>
      <c r="F274" s="21"/>
      <c r="G274" s="21"/>
      <c r="H274" s="22"/>
      <c r="K274" s="23"/>
      <c r="M274" s="26"/>
      <c r="N274" s="26"/>
      <c r="O274" s="26"/>
      <c r="P274" s="24"/>
      <c r="Q274" s="24"/>
      <c r="R274" s="24"/>
      <c r="S274" s="24"/>
      <c r="T274" s="24"/>
      <c r="U274" s="24"/>
      <c r="V274" s="24"/>
      <c r="W274" s="24"/>
      <c r="X274" s="24"/>
      <c r="Y274" s="24"/>
      <c r="Z274" s="24"/>
      <c r="AA274" s="24"/>
      <c r="AB274" s="24"/>
      <c r="AC274" s="24"/>
    </row>
    <row r="275" spans="3:29" x14ac:dyDescent="0.25">
      <c r="C275" s="19"/>
      <c r="D275" s="19"/>
      <c r="E275" s="20"/>
      <c r="F275" s="21"/>
      <c r="G275" s="21"/>
      <c r="H275" s="22"/>
      <c r="K275" s="23"/>
      <c r="M275" s="26"/>
      <c r="N275" s="26"/>
      <c r="O275" s="26"/>
      <c r="P275" s="24"/>
      <c r="Q275" s="24"/>
      <c r="R275" s="24"/>
      <c r="S275" s="24"/>
      <c r="T275" s="24"/>
      <c r="U275" s="24"/>
      <c r="V275" s="24"/>
      <c r="W275" s="24"/>
      <c r="X275" s="24"/>
      <c r="Y275" s="24"/>
      <c r="Z275" s="24"/>
      <c r="AA275" s="24"/>
      <c r="AB275" s="24"/>
      <c r="AC275" s="24"/>
    </row>
    <row r="276" spans="3:29" x14ac:dyDescent="0.25">
      <c r="C276" s="19"/>
      <c r="D276" s="19"/>
      <c r="E276" s="20"/>
      <c r="F276" s="21"/>
      <c r="G276" s="21"/>
      <c r="H276" s="22"/>
      <c r="K276" s="23"/>
      <c r="M276" s="26"/>
      <c r="N276" s="26"/>
      <c r="O276" s="26"/>
      <c r="P276" s="24"/>
      <c r="Q276" s="24"/>
      <c r="R276" s="24"/>
      <c r="S276" s="24"/>
      <c r="T276" s="24"/>
      <c r="U276" s="24"/>
      <c r="V276" s="24"/>
      <c r="W276" s="24"/>
      <c r="X276" s="24"/>
      <c r="Y276" s="24"/>
      <c r="Z276" s="24"/>
      <c r="AA276" s="24"/>
      <c r="AB276" s="24"/>
      <c r="AC276" s="24"/>
    </row>
    <row r="277" spans="3:29" x14ac:dyDescent="0.25">
      <c r="C277" s="19"/>
      <c r="D277" s="19"/>
      <c r="E277" s="20"/>
      <c r="F277" s="21"/>
      <c r="G277" s="21"/>
      <c r="H277" s="22"/>
      <c r="K277" s="23"/>
      <c r="M277" s="26"/>
      <c r="N277" s="26"/>
      <c r="O277" s="26"/>
      <c r="P277" s="24"/>
      <c r="Q277" s="24"/>
      <c r="R277" s="24"/>
      <c r="S277" s="24"/>
      <c r="T277" s="24"/>
      <c r="U277" s="24"/>
      <c r="V277" s="24"/>
      <c r="W277" s="24"/>
      <c r="X277" s="24"/>
      <c r="Y277" s="24"/>
      <c r="Z277" s="24"/>
      <c r="AA277" s="24"/>
      <c r="AB277" s="24"/>
      <c r="AC277" s="24"/>
    </row>
    <row r="278" spans="3:29" x14ac:dyDescent="0.25">
      <c r="C278" s="19"/>
      <c r="D278" s="19"/>
      <c r="E278" s="20"/>
      <c r="F278" s="21"/>
      <c r="G278" s="21"/>
      <c r="H278" s="22"/>
      <c r="K278" s="23"/>
      <c r="M278" s="26"/>
      <c r="N278" s="26"/>
      <c r="O278" s="26"/>
      <c r="P278" s="24"/>
      <c r="Q278" s="24"/>
      <c r="R278" s="24"/>
      <c r="S278" s="24"/>
      <c r="T278" s="24"/>
      <c r="U278" s="24"/>
      <c r="V278" s="24"/>
      <c r="W278" s="24"/>
      <c r="X278" s="24"/>
      <c r="Y278" s="24"/>
      <c r="Z278" s="24"/>
      <c r="AA278" s="24"/>
      <c r="AB278" s="24"/>
      <c r="AC278" s="24"/>
    </row>
    <row r="279" spans="3:29" x14ac:dyDescent="0.25">
      <c r="C279" s="19"/>
      <c r="D279" s="19"/>
      <c r="E279" s="20"/>
      <c r="F279" s="21"/>
      <c r="G279" s="21"/>
      <c r="H279" s="22"/>
      <c r="K279" s="23"/>
      <c r="M279" s="26"/>
      <c r="N279" s="26"/>
      <c r="O279" s="26"/>
      <c r="P279" s="24"/>
      <c r="Q279" s="24"/>
      <c r="R279" s="24"/>
      <c r="S279" s="24"/>
      <c r="T279" s="24"/>
      <c r="U279" s="24"/>
      <c r="V279" s="24"/>
      <c r="W279" s="24"/>
      <c r="X279" s="24"/>
      <c r="Y279" s="24"/>
      <c r="Z279" s="24"/>
      <c r="AA279" s="24"/>
      <c r="AB279" s="24"/>
      <c r="AC279" s="24"/>
    </row>
    <row r="280" spans="3:29" x14ac:dyDescent="0.25">
      <c r="C280" s="19"/>
      <c r="D280" s="19"/>
      <c r="E280" s="20"/>
      <c r="F280" s="21"/>
      <c r="G280" s="21"/>
      <c r="H280" s="22"/>
      <c r="K280" s="23"/>
      <c r="M280" s="26"/>
      <c r="N280" s="26"/>
      <c r="O280" s="26"/>
      <c r="P280" s="24"/>
      <c r="Q280" s="24"/>
      <c r="R280" s="24"/>
      <c r="S280" s="24"/>
      <c r="T280" s="24"/>
      <c r="U280" s="24"/>
      <c r="V280" s="24"/>
      <c r="W280" s="24"/>
      <c r="X280" s="24"/>
      <c r="Y280" s="24"/>
      <c r="Z280" s="24"/>
      <c r="AA280" s="24"/>
      <c r="AB280" s="24"/>
      <c r="AC280" s="24"/>
    </row>
    <row r="281" spans="3:29" x14ac:dyDescent="0.25">
      <c r="C281" s="19"/>
      <c r="D281" s="19"/>
      <c r="E281" s="20"/>
      <c r="F281" s="21"/>
      <c r="G281" s="21"/>
      <c r="H281" s="22"/>
      <c r="K281" s="23"/>
      <c r="M281" s="26"/>
      <c r="N281" s="26"/>
      <c r="O281" s="26"/>
      <c r="P281" s="24"/>
      <c r="Q281" s="24"/>
      <c r="R281" s="24"/>
      <c r="S281" s="24"/>
      <c r="T281" s="24"/>
      <c r="U281" s="24"/>
      <c r="V281" s="24"/>
      <c r="W281" s="24"/>
      <c r="X281" s="24"/>
      <c r="Y281" s="24"/>
      <c r="Z281" s="24"/>
      <c r="AA281" s="24"/>
      <c r="AB281" s="24"/>
      <c r="AC281" s="24"/>
    </row>
    <row r="282" spans="3:29" x14ac:dyDescent="0.25">
      <c r="C282" s="19"/>
      <c r="D282" s="19"/>
      <c r="E282" s="20"/>
      <c r="F282" s="21"/>
      <c r="G282" s="21"/>
      <c r="H282" s="22"/>
      <c r="K282" s="23"/>
      <c r="M282" s="26"/>
      <c r="N282" s="26"/>
      <c r="O282" s="26"/>
      <c r="P282" s="24"/>
      <c r="Q282" s="24"/>
      <c r="R282" s="24"/>
      <c r="S282" s="24"/>
      <c r="T282" s="24"/>
      <c r="U282" s="24"/>
      <c r="V282" s="24"/>
      <c r="W282" s="24"/>
      <c r="X282" s="24"/>
      <c r="Y282" s="24"/>
      <c r="Z282" s="24"/>
      <c r="AA282" s="24"/>
      <c r="AB282" s="24"/>
      <c r="AC282" s="24"/>
    </row>
    <row r="283" spans="3:29" x14ac:dyDescent="0.25">
      <c r="C283" s="19"/>
      <c r="D283" s="19"/>
      <c r="E283" s="20"/>
      <c r="F283" s="21"/>
      <c r="G283" s="21"/>
      <c r="H283" s="22"/>
      <c r="K283" s="23"/>
      <c r="M283" s="26"/>
      <c r="N283" s="26"/>
      <c r="O283" s="26"/>
      <c r="P283" s="24"/>
      <c r="Q283" s="24"/>
      <c r="R283" s="24"/>
      <c r="S283" s="24"/>
      <c r="T283" s="24"/>
      <c r="U283" s="24"/>
      <c r="V283" s="24"/>
      <c r="W283" s="24"/>
      <c r="X283" s="24"/>
      <c r="Y283" s="24"/>
      <c r="Z283" s="24"/>
      <c r="AA283" s="24"/>
      <c r="AB283" s="24"/>
      <c r="AC283" s="24"/>
    </row>
    <row r="284" spans="3:29" x14ac:dyDescent="0.25">
      <c r="C284" s="19"/>
      <c r="D284" s="19"/>
      <c r="E284" s="20"/>
      <c r="F284" s="21"/>
      <c r="G284" s="21"/>
      <c r="H284" s="22"/>
      <c r="K284" s="23"/>
      <c r="M284" s="26"/>
      <c r="N284" s="26"/>
      <c r="O284" s="26"/>
      <c r="P284" s="24"/>
      <c r="Q284" s="24"/>
      <c r="R284" s="24"/>
      <c r="S284" s="24"/>
      <c r="T284" s="24"/>
      <c r="U284" s="24"/>
      <c r="V284" s="24"/>
      <c r="W284" s="24"/>
      <c r="X284" s="24"/>
      <c r="Y284" s="24"/>
      <c r="Z284" s="24"/>
      <c r="AA284" s="24"/>
      <c r="AB284" s="24"/>
      <c r="AC284" s="24"/>
    </row>
    <row r="285" spans="3:29" x14ac:dyDescent="0.25">
      <c r="C285" s="19"/>
      <c r="D285" s="19"/>
      <c r="E285" s="20"/>
      <c r="F285" s="21"/>
      <c r="G285" s="21"/>
      <c r="H285" s="22"/>
      <c r="K285" s="23"/>
      <c r="M285" s="26"/>
      <c r="N285" s="26"/>
      <c r="O285" s="26"/>
      <c r="P285" s="24"/>
      <c r="Q285" s="24"/>
      <c r="R285" s="24"/>
      <c r="S285" s="24"/>
      <c r="T285" s="24"/>
      <c r="U285" s="24"/>
      <c r="V285" s="24"/>
      <c r="W285" s="24"/>
      <c r="X285" s="24"/>
      <c r="Y285" s="24"/>
      <c r="Z285" s="24"/>
      <c r="AA285" s="24"/>
      <c r="AB285" s="24"/>
      <c r="AC285" s="24"/>
    </row>
    <row r="286" spans="3:29" x14ac:dyDescent="0.25">
      <c r="C286" s="19"/>
      <c r="D286" s="19"/>
      <c r="E286" s="20"/>
      <c r="F286" s="21"/>
      <c r="G286" s="21"/>
      <c r="H286" s="22"/>
      <c r="K286" s="23"/>
      <c r="M286" s="26"/>
      <c r="N286" s="26"/>
      <c r="O286" s="26"/>
      <c r="P286" s="24"/>
      <c r="Q286" s="24"/>
      <c r="R286" s="24"/>
      <c r="S286" s="24"/>
      <c r="T286" s="24"/>
      <c r="U286" s="24"/>
      <c r="V286" s="24"/>
      <c r="W286" s="24"/>
      <c r="X286" s="24"/>
      <c r="Y286" s="24"/>
      <c r="Z286" s="24"/>
      <c r="AA286" s="24"/>
      <c r="AB286" s="24"/>
      <c r="AC286" s="24"/>
    </row>
    <row r="287" spans="3:29" x14ac:dyDescent="0.25">
      <c r="C287" s="19"/>
      <c r="D287" s="19"/>
      <c r="E287" s="20"/>
      <c r="F287" s="21"/>
      <c r="G287" s="21"/>
      <c r="H287" s="22"/>
      <c r="K287" s="23"/>
      <c r="M287" s="26"/>
      <c r="N287" s="26"/>
      <c r="O287" s="26"/>
      <c r="P287" s="24"/>
      <c r="Q287" s="24"/>
      <c r="R287" s="24"/>
      <c r="S287" s="24"/>
      <c r="T287" s="24"/>
      <c r="U287" s="24"/>
      <c r="V287" s="24"/>
      <c r="W287" s="24"/>
      <c r="X287" s="24"/>
      <c r="Y287" s="24"/>
      <c r="Z287" s="24"/>
      <c r="AA287" s="24"/>
      <c r="AB287" s="24"/>
      <c r="AC287" s="24"/>
    </row>
    <row r="288" spans="3:29" x14ac:dyDescent="0.25">
      <c r="C288" s="19"/>
      <c r="D288" s="19"/>
      <c r="E288" s="20"/>
      <c r="F288" s="21"/>
      <c r="G288" s="21"/>
      <c r="H288" s="22"/>
      <c r="K288" s="23"/>
      <c r="M288" s="26"/>
      <c r="N288" s="26"/>
      <c r="O288" s="26"/>
      <c r="P288" s="24"/>
      <c r="Q288" s="24"/>
      <c r="R288" s="24"/>
      <c r="S288" s="24"/>
      <c r="T288" s="24"/>
      <c r="U288" s="24"/>
      <c r="V288" s="24"/>
      <c r="W288" s="24"/>
      <c r="X288" s="24"/>
      <c r="Y288" s="24"/>
      <c r="Z288" s="24"/>
      <c r="AA288" s="24"/>
      <c r="AB288" s="24"/>
      <c r="AC288" s="24"/>
    </row>
    <row r="289" spans="3:29" x14ac:dyDescent="0.25">
      <c r="C289" s="19"/>
      <c r="D289" s="19"/>
      <c r="E289" s="20"/>
      <c r="F289" s="21"/>
      <c r="G289" s="21"/>
      <c r="H289" s="22"/>
      <c r="K289" s="23"/>
      <c r="M289" s="26"/>
      <c r="N289" s="26"/>
      <c r="O289" s="26"/>
      <c r="P289" s="24"/>
      <c r="Q289" s="24"/>
      <c r="R289" s="24"/>
      <c r="S289" s="24"/>
      <c r="T289" s="24"/>
      <c r="U289" s="24"/>
      <c r="V289" s="24"/>
      <c r="W289" s="24"/>
      <c r="X289" s="24"/>
      <c r="Y289" s="24"/>
      <c r="Z289" s="24"/>
      <c r="AA289" s="24"/>
      <c r="AB289" s="24"/>
      <c r="AC289" s="24"/>
    </row>
    <row r="290" spans="3:29" x14ac:dyDescent="0.25">
      <c r="C290" s="19"/>
      <c r="D290" s="19"/>
      <c r="E290" s="20"/>
      <c r="F290" s="21"/>
      <c r="G290" s="21"/>
      <c r="H290" s="22"/>
      <c r="K290" s="23"/>
      <c r="M290" s="26"/>
      <c r="N290" s="26"/>
      <c r="O290" s="26"/>
      <c r="P290" s="24"/>
      <c r="Q290" s="24"/>
      <c r="R290" s="24"/>
      <c r="S290" s="24"/>
      <c r="T290" s="24"/>
      <c r="U290" s="24"/>
      <c r="V290" s="24"/>
      <c r="W290" s="24"/>
      <c r="X290" s="24"/>
      <c r="Y290" s="24"/>
      <c r="Z290" s="24"/>
      <c r="AA290" s="24"/>
      <c r="AB290" s="24"/>
      <c r="AC290" s="24"/>
    </row>
    <row r="291" spans="3:29" x14ac:dyDescent="0.25">
      <c r="C291" s="19"/>
      <c r="D291" s="19"/>
      <c r="E291" s="20"/>
      <c r="F291" s="21"/>
      <c r="G291" s="21"/>
      <c r="H291" s="22"/>
      <c r="K291" s="23"/>
      <c r="M291" s="26"/>
      <c r="N291" s="26"/>
      <c r="O291" s="26"/>
      <c r="P291" s="24"/>
      <c r="Q291" s="24"/>
      <c r="R291" s="24"/>
      <c r="S291" s="24"/>
      <c r="T291" s="24"/>
      <c r="U291" s="24"/>
      <c r="V291" s="24"/>
      <c r="W291" s="24"/>
      <c r="X291" s="24"/>
      <c r="Y291" s="24"/>
      <c r="Z291" s="24"/>
      <c r="AA291" s="24"/>
      <c r="AB291" s="24"/>
      <c r="AC291" s="24"/>
    </row>
    <row r="292" spans="3:29" x14ac:dyDescent="0.25">
      <c r="C292" s="19"/>
      <c r="D292" s="19"/>
      <c r="E292" s="20"/>
      <c r="F292" s="21"/>
      <c r="G292" s="21"/>
      <c r="H292" s="22"/>
      <c r="K292" s="23"/>
      <c r="M292" s="26"/>
      <c r="N292" s="26"/>
      <c r="O292" s="26"/>
      <c r="P292" s="24"/>
      <c r="Q292" s="24"/>
      <c r="R292" s="24"/>
      <c r="S292" s="24"/>
      <c r="T292" s="24"/>
      <c r="U292" s="24"/>
      <c r="V292" s="24"/>
      <c r="W292" s="24"/>
      <c r="X292" s="24"/>
      <c r="Y292" s="24"/>
      <c r="Z292" s="24"/>
      <c r="AA292" s="24"/>
      <c r="AB292" s="24"/>
      <c r="AC292" s="24"/>
    </row>
    <row r="293" spans="3:29" x14ac:dyDescent="0.25">
      <c r="C293" s="19"/>
      <c r="D293" s="19"/>
      <c r="E293" s="20"/>
      <c r="F293" s="21"/>
      <c r="G293" s="21"/>
      <c r="H293" s="22"/>
      <c r="K293" s="23"/>
      <c r="M293" s="26"/>
      <c r="N293" s="26"/>
      <c r="O293" s="26"/>
      <c r="P293" s="24"/>
      <c r="Q293" s="24"/>
      <c r="R293" s="24"/>
      <c r="S293" s="24"/>
      <c r="T293" s="24"/>
      <c r="U293" s="24"/>
      <c r="V293" s="24"/>
      <c r="W293" s="24"/>
      <c r="X293" s="24"/>
      <c r="Y293" s="24"/>
      <c r="Z293" s="24"/>
      <c r="AA293" s="24"/>
      <c r="AB293" s="24"/>
      <c r="AC293" s="24"/>
    </row>
    <row r="294" spans="3:29" x14ac:dyDescent="0.25">
      <c r="C294" s="19"/>
      <c r="D294" s="19"/>
      <c r="E294" s="20"/>
      <c r="F294" s="21"/>
      <c r="G294" s="21"/>
      <c r="H294" s="22"/>
      <c r="K294" s="23"/>
      <c r="M294" s="26"/>
      <c r="N294" s="26"/>
      <c r="O294" s="26"/>
      <c r="P294" s="24"/>
      <c r="Q294" s="24"/>
      <c r="R294" s="24"/>
      <c r="S294" s="24"/>
      <c r="T294" s="24"/>
      <c r="U294" s="24"/>
      <c r="V294" s="24"/>
      <c r="W294" s="24"/>
      <c r="X294" s="24"/>
      <c r="Y294" s="24"/>
      <c r="Z294" s="24"/>
      <c r="AA294" s="24"/>
      <c r="AB294" s="24"/>
      <c r="AC294" s="24"/>
    </row>
    <row r="295" spans="3:29" x14ac:dyDescent="0.25">
      <c r="C295" s="19"/>
      <c r="D295" s="19"/>
      <c r="E295" s="20"/>
      <c r="F295" s="21"/>
      <c r="G295" s="21"/>
      <c r="H295" s="22"/>
      <c r="K295" s="23"/>
      <c r="M295" s="26"/>
      <c r="N295" s="26"/>
      <c r="O295" s="26"/>
      <c r="P295" s="24"/>
      <c r="Q295" s="24"/>
      <c r="R295" s="24"/>
      <c r="S295" s="24"/>
      <c r="T295" s="24"/>
      <c r="U295" s="24"/>
      <c r="V295" s="24"/>
      <c r="W295" s="24"/>
      <c r="X295" s="24"/>
      <c r="Y295" s="24"/>
      <c r="Z295" s="24"/>
      <c r="AA295" s="24"/>
      <c r="AB295" s="24"/>
      <c r="AC295" s="24"/>
    </row>
    <row r="296" spans="3:29" x14ac:dyDescent="0.25">
      <c r="C296" s="19"/>
      <c r="D296" s="19"/>
      <c r="E296" s="20"/>
      <c r="F296" s="21"/>
      <c r="G296" s="21"/>
      <c r="H296" s="22"/>
      <c r="K296" s="23"/>
      <c r="M296" s="26"/>
      <c r="N296" s="26"/>
      <c r="O296" s="26"/>
      <c r="P296" s="24"/>
      <c r="Q296" s="24"/>
      <c r="R296" s="24"/>
      <c r="S296" s="24"/>
      <c r="T296" s="24"/>
      <c r="U296" s="24"/>
      <c r="V296" s="24"/>
      <c r="W296" s="24"/>
      <c r="X296" s="24"/>
      <c r="Y296" s="24"/>
      <c r="Z296" s="24"/>
      <c r="AA296" s="24"/>
      <c r="AB296" s="24"/>
      <c r="AC296" s="24"/>
    </row>
    <row r="297" spans="3:29" x14ac:dyDescent="0.25">
      <c r="C297" s="19"/>
      <c r="D297" s="19"/>
      <c r="E297" s="20"/>
      <c r="F297" s="21"/>
      <c r="G297" s="21"/>
      <c r="H297" s="22"/>
      <c r="K297" s="23"/>
      <c r="M297" s="26"/>
      <c r="N297" s="26"/>
      <c r="O297" s="26"/>
      <c r="P297" s="24"/>
      <c r="Q297" s="24"/>
      <c r="R297" s="24"/>
      <c r="S297" s="24"/>
      <c r="T297" s="24"/>
      <c r="U297" s="24"/>
      <c r="V297" s="24"/>
      <c r="W297" s="24"/>
      <c r="X297" s="24"/>
      <c r="Y297" s="24"/>
      <c r="Z297" s="24"/>
      <c r="AA297" s="24"/>
      <c r="AB297" s="24"/>
      <c r="AC297" s="24"/>
    </row>
    <row r="298" spans="3:29" x14ac:dyDescent="0.25">
      <c r="C298" s="19"/>
      <c r="D298" s="19"/>
      <c r="E298" s="20"/>
      <c r="F298" s="21"/>
      <c r="G298" s="21"/>
      <c r="H298" s="22"/>
      <c r="K298" s="23"/>
      <c r="M298" s="26"/>
      <c r="N298" s="26"/>
      <c r="O298" s="26"/>
      <c r="P298" s="24"/>
      <c r="Q298" s="24"/>
      <c r="R298" s="24"/>
      <c r="S298" s="24"/>
      <c r="T298" s="24"/>
      <c r="U298" s="24"/>
      <c r="V298" s="24"/>
      <c r="W298" s="24"/>
      <c r="X298" s="24"/>
      <c r="Y298" s="24"/>
      <c r="Z298" s="24"/>
      <c r="AA298" s="24"/>
      <c r="AB298" s="24"/>
      <c r="AC298" s="24"/>
    </row>
    <row r="299" spans="3:29" x14ac:dyDescent="0.25">
      <c r="C299" s="19"/>
      <c r="D299" s="19"/>
      <c r="E299" s="20"/>
      <c r="F299" s="21"/>
      <c r="G299" s="21"/>
      <c r="H299" s="22"/>
      <c r="K299" s="23"/>
      <c r="M299" s="26"/>
      <c r="N299" s="26"/>
      <c r="O299" s="26"/>
      <c r="P299" s="24"/>
      <c r="Q299" s="24"/>
      <c r="R299" s="24"/>
      <c r="S299" s="24"/>
      <c r="T299" s="24"/>
      <c r="U299" s="24"/>
      <c r="V299" s="24"/>
      <c r="W299" s="24"/>
      <c r="X299" s="24"/>
      <c r="Y299" s="24"/>
      <c r="Z299" s="24"/>
      <c r="AA299" s="24"/>
      <c r="AB299" s="24"/>
      <c r="AC299" s="24"/>
    </row>
    <row r="300" spans="3:29" x14ac:dyDescent="0.25">
      <c r="C300" s="19"/>
      <c r="D300" s="19"/>
      <c r="E300" s="20"/>
      <c r="F300" s="21"/>
      <c r="G300" s="21"/>
      <c r="H300" s="22"/>
      <c r="K300" s="23"/>
      <c r="M300" s="26"/>
      <c r="N300" s="26"/>
      <c r="O300" s="26"/>
      <c r="P300" s="24"/>
      <c r="Q300" s="24"/>
      <c r="R300" s="24"/>
      <c r="S300" s="24"/>
      <c r="T300" s="24"/>
      <c r="U300" s="24"/>
      <c r="V300" s="24"/>
      <c r="W300" s="24"/>
      <c r="X300" s="24"/>
      <c r="Y300" s="24"/>
      <c r="Z300" s="24"/>
      <c r="AA300" s="24"/>
      <c r="AB300" s="24"/>
      <c r="AC300" s="24"/>
    </row>
    <row r="301" spans="3:29" x14ac:dyDescent="0.25">
      <c r="C301" s="19"/>
      <c r="D301" s="19"/>
      <c r="E301" s="20"/>
      <c r="F301" s="21"/>
      <c r="G301" s="21"/>
      <c r="H301" s="22"/>
      <c r="K301" s="23"/>
      <c r="M301" s="26"/>
      <c r="N301" s="26"/>
      <c r="O301" s="26"/>
      <c r="P301" s="24"/>
      <c r="Q301" s="24"/>
      <c r="R301" s="24"/>
      <c r="S301" s="24"/>
      <c r="T301" s="24"/>
      <c r="U301" s="24"/>
      <c r="V301" s="24"/>
      <c r="W301" s="24"/>
      <c r="X301" s="24"/>
      <c r="Y301" s="24"/>
      <c r="Z301" s="24"/>
      <c r="AA301" s="24"/>
      <c r="AB301" s="24"/>
      <c r="AC301" s="24"/>
    </row>
    <row r="302" spans="3:29" x14ac:dyDescent="0.25">
      <c r="C302" s="19"/>
      <c r="D302" s="19"/>
      <c r="E302" s="20"/>
      <c r="F302" s="21"/>
      <c r="G302" s="21"/>
      <c r="H302" s="22"/>
      <c r="K302" s="23"/>
      <c r="M302" s="26"/>
      <c r="N302" s="26"/>
      <c r="O302" s="26"/>
      <c r="P302" s="24"/>
      <c r="Q302" s="24"/>
      <c r="R302" s="24"/>
      <c r="S302" s="24"/>
      <c r="T302" s="24"/>
      <c r="U302" s="24"/>
      <c r="V302" s="24"/>
      <c r="W302" s="24"/>
      <c r="X302" s="24"/>
      <c r="Y302" s="24"/>
      <c r="Z302" s="24"/>
      <c r="AA302" s="24"/>
      <c r="AB302" s="24"/>
      <c r="AC302" s="24"/>
    </row>
    <row r="303" spans="3:29" x14ac:dyDescent="0.25">
      <c r="C303" s="19"/>
      <c r="D303" s="19"/>
      <c r="E303" s="20"/>
      <c r="F303" s="21"/>
      <c r="G303" s="21"/>
      <c r="H303" s="22"/>
      <c r="K303" s="23"/>
      <c r="M303" s="26"/>
      <c r="N303" s="26"/>
      <c r="O303" s="26"/>
      <c r="P303" s="24"/>
      <c r="Q303" s="24"/>
      <c r="R303" s="24"/>
      <c r="S303" s="24"/>
      <c r="T303" s="24"/>
      <c r="U303" s="24"/>
      <c r="V303" s="24"/>
      <c r="W303" s="24"/>
      <c r="X303" s="24"/>
      <c r="Y303" s="24"/>
      <c r="Z303" s="24"/>
      <c r="AA303" s="24"/>
      <c r="AB303" s="24"/>
      <c r="AC303" s="24"/>
    </row>
    <row r="304" spans="3:29" x14ac:dyDescent="0.25">
      <c r="C304" s="19"/>
      <c r="D304" s="19"/>
      <c r="E304" s="20"/>
      <c r="F304" s="21"/>
      <c r="G304" s="21"/>
      <c r="H304" s="22"/>
      <c r="K304" s="23"/>
      <c r="M304" s="26"/>
      <c r="N304" s="26"/>
      <c r="O304" s="26"/>
      <c r="P304" s="24"/>
      <c r="Q304" s="24"/>
      <c r="R304" s="24"/>
      <c r="S304" s="24"/>
      <c r="T304" s="24"/>
      <c r="U304" s="24"/>
      <c r="V304" s="24"/>
      <c r="W304" s="24"/>
      <c r="X304" s="24"/>
      <c r="Y304" s="24"/>
      <c r="Z304" s="24"/>
      <c r="AA304" s="24"/>
      <c r="AB304" s="24"/>
      <c r="AC304" s="24"/>
    </row>
    <row r="305" spans="3:29" x14ac:dyDescent="0.25">
      <c r="C305" s="19"/>
      <c r="D305" s="19"/>
      <c r="E305" s="20"/>
      <c r="F305" s="21"/>
      <c r="G305" s="21"/>
      <c r="H305" s="22"/>
      <c r="K305" s="23"/>
      <c r="M305" s="26"/>
      <c r="N305" s="26"/>
      <c r="O305" s="26"/>
      <c r="P305" s="24"/>
      <c r="Q305" s="24"/>
      <c r="R305" s="24"/>
      <c r="S305" s="24"/>
      <c r="T305" s="24"/>
      <c r="U305" s="24"/>
      <c r="V305" s="24"/>
      <c r="W305" s="24"/>
      <c r="X305" s="24"/>
      <c r="Y305" s="24"/>
      <c r="Z305" s="24"/>
      <c r="AA305" s="24"/>
      <c r="AB305" s="24"/>
      <c r="AC305" s="24"/>
    </row>
    <row r="306" spans="3:29" x14ac:dyDescent="0.25">
      <c r="C306" s="19"/>
      <c r="D306" s="19"/>
      <c r="E306" s="20"/>
      <c r="F306" s="21"/>
      <c r="G306" s="21"/>
      <c r="H306" s="22"/>
      <c r="K306" s="23"/>
      <c r="M306" s="26"/>
      <c r="N306" s="26"/>
      <c r="O306" s="26"/>
      <c r="P306" s="24"/>
      <c r="Q306" s="24"/>
      <c r="R306" s="24"/>
      <c r="S306" s="24"/>
      <c r="T306" s="24"/>
      <c r="U306" s="24"/>
      <c r="V306" s="24"/>
      <c r="W306" s="24"/>
      <c r="X306" s="24"/>
      <c r="Y306" s="24"/>
      <c r="Z306" s="24"/>
      <c r="AA306" s="24"/>
      <c r="AB306" s="24"/>
      <c r="AC306" s="24"/>
    </row>
    <row r="307" spans="3:29" x14ac:dyDescent="0.25">
      <c r="C307" s="19"/>
      <c r="D307" s="19"/>
      <c r="E307" s="20"/>
      <c r="F307" s="21"/>
      <c r="G307" s="21"/>
      <c r="H307" s="22"/>
      <c r="K307" s="23"/>
      <c r="M307" s="26"/>
      <c r="N307" s="26"/>
      <c r="O307" s="26"/>
      <c r="P307" s="24"/>
      <c r="Q307" s="24"/>
      <c r="R307" s="24"/>
      <c r="S307" s="24"/>
      <c r="T307" s="24"/>
      <c r="U307" s="24"/>
      <c r="V307" s="24"/>
      <c r="W307" s="24"/>
      <c r="X307" s="24"/>
      <c r="Y307" s="24"/>
      <c r="Z307" s="24"/>
      <c r="AA307" s="24"/>
      <c r="AB307" s="24"/>
      <c r="AC307" s="24"/>
    </row>
    <row r="308" spans="3:29" x14ac:dyDescent="0.25">
      <c r="C308" s="19"/>
      <c r="D308" s="19"/>
      <c r="E308" s="20"/>
      <c r="F308" s="21"/>
      <c r="G308" s="21"/>
      <c r="H308" s="22"/>
      <c r="K308" s="23"/>
      <c r="M308" s="26"/>
      <c r="N308" s="26"/>
      <c r="O308" s="26"/>
      <c r="P308" s="24"/>
      <c r="Q308" s="24"/>
      <c r="R308" s="24"/>
      <c r="S308" s="24"/>
      <c r="T308" s="24"/>
      <c r="U308" s="24"/>
      <c r="V308" s="24"/>
      <c r="W308" s="24"/>
      <c r="X308" s="24"/>
      <c r="Y308" s="24"/>
      <c r="Z308" s="24"/>
      <c r="AA308" s="24"/>
      <c r="AB308" s="24"/>
      <c r="AC308" s="24"/>
    </row>
    <row r="309" spans="3:29" x14ac:dyDescent="0.25">
      <c r="C309" s="19"/>
      <c r="D309" s="19"/>
      <c r="E309" s="20"/>
      <c r="F309" s="21"/>
      <c r="G309" s="21"/>
      <c r="H309" s="22"/>
      <c r="K309" s="23"/>
      <c r="M309" s="26"/>
      <c r="N309" s="26"/>
      <c r="O309" s="26"/>
      <c r="P309" s="24"/>
      <c r="Q309" s="24"/>
      <c r="R309" s="24"/>
      <c r="S309" s="24"/>
      <c r="T309" s="24"/>
      <c r="U309" s="24"/>
      <c r="V309" s="24"/>
      <c r="W309" s="24"/>
      <c r="X309" s="24"/>
      <c r="Y309" s="24"/>
      <c r="Z309" s="24"/>
      <c r="AA309" s="24"/>
      <c r="AB309" s="24"/>
      <c r="AC309" s="24"/>
    </row>
    <row r="310" spans="3:29" x14ac:dyDescent="0.25">
      <c r="C310" s="19"/>
      <c r="D310" s="19"/>
      <c r="E310" s="20"/>
      <c r="F310" s="21"/>
      <c r="G310" s="21"/>
      <c r="H310" s="22"/>
      <c r="K310" s="23"/>
      <c r="M310" s="26"/>
      <c r="N310" s="26"/>
      <c r="O310" s="26"/>
      <c r="P310" s="24"/>
      <c r="Q310" s="24"/>
      <c r="R310" s="24"/>
      <c r="S310" s="24"/>
      <c r="T310" s="24"/>
      <c r="U310" s="24"/>
      <c r="V310" s="24"/>
      <c r="W310" s="24"/>
      <c r="X310" s="24"/>
      <c r="Y310" s="24"/>
      <c r="Z310" s="24"/>
      <c r="AA310" s="24"/>
      <c r="AB310" s="24"/>
      <c r="AC310" s="24"/>
    </row>
    <row r="311" spans="3:29" x14ac:dyDescent="0.25">
      <c r="C311" s="19"/>
      <c r="D311" s="19"/>
      <c r="E311" s="20"/>
      <c r="F311" s="21"/>
      <c r="G311" s="21"/>
      <c r="H311" s="22"/>
      <c r="K311" s="23"/>
      <c r="M311" s="26"/>
      <c r="N311" s="26"/>
      <c r="O311" s="26"/>
      <c r="P311" s="24"/>
      <c r="Q311" s="24"/>
      <c r="R311" s="24"/>
      <c r="S311" s="24"/>
      <c r="T311" s="24"/>
      <c r="U311" s="24"/>
      <c r="V311" s="24"/>
      <c r="W311" s="24"/>
      <c r="X311" s="24"/>
      <c r="Y311" s="24"/>
      <c r="Z311" s="24"/>
      <c r="AA311" s="24"/>
      <c r="AB311" s="24"/>
      <c r="AC311" s="24"/>
    </row>
    <row r="312" spans="3:29" x14ac:dyDescent="0.25">
      <c r="C312" s="19"/>
      <c r="D312" s="19"/>
      <c r="E312" s="20"/>
      <c r="F312" s="21"/>
      <c r="G312" s="21"/>
      <c r="H312" s="22"/>
      <c r="K312" s="23"/>
      <c r="M312" s="26"/>
      <c r="N312" s="26"/>
      <c r="O312" s="26"/>
      <c r="P312" s="24"/>
      <c r="Q312" s="24"/>
      <c r="R312" s="24"/>
      <c r="S312" s="24"/>
      <c r="T312" s="24"/>
      <c r="U312" s="24"/>
      <c r="V312" s="24"/>
      <c r="W312" s="24"/>
      <c r="X312" s="24"/>
      <c r="Y312" s="24"/>
      <c r="Z312" s="24"/>
      <c r="AA312" s="24"/>
      <c r="AB312" s="24"/>
      <c r="AC312" s="24"/>
    </row>
    <row r="313" spans="3:29" x14ac:dyDescent="0.25">
      <c r="C313" s="19"/>
      <c r="D313" s="19"/>
      <c r="E313" s="20"/>
      <c r="F313" s="21"/>
      <c r="G313" s="21"/>
      <c r="H313" s="22"/>
      <c r="K313" s="23"/>
      <c r="M313" s="26"/>
      <c r="N313" s="26"/>
      <c r="O313" s="26"/>
      <c r="P313" s="24"/>
      <c r="Q313" s="24"/>
      <c r="R313" s="24"/>
      <c r="S313" s="24"/>
      <c r="T313" s="24"/>
      <c r="U313" s="24"/>
      <c r="V313" s="24"/>
      <c r="W313" s="24"/>
      <c r="X313" s="24"/>
      <c r="Y313" s="24"/>
      <c r="Z313" s="24"/>
      <c r="AA313" s="24"/>
      <c r="AB313" s="24"/>
      <c r="AC313" s="24"/>
    </row>
    <row r="314" spans="3:29" x14ac:dyDescent="0.25">
      <c r="C314" s="19"/>
      <c r="D314" s="19"/>
      <c r="E314" s="20"/>
      <c r="F314" s="21"/>
      <c r="G314" s="21"/>
      <c r="H314" s="22"/>
      <c r="K314" s="23"/>
      <c r="M314" s="26"/>
      <c r="N314" s="26"/>
      <c r="O314" s="26"/>
      <c r="P314" s="24"/>
      <c r="Q314" s="24"/>
      <c r="R314" s="24"/>
      <c r="S314" s="24"/>
      <c r="T314" s="24"/>
      <c r="U314" s="24"/>
      <c r="V314" s="24"/>
      <c r="W314" s="24"/>
      <c r="X314" s="24"/>
      <c r="Y314" s="24"/>
      <c r="Z314" s="24"/>
      <c r="AA314" s="24"/>
      <c r="AB314" s="24"/>
      <c r="AC314" s="24"/>
    </row>
    <row r="315" spans="3:29" x14ac:dyDescent="0.25">
      <c r="C315" s="19"/>
      <c r="D315" s="19"/>
      <c r="E315" s="20"/>
      <c r="F315" s="21"/>
      <c r="G315" s="21"/>
      <c r="H315" s="22"/>
      <c r="K315" s="23"/>
      <c r="M315" s="26"/>
      <c r="N315" s="26"/>
      <c r="O315" s="26"/>
      <c r="P315" s="24"/>
      <c r="Q315" s="24"/>
      <c r="R315" s="24"/>
      <c r="S315" s="24"/>
      <c r="T315" s="24"/>
      <c r="U315" s="24"/>
      <c r="V315" s="24"/>
      <c r="W315" s="24"/>
      <c r="X315" s="24"/>
      <c r="Y315" s="24"/>
      <c r="Z315" s="24"/>
      <c r="AA315" s="24"/>
      <c r="AB315" s="24"/>
      <c r="AC315" s="24"/>
    </row>
    <row r="316" spans="3:29" x14ac:dyDescent="0.25">
      <c r="C316" s="19"/>
      <c r="D316" s="19"/>
      <c r="E316" s="20"/>
      <c r="F316" s="21"/>
      <c r="G316" s="21"/>
      <c r="H316" s="22"/>
      <c r="K316" s="23"/>
      <c r="M316" s="26"/>
      <c r="N316" s="26"/>
      <c r="O316" s="26"/>
      <c r="P316" s="24"/>
      <c r="Q316" s="24"/>
      <c r="R316" s="24"/>
      <c r="S316" s="24"/>
      <c r="T316" s="24"/>
      <c r="U316" s="24"/>
      <c r="V316" s="24"/>
      <c r="W316" s="24"/>
      <c r="X316" s="24"/>
      <c r="Y316" s="24"/>
      <c r="Z316" s="24"/>
      <c r="AA316" s="24"/>
      <c r="AB316" s="24"/>
      <c r="AC316" s="24"/>
    </row>
    <row r="317" spans="3:29" x14ac:dyDescent="0.25">
      <c r="C317" s="19"/>
      <c r="D317" s="19"/>
      <c r="E317" s="20"/>
      <c r="F317" s="21"/>
      <c r="G317" s="21"/>
      <c r="H317" s="22"/>
      <c r="K317" s="23"/>
      <c r="M317" s="26"/>
      <c r="N317" s="26"/>
      <c r="O317" s="26"/>
      <c r="P317" s="24"/>
      <c r="Q317" s="24"/>
      <c r="R317" s="24"/>
      <c r="S317" s="24"/>
      <c r="T317" s="24"/>
      <c r="U317" s="24"/>
      <c r="V317" s="24"/>
      <c r="W317" s="24"/>
      <c r="X317" s="24"/>
      <c r="Y317" s="24"/>
      <c r="Z317" s="24"/>
      <c r="AA317" s="24"/>
      <c r="AB317" s="24"/>
      <c r="AC317" s="24"/>
    </row>
    <row r="318" spans="3:29" x14ac:dyDescent="0.25">
      <c r="C318" s="19"/>
      <c r="D318" s="19"/>
      <c r="E318" s="20"/>
      <c r="F318" s="21"/>
      <c r="G318" s="21"/>
      <c r="H318" s="22"/>
      <c r="K318" s="23"/>
      <c r="M318" s="26"/>
      <c r="N318" s="26"/>
      <c r="O318" s="26"/>
      <c r="P318" s="24"/>
      <c r="Q318" s="24"/>
      <c r="R318" s="24"/>
      <c r="S318" s="24"/>
      <c r="T318" s="24"/>
      <c r="U318" s="24"/>
      <c r="V318" s="24"/>
      <c r="W318" s="24"/>
      <c r="X318" s="24"/>
      <c r="Y318" s="24"/>
      <c r="Z318" s="24"/>
      <c r="AA318" s="24"/>
      <c r="AB318" s="24"/>
      <c r="AC318" s="24"/>
    </row>
    <row r="319" spans="3:29" x14ac:dyDescent="0.25">
      <c r="C319" s="19"/>
      <c r="D319" s="19"/>
      <c r="E319" s="20"/>
      <c r="F319" s="21"/>
      <c r="G319" s="21"/>
      <c r="H319" s="22"/>
      <c r="K319" s="23"/>
      <c r="M319" s="26"/>
      <c r="N319" s="26"/>
      <c r="O319" s="26"/>
      <c r="P319" s="24"/>
      <c r="Q319" s="24"/>
      <c r="R319" s="24"/>
      <c r="S319" s="24"/>
      <c r="T319" s="24"/>
      <c r="U319" s="24"/>
      <c r="V319" s="24"/>
      <c r="W319" s="24"/>
      <c r="X319" s="24"/>
      <c r="Y319" s="24"/>
      <c r="Z319" s="24"/>
      <c r="AA319" s="24"/>
      <c r="AB319" s="24"/>
      <c r="AC319" s="24"/>
    </row>
    <row r="320" spans="3:29" x14ac:dyDescent="0.25">
      <c r="C320" s="19"/>
      <c r="D320" s="19"/>
      <c r="E320" s="20"/>
      <c r="F320" s="21"/>
      <c r="G320" s="21"/>
      <c r="H320" s="22"/>
      <c r="K320" s="23"/>
      <c r="M320" s="26"/>
      <c r="N320" s="26"/>
      <c r="O320" s="26"/>
      <c r="P320" s="24"/>
      <c r="Q320" s="24"/>
      <c r="R320" s="24"/>
      <c r="S320" s="24"/>
      <c r="T320" s="24"/>
      <c r="U320" s="24"/>
      <c r="V320" s="24"/>
      <c r="W320" s="24"/>
      <c r="X320" s="24"/>
      <c r="Y320" s="24"/>
      <c r="Z320" s="24"/>
      <c r="AA320" s="24"/>
      <c r="AB320" s="24"/>
      <c r="AC320" s="24"/>
    </row>
    <row r="321" spans="3:29" x14ac:dyDescent="0.25">
      <c r="C321" s="19"/>
      <c r="D321" s="19"/>
      <c r="E321" s="20"/>
      <c r="F321" s="21"/>
      <c r="G321" s="21"/>
      <c r="H321" s="22"/>
      <c r="K321" s="23"/>
      <c r="M321" s="26"/>
      <c r="N321" s="26"/>
      <c r="O321" s="26"/>
      <c r="P321" s="24"/>
      <c r="Q321" s="24"/>
      <c r="R321" s="24"/>
      <c r="S321" s="24"/>
      <c r="T321" s="24"/>
      <c r="U321" s="24"/>
      <c r="V321" s="24"/>
      <c r="W321" s="24"/>
      <c r="X321" s="24"/>
      <c r="Y321" s="24"/>
      <c r="Z321" s="24"/>
      <c r="AA321" s="24"/>
      <c r="AB321" s="24"/>
      <c r="AC321" s="24"/>
    </row>
    <row r="322" spans="3:29" x14ac:dyDescent="0.25">
      <c r="C322" s="19"/>
      <c r="D322" s="19"/>
      <c r="E322" s="20"/>
      <c r="F322" s="21"/>
      <c r="G322" s="21"/>
      <c r="H322" s="22"/>
      <c r="K322" s="23"/>
      <c r="M322" s="26"/>
      <c r="N322" s="26"/>
      <c r="O322" s="26"/>
      <c r="P322" s="24"/>
      <c r="Q322" s="24"/>
      <c r="R322" s="24"/>
      <c r="S322" s="24"/>
      <c r="T322" s="24"/>
      <c r="U322" s="24"/>
      <c r="V322" s="24"/>
      <c r="W322" s="24"/>
      <c r="X322" s="24"/>
      <c r="Y322" s="24"/>
      <c r="Z322" s="24"/>
      <c r="AA322" s="24"/>
      <c r="AB322" s="24"/>
      <c r="AC322" s="24"/>
    </row>
    <row r="323" spans="3:29" x14ac:dyDescent="0.25">
      <c r="C323" s="19"/>
      <c r="D323" s="19"/>
      <c r="E323" s="20"/>
      <c r="F323" s="21"/>
      <c r="G323" s="21"/>
      <c r="H323" s="22"/>
      <c r="K323" s="23"/>
      <c r="M323" s="26"/>
      <c r="N323" s="26"/>
      <c r="O323" s="26"/>
      <c r="P323" s="24"/>
      <c r="Q323" s="24"/>
      <c r="R323" s="24"/>
      <c r="S323" s="24"/>
      <c r="T323" s="24"/>
      <c r="U323" s="24"/>
      <c r="V323" s="24"/>
      <c r="W323" s="24"/>
      <c r="X323" s="24"/>
      <c r="Y323" s="24"/>
      <c r="Z323" s="24"/>
      <c r="AA323" s="24"/>
      <c r="AB323" s="24"/>
      <c r="AC323" s="24"/>
    </row>
    <row r="324" spans="3:29" x14ac:dyDescent="0.25">
      <c r="C324" s="19"/>
      <c r="D324" s="19"/>
      <c r="E324" s="20"/>
      <c r="F324" s="21"/>
      <c r="G324" s="21"/>
      <c r="H324" s="22"/>
      <c r="K324" s="23"/>
      <c r="M324" s="26"/>
      <c r="N324" s="26"/>
      <c r="O324" s="26"/>
      <c r="P324" s="24"/>
      <c r="Q324" s="24"/>
      <c r="R324" s="24"/>
      <c r="S324" s="24"/>
      <c r="T324" s="24"/>
      <c r="U324" s="24"/>
      <c r="V324" s="24"/>
      <c r="W324" s="24"/>
      <c r="X324" s="24"/>
      <c r="Y324" s="24"/>
      <c r="Z324" s="24"/>
      <c r="AA324" s="24"/>
      <c r="AB324" s="24"/>
      <c r="AC324" s="24"/>
    </row>
    <row r="325" spans="3:29" x14ac:dyDescent="0.25">
      <c r="C325" s="19"/>
      <c r="D325" s="19"/>
      <c r="E325" s="20"/>
      <c r="F325" s="21"/>
      <c r="G325" s="21"/>
      <c r="H325" s="22"/>
      <c r="K325" s="23"/>
      <c r="M325" s="26"/>
      <c r="N325" s="26"/>
      <c r="O325" s="26"/>
      <c r="P325" s="24"/>
      <c r="Q325" s="24"/>
      <c r="R325" s="24"/>
      <c r="S325" s="24"/>
      <c r="T325" s="24"/>
      <c r="U325" s="24"/>
      <c r="V325" s="24"/>
      <c r="W325" s="24"/>
      <c r="X325" s="24"/>
      <c r="Y325" s="24"/>
      <c r="Z325" s="24"/>
      <c r="AA325" s="24"/>
      <c r="AB325" s="24"/>
      <c r="AC325" s="24"/>
    </row>
    <row r="326" spans="3:29" x14ac:dyDescent="0.25">
      <c r="C326" s="19"/>
      <c r="D326" s="19"/>
      <c r="E326" s="20"/>
      <c r="F326" s="21"/>
      <c r="G326" s="21"/>
      <c r="H326" s="22"/>
      <c r="K326" s="23"/>
      <c r="M326" s="26"/>
      <c r="N326" s="26"/>
      <c r="O326" s="26"/>
      <c r="P326" s="24"/>
      <c r="Q326" s="24"/>
      <c r="R326" s="24"/>
      <c r="S326" s="24"/>
      <c r="T326" s="24"/>
      <c r="U326" s="24"/>
      <c r="V326" s="24"/>
      <c r="W326" s="24"/>
      <c r="X326" s="24"/>
      <c r="Y326" s="24"/>
      <c r="Z326" s="24"/>
      <c r="AA326" s="24"/>
      <c r="AB326" s="24"/>
      <c r="AC326" s="24"/>
    </row>
    <row r="327" spans="3:29" x14ac:dyDescent="0.25">
      <c r="C327" s="19"/>
      <c r="D327" s="19"/>
      <c r="E327" s="20"/>
      <c r="F327" s="21"/>
      <c r="G327" s="21"/>
      <c r="H327" s="22"/>
      <c r="K327" s="23"/>
      <c r="M327" s="26"/>
      <c r="N327" s="26"/>
      <c r="O327" s="26"/>
      <c r="P327" s="24"/>
      <c r="Q327" s="24"/>
      <c r="R327" s="24"/>
      <c r="S327" s="24"/>
      <c r="T327" s="24"/>
      <c r="U327" s="24"/>
      <c r="V327" s="24"/>
      <c r="W327" s="24"/>
      <c r="X327" s="24"/>
      <c r="Y327" s="24"/>
      <c r="Z327" s="24"/>
      <c r="AA327" s="24"/>
      <c r="AB327" s="24"/>
      <c r="AC327" s="24"/>
    </row>
    <row r="328" spans="3:29" x14ac:dyDescent="0.25">
      <c r="C328" s="19"/>
      <c r="D328" s="19"/>
      <c r="E328" s="20"/>
      <c r="F328" s="21"/>
      <c r="G328" s="21"/>
      <c r="H328" s="22"/>
      <c r="K328" s="23"/>
      <c r="M328" s="26"/>
      <c r="N328" s="26"/>
      <c r="O328" s="26"/>
      <c r="P328" s="24"/>
      <c r="Q328" s="24"/>
      <c r="R328" s="24"/>
      <c r="S328" s="24"/>
      <c r="T328" s="24"/>
      <c r="U328" s="24"/>
      <c r="V328" s="24"/>
      <c r="W328" s="24"/>
      <c r="X328" s="24"/>
      <c r="Y328" s="24"/>
      <c r="Z328" s="24"/>
      <c r="AA328" s="24"/>
      <c r="AB328" s="24"/>
      <c r="AC328" s="24"/>
    </row>
    <row r="329" spans="3:29" x14ac:dyDescent="0.25">
      <c r="C329" s="19"/>
      <c r="D329" s="19"/>
      <c r="E329" s="20"/>
      <c r="F329" s="21"/>
      <c r="G329" s="21"/>
      <c r="H329" s="22"/>
      <c r="K329" s="23"/>
      <c r="M329" s="26"/>
      <c r="N329" s="26"/>
      <c r="O329" s="26"/>
      <c r="P329" s="24"/>
      <c r="Q329" s="24"/>
      <c r="R329" s="24"/>
      <c r="S329" s="24"/>
      <c r="T329" s="24"/>
      <c r="U329" s="24"/>
      <c r="V329" s="24"/>
      <c r="W329" s="24"/>
      <c r="X329" s="24"/>
      <c r="Y329" s="24"/>
      <c r="Z329" s="24"/>
      <c r="AA329" s="24"/>
      <c r="AB329" s="24"/>
      <c r="AC329" s="24"/>
    </row>
    <row r="330" spans="3:29" x14ac:dyDescent="0.25">
      <c r="C330" s="19"/>
      <c r="D330" s="19"/>
      <c r="E330" s="20"/>
      <c r="F330" s="21"/>
      <c r="G330" s="21"/>
      <c r="H330" s="22"/>
      <c r="K330" s="23"/>
      <c r="M330" s="26"/>
      <c r="N330" s="26"/>
      <c r="O330" s="26"/>
      <c r="P330" s="24"/>
      <c r="Q330" s="24"/>
      <c r="R330" s="24"/>
      <c r="S330" s="24"/>
      <c r="T330" s="24"/>
      <c r="U330" s="24"/>
      <c r="V330" s="24"/>
      <c r="W330" s="24"/>
      <c r="X330" s="24"/>
      <c r="Y330" s="24"/>
      <c r="Z330" s="24"/>
      <c r="AA330" s="24"/>
      <c r="AB330" s="24"/>
      <c r="AC330" s="24"/>
    </row>
    <row r="331" spans="3:29" x14ac:dyDescent="0.25">
      <c r="C331" s="19"/>
      <c r="D331" s="19"/>
      <c r="E331" s="20"/>
      <c r="F331" s="21"/>
      <c r="G331" s="21"/>
      <c r="H331" s="22"/>
      <c r="K331" s="23"/>
      <c r="M331" s="26"/>
      <c r="N331" s="26"/>
      <c r="O331" s="26"/>
      <c r="P331" s="24"/>
      <c r="Q331" s="24"/>
      <c r="R331" s="24"/>
      <c r="S331" s="24"/>
      <c r="T331" s="24"/>
      <c r="U331" s="24"/>
      <c r="V331" s="24"/>
      <c r="W331" s="24"/>
      <c r="X331" s="24"/>
      <c r="Y331" s="24"/>
      <c r="Z331" s="24"/>
      <c r="AA331" s="24"/>
      <c r="AB331" s="24"/>
      <c r="AC331" s="24"/>
    </row>
    <row r="332" spans="3:29" x14ac:dyDescent="0.25">
      <c r="C332" s="19"/>
      <c r="D332" s="19"/>
      <c r="E332" s="20"/>
      <c r="F332" s="21"/>
      <c r="G332" s="21"/>
      <c r="H332" s="22"/>
      <c r="K332" s="23"/>
      <c r="M332" s="26"/>
      <c r="N332" s="26"/>
      <c r="O332" s="26"/>
      <c r="P332" s="24"/>
      <c r="Q332" s="24"/>
      <c r="R332" s="24"/>
      <c r="S332" s="24"/>
      <c r="T332" s="24"/>
      <c r="U332" s="24"/>
      <c r="V332" s="24"/>
      <c r="W332" s="24"/>
      <c r="X332" s="24"/>
      <c r="Y332" s="24"/>
      <c r="Z332" s="24"/>
      <c r="AA332" s="24"/>
      <c r="AB332" s="24"/>
      <c r="AC332" s="24"/>
    </row>
    <row r="333" spans="3:29" x14ac:dyDescent="0.25">
      <c r="C333" s="19"/>
      <c r="D333" s="19"/>
      <c r="E333" s="20"/>
      <c r="F333" s="21"/>
      <c r="G333" s="21"/>
      <c r="H333" s="22"/>
      <c r="K333" s="23"/>
      <c r="M333" s="26"/>
      <c r="N333" s="26"/>
      <c r="O333" s="26"/>
      <c r="P333" s="24"/>
      <c r="Q333" s="24"/>
      <c r="R333" s="24"/>
      <c r="S333" s="24"/>
      <c r="T333" s="24"/>
      <c r="U333" s="24"/>
      <c r="V333" s="24"/>
      <c r="W333" s="24"/>
      <c r="X333" s="24"/>
      <c r="Y333" s="24"/>
      <c r="Z333" s="24"/>
      <c r="AA333" s="24"/>
      <c r="AB333" s="24"/>
      <c r="AC333" s="24"/>
    </row>
    <row r="334" spans="3:29" x14ac:dyDescent="0.25">
      <c r="C334" s="19"/>
      <c r="D334" s="19"/>
      <c r="E334" s="20"/>
      <c r="F334" s="21"/>
      <c r="G334" s="21"/>
      <c r="H334" s="22"/>
      <c r="K334" s="23"/>
      <c r="M334" s="26"/>
      <c r="N334" s="26"/>
      <c r="O334" s="26"/>
      <c r="P334" s="24"/>
      <c r="Q334" s="24"/>
      <c r="R334" s="24"/>
      <c r="S334" s="24"/>
      <c r="T334" s="24"/>
      <c r="U334" s="24"/>
      <c r="V334" s="24"/>
      <c r="W334" s="24"/>
      <c r="X334" s="24"/>
      <c r="Y334" s="24"/>
      <c r="Z334" s="24"/>
      <c r="AA334" s="24"/>
      <c r="AB334" s="24"/>
      <c r="AC334" s="24"/>
    </row>
    <row r="335" spans="3:29" x14ac:dyDescent="0.25">
      <c r="C335" s="19"/>
      <c r="D335" s="19"/>
      <c r="E335" s="20"/>
      <c r="F335" s="21"/>
      <c r="G335" s="21"/>
      <c r="H335" s="22"/>
      <c r="K335" s="23"/>
      <c r="M335" s="26"/>
      <c r="N335" s="26"/>
      <c r="O335" s="26"/>
      <c r="P335" s="24"/>
      <c r="Q335" s="24"/>
      <c r="R335" s="24"/>
      <c r="S335" s="24"/>
      <c r="T335" s="24"/>
      <c r="U335" s="24"/>
      <c r="V335" s="24"/>
      <c r="W335" s="24"/>
      <c r="X335" s="24"/>
      <c r="Y335" s="24"/>
      <c r="Z335" s="24"/>
      <c r="AA335" s="24"/>
      <c r="AB335" s="24"/>
      <c r="AC335" s="24"/>
    </row>
    <row r="336" spans="3:29" x14ac:dyDescent="0.25">
      <c r="C336" s="19"/>
      <c r="D336" s="19"/>
      <c r="E336" s="20"/>
      <c r="F336" s="21"/>
      <c r="G336" s="21"/>
      <c r="H336" s="22"/>
      <c r="K336" s="23"/>
      <c r="M336" s="26"/>
      <c r="N336" s="26"/>
      <c r="O336" s="26"/>
      <c r="P336" s="24"/>
      <c r="Q336" s="24"/>
      <c r="R336" s="24"/>
      <c r="S336" s="24"/>
      <c r="T336" s="24"/>
      <c r="U336" s="24"/>
      <c r="V336" s="24"/>
      <c r="W336" s="24"/>
      <c r="X336" s="24"/>
      <c r="Y336" s="24"/>
      <c r="Z336" s="24"/>
      <c r="AA336" s="24"/>
      <c r="AB336" s="24"/>
      <c r="AC336" s="24"/>
    </row>
    <row r="337" spans="3:29" x14ac:dyDescent="0.25">
      <c r="C337" s="19"/>
      <c r="D337" s="19"/>
      <c r="E337" s="20"/>
      <c r="F337" s="21"/>
      <c r="G337" s="21"/>
      <c r="H337" s="22"/>
      <c r="K337" s="23"/>
      <c r="M337" s="26"/>
      <c r="N337" s="26"/>
      <c r="O337" s="26"/>
      <c r="P337" s="24"/>
      <c r="Q337" s="24"/>
      <c r="R337" s="24"/>
      <c r="S337" s="24"/>
      <c r="T337" s="24"/>
      <c r="U337" s="24"/>
      <c r="V337" s="24"/>
      <c r="W337" s="24"/>
      <c r="X337" s="24"/>
      <c r="Y337" s="24"/>
      <c r="Z337" s="24"/>
      <c r="AA337" s="24"/>
      <c r="AB337" s="24"/>
      <c r="AC337" s="24"/>
    </row>
    <row r="338" spans="3:29" x14ac:dyDescent="0.25">
      <c r="C338" s="19"/>
      <c r="D338" s="19"/>
      <c r="E338" s="20"/>
      <c r="F338" s="21"/>
      <c r="G338" s="21"/>
      <c r="H338" s="22"/>
      <c r="K338" s="23"/>
      <c r="M338" s="26"/>
      <c r="N338" s="26"/>
      <c r="O338" s="26"/>
      <c r="P338" s="24"/>
      <c r="Q338" s="24"/>
      <c r="R338" s="24"/>
      <c r="S338" s="24"/>
      <c r="T338" s="24"/>
      <c r="U338" s="24"/>
      <c r="V338" s="24"/>
      <c r="W338" s="24"/>
      <c r="X338" s="24"/>
      <c r="Y338" s="24"/>
      <c r="Z338" s="24"/>
      <c r="AA338" s="24"/>
      <c r="AB338" s="24"/>
      <c r="AC338" s="24"/>
    </row>
    <row r="339" spans="3:29" x14ac:dyDescent="0.25">
      <c r="C339" s="19"/>
      <c r="D339" s="19"/>
      <c r="E339" s="20"/>
      <c r="F339" s="21"/>
      <c r="G339" s="21"/>
      <c r="H339" s="22"/>
      <c r="K339" s="23"/>
      <c r="M339" s="26"/>
      <c r="N339" s="26"/>
      <c r="O339" s="26"/>
      <c r="P339" s="24"/>
      <c r="Q339" s="24"/>
      <c r="R339" s="24"/>
      <c r="S339" s="24"/>
      <c r="T339" s="24"/>
      <c r="U339" s="24"/>
      <c r="V339" s="24"/>
      <c r="W339" s="24"/>
      <c r="X339" s="24"/>
      <c r="Y339" s="24"/>
      <c r="Z339" s="24"/>
      <c r="AA339" s="24"/>
      <c r="AB339" s="24"/>
      <c r="AC339" s="24"/>
    </row>
    <row r="340" spans="3:29" x14ac:dyDescent="0.25">
      <c r="C340" s="19"/>
      <c r="D340" s="19"/>
      <c r="E340" s="20"/>
      <c r="F340" s="21"/>
      <c r="G340" s="21"/>
      <c r="H340" s="22"/>
      <c r="K340" s="23"/>
      <c r="M340" s="26"/>
      <c r="N340" s="26"/>
      <c r="O340" s="26"/>
      <c r="P340" s="24"/>
      <c r="Q340" s="24"/>
      <c r="R340" s="24"/>
      <c r="S340" s="24"/>
      <c r="T340" s="24"/>
      <c r="U340" s="24"/>
      <c r="V340" s="24"/>
      <c r="W340" s="24"/>
      <c r="X340" s="24"/>
      <c r="Y340" s="24"/>
      <c r="Z340" s="24"/>
      <c r="AA340" s="24"/>
      <c r="AB340" s="24"/>
      <c r="AC340" s="24"/>
    </row>
    <row r="341" spans="3:29" x14ac:dyDescent="0.25">
      <c r="C341" s="19"/>
      <c r="D341" s="19"/>
      <c r="E341" s="20"/>
      <c r="F341" s="21"/>
      <c r="G341" s="21"/>
      <c r="H341" s="22"/>
      <c r="K341" s="23"/>
      <c r="M341" s="26"/>
      <c r="N341" s="26"/>
      <c r="O341" s="26"/>
      <c r="P341" s="24"/>
      <c r="Q341" s="24"/>
      <c r="R341" s="24"/>
      <c r="S341" s="24"/>
      <c r="T341" s="24"/>
      <c r="U341" s="24"/>
      <c r="V341" s="24"/>
      <c r="W341" s="24"/>
      <c r="X341" s="24"/>
      <c r="Y341" s="24"/>
      <c r="Z341" s="24"/>
      <c r="AA341" s="24"/>
      <c r="AB341" s="24"/>
      <c r="AC341" s="24"/>
    </row>
    <row r="342" spans="3:29" x14ac:dyDescent="0.25">
      <c r="C342" s="19"/>
      <c r="D342" s="19"/>
      <c r="E342" s="20"/>
      <c r="F342" s="21"/>
      <c r="G342" s="21"/>
      <c r="H342" s="22"/>
      <c r="K342" s="23"/>
      <c r="M342" s="26"/>
      <c r="N342" s="26"/>
      <c r="O342" s="26"/>
      <c r="P342" s="24"/>
      <c r="Q342" s="24"/>
      <c r="R342" s="24"/>
      <c r="S342" s="24"/>
      <c r="T342" s="24"/>
      <c r="U342" s="24"/>
      <c r="V342" s="24"/>
      <c r="W342" s="24"/>
      <c r="X342" s="24"/>
      <c r="Y342" s="24"/>
      <c r="Z342" s="24"/>
      <c r="AA342" s="24"/>
      <c r="AB342" s="24"/>
      <c r="AC342" s="24"/>
    </row>
    <row r="343" spans="3:29" x14ac:dyDescent="0.25">
      <c r="C343" s="19"/>
      <c r="D343" s="19"/>
      <c r="E343" s="20"/>
      <c r="F343" s="21"/>
      <c r="G343" s="21"/>
      <c r="H343" s="22"/>
      <c r="K343" s="23"/>
      <c r="M343" s="26"/>
      <c r="N343" s="26"/>
      <c r="O343" s="26"/>
      <c r="P343" s="24"/>
      <c r="Q343" s="24"/>
      <c r="R343" s="24"/>
      <c r="S343" s="24"/>
      <c r="T343" s="24"/>
      <c r="U343" s="24"/>
      <c r="V343" s="24"/>
      <c r="W343" s="24"/>
      <c r="X343" s="24"/>
      <c r="Y343" s="24"/>
      <c r="Z343" s="24"/>
      <c r="AA343" s="24"/>
      <c r="AB343" s="24"/>
      <c r="AC343" s="24"/>
    </row>
    <row r="344" spans="3:29" x14ac:dyDescent="0.25">
      <c r="C344" s="19"/>
      <c r="D344" s="19"/>
      <c r="E344" s="20"/>
      <c r="F344" s="21"/>
      <c r="G344" s="21"/>
      <c r="H344" s="22"/>
      <c r="K344" s="23"/>
      <c r="M344" s="26"/>
      <c r="N344" s="26"/>
      <c r="O344" s="26"/>
      <c r="P344" s="24"/>
      <c r="Q344" s="24"/>
      <c r="R344" s="24"/>
      <c r="S344" s="24"/>
      <c r="T344" s="24"/>
      <c r="U344" s="24"/>
      <c r="V344" s="24"/>
      <c r="W344" s="24"/>
      <c r="X344" s="24"/>
      <c r="Y344" s="24"/>
      <c r="Z344" s="24"/>
      <c r="AA344" s="24"/>
      <c r="AB344" s="24"/>
      <c r="AC344" s="24"/>
    </row>
    <row r="345" spans="3:29" x14ac:dyDescent="0.25">
      <c r="C345" s="19"/>
      <c r="D345" s="19"/>
      <c r="E345" s="20"/>
      <c r="F345" s="21"/>
      <c r="G345" s="21"/>
      <c r="H345" s="22"/>
      <c r="K345" s="23"/>
      <c r="M345" s="26"/>
      <c r="N345" s="26"/>
      <c r="O345" s="26"/>
      <c r="P345" s="24"/>
      <c r="Q345" s="24"/>
      <c r="R345" s="24"/>
      <c r="S345" s="24"/>
      <c r="T345" s="24"/>
      <c r="U345" s="24"/>
      <c r="V345" s="24"/>
      <c r="W345" s="24"/>
      <c r="X345" s="24"/>
      <c r="Y345" s="24"/>
      <c r="Z345" s="24"/>
      <c r="AA345" s="24"/>
      <c r="AB345" s="24"/>
      <c r="AC345" s="24"/>
    </row>
    <row r="346" spans="3:29" x14ac:dyDescent="0.25">
      <c r="C346" s="19"/>
      <c r="D346" s="19"/>
      <c r="E346" s="20"/>
      <c r="F346" s="21"/>
      <c r="G346" s="21"/>
      <c r="H346" s="22"/>
      <c r="K346" s="23"/>
      <c r="M346" s="26"/>
      <c r="N346" s="26"/>
      <c r="O346" s="26"/>
      <c r="P346" s="24"/>
      <c r="Q346" s="24"/>
      <c r="R346" s="24"/>
      <c r="S346" s="24"/>
      <c r="T346" s="24"/>
      <c r="U346" s="24"/>
      <c r="V346" s="24"/>
      <c r="W346" s="24"/>
      <c r="X346" s="24"/>
      <c r="Y346" s="24"/>
      <c r="Z346" s="24"/>
      <c r="AA346" s="24"/>
      <c r="AB346" s="24"/>
      <c r="AC346" s="24"/>
    </row>
    <row r="347" spans="3:29" x14ac:dyDescent="0.25">
      <c r="C347" s="19"/>
      <c r="D347" s="19"/>
      <c r="E347" s="20"/>
      <c r="F347" s="21"/>
      <c r="G347" s="21"/>
      <c r="H347" s="22"/>
      <c r="K347" s="23"/>
      <c r="M347" s="26"/>
      <c r="N347" s="26"/>
      <c r="O347" s="26"/>
      <c r="P347" s="24"/>
      <c r="Q347" s="24"/>
      <c r="R347" s="24"/>
      <c r="S347" s="24"/>
      <c r="T347" s="24"/>
      <c r="U347" s="24"/>
      <c r="V347" s="24"/>
      <c r="W347" s="24"/>
      <c r="X347" s="24"/>
      <c r="Y347" s="24"/>
      <c r="Z347" s="24"/>
      <c r="AA347" s="24"/>
      <c r="AB347" s="24"/>
      <c r="AC347" s="24"/>
    </row>
    <row r="348" spans="3:29" x14ac:dyDescent="0.25">
      <c r="C348" s="19"/>
      <c r="D348" s="19"/>
      <c r="E348" s="20"/>
      <c r="F348" s="21"/>
      <c r="G348" s="21"/>
      <c r="H348" s="22"/>
      <c r="K348" s="23"/>
      <c r="M348" s="26"/>
      <c r="N348" s="26"/>
      <c r="O348" s="26"/>
      <c r="P348" s="24"/>
      <c r="Q348" s="24"/>
      <c r="R348" s="24"/>
      <c r="S348" s="24"/>
      <c r="T348" s="24"/>
      <c r="U348" s="24"/>
      <c r="V348" s="24"/>
      <c r="W348" s="24"/>
      <c r="X348" s="24"/>
      <c r="Y348" s="24"/>
      <c r="Z348" s="24"/>
      <c r="AA348" s="24"/>
      <c r="AB348" s="24"/>
      <c r="AC348" s="24"/>
    </row>
    <row r="349" spans="3:29" x14ac:dyDescent="0.25">
      <c r="C349" s="19"/>
      <c r="D349" s="19"/>
      <c r="E349" s="20"/>
      <c r="F349" s="21"/>
      <c r="G349" s="21"/>
      <c r="H349" s="22"/>
      <c r="K349" s="23"/>
      <c r="M349" s="26"/>
      <c r="N349" s="26"/>
      <c r="O349" s="26"/>
      <c r="P349" s="24"/>
      <c r="Q349" s="24"/>
      <c r="R349" s="24"/>
      <c r="S349" s="24"/>
      <c r="T349" s="24"/>
      <c r="U349" s="24"/>
      <c r="V349" s="24"/>
      <c r="W349" s="24"/>
      <c r="X349" s="24"/>
      <c r="Y349" s="24"/>
      <c r="Z349" s="24"/>
      <c r="AA349" s="24"/>
      <c r="AB349" s="24"/>
      <c r="AC349" s="24"/>
    </row>
    <row r="350" spans="3:29" x14ac:dyDescent="0.25">
      <c r="C350" s="19"/>
      <c r="D350" s="19"/>
      <c r="E350" s="20"/>
      <c r="F350" s="21"/>
      <c r="G350" s="21"/>
      <c r="H350" s="22"/>
      <c r="K350" s="23"/>
      <c r="M350" s="26"/>
      <c r="N350" s="26"/>
      <c r="O350" s="26"/>
      <c r="P350" s="24"/>
      <c r="Q350" s="24"/>
      <c r="R350" s="24"/>
      <c r="S350" s="24"/>
      <c r="T350" s="24"/>
      <c r="U350" s="24"/>
      <c r="V350" s="24"/>
      <c r="W350" s="24"/>
      <c r="X350" s="24"/>
      <c r="Y350" s="24"/>
      <c r="Z350" s="24"/>
      <c r="AA350" s="24"/>
      <c r="AB350" s="24"/>
      <c r="AC350" s="24"/>
    </row>
    <row r="351" spans="3:29" x14ac:dyDescent="0.25">
      <c r="C351" s="19"/>
      <c r="D351" s="19"/>
      <c r="E351" s="20"/>
      <c r="F351" s="21"/>
      <c r="G351" s="21"/>
      <c r="H351" s="22"/>
      <c r="K351" s="23"/>
      <c r="M351" s="26"/>
      <c r="N351" s="26"/>
      <c r="O351" s="26"/>
      <c r="P351" s="24"/>
      <c r="Q351" s="24"/>
      <c r="R351" s="24"/>
      <c r="S351" s="24"/>
      <c r="T351" s="24"/>
      <c r="U351" s="24"/>
      <c r="V351" s="24"/>
      <c r="W351" s="24"/>
      <c r="X351" s="24"/>
      <c r="Y351" s="24"/>
      <c r="Z351" s="24"/>
      <c r="AA351" s="24"/>
      <c r="AB351" s="24"/>
      <c r="AC351" s="24"/>
    </row>
    <row r="352" spans="3:29" x14ac:dyDescent="0.25">
      <c r="C352" s="19"/>
      <c r="D352" s="19"/>
      <c r="E352" s="20"/>
      <c r="F352" s="21"/>
      <c r="G352" s="21"/>
      <c r="H352" s="22"/>
      <c r="K352" s="23"/>
      <c r="M352" s="26"/>
      <c r="N352" s="26"/>
      <c r="O352" s="26"/>
      <c r="P352" s="24"/>
      <c r="Q352" s="24"/>
      <c r="R352" s="24"/>
      <c r="S352" s="24"/>
      <c r="T352" s="24"/>
      <c r="U352" s="24"/>
      <c r="V352" s="24"/>
      <c r="W352" s="24"/>
      <c r="X352" s="24"/>
      <c r="Y352" s="24"/>
      <c r="Z352" s="24"/>
      <c r="AA352" s="24"/>
      <c r="AB352" s="24"/>
      <c r="AC352" s="24"/>
    </row>
    <row r="353" spans="3:29" x14ac:dyDescent="0.25">
      <c r="C353" s="19"/>
      <c r="D353" s="19"/>
      <c r="E353" s="20"/>
      <c r="F353" s="21"/>
      <c r="G353" s="21"/>
      <c r="H353" s="22"/>
      <c r="K353" s="23"/>
      <c r="M353" s="26"/>
      <c r="N353" s="26"/>
      <c r="O353" s="26"/>
      <c r="P353" s="24"/>
      <c r="Q353" s="24"/>
      <c r="R353" s="24"/>
      <c r="S353" s="24"/>
      <c r="T353" s="24"/>
      <c r="U353" s="24"/>
      <c r="V353" s="24"/>
      <c r="W353" s="24"/>
      <c r="X353" s="24"/>
      <c r="Y353" s="24"/>
      <c r="Z353" s="24"/>
      <c r="AA353" s="24"/>
      <c r="AB353" s="24"/>
      <c r="AC353" s="24"/>
    </row>
    <row r="354" spans="3:29" x14ac:dyDescent="0.25">
      <c r="C354" s="19"/>
      <c r="D354" s="19"/>
      <c r="E354" s="20"/>
      <c r="F354" s="21"/>
      <c r="G354" s="21"/>
      <c r="H354" s="22"/>
      <c r="K354" s="23"/>
      <c r="M354" s="26"/>
      <c r="N354" s="26"/>
      <c r="O354" s="26"/>
      <c r="P354" s="24"/>
      <c r="Q354" s="24"/>
      <c r="R354" s="24"/>
      <c r="S354" s="24"/>
      <c r="T354" s="24"/>
      <c r="U354" s="24"/>
      <c r="V354" s="24"/>
      <c r="W354" s="24"/>
      <c r="X354" s="24"/>
      <c r="Y354" s="24"/>
      <c r="Z354" s="24"/>
      <c r="AA354" s="24"/>
      <c r="AB354" s="24"/>
      <c r="AC354" s="24"/>
    </row>
    <row r="355" spans="3:29" x14ac:dyDescent="0.25">
      <c r="C355" s="19"/>
      <c r="D355" s="19"/>
      <c r="E355" s="20"/>
      <c r="F355" s="21"/>
      <c r="G355" s="21"/>
      <c r="H355" s="22"/>
      <c r="K355" s="23"/>
      <c r="M355" s="26"/>
      <c r="N355" s="26"/>
      <c r="O355" s="26"/>
      <c r="P355" s="24"/>
      <c r="Q355" s="24"/>
      <c r="R355" s="24"/>
      <c r="S355" s="24"/>
      <c r="T355" s="24"/>
      <c r="U355" s="24"/>
      <c r="V355" s="24"/>
      <c r="W355" s="24"/>
      <c r="X355" s="24"/>
      <c r="Y355" s="24"/>
      <c r="Z355" s="24"/>
      <c r="AA355" s="24"/>
      <c r="AB355" s="24"/>
      <c r="AC355" s="24"/>
    </row>
    <row r="356" spans="3:29" x14ac:dyDescent="0.25">
      <c r="C356" s="19"/>
      <c r="D356" s="19"/>
      <c r="E356" s="20"/>
      <c r="F356" s="21"/>
      <c r="G356" s="21"/>
      <c r="H356" s="22"/>
      <c r="K356" s="23"/>
      <c r="M356" s="26"/>
      <c r="N356" s="26"/>
      <c r="O356" s="26"/>
      <c r="P356" s="24"/>
      <c r="Q356" s="24"/>
      <c r="R356" s="24"/>
      <c r="S356" s="24"/>
      <c r="T356" s="24"/>
      <c r="U356" s="24"/>
      <c r="V356" s="24"/>
      <c r="W356" s="24"/>
      <c r="X356" s="24"/>
      <c r="Y356" s="24"/>
      <c r="Z356" s="24"/>
      <c r="AA356" s="24"/>
      <c r="AB356" s="24"/>
      <c r="AC356" s="24"/>
    </row>
    <row r="357" spans="3:29" x14ac:dyDescent="0.25">
      <c r="C357" s="19"/>
      <c r="D357" s="19"/>
      <c r="E357" s="20"/>
      <c r="F357" s="21"/>
      <c r="G357" s="21"/>
      <c r="H357" s="22"/>
      <c r="K357" s="23"/>
      <c r="M357" s="26"/>
      <c r="N357" s="26"/>
      <c r="O357" s="26"/>
      <c r="P357" s="24"/>
      <c r="Q357" s="24"/>
      <c r="R357" s="24"/>
      <c r="S357" s="24"/>
      <c r="T357" s="24"/>
      <c r="U357" s="24"/>
      <c r="V357" s="24"/>
      <c r="W357" s="24"/>
      <c r="X357" s="24"/>
      <c r="Y357" s="24"/>
      <c r="Z357" s="24"/>
      <c r="AA357" s="24"/>
      <c r="AB357" s="24"/>
      <c r="AC357" s="24"/>
    </row>
    <row r="358" spans="3:29" x14ac:dyDescent="0.25">
      <c r="C358" s="19"/>
      <c r="D358" s="19"/>
      <c r="E358" s="20"/>
      <c r="F358" s="21"/>
      <c r="G358" s="21"/>
      <c r="H358" s="22"/>
      <c r="K358" s="23"/>
      <c r="M358" s="26"/>
      <c r="N358" s="26"/>
      <c r="O358" s="26"/>
      <c r="P358" s="24"/>
      <c r="Q358" s="24"/>
      <c r="R358" s="24"/>
      <c r="S358" s="24"/>
      <c r="T358" s="24"/>
      <c r="U358" s="24"/>
      <c r="V358" s="24"/>
      <c r="W358" s="24"/>
      <c r="X358" s="24"/>
      <c r="Y358" s="24"/>
      <c r="Z358" s="24"/>
      <c r="AA358" s="24"/>
      <c r="AB358" s="24"/>
      <c r="AC358" s="24"/>
    </row>
    <row r="359" spans="3:29" x14ac:dyDescent="0.25">
      <c r="C359" s="19"/>
      <c r="D359" s="19"/>
      <c r="E359" s="20"/>
      <c r="F359" s="21"/>
      <c r="G359" s="21"/>
      <c r="H359" s="22"/>
      <c r="K359" s="23"/>
      <c r="M359" s="26"/>
      <c r="N359" s="26"/>
      <c r="O359" s="26"/>
      <c r="P359" s="24"/>
      <c r="Q359" s="24"/>
      <c r="R359" s="24"/>
      <c r="S359" s="24"/>
      <c r="T359" s="24"/>
      <c r="U359" s="24"/>
      <c r="V359" s="24"/>
      <c r="W359" s="24"/>
      <c r="X359" s="24"/>
      <c r="Y359" s="24"/>
      <c r="Z359" s="24"/>
      <c r="AA359" s="24"/>
      <c r="AB359" s="24"/>
      <c r="AC359" s="24"/>
    </row>
    <row r="360" spans="3:29" x14ac:dyDescent="0.25">
      <c r="C360" s="19"/>
      <c r="D360" s="19"/>
      <c r="E360" s="20"/>
      <c r="F360" s="21"/>
      <c r="G360" s="21"/>
      <c r="H360" s="22"/>
      <c r="K360" s="23"/>
      <c r="M360" s="26"/>
      <c r="N360" s="26"/>
      <c r="O360" s="26"/>
      <c r="P360" s="24"/>
      <c r="Q360" s="24"/>
      <c r="R360" s="24"/>
      <c r="S360" s="24"/>
      <c r="T360" s="24"/>
      <c r="U360" s="24"/>
      <c r="V360" s="24"/>
      <c r="W360" s="24"/>
      <c r="X360" s="24"/>
      <c r="Y360" s="24"/>
      <c r="Z360" s="24"/>
      <c r="AA360" s="24"/>
      <c r="AB360" s="24"/>
      <c r="AC360" s="24"/>
    </row>
    <row r="361" spans="3:29" x14ac:dyDescent="0.25">
      <c r="C361" s="19"/>
      <c r="D361" s="19"/>
      <c r="E361" s="20"/>
      <c r="F361" s="21"/>
      <c r="G361" s="21"/>
      <c r="H361" s="22"/>
      <c r="K361" s="23"/>
      <c r="M361" s="26"/>
      <c r="N361" s="26"/>
      <c r="O361" s="26"/>
      <c r="P361" s="24"/>
      <c r="Q361" s="24"/>
      <c r="R361" s="24"/>
      <c r="S361" s="24"/>
      <c r="T361" s="24"/>
      <c r="U361" s="24"/>
      <c r="V361" s="24"/>
      <c r="W361" s="24"/>
      <c r="X361" s="24"/>
      <c r="Y361" s="24"/>
      <c r="Z361" s="24"/>
      <c r="AA361" s="24"/>
      <c r="AB361" s="24"/>
      <c r="AC361" s="24"/>
    </row>
    <row r="362" spans="3:29" x14ac:dyDescent="0.25">
      <c r="C362" s="19"/>
      <c r="D362" s="19"/>
      <c r="E362" s="20"/>
      <c r="F362" s="21"/>
      <c r="G362" s="21"/>
      <c r="H362" s="22"/>
      <c r="K362" s="23"/>
      <c r="M362" s="26"/>
      <c r="N362" s="26"/>
      <c r="O362" s="26"/>
      <c r="P362" s="24"/>
      <c r="Q362" s="24"/>
      <c r="R362" s="24"/>
      <c r="S362" s="24"/>
      <c r="T362" s="24"/>
      <c r="U362" s="24"/>
      <c r="V362" s="24"/>
      <c r="W362" s="24"/>
      <c r="X362" s="24"/>
      <c r="Y362" s="24"/>
      <c r="Z362" s="24"/>
      <c r="AA362" s="24"/>
      <c r="AB362" s="24"/>
      <c r="AC362" s="24"/>
    </row>
    <row r="363" spans="3:29" x14ac:dyDescent="0.25">
      <c r="C363" s="19"/>
      <c r="D363" s="19"/>
      <c r="E363" s="20"/>
      <c r="F363" s="21"/>
      <c r="G363" s="21"/>
      <c r="H363" s="22"/>
      <c r="K363" s="23"/>
      <c r="M363" s="26"/>
      <c r="N363" s="26"/>
      <c r="O363" s="26"/>
      <c r="P363" s="24"/>
      <c r="Q363" s="24"/>
      <c r="R363" s="24"/>
      <c r="S363" s="24"/>
      <c r="T363" s="24"/>
      <c r="U363" s="24"/>
      <c r="V363" s="24"/>
      <c r="W363" s="24"/>
      <c r="X363" s="24"/>
      <c r="Y363" s="24"/>
      <c r="Z363" s="24"/>
      <c r="AA363" s="24"/>
      <c r="AB363" s="24"/>
      <c r="AC363" s="24"/>
    </row>
    <row r="364" spans="3:29" x14ac:dyDescent="0.25">
      <c r="C364" s="19"/>
      <c r="D364" s="19"/>
      <c r="E364" s="20"/>
      <c r="F364" s="21"/>
      <c r="G364" s="21"/>
      <c r="H364" s="22"/>
      <c r="K364" s="23"/>
      <c r="M364" s="26"/>
      <c r="N364" s="26"/>
      <c r="O364" s="26"/>
      <c r="P364" s="24"/>
      <c r="Q364" s="24"/>
      <c r="R364" s="24"/>
      <c r="S364" s="24"/>
      <c r="T364" s="24"/>
      <c r="U364" s="24"/>
      <c r="V364" s="24"/>
      <c r="W364" s="24"/>
      <c r="X364" s="24"/>
      <c r="Y364" s="24"/>
      <c r="Z364" s="24"/>
      <c r="AA364" s="24"/>
      <c r="AB364" s="24"/>
      <c r="AC364" s="24"/>
    </row>
    <row r="365" spans="3:29" x14ac:dyDescent="0.25">
      <c r="C365" s="19"/>
      <c r="D365" s="19"/>
      <c r="E365" s="20"/>
      <c r="F365" s="21"/>
      <c r="G365" s="21"/>
      <c r="H365" s="22"/>
      <c r="K365" s="23"/>
      <c r="M365" s="26"/>
      <c r="N365" s="26"/>
      <c r="O365" s="26"/>
      <c r="P365" s="24"/>
      <c r="Q365" s="24"/>
      <c r="R365" s="24"/>
      <c r="S365" s="24"/>
      <c r="T365" s="24"/>
      <c r="U365" s="24"/>
      <c r="V365" s="24"/>
      <c r="W365" s="24"/>
      <c r="X365" s="24"/>
      <c r="Y365" s="24"/>
      <c r="Z365" s="24"/>
      <c r="AA365" s="24"/>
      <c r="AB365" s="24"/>
      <c r="AC365" s="24"/>
    </row>
    <row r="366" spans="3:29" x14ac:dyDescent="0.25">
      <c r="C366" s="19"/>
      <c r="D366" s="19"/>
      <c r="E366" s="20"/>
      <c r="F366" s="21"/>
      <c r="G366" s="21"/>
      <c r="H366" s="22"/>
      <c r="K366" s="23"/>
      <c r="M366" s="26"/>
      <c r="N366" s="26"/>
      <c r="O366" s="26"/>
      <c r="P366" s="24"/>
      <c r="Q366" s="24"/>
      <c r="R366" s="24"/>
      <c r="S366" s="24"/>
      <c r="T366" s="24"/>
      <c r="U366" s="24"/>
      <c r="V366" s="24"/>
      <c r="W366" s="24"/>
      <c r="X366" s="24"/>
      <c r="Y366" s="24"/>
      <c r="Z366" s="24"/>
      <c r="AA366" s="24"/>
      <c r="AB366" s="24"/>
      <c r="AC366" s="24"/>
    </row>
    <row r="367" spans="3:29" x14ac:dyDescent="0.25">
      <c r="C367" s="19"/>
      <c r="D367" s="19"/>
      <c r="E367" s="20"/>
      <c r="F367" s="21"/>
      <c r="G367" s="21"/>
      <c r="H367" s="22"/>
      <c r="K367" s="23"/>
      <c r="M367" s="26"/>
      <c r="N367" s="26"/>
      <c r="O367" s="26"/>
      <c r="P367" s="24"/>
      <c r="Q367" s="24"/>
      <c r="R367" s="24"/>
      <c r="S367" s="24"/>
      <c r="T367" s="24"/>
      <c r="U367" s="24"/>
      <c r="V367" s="24"/>
      <c r="W367" s="24"/>
      <c r="X367" s="24"/>
      <c r="Y367" s="24"/>
      <c r="Z367" s="24"/>
      <c r="AA367" s="24"/>
      <c r="AB367" s="24"/>
      <c r="AC367" s="24"/>
    </row>
    <row r="368" spans="3:29" x14ac:dyDescent="0.25">
      <c r="C368" s="19"/>
      <c r="D368" s="19"/>
      <c r="E368" s="20"/>
      <c r="F368" s="21"/>
      <c r="G368" s="21"/>
      <c r="H368" s="22"/>
      <c r="K368" s="23"/>
      <c r="M368" s="26"/>
      <c r="N368" s="26"/>
      <c r="O368" s="26"/>
      <c r="P368" s="24"/>
      <c r="Q368" s="24"/>
      <c r="R368" s="24"/>
      <c r="S368" s="24"/>
      <c r="T368" s="24"/>
      <c r="U368" s="24"/>
      <c r="V368" s="24"/>
      <c r="W368" s="24"/>
      <c r="X368" s="24"/>
      <c r="Y368" s="24"/>
      <c r="Z368" s="24"/>
      <c r="AA368" s="24"/>
      <c r="AB368" s="24"/>
      <c r="AC368" s="24"/>
    </row>
    <row r="369" spans="3:29" x14ac:dyDescent="0.25">
      <c r="C369" s="19"/>
      <c r="D369" s="19"/>
      <c r="E369" s="20"/>
      <c r="F369" s="21"/>
      <c r="G369" s="21"/>
      <c r="H369" s="22"/>
      <c r="K369" s="23"/>
      <c r="M369" s="26"/>
      <c r="N369" s="26"/>
      <c r="O369" s="26"/>
      <c r="P369" s="24"/>
      <c r="Q369" s="24"/>
      <c r="R369" s="24"/>
      <c r="S369" s="24"/>
      <c r="T369" s="24"/>
      <c r="U369" s="24"/>
      <c r="V369" s="24"/>
      <c r="W369" s="24"/>
      <c r="X369" s="24"/>
      <c r="Y369" s="24"/>
      <c r="Z369" s="24"/>
      <c r="AA369" s="24"/>
      <c r="AB369" s="24"/>
      <c r="AC369" s="24"/>
    </row>
    <row r="370" spans="3:29" x14ac:dyDescent="0.25">
      <c r="C370" s="19"/>
      <c r="D370" s="19"/>
      <c r="E370" s="20"/>
      <c r="F370" s="21"/>
      <c r="G370" s="21"/>
      <c r="H370" s="22"/>
      <c r="K370" s="23"/>
      <c r="M370" s="26"/>
      <c r="N370" s="26"/>
      <c r="O370" s="26"/>
      <c r="P370" s="24"/>
      <c r="Q370" s="24"/>
      <c r="R370" s="24"/>
      <c r="S370" s="24"/>
      <c r="T370" s="24"/>
      <c r="U370" s="24"/>
      <c r="V370" s="24"/>
      <c r="W370" s="24"/>
      <c r="X370" s="24"/>
      <c r="Y370" s="24"/>
      <c r="Z370" s="24"/>
      <c r="AA370" s="24"/>
      <c r="AB370" s="24"/>
      <c r="AC370" s="24"/>
    </row>
    <row r="371" spans="3:29" x14ac:dyDescent="0.25">
      <c r="C371" s="19"/>
      <c r="D371" s="19"/>
      <c r="E371" s="20"/>
      <c r="F371" s="21"/>
      <c r="G371" s="21"/>
      <c r="H371" s="22"/>
      <c r="K371" s="23"/>
      <c r="M371" s="26"/>
      <c r="N371" s="26"/>
      <c r="O371" s="26"/>
      <c r="P371" s="24"/>
      <c r="Q371" s="24"/>
      <c r="R371" s="24"/>
      <c r="S371" s="24"/>
      <c r="T371" s="24"/>
      <c r="U371" s="24"/>
      <c r="V371" s="24"/>
      <c r="W371" s="24"/>
      <c r="X371" s="24"/>
      <c r="Y371" s="24"/>
      <c r="Z371" s="24"/>
      <c r="AA371" s="24"/>
      <c r="AB371" s="24"/>
      <c r="AC371" s="24"/>
    </row>
    <row r="372" spans="3:29" x14ac:dyDescent="0.25">
      <c r="C372" s="19"/>
      <c r="D372" s="19"/>
      <c r="E372" s="20"/>
      <c r="F372" s="21"/>
      <c r="G372" s="21"/>
      <c r="H372" s="22"/>
      <c r="K372" s="23"/>
      <c r="M372" s="26"/>
      <c r="N372" s="26"/>
      <c r="O372" s="26"/>
      <c r="P372" s="24"/>
      <c r="Q372" s="24"/>
      <c r="R372" s="24"/>
      <c r="S372" s="24"/>
      <c r="T372" s="24"/>
      <c r="U372" s="24"/>
      <c r="V372" s="24"/>
      <c r="W372" s="24"/>
      <c r="X372" s="24"/>
      <c r="Y372" s="24"/>
      <c r="Z372" s="24"/>
      <c r="AA372" s="24"/>
      <c r="AB372" s="24"/>
      <c r="AC372" s="24"/>
    </row>
    <row r="373" spans="3:29" x14ac:dyDescent="0.25">
      <c r="C373" s="19"/>
      <c r="D373" s="19"/>
      <c r="E373" s="20"/>
      <c r="F373" s="21"/>
      <c r="G373" s="21"/>
      <c r="H373" s="22"/>
      <c r="K373" s="23"/>
      <c r="M373" s="26"/>
      <c r="N373" s="26"/>
      <c r="O373" s="26"/>
      <c r="P373" s="24"/>
      <c r="Q373" s="24"/>
      <c r="R373" s="24"/>
      <c r="S373" s="24"/>
      <c r="T373" s="24"/>
      <c r="U373" s="24"/>
      <c r="V373" s="24"/>
      <c r="W373" s="24"/>
      <c r="X373" s="24"/>
      <c r="Y373" s="24"/>
      <c r="Z373" s="24"/>
      <c r="AA373" s="24"/>
      <c r="AB373" s="24"/>
      <c r="AC373" s="24"/>
    </row>
    <row r="374" spans="3:29" x14ac:dyDescent="0.25">
      <c r="C374" s="19"/>
      <c r="D374" s="19"/>
      <c r="E374" s="20"/>
      <c r="F374" s="21"/>
      <c r="G374" s="21"/>
      <c r="H374" s="22"/>
      <c r="K374" s="23"/>
      <c r="M374" s="26"/>
      <c r="N374" s="26"/>
      <c r="O374" s="26"/>
      <c r="P374" s="24"/>
      <c r="Q374" s="24"/>
      <c r="R374" s="24"/>
      <c r="S374" s="24"/>
      <c r="T374" s="24"/>
      <c r="U374" s="24"/>
      <c r="V374" s="24"/>
      <c r="W374" s="24"/>
      <c r="X374" s="24"/>
      <c r="Y374" s="24"/>
      <c r="Z374" s="24"/>
      <c r="AA374" s="24"/>
      <c r="AB374" s="24"/>
      <c r="AC374" s="24"/>
    </row>
    <row r="375" spans="3:29" x14ac:dyDescent="0.25">
      <c r="C375" s="19"/>
      <c r="D375" s="19"/>
      <c r="E375" s="20"/>
      <c r="F375" s="21"/>
      <c r="G375" s="21"/>
      <c r="H375" s="22"/>
      <c r="K375" s="23"/>
      <c r="M375" s="26"/>
      <c r="N375" s="26"/>
      <c r="O375" s="26"/>
      <c r="P375" s="24"/>
      <c r="Q375" s="24"/>
      <c r="R375" s="24"/>
      <c r="S375" s="24"/>
      <c r="T375" s="24"/>
      <c r="U375" s="24"/>
      <c r="V375" s="24"/>
      <c r="W375" s="24"/>
      <c r="X375" s="24"/>
      <c r="Y375" s="24"/>
      <c r="Z375" s="24"/>
      <c r="AA375" s="24"/>
      <c r="AB375" s="24"/>
      <c r="AC375" s="24"/>
    </row>
    <row r="376" spans="3:29" x14ac:dyDescent="0.25">
      <c r="C376" s="19"/>
      <c r="D376" s="19"/>
      <c r="E376" s="20"/>
      <c r="F376" s="21"/>
      <c r="G376" s="21"/>
      <c r="H376" s="22"/>
      <c r="K376" s="23"/>
      <c r="M376" s="26"/>
      <c r="N376" s="26"/>
      <c r="O376" s="26"/>
      <c r="P376" s="24"/>
      <c r="Q376" s="24"/>
      <c r="R376" s="24"/>
      <c r="S376" s="24"/>
      <c r="T376" s="24"/>
      <c r="U376" s="24"/>
      <c r="V376" s="24"/>
      <c r="W376" s="24"/>
      <c r="X376" s="24"/>
      <c r="Y376" s="24"/>
      <c r="Z376" s="24"/>
      <c r="AA376" s="24"/>
      <c r="AB376" s="24"/>
      <c r="AC376" s="24"/>
    </row>
    <row r="377" spans="3:29" x14ac:dyDescent="0.25">
      <c r="C377" s="19"/>
      <c r="D377" s="19"/>
      <c r="E377" s="20"/>
      <c r="F377" s="21"/>
      <c r="G377" s="21"/>
      <c r="H377" s="22"/>
      <c r="K377" s="23"/>
      <c r="M377" s="26"/>
      <c r="N377" s="26"/>
      <c r="O377" s="26"/>
      <c r="P377" s="24"/>
      <c r="Q377" s="24"/>
      <c r="R377" s="24"/>
      <c r="S377" s="24"/>
      <c r="T377" s="24"/>
      <c r="U377" s="24"/>
      <c r="V377" s="24"/>
      <c r="W377" s="24"/>
      <c r="X377" s="24"/>
      <c r="Y377" s="24"/>
      <c r="Z377" s="24"/>
      <c r="AA377" s="24"/>
      <c r="AB377" s="24"/>
      <c r="AC377" s="24"/>
    </row>
    <row r="378" spans="3:29" x14ac:dyDescent="0.25">
      <c r="C378" s="19"/>
      <c r="D378" s="19"/>
      <c r="E378" s="20"/>
      <c r="F378" s="21"/>
      <c r="G378" s="21"/>
      <c r="H378" s="22"/>
      <c r="K378" s="23"/>
      <c r="M378" s="26"/>
      <c r="N378" s="26"/>
      <c r="O378" s="26"/>
      <c r="P378" s="24"/>
      <c r="Q378" s="24"/>
      <c r="R378" s="24"/>
      <c r="S378" s="24"/>
      <c r="T378" s="24"/>
      <c r="U378" s="24"/>
      <c r="V378" s="24"/>
      <c r="W378" s="24"/>
      <c r="X378" s="24"/>
      <c r="Y378" s="24"/>
      <c r="Z378" s="24"/>
      <c r="AA378" s="24"/>
      <c r="AB378" s="24"/>
      <c r="AC378" s="24"/>
    </row>
    <row r="379" spans="3:29" x14ac:dyDescent="0.25">
      <c r="C379" s="19"/>
      <c r="D379" s="19"/>
      <c r="E379" s="20"/>
      <c r="F379" s="21"/>
      <c r="G379" s="21"/>
      <c r="H379" s="22"/>
      <c r="K379" s="23"/>
      <c r="M379" s="26"/>
      <c r="N379" s="26"/>
      <c r="O379" s="26"/>
      <c r="P379" s="24"/>
      <c r="Q379" s="24"/>
      <c r="R379" s="24"/>
      <c r="S379" s="24"/>
      <c r="T379" s="24"/>
      <c r="U379" s="24"/>
      <c r="V379" s="24"/>
      <c r="W379" s="24"/>
      <c r="X379" s="24"/>
      <c r="Y379" s="24"/>
      <c r="Z379" s="24"/>
      <c r="AA379" s="24"/>
      <c r="AB379" s="24"/>
      <c r="AC379" s="24"/>
    </row>
    <row r="380" spans="3:29" x14ac:dyDescent="0.25">
      <c r="C380" s="19"/>
      <c r="D380" s="19"/>
      <c r="E380" s="20"/>
      <c r="F380" s="21"/>
      <c r="G380" s="21"/>
      <c r="H380" s="22"/>
      <c r="K380" s="23"/>
      <c r="M380" s="26"/>
      <c r="N380" s="26"/>
      <c r="O380" s="26"/>
      <c r="P380" s="24"/>
      <c r="Q380" s="24"/>
      <c r="R380" s="24"/>
      <c r="S380" s="24"/>
      <c r="T380" s="24"/>
      <c r="U380" s="24"/>
      <c r="V380" s="24"/>
      <c r="W380" s="24"/>
      <c r="X380" s="24"/>
      <c r="Y380" s="24"/>
      <c r="Z380" s="24"/>
      <c r="AA380" s="24"/>
      <c r="AB380" s="24"/>
      <c r="AC380" s="24"/>
    </row>
    <row r="381" spans="3:29" x14ac:dyDescent="0.25">
      <c r="C381" s="19"/>
      <c r="D381" s="19"/>
      <c r="E381" s="20"/>
      <c r="F381" s="21"/>
      <c r="G381" s="21"/>
      <c r="H381" s="22"/>
      <c r="K381" s="23"/>
      <c r="M381" s="26"/>
      <c r="N381" s="26"/>
      <c r="O381" s="26"/>
      <c r="P381" s="24"/>
      <c r="Q381" s="24"/>
      <c r="R381" s="24"/>
      <c r="S381" s="24"/>
      <c r="T381" s="24"/>
      <c r="U381" s="24"/>
      <c r="V381" s="24"/>
      <c r="W381" s="24"/>
      <c r="X381" s="24"/>
      <c r="Y381" s="24"/>
      <c r="Z381" s="24"/>
      <c r="AA381" s="24"/>
      <c r="AB381" s="24"/>
      <c r="AC381" s="24"/>
    </row>
    <row r="382" spans="3:29" x14ac:dyDescent="0.25">
      <c r="C382" s="19"/>
      <c r="D382" s="19"/>
      <c r="E382" s="20"/>
      <c r="F382" s="21"/>
      <c r="G382" s="21"/>
      <c r="H382" s="22"/>
      <c r="K382" s="23"/>
      <c r="M382" s="26"/>
      <c r="N382" s="26"/>
      <c r="O382" s="26"/>
      <c r="P382" s="24"/>
      <c r="Q382" s="24"/>
      <c r="R382" s="24"/>
      <c r="S382" s="24"/>
      <c r="T382" s="24"/>
      <c r="U382" s="24"/>
      <c r="V382" s="24"/>
      <c r="W382" s="24"/>
      <c r="X382" s="24"/>
      <c r="Y382" s="24"/>
      <c r="Z382" s="24"/>
      <c r="AA382" s="24"/>
      <c r="AB382" s="24"/>
      <c r="AC382" s="24"/>
    </row>
    <row r="383" spans="3:29" x14ac:dyDescent="0.25">
      <c r="C383" s="19"/>
      <c r="D383" s="19"/>
      <c r="E383" s="20"/>
      <c r="F383" s="21"/>
      <c r="G383" s="21"/>
      <c r="H383" s="22"/>
      <c r="K383" s="23"/>
      <c r="M383" s="26"/>
      <c r="N383" s="26"/>
      <c r="O383" s="26"/>
      <c r="P383" s="24"/>
      <c r="Q383" s="24"/>
      <c r="R383" s="24"/>
      <c r="S383" s="24"/>
      <c r="T383" s="24"/>
      <c r="U383" s="24"/>
      <c r="V383" s="24"/>
      <c r="W383" s="24"/>
      <c r="X383" s="24"/>
      <c r="Y383" s="24"/>
      <c r="Z383" s="24"/>
      <c r="AA383" s="24"/>
      <c r="AB383" s="24"/>
      <c r="AC383" s="24"/>
    </row>
    <row r="384" spans="3:29" x14ac:dyDescent="0.25">
      <c r="C384" s="19"/>
      <c r="D384" s="19"/>
      <c r="E384" s="20"/>
      <c r="F384" s="21"/>
      <c r="G384" s="21"/>
      <c r="H384" s="22"/>
      <c r="K384" s="23"/>
      <c r="M384" s="26"/>
      <c r="N384" s="26"/>
      <c r="O384" s="26"/>
      <c r="P384" s="24"/>
      <c r="Q384" s="24"/>
      <c r="R384" s="24"/>
      <c r="S384" s="24"/>
      <c r="T384" s="24"/>
      <c r="U384" s="24"/>
      <c r="V384" s="24"/>
      <c r="W384" s="24"/>
      <c r="X384" s="24"/>
      <c r="Y384" s="24"/>
      <c r="Z384" s="24"/>
      <c r="AA384" s="24"/>
      <c r="AB384" s="24"/>
      <c r="AC384" s="24"/>
    </row>
    <row r="385" spans="3:29" x14ac:dyDescent="0.25">
      <c r="C385" s="19"/>
      <c r="D385" s="19"/>
      <c r="E385" s="20"/>
      <c r="F385" s="21"/>
      <c r="G385" s="21"/>
      <c r="H385" s="22"/>
      <c r="K385" s="23"/>
      <c r="M385" s="26"/>
      <c r="N385" s="26"/>
      <c r="O385" s="26"/>
      <c r="P385" s="24"/>
      <c r="Q385" s="24"/>
      <c r="R385" s="24"/>
      <c r="S385" s="24"/>
      <c r="T385" s="24"/>
      <c r="U385" s="24"/>
      <c r="V385" s="24"/>
      <c r="W385" s="24"/>
      <c r="X385" s="24"/>
      <c r="Y385" s="24"/>
      <c r="Z385" s="24"/>
      <c r="AA385" s="24"/>
      <c r="AB385" s="24"/>
      <c r="AC385" s="24"/>
    </row>
    <row r="386" spans="3:29" x14ac:dyDescent="0.25">
      <c r="C386" s="19"/>
      <c r="D386" s="19"/>
      <c r="E386" s="20"/>
      <c r="F386" s="21"/>
      <c r="G386" s="21"/>
      <c r="H386" s="22"/>
      <c r="K386" s="23"/>
      <c r="M386" s="26"/>
      <c r="N386" s="26"/>
      <c r="O386" s="26"/>
      <c r="P386" s="24"/>
      <c r="Q386" s="24"/>
      <c r="R386" s="24"/>
      <c r="S386" s="24"/>
      <c r="T386" s="24"/>
      <c r="U386" s="24"/>
      <c r="V386" s="24"/>
      <c r="W386" s="24"/>
      <c r="X386" s="24"/>
      <c r="Y386" s="24"/>
      <c r="Z386" s="24"/>
      <c r="AA386" s="24"/>
      <c r="AB386" s="24"/>
      <c r="AC386" s="24"/>
    </row>
    <row r="387" spans="3:29" x14ac:dyDescent="0.25">
      <c r="C387" s="19"/>
      <c r="D387" s="19"/>
      <c r="E387" s="20"/>
      <c r="F387" s="21"/>
      <c r="G387" s="21"/>
      <c r="H387" s="22"/>
      <c r="K387" s="23"/>
      <c r="M387" s="26"/>
      <c r="N387" s="26"/>
      <c r="O387" s="26"/>
      <c r="P387" s="24"/>
      <c r="Q387" s="24"/>
      <c r="R387" s="24"/>
      <c r="S387" s="24"/>
      <c r="T387" s="24"/>
      <c r="U387" s="24"/>
      <c r="V387" s="24"/>
      <c r="W387" s="24"/>
      <c r="X387" s="24"/>
      <c r="Y387" s="24"/>
      <c r="Z387" s="24"/>
      <c r="AA387" s="24"/>
      <c r="AB387" s="24"/>
      <c r="AC387" s="24"/>
    </row>
    <row r="388" spans="3:29" x14ac:dyDescent="0.25">
      <c r="C388" s="19"/>
      <c r="D388" s="19"/>
      <c r="E388" s="20"/>
      <c r="F388" s="21"/>
      <c r="G388" s="21"/>
      <c r="H388" s="22"/>
      <c r="K388" s="23"/>
      <c r="M388" s="26"/>
      <c r="N388" s="26"/>
      <c r="O388" s="26"/>
      <c r="P388" s="24"/>
      <c r="Q388" s="24"/>
      <c r="R388" s="24"/>
      <c r="S388" s="24"/>
      <c r="T388" s="24"/>
      <c r="U388" s="24"/>
      <c r="V388" s="24"/>
      <c r="W388" s="24"/>
      <c r="X388" s="24"/>
      <c r="Y388" s="24"/>
      <c r="Z388" s="24"/>
      <c r="AA388" s="24"/>
      <c r="AB388" s="24"/>
      <c r="AC388" s="24"/>
    </row>
    <row r="389" spans="3:29" x14ac:dyDescent="0.25">
      <c r="C389" s="19"/>
      <c r="D389" s="19"/>
      <c r="E389" s="20"/>
      <c r="F389" s="21"/>
      <c r="G389" s="21"/>
      <c r="H389" s="22"/>
      <c r="K389" s="23"/>
      <c r="M389" s="26"/>
      <c r="N389" s="26"/>
      <c r="O389" s="26"/>
      <c r="P389" s="24"/>
      <c r="Q389" s="24"/>
      <c r="R389" s="24"/>
      <c r="S389" s="24"/>
      <c r="T389" s="24"/>
      <c r="U389" s="24"/>
      <c r="V389" s="24"/>
      <c r="W389" s="24"/>
      <c r="X389" s="24"/>
      <c r="Y389" s="24"/>
      <c r="Z389" s="24"/>
      <c r="AA389" s="24"/>
      <c r="AB389" s="24"/>
      <c r="AC389" s="24"/>
    </row>
    <row r="390" spans="3:29" x14ac:dyDescent="0.25">
      <c r="C390" s="19"/>
      <c r="D390" s="19"/>
      <c r="E390" s="20"/>
      <c r="F390" s="21"/>
      <c r="G390" s="21"/>
      <c r="H390" s="22"/>
      <c r="K390" s="23"/>
      <c r="M390" s="26"/>
      <c r="N390" s="26"/>
      <c r="O390" s="26"/>
      <c r="P390" s="24"/>
      <c r="Q390" s="24"/>
      <c r="R390" s="24"/>
      <c r="S390" s="24"/>
      <c r="T390" s="24"/>
      <c r="U390" s="24"/>
      <c r="V390" s="24"/>
      <c r="W390" s="24"/>
      <c r="X390" s="24"/>
      <c r="Y390" s="24"/>
      <c r="Z390" s="24"/>
      <c r="AA390" s="24"/>
      <c r="AB390" s="24"/>
      <c r="AC390" s="24"/>
    </row>
    <row r="391" spans="3:29" x14ac:dyDescent="0.25">
      <c r="C391" s="19"/>
      <c r="D391" s="19"/>
      <c r="E391" s="20"/>
      <c r="F391" s="21"/>
      <c r="G391" s="21"/>
      <c r="H391" s="22"/>
      <c r="K391" s="23"/>
      <c r="M391" s="26"/>
      <c r="N391" s="26"/>
      <c r="O391" s="26"/>
      <c r="P391" s="24"/>
      <c r="Q391" s="24"/>
      <c r="R391" s="24"/>
      <c r="S391" s="24"/>
      <c r="T391" s="24"/>
      <c r="U391" s="24"/>
      <c r="V391" s="24"/>
      <c r="W391" s="24"/>
      <c r="X391" s="24"/>
      <c r="Y391" s="24"/>
      <c r="Z391" s="24"/>
      <c r="AA391" s="24"/>
      <c r="AB391" s="24"/>
      <c r="AC391" s="24"/>
    </row>
    <row r="392" spans="3:29" x14ac:dyDescent="0.25">
      <c r="C392" s="19"/>
      <c r="D392" s="19"/>
      <c r="E392" s="20"/>
      <c r="F392" s="21"/>
      <c r="G392" s="21"/>
      <c r="H392" s="22"/>
      <c r="K392" s="23"/>
      <c r="M392" s="26"/>
      <c r="N392" s="26"/>
      <c r="O392" s="26"/>
      <c r="P392" s="24"/>
      <c r="Q392" s="24"/>
      <c r="R392" s="24"/>
      <c r="S392" s="24"/>
      <c r="T392" s="24"/>
      <c r="U392" s="24"/>
      <c r="V392" s="24"/>
      <c r="W392" s="24"/>
      <c r="X392" s="24"/>
      <c r="Y392" s="24"/>
      <c r="Z392" s="24"/>
      <c r="AA392" s="24"/>
      <c r="AB392" s="24"/>
      <c r="AC392" s="24"/>
    </row>
    <row r="393" spans="3:29" x14ac:dyDescent="0.25">
      <c r="C393" s="19"/>
      <c r="D393" s="19"/>
      <c r="E393" s="20"/>
      <c r="F393" s="21"/>
      <c r="G393" s="21"/>
      <c r="H393" s="22"/>
      <c r="K393" s="23"/>
      <c r="M393" s="26"/>
      <c r="N393" s="26"/>
      <c r="O393" s="26"/>
      <c r="P393" s="24"/>
      <c r="Q393" s="24"/>
      <c r="R393" s="24"/>
      <c r="S393" s="24"/>
      <c r="T393" s="24"/>
      <c r="U393" s="24"/>
      <c r="V393" s="24"/>
      <c r="W393" s="24"/>
      <c r="X393" s="24"/>
      <c r="Y393" s="24"/>
      <c r="Z393" s="24"/>
      <c r="AA393" s="24"/>
      <c r="AB393" s="24"/>
      <c r="AC393" s="24"/>
    </row>
    <row r="394" spans="3:29" x14ac:dyDescent="0.25">
      <c r="C394" s="19"/>
      <c r="D394" s="19"/>
      <c r="E394" s="20"/>
      <c r="F394" s="21"/>
      <c r="G394" s="21"/>
      <c r="H394" s="22"/>
      <c r="K394" s="23"/>
      <c r="M394" s="26"/>
      <c r="N394" s="26"/>
      <c r="O394" s="26"/>
      <c r="P394" s="24"/>
      <c r="Q394" s="24"/>
      <c r="R394" s="24"/>
      <c r="S394" s="24"/>
      <c r="T394" s="24"/>
      <c r="U394" s="24"/>
      <c r="V394" s="24"/>
      <c r="W394" s="24"/>
      <c r="X394" s="24"/>
      <c r="Y394" s="24"/>
      <c r="Z394" s="24"/>
      <c r="AA394" s="24"/>
      <c r="AB394" s="24"/>
      <c r="AC394" s="24"/>
    </row>
    <row r="395" spans="3:29" x14ac:dyDescent="0.25">
      <c r="C395" s="19"/>
      <c r="D395" s="19"/>
      <c r="E395" s="20"/>
      <c r="F395" s="21"/>
      <c r="G395" s="21"/>
      <c r="H395" s="22"/>
      <c r="K395" s="23"/>
      <c r="M395" s="26"/>
      <c r="N395" s="26"/>
      <c r="O395" s="26"/>
      <c r="P395" s="24"/>
      <c r="Q395" s="24"/>
      <c r="R395" s="24"/>
      <c r="S395" s="24"/>
      <c r="T395" s="24"/>
      <c r="U395" s="24"/>
      <c r="V395" s="24"/>
      <c r="W395" s="24"/>
      <c r="X395" s="24"/>
      <c r="Y395" s="24"/>
      <c r="Z395" s="24"/>
      <c r="AA395" s="24"/>
      <c r="AB395" s="24"/>
      <c r="AC395" s="24"/>
    </row>
    <row r="396" spans="3:29" x14ac:dyDescent="0.25">
      <c r="C396" s="19"/>
      <c r="D396" s="19"/>
      <c r="E396" s="20"/>
      <c r="F396" s="21"/>
      <c r="G396" s="21"/>
      <c r="H396" s="22"/>
      <c r="K396" s="23"/>
      <c r="M396" s="26"/>
      <c r="N396" s="26"/>
      <c r="O396" s="26"/>
      <c r="P396" s="24"/>
      <c r="Q396" s="24"/>
      <c r="R396" s="24"/>
      <c r="S396" s="24"/>
      <c r="T396" s="24"/>
      <c r="U396" s="24"/>
      <c r="V396" s="24"/>
      <c r="W396" s="24"/>
      <c r="X396" s="24"/>
      <c r="Y396" s="24"/>
      <c r="Z396" s="24"/>
      <c r="AA396" s="24"/>
      <c r="AB396" s="24"/>
      <c r="AC396" s="24"/>
    </row>
    <row r="397" spans="3:29" x14ac:dyDescent="0.25">
      <c r="C397" s="19"/>
      <c r="D397" s="19"/>
      <c r="E397" s="20"/>
      <c r="F397" s="21"/>
      <c r="G397" s="21"/>
      <c r="H397" s="22"/>
      <c r="K397" s="23"/>
      <c r="M397" s="26"/>
      <c r="N397" s="26"/>
      <c r="O397" s="26"/>
      <c r="P397" s="24"/>
      <c r="Q397" s="24"/>
      <c r="R397" s="24"/>
      <c r="S397" s="24"/>
      <c r="T397" s="24"/>
      <c r="U397" s="24"/>
      <c r="V397" s="24"/>
      <c r="W397" s="24"/>
      <c r="X397" s="24"/>
      <c r="Y397" s="24"/>
      <c r="Z397" s="24"/>
      <c r="AA397" s="24"/>
      <c r="AB397" s="24"/>
      <c r="AC397" s="24"/>
    </row>
    <row r="398" spans="3:29" x14ac:dyDescent="0.25">
      <c r="C398" s="19"/>
      <c r="D398" s="19"/>
      <c r="E398" s="20"/>
      <c r="F398" s="21"/>
      <c r="G398" s="21"/>
      <c r="H398" s="22"/>
      <c r="K398" s="23"/>
      <c r="M398" s="26"/>
      <c r="N398" s="26"/>
      <c r="O398" s="26"/>
      <c r="P398" s="24"/>
      <c r="Q398" s="24"/>
      <c r="R398" s="24"/>
      <c r="S398" s="24"/>
      <c r="T398" s="24"/>
      <c r="U398" s="24"/>
      <c r="V398" s="24"/>
      <c r="W398" s="24"/>
      <c r="X398" s="24"/>
      <c r="Y398" s="24"/>
      <c r="Z398" s="24"/>
      <c r="AA398" s="24"/>
      <c r="AB398" s="24"/>
      <c r="AC398" s="24"/>
    </row>
    <row r="399" spans="3:29" x14ac:dyDescent="0.25">
      <c r="C399" s="19"/>
      <c r="D399" s="19"/>
      <c r="E399" s="20"/>
      <c r="F399" s="21"/>
      <c r="G399" s="21"/>
      <c r="H399" s="22"/>
      <c r="K399" s="23"/>
      <c r="M399" s="26"/>
      <c r="N399" s="26"/>
      <c r="O399" s="26"/>
      <c r="P399" s="24"/>
      <c r="Q399" s="24"/>
      <c r="R399" s="24"/>
      <c r="S399" s="24"/>
      <c r="T399" s="24"/>
      <c r="U399" s="24"/>
      <c r="V399" s="24"/>
      <c r="W399" s="24"/>
      <c r="X399" s="24"/>
      <c r="Y399" s="24"/>
      <c r="Z399" s="24"/>
      <c r="AA399" s="24"/>
      <c r="AB399" s="24"/>
      <c r="AC399" s="24"/>
    </row>
    <row r="400" spans="3:29" x14ac:dyDescent="0.25">
      <c r="C400" s="19"/>
      <c r="D400" s="19"/>
      <c r="E400" s="20"/>
      <c r="F400" s="21"/>
      <c r="G400" s="21"/>
      <c r="H400" s="22"/>
      <c r="K400" s="23"/>
      <c r="M400" s="26"/>
      <c r="N400" s="26"/>
      <c r="O400" s="26"/>
      <c r="P400" s="24"/>
      <c r="Q400" s="24"/>
      <c r="R400" s="24"/>
      <c r="S400" s="24"/>
      <c r="T400" s="24"/>
      <c r="U400" s="24"/>
      <c r="V400" s="24"/>
      <c r="W400" s="24"/>
      <c r="X400" s="24"/>
      <c r="Y400" s="24"/>
      <c r="Z400" s="24"/>
      <c r="AA400" s="24"/>
      <c r="AB400" s="24"/>
      <c r="AC400" s="24"/>
    </row>
    <row r="401" spans="3:29" x14ac:dyDescent="0.25">
      <c r="C401" s="19"/>
      <c r="D401" s="19"/>
      <c r="E401" s="20"/>
      <c r="F401" s="21"/>
      <c r="G401" s="21"/>
      <c r="H401" s="22"/>
      <c r="K401" s="23"/>
      <c r="M401" s="26"/>
      <c r="N401" s="26"/>
      <c r="O401" s="26"/>
      <c r="P401" s="24"/>
      <c r="Q401" s="24"/>
      <c r="R401" s="24"/>
      <c r="S401" s="24"/>
      <c r="T401" s="24"/>
      <c r="U401" s="24"/>
      <c r="V401" s="24"/>
      <c r="W401" s="24"/>
      <c r="X401" s="24"/>
      <c r="Y401" s="24"/>
      <c r="Z401" s="24"/>
      <c r="AA401" s="24"/>
      <c r="AB401" s="24"/>
      <c r="AC401" s="24"/>
    </row>
    <row r="402" spans="3:29" x14ac:dyDescent="0.25">
      <c r="C402" s="19"/>
      <c r="D402" s="19"/>
      <c r="E402" s="20"/>
      <c r="F402" s="21"/>
      <c r="G402" s="21"/>
      <c r="H402" s="22"/>
      <c r="K402" s="23"/>
      <c r="M402" s="26"/>
      <c r="N402" s="26"/>
      <c r="O402" s="26"/>
      <c r="P402" s="24"/>
      <c r="Q402" s="24"/>
      <c r="R402" s="24"/>
      <c r="S402" s="24"/>
      <c r="T402" s="24"/>
      <c r="U402" s="24"/>
      <c r="V402" s="24"/>
      <c r="W402" s="24"/>
      <c r="X402" s="24"/>
      <c r="Y402" s="24"/>
      <c r="Z402" s="24"/>
      <c r="AA402" s="24"/>
      <c r="AB402" s="24"/>
      <c r="AC402" s="24"/>
    </row>
    <row r="403" spans="3:29" x14ac:dyDescent="0.25">
      <c r="C403" s="19"/>
      <c r="D403" s="19"/>
      <c r="E403" s="20"/>
      <c r="F403" s="21"/>
      <c r="G403" s="21"/>
      <c r="H403" s="22"/>
      <c r="K403" s="23"/>
      <c r="M403" s="26"/>
      <c r="N403" s="26"/>
      <c r="O403" s="26"/>
      <c r="P403" s="24"/>
      <c r="Q403" s="24"/>
      <c r="R403" s="24"/>
      <c r="S403" s="24"/>
      <c r="T403" s="24"/>
      <c r="U403" s="24"/>
      <c r="V403" s="24"/>
      <c r="W403" s="24"/>
      <c r="X403" s="24"/>
      <c r="Y403" s="24"/>
      <c r="Z403" s="24"/>
      <c r="AA403" s="24"/>
      <c r="AB403" s="24"/>
      <c r="AC403" s="24"/>
    </row>
    <row r="404" spans="3:29" x14ac:dyDescent="0.25">
      <c r="C404" s="19"/>
      <c r="D404" s="19"/>
      <c r="E404" s="20"/>
      <c r="F404" s="21"/>
      <c r="G404" s="21"/>
      <c r="H404" s="22"/>
      <c r="K404" s="23"/>
      <c r="M404" s="26"/>
      <c r="N404" s="26"/>
      <c r="O404" s="26"/>
      <c r="P404" s="24"/>
      <c r="Q404" s="24"/>
      <c r="R404" s="24"/>
      <c r="S404" s="24"/>
      <c r="T404" s="24"/>
      <c r="U404" s="24"/>
      <c r="V404" s="24"/>
      <c r="W404" s="24"/>
      <c r="X404" s="24"/>
      <c r="Y404" s="24"/>
      <c r="Z404" s="24"/>
      <c r="AA404" s="24"/>
      <c r="AB404" s="24"/>
      <c r="AC404" s="24"/>
    </row>
    <row r="405" spans="3:29" x14ac:dyDescent="0.25">
      <c r="C405" s="19"/>
      <c r="D405" s="19"/>
      <c r="E405" s="20"/>
      <c r="F405" s="21"/>
      <c r="G405" s="21"/>
      <c r="H405" s="22"/>
      <c r="K405" s="23"/>
      <c r="M405" s="26"/>
      <c r="N405" s="26"/>
      <c r="O405" s="26"/>
      <c r="P405" s="24"/>
      <c r="Q405" s="24"/>
      <c r="R405" s="24"/>
      <c r="S405" s="24"/>
      <c r="T405" s="24"/>
      <c r="U405" s="24"/>
      <c r="V405" s="24"/>
      <c r="W405" s="24"/>
      <c r="X405" s="24"/>
      <c r="Y405" s="24"/>
      <c r="Z405" s="24"/>
      <c r="AA405" s="24"/>
      <c r="AB405" s="24"/>
      <c r="AC405" s="24"/>
    </row>
    <row r="406" spans="3:29" x14ac:dyDescent="0.25">
      <c r="C406" s="19"/>
      <c r="D406" s="19"/>
      <c r="E406" s="20"/>
      <c r="F406" s="21"/>
      <c r="G406" s="21"/>
      <c r="H406" s="22"/>
      <c r="K406" s="23"/>
      <c r="M406" s="26"/>
      <c r="N406" s="26"/>
      <c r="O406" s="26"/>
      <c r="P406" s="24"/>
      <c r="Q406" s="24"/>
      <c r="R406" s="24"/>
      <c r="S406" s="24"/>
      <c r="T406" s="24"/>
      <c r="U406" s="24"/>
      <c r="V406" s="24"/>
      <c r="W406" s="24"/>
      <c r="X406" s="24"/>
      <c r="Y406" s="24"/>
      <c r="Z406" s="24"/>
      <c r="AA406" s="24"/>
      <c r="AB406" s="24"/>
      <c r="AC406" s="24"/>
    </row>
    <row r="407" spans="3:29" x14ac:dyDescent="0.25">
      <c r="C407" s="19"/>
      <c r="D407" s="19"/>
      <c r="E407" s="20"/>
      <c r="F407" s="21"/>
      <c r="G407" s="21"/>
      <c r="H407" s="22"/>
      <c r="K407" s="23"/>
      <c r="M407" s="26"/>
      <c r="N407" s="26"/>
      <c r="O407" s="26"/>
      <c r="P407" s="24"/>
      <c r="Q407" s="24"/>
      <c r="R407" s="24"/>
      <c r="S407" s="24"/>
      <c r="T407" s="24"/>
      <c r="U407" s="24"/>
      <c r="V407" s="24"/>
      <c r="W407" s="24"/>
      <c r="X407" s="24"/>
      <c r="Y407" s="24"/>
      <c r="Z407" s="24"/>
      <c r="AA407" s="24"/>
      <c r="AB407" s="24"/>
      <c r="AC407" s="24"/>
    </row>
    <row r="408" spans="3:29" x14ac:dyDescent="0.25">
      <c r="C408" s="19"/>
      <c r="D408" s="19"/>
      <c r="E408" s="20"/>
      <c r="F408" s="21"/>
      <c r="G408" s="21"/>
      <c r="H408" s="22"/>
      <c r="K408" s="23"/>
      <c r="M408" s="26"/>
      <c r="N408" s="26"/>
      <c r="O408" s="26"/>
      <c r="P408" s="24"/>
      <c r="Q408" s="24"/>
      <c r="R408" s="24"/>
      <c r="S408" s="24"/>
      <c r="T408" s="24"/>
      <c r="U408" s="24"/>
      <c r="V408" s="24"/>
      <c r="W408" s="24"/>
      <c r="X408" s="24"/>
      <c r="Y408" s="24"/>
      <c r="Z408" s="24"/>
      <c r="AA408" s="24"/>
      <c r="AB408" s="24"/>
      <c r="AC408" s="24"/>
    </row>
    <row r="409" spans="3:29" x14ac:dyDescent="0.25">
      <c r="C409" s="19"/>
      <c r="D409" s="19"/>
      <c r="E409" s="20"/>
      <c r="F409" s="21"/>
      <c r="G409" s="21"/>
      <c r="H409" s="22"/>
      <c r="K409" s="23"/>
      <c r="M409" s="26"/>
      <c r="N409" s="26"/>
      <c r="O409" s="26"/>
      <c r="P409" s="24"/>
      <c r="Q409" s="24"/>
      <c r="R409" s="24"/>
      <c r="S409" s="24"/>
      <c r="T409" s="24"/>
      <c r="U409" s="24"/>
      <c r="V409" s="24"/>
      <c r="W409" s="24"/>
      <c r="X409" s="24"/>
      <c r="Y409" s="24"/>
      <c r="Z409" s="24"/>
      <c r="AA409" s="24"/>
      <c r="AB409" s="24"/>
      <c r="AC409" s="24"/>
    </row>
    <row r="410" spans="3:29" x14ac:dyDescent="0.25">
      <c r="C410" s="19"/>
      <c r="D410" s="19"/>
      <c r="E410" s="20"/>
      <c r="F410" s="21"/>
      <c r="G410" s="21"/>
      <c r="H410" s="22"/>
      <c r="K410" s="23"/>
      <c r="M410" s="26"/>
      <c r="N410" s="26"/>
      <c r="O410" s="26"/>
      <c r="P410" s="24"/>
      <c r="Q410" s="24"/>
      <c r="R410" s="24"/>
      <c r="S410" s="24"/>
      <c r="T410" s="24"/>
      <c r="U410" s="24"/>
      <c r="V410" s="24"/>
      <c r="W410" s="24"/>
      <c r="X410" s="24"/>
      <c r="Y410" s="24"/>
      <c r="Z410" s="24"/>
      <c r="AA410" s="24"/>
      <c r="AB410" s="24"/>
      <c r="AC410" s="24"/>
    </row>
    <row r="411" spans="3:29" x14ac:dyDescent="0.25">
      <c r="C411" s="19"/>
      <c r="D411" s="19"/>
      <c r="E411" s="20"/>
      <c r="F411" s="21"/>
      <c r="G411" s="21"/>
      <c r="H411" s="22"/>
      <c r="K411" s="23"/>
      <c r="M411" s="26"/>
      <c r="N411" s="26"/>
      <c r="O411" s="26"/>
      <c r="P411" s="24"/>
      <c r="Q411" s="24"/>
      <c r="R411" s="24"/>
      <c r="S411" s="24"/>
      <c r="T411" s="24"/>
      <c r="U411" s="24"/>
      <c r="V411" s="24"/>
      <c r="W411" s="24"/>
      <c r="X411" s="24"/>
      <c r="Y411" s="24"/>
      <c r="Z411" s="24"/>
      <c r="AA411" s="24"/>
      <c r="AB411" s="24"/>
      <c r="AC411" s="24"/>
    </row>
    <row r="412" spans="3:29" x14ac:dyDescent="0.25">
      <c r="C412" s="19"/>
      <c r="D412" s="19"/>
      <c r="E412" s="20"/>
      <c r="F412" s="21"/>
      <c r="G412" s="21"/>
      <c r="H412" s="22"/>
      <c r="K412" s="23"/>
      <c r="M412" s="26"/>
      <c r="N412" s="26"/>
      <c r="O412" s="26"/>
      <c r="P412" s="24"/>
      <c r="Q412" s="24"/>
      <c r="R412" s="24"/>
      <c r="S412" s="24"/>
      <c r="T412" s="24"/>
      <c r="U412" s="24"/>
      <c r="V412" s="24"/>
      <c r="W412" s="24"/>
      <c r="X412" s="24"/>
      <c r="Y412" s="24"/>
      <c r="Z412" s="24"/>
      <c r="AA412" s="24"/>
      <c r="AB412" s="24"/>
      <c r="AC412" s="24"/>
    </row>
    <row r="413" spans="3:29" x14ac:dyDescent="0.25">
      <c r="C413" s="19"/>
      <c r="D413" s="19"/>
      <c r="E413" s="20"/>
      <c r="F413" s="21"/>
      <c r="G413" s="21"/>
      <c r="H413" s="22"/>
      <c r="K413" s="23"/>
      <c r="M413" s="26"/>
      <c r="N413" s="26"/>
      <c r="O413" s="26"/>
      <c r="P413" s="24"/>
      <c r="Q413" s="24"/>
      <c r="R413" s="24"/>
      <c r="S413" s="24"/>
      <c r="T413" s="24"/>
      <c r="U413" s="24"/>
      <c r="V413" s="24"/>
      <c r="W413" s="24"/>
      <c r="X413" s="24"/>
      <c r="Y413" s="24"/>
      <c r="Z413" s="24"/>
      <c r="AA413" s="24"/>
      <c r="AB413" s="24"/>
      <c r="AC413" s="24"/>
    </row>
    <row r="414" spans="3:29" x14ac:dyDescent="0.25">
      <c r="C414" s="19"/>
      <c r="D414" s="19"/>
      <c r="E414" s="20"/>
      <c r="F414" s="21"/>
      <c r="G414" s="21"/>
      <c r="H414" s="22"/>
      <c r="K414" s="23"/>
      <c r="M414" s="26"/>
      <c r="N414" s="26"/>
      <c r="O414" s="26"/>
      <c r="P414" s="24"/>
      <c r="Q414" s="24"/>
      <c r="R414" s="24"/>
      <c r="S414" s="24"/>
      <c r="T414" s="24"/>
      <c r="U414" s="24"/>
      <c r="V414" s="24"/>
      <c r="W414" s="24"/>
      <c r="X414" s="24"/>
      <c r="Y414" s="24"/>
      <c r="Z414" s="24"/>
      <c r="AA414" s="24"/>
      <c r="AB414" s="24"/>
      <c r="AC414" s="24"/>
    </row>
    <row r="415" spans="3:29" x14ac:dyDescent="0.25">
      <c r="C415" s="19"/>
      <c r="D415" s="19"/>
      <c r="E415" s="20"/>
      <c r="F415" s="21"/>
      <c r="G415" s="21"/>
      <c r="H415" s="22"/>
      <c r="K415" s="23"/>
      <c r="M415" s="26"/>
      <c r="N415" s="26"/>
      <c r="O415" s="26"/>
      <c r="P415" s="24"/>
      <c r="Q415" s="24"/>
      <c r="R415" s="24"/>
      <c r="S415" s="24"/>
      <c r="T415" s="24"/>
      <c r="U415" s="24"/>
      <c r="V415" s="24"/>
      <c r="W415" s="24"/>
      <c r="X415" s="24"/>
      <c r="Y415" s="24"/>
      <c r="Z415" s="24"/>
      <c r="AA415" s="24"/>
      <c r="AB415" s="24"/>
      <c r="AC415" s="24"/>
    </row>
    <row r="416" spans="3:29" x14ac:dyDescent="0.25">
      <c r="C416" s="19"/>
      <c r="D416" s="19"/>
      <c r="E416" s="20"/>
      <c r="F416" s="21"/>
      <c r="G416" s="21"/>
      <c r="H416" s="22"/>
      <c r="K416" s="23"/>
      <c r="M416" s="26"/>
      <c r="N416" s="26"/>
      <c r="O416" s="26"/>
      <c r="P416" s="24"/>
      <c r="Q416" s="24"/>
      <c r="R416" s="24"/>
      <c r="S416" s="24"/>
      <c r="T416" s="24"/>
      <c r="U416" s="24"/>
      <c r="V416" s="24"/>
      <c r="W416" s="24"/>
      <c r="X416" s="24"/>
      <c r="Y416" s="24"/>
      <c r="Z416" s="24"/>
      <c r="AA416" s="24"/>
      <c r="AB416" s="24"/>
      <c r="AC416" s="24"/>
    </row>
    <row r="417" spans="3:29" x14ac:dyDescent="0.25">
      <c r="C417" s="19"/>
      <c r="D417" s="19"/>
      <c r="E417" s="20"/>
      <c r="F417" s="21"/>
      <c r="G417" s="21"/>
      <c r="H417" s="22"/>
      <c r="K417" s="23"/>
      <c r="M417" s="26"/>
      <c r="N417" s="26"/>
      <c r="O417" s="26"/>
      <c r="P417" s="24"/>
      <c r="Q417" s="24"/>
      <c r="R417" s="24"/>
      <c r="S417" s="24"/>
      <c r="T417" s="24"/>
      <c r="U417" s="24"/>
      <c r="V417" s="24"/>
      <c r="W417" s="24"/>
      <c r="X417" s="24"/>
      <c r="Y417" s="24"/>
      <c r="Z417" s="24"/>
      <c r="AA417" s="24"/>
      <c r="AB417" s="24"/>
      <c r="AC417" s="24"/>
    </row>
    <row r="418" spans="3:29" x14ac:dyDescent="0.25">
      <c r="C418" s="19"/>
      <c r="D418" s="19"/>
      <c r="E418" s="20"/>
      <c r="F418" s="21"/>
      <c r="G418" s="21"/>
      <c r="H418" s="22"/>
      <c r="K418" s="23"/>
      <c r="M418" s="26"/>
      <c r="N418" s="26"/>
      <c r="O418" s="26"/>
      <c r="P418" s="24"/>
      <c r="Q418" s="24"/>
      <c r="R418" s="24"/>
      <c r="S418" s="24"/>
      <c r="T418" s="24"/>
      <c r="U418" s="24"/>
      <c r="V418" s="24"/>
      <c r="W418" s="24"/>
      <c r="X418" s="24"/>
      <c r="Y418" s="24"/>
      <c r="Z418" s="24"/>
      <c r="AA418" s="24"/>
      <c r="AB418" s="24"/>
      <c r="AC418" s="24"/>
    </row>
    <row r="419" spans="3:29" x14ac:dyDescent="0.25">
      <c r="C419" s="19"/>
      <c r="D419" s="19"/>
      <c r="E419" s="20"/>
      <c r="F419" s="21"/>
      <c r="G419" s="21"/>
      <c r="H419" s="22"/>
      <c r="K419" s="23"/>
      <c r="M419" s="26"/>
      <c r="N419" s="26"/>
      <c r="O419" s="26"/>
      <c r="P419" s="24"/>
      <c r="Q419" s="24"/>
      <c r="R419" s="24"/>
      <c r="S419" s="24"/>
      <c r="T419" s="24"/>
      <c r="U419" s="24"/>
      <c r="V419" s="24"/>
      <c r="W419" s="24"/>
      <c r="X419" s="24"/>
      <c r="Y419" s="24"/>
      <c r="Z419" s="24"/>
      <c r="AA419" s="24"/>
      <c r="AB419" s="24"/>
      <c r="AC419" s="24"/>
    </row>
    <row r="420" spans="3:29" x14ac:dyDescent="0.25">
      <c r="C420" s="19"/>
      <c r="D420" s="19"/>
      <c r="E420" s="20"/>
      <c r="F420" s="21"/>
      <c r="G420" s="21"/>
      <c r="H420" s="22"/>
      <c r="K420" s="23"/>
      <c r="M420" s="26"/>
      <c r="N420" s="26"/>
      <c r="O420" s="26"/>
      <c r="P420" s="24"/>
      <c r="Q420" s="24"/>
      <c r="R420" s="24"/>
      <c r="S420" s="24"/>
      <c r="T420" s="24"/>
      <c r="U420" s="24"/>
      <c r="V420" s="24"/>
      <c r="W420" s="24"/>
      <c r="X420" s="24"/>
      <c r="Y420" s="24"/>
      <c r="Z420" s="24"/>
      <c r="AA420" s="24"/>
      <c r="AB420" s="24"/>
      <c r="AC420" s="24"/>
    </row>
    <row r="421" spans="3:29" x14ac:dyDescent="0.25">
      <c r="C421" s="19"/>
      <c r="D421" s="19"/>
      <c r="E421" s="20"/>
      <c r="F421" s="21"/>
      <c r="G421" s="21"/>
      <c r="H421" s="22"/>
      <c r="K421" s="23"/>
      <c r="M421" s="26"/>
      <c r="N421" s="26"/>
      <c r="O421" s="26"/>
      <c r="P421" s="24"/>
      <c r="Q421" s="24"/>
      <c r="R421" s="24"/>
      <c r="S421" s="24"/>
      <c r="T421" s="24"/>
      <c r="U421" s="24"/>
      <c r="V421" s="24"/>
      <c r="W421" s="24"/>
      <c r="X421" s="24"/>
      <c r="Y421" s="24"/>
      <c r="Z421" s="24"/>
      <c r="AA421" s="24"/>
      <c r="AB421" s="24"/>
      <c r="AC421" s="24"/>
    </row>
    <row r="422" spans="3:29" x14ac:dyDescent="0.25">
      <c r="C422" s="19"/>
      <c r="D422" s="19"/>
      <c r="E422" s="20"/>
      <c r="F422" s="21"/>
      <c r="G422" s="21"/>
      <c r="H422" s="22"/>
      <c r="K422" s="23"/>
      <c r="M422" s="26"/>
      <c r="N422" s="26"/>
      <c r="O422" s="26"/>
      <c r="P422" s="24"/>
      <c r="Q422" s="24"/>
      <c r="R422" s="24"/>
      <c r="S422" s="24"/>
      <c r="T422" s="24"/>
      <c r="U422" s="24"/>
      <c r="V422" s="24"/>
      <c r="W422" s="24"/>
      <c r="X422" s="24"/>
      <c r="Y422" s="24"/>
      <c r="Z422" s="24"/>
      <c r="AA422" s="24"/>
      <c r="AB422" s="24"/>
      <c r="AC422" s="24"/>
    </row>
    <row r="423" spans="3:29" x14ac:dyDescent="0.25">
      <c r="C423" s="19"/>
      <c r="D423" s="19"/>
      <c r="E423" s="20"/>
      <c r="F423" s="21"/>
      <c r="G423" s="21"/>
      <c r="H423" s="22"/>
      <c r="K423" s="23"/>
      <c r="M423" s="26"/>
      <c r="N423" s="26"/>
      <c r="O423" s="26"/>
      <c r="P423" s="24"/>
      <c r="Q423" s="24"/>
      <c r="R423" s="24"/>
      <c r="S423" s="24"/>
      <c r="T423" s="24"/>
      <c r="U423" s="24"/>
      <c r="V423" s="24"/>
      <c r="W423" s="24"/>
      <c r="X423" s="24"/>
      <c r="Y423" s="24"/>
      <c r="Z423" s="24"/>
      <c r="AA423" s="24"/>
      <c r="AB423" s="24"/>
      <c r="AC423" s="24"/>
    </row>
    <row r="424" spans="3:29" x14ac:dyDescent="0.25">
      <c r="C424" s="19"/>
      <c r="D424" s="19"/>
      <c r="E424" s="20"/>
      <c r="F424" s="21"/>
      <c r="G424" s="21"/>
      <c r="H424" s="22"/>
      <c r="K424" s="23"/>
      <c r="M424" s="26"/>
      <c r="N424" s="26"/>
      <c r="O424" s="26"/>
      <c r="P424" s="24"/>
      <c r="Q424" s="24"/>
      <c r="R424" s="24"/>
      <c r="S424" s="24"/>
      <c r="T424" s="24"/>
      <c r="U424" s="24"/>
      <c r="V424" s="24"/>
      <c r="W424" s="24"/>
      <c r="X424" s="24"/>
      <c r="Y424" s="24"/>
      <c r="Z424" s="24"/>
      <c r="AA424" s="24"/>
      <c r="AB424" s="24"/>
      <c r="AC424" s="24"/>
    </row>
    <row r="425" spans="3:29" x14ac:dyDescent="0.25">
      <c r="C425" s="19"/>
      <c r="D425" s="19"/>
      <c r="E425" s="20"/>
      <c r="F425" s="21"/>
      <c r="G425" s="21"/>
      <c r="H425" s="22"/>
      <c r="K425" s="23"/>
      <c r="M425" s="26"/>
      <c r="N425" s="26"/>
      <c r="O425" s="26"/>
      <c r="P425" s="24"/>
      <c r="Q425" s="24"/>
      <c r="R425" s="24"/>
      <c r="S425" s="24"/>
      <c r="T425" s="24"/>
      <c r="U425" s="24"/>
      <c r="V425" s="24"/>
      <c r="W425" s="24"/>
      <c r="X425" s="24"/>
      <c r="Y425" s="24"/>
      <c r="Z425" s="24"/>
      <c r="AA425" s="24"/>
      <c r="AB425" s="24"/>
      <c r="AC425" s="24"/>
    </row>
    <row r="426" spans="3:29" x14ac:dyDescent="0.25">
      <c r="C426" s="19"/>
      <c r="D426" s="19"/>
      <c r="E426" s="20"/>
      <c r="F426" s="21"/>
      <c r="G426" s="21"/>
      <c r="H426" s="22"/>
      <c r="K426" s="23"/>
      <c r="M426" s="26"/>
      <c r="N426" s="26"/>
      <c r="O426" s="26"/>
      <c r="P426" s="24"/>
      <c r="Q426" s="24"/>
      <c r="R426" s="24"/>
      <c r="S426" s="24"/>
      <c r="T426" s="24"/>
      <c r="U426" s="24"/>
      <c r="V426" s="24"/>
      <c r="W426" s="24"/>
      <c r="X426" s="24"/>
      <c r="Y426" s="24"/>
      <c r="Z426" s="24"/>
      <c r="AA426" s="24"/>
      <c r="AB426" s="24"/>
      <c r="AC426" s="24"/>
    </row>
    <row r="427" spans="3:29" x14ac:dyDescent="0.25">
      <c r="C427" s="19"/>
      <c r="D427" s="19"/>
      <c r="E427" s="20"/>
      <c r="F427" s="21"/>
      <c r="G427" s="21"/>
      <c r="H427" s="22"/>
      <c r="K427" s="23"/>
      <c r="M427" s="26"/>
      <c r="N427" s="26"/>
      <c r="O427" s="26"/>
      <c r="P427" s="24"/>
      <c r="Q427" s="24"/>
      <c r="R427" s="24"/>
      <c r="S427" s="24"/>
      <c r="T427" s="24"/>
      <c r="U427" s="24"/>
      <c r="V427" s="24"/>
      <c r="W427" s="24"/>
      <c r="X427" s="24"/>
      <c r="Y427" s="24"/>
      <c r="Z427" s="24"/>
      <c r="AA427" s="24"/>
      <c r="AB427" s="24"/>
      <c r="AC427" s="24"/>
    </row>
    <row r="428" spans="3:29" x14ac:dyDescent="0.25">
      <c r="C428" s="19"/>
      <c r="D428" s="19"/>
      <c r="E428" s="20"/>
      <c r="F428" s="21"/>
      <c r="G428" s="21"/>
      <c r="H428" s="22"/>
      <c r="K428" s="23"/>
      <c r="M428" s="26"/>
      <c r="N428" s="26"/>
      <c r="O428" s="26"/>
      <c r="P428" s="24"/>
      <c r="Q428" s="24"/>
      <c r="R428" s="24"/>
      <c r="S428" s="24"/>
      <c r="T428" s="24"/>
      <c r="U428" s="24"/>
      <c r="V428" s="24"/>
      <c r="W428" s="24"/>
      <c r="X428" s="24"/>
      <c r="Y428" s="24"/>
      <c r="Z428" s="24"/>
      <c r="AA428" s="24"/>
      <c r="AB428" s="24"/>
      <c r="AC428" s="24"/>
    </row>
    <row r="429" spans="3:29" x14ac:dyDescent="0.25">
      <c r="C429" s="19"/>
      <c r="D429" s="19"/>
      <c r="E429" s="20"/>
      <c r="F429" s="21"/>
      <c r="G429" s="21"/>
      <c r="H429" s="22"/>
      <c r="K429" s="23"/>
      <c r="M429" s="26"/>
      <c r="N429" s="26"/>
      <c r="O429" s="26"/>
      <c r="P429" s="24"/>
      <c r="Q429" s="24"/>
      <c r="R429" s="24"/>
      <c r="S429" s="24"/>
      <c r="T429" s="24"/>
      <c r="U429" s="24"/>
      <c r="V429" s="24"/>
      <c r="W429" s="24"/>
      <c r="X429" s="24"/>
      <c r="Y429" s="24"/>
      <c r="Z429" s="24"/>
      <c r="AA429" s="24"/>
      <c r="AB429" s="24"/>
      <c r="AC429" s="24"/>
    </row>
    <row r="430" spans="3:29" x14ac:dyDescent="0.25">
      <c r="C430" s="19"/>
      <c r="D430" s="19"/>
      <c r="E430" s="20"/>
      <c r="F430" s="21"/>
      <c r="G430" s="21"/>
      <c r="H430" s="22"/>
      <c r="K430" s="23"/>
      <c r="M430" s="26"/>
      <c r="N430" s="26"/>
      <c r="O430" s="26"/>
      <c r="P430" s="24"/>
      <c r="Q430" s="24"/>
      <c r="R430" s="24"/>
      <c r="S430" s="24"/>
      <c r="T430" s="24"/>
      <c r="U430" s="24"/>
      <c r="V430" s="24"/>
      <c r="W430" s="24"/>
      <c r="X430" s="24"/>
      <c r="Y430" s="24"/>
      <c r="Z430" s="24"/>
      <c r="AA430" s="24"/>
      <c r="AB430" s="24"/>
      <c r="AC430" s="24"/>
    </row>
    <row r="431" spans="3:29" x14ac:dyDescent="0.25">
      <c r="C431" s="19"/>
      <c r="D431" s="19"/>
      <c r="E431" s="20"/>
      <c r="F431" s="21"/>
      <c r="G431" s="21"/>
      <c r="H431" s="22"/>
      <c r="K431" s="23"/>
      <c r="M431" s="26"/>
      <c r="N431" s="26"/>
      <c r="O431" s="26"/>
      <c r="P431" s="24"/>
      <c r="Q431" s="24"/>
      <c r="R431" s="24"/>
      <c r="S431" s="24"/>
      <c r="T431" s="24"/>
      <c r="U431" s="24"/>
      <c r="V431" s="24"/>
      <c r="W431" s="24"/>
      <c r="X431" s="24"/>
      <c r="Y431" s="24"/>
      <c r="Z431" s="24"/>
      <c r="AA431" s="24"/>
      <c r="AB431" s="24"/>
      <c r="AC431" s="24"/>
    </row>
    <row r="432" spans="3:29" x14ac:dyDescent="0.25">
      <c r="C432" s="19"/>
      <c r="D432" s="19"/>
      <c r="E432" s="20"/>
      <c r="F432" s="21"/>
      <c r="G432" s="21"/>
      <c r="H432" s="22"/>
      <c r="K432" s="23"/>
      <c r="M432" s="26"/>
      <c r="N432" s="26"/>
      <c r="O432" s="26"/>
      <c r="P432" s="24"/>
      <c r="Q432" s="24"/>
      <c r="R432" s="24"/>
      <c r="S432" s="24"/>
      <c r="T432" s="24"/>
      <c r="U432" s="24"/>
      <c r="V432" s="24"/>
      <c r="W432" s="24"/>
      <c r="X432" s="24"/>
      <c r="Y432" s="24"/>
      <c r="Z432" s="24"/>
      <c r="AA432" s="24"/>
      <c r="AB432" s="24"/>
      <c r="AC432" s="24"/>
    </row>
    <row r="433" spans="3:29" x14ac:dyDescent="0.25">
      <c r="C433" s="19"/>
      <c r="D433" s="19"/>
      <c r="E433" s="20"/>
      <c r="F433" s="21"/>
      <c r="G433" s="21"/>
      <c r="H433" s="22"/>
      <c r="K433" s="23"/>
      <c r="M433" s="26"/>
      <c r="N433" s="26"/>
      <c r="O433" s="26"/>
      <c r="P433" s="24"/>
      <c r="Q433" s="24"/>
      <c r="R433" s="24"/>
      <c r="S433" s="24"/>
      <c r="T433" s="24"/>
      <c r="U433" s="24"/>
      <c r="V433" s="24"/>
      <c r="W433" s="24"/>
      <c r="X433" s="24"/>
      <c r="Y433" s="24"/>
      <c r="Z433" s="24"/>
      <c r="AA433" s="24"/>
      <c r="AB433" s="24"/>
      <c r="AC433" s="24"/>
    </row>
    <row r="434" spans="3:29" x14ac:dyDescent="0.25">
      <c r="C434" s="19"/>
      <c r="D434" s="19"/>
      <c r="E434" s="20"/>
      <c r="F434" s="21"/>
      <c r="G434" s="21"/>
      <c r="H434" s="22"/>
      <c r="K434" s="23"/>
      <c r="M434" s="26"/>
      <c r="N434" s="26"/>
      <c r="O434" s="26"/>
      <c r="P434" s="24"/>
      <c r="Q434" s="24"/>
      <c r="R434" s="24"/>
      <c r="S434" s="24"/>
      <c r="T434" s="24"/>
      <c r="U434" s="24"/>
      <c r="V434" s="24"/>
      <c r="W434" s="24"/>
      <c r="X434" s="24"/>
      <c r="Y434" s="24"/>
      <c r="Z434" s="24"/>
      <c r="AA434" s="24"/>
      <c r="AB434" s="24"/>
      <c r="AC434" s="24"/>
    </row>
  </sheetData>
  <mergeCells count="6">
    <mergeCell ref="S4:S5"/>
    <mergeCell ref="P2:S2"/>
    <mergeCell ref="T2:W2"/>
    <mergeCell ref="W4:W5"/>
    <mergeCell ref="AA4:AA5"/>
    <mergeCell ref="X2:AA2"/>
  </mergeCells>
  <phoneticPr fontId="13" type="noConversion"/>
  <conditionalFormatting sqref="P7:AA7 R7:R184 AB7:AC184 W8:W184 AA8:AA184">
    <cfRule type="cellIs" dxfId="2" priority="4" operator="lessThan">
      <formula>0</formula>
    </cfRule>
  </conditionalFormatting>
  <conditionalFormatting sqref="S8:S184">
    <cfRule type="cellIs" dxfId="1" priority="2" operator="lessThan">
      <formula>0</formula>
    </cfRule>
  </conditionalFormatting>
  <conditionalFormatting sqref="V8:V184">
    <cfRule type="cellIs" dxfId="0" priority="1" operator="lessThan">
      <formula>0</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62F2-F92B-443A-A298-33C84436063C}">
  <dimension ref="B2:AD57"/>
  <sheetViews>
    <sheetView showGridLines="0" zoomScale="70" zoomScaleNormal="70" workbookViewId="0">
      <selection activeCell="L69" sqref="L69"/>
    </sheetView>
  </sheetViews>
  <sheetFormatPr defaultRowHeight="15" x14ac:dyDescent="0.25"/>
  <cols>
    <col min="2" max="3" width="32.5703125" customWidth="1"/>
    <col min="4" max="4" width="20.7109375" style="40" customWidth="1"/>
    <col min="5" max="5" width="20.85546875" style="40" customWidth="1"/>
    <col min="6" max="6" width="25" customWidth="1"/>
    <col min="7" max="8" width="24.140625" customWidth="1"/>
    <col min="9" max="9" width="32.85546875" customWidth="1"/>
    <col min="10" max="10" width="21.7109375" customWidth="1"/>
    <col min="11" max="11" width="38.5703125" customWidth="1"/>
    <col min="12" max="12" width="37.85546875" customWidth="1"/>
    <col min="13" max="13" width="26.7109375" customWidth="1"/>
  </cols>
  <sheetData>
    <row r="2" spans="2:30" s="28" customFormat="1" ht="66" customHeight="1" thickBot="1" x14ac:dyDescent="0.6">
      <c r="B2" s="34" t="s">
        <v>65</v>
      </c>
      <c r="C2" s="34"/>
      <c r="D2" s="212"/>
      <c r="E2" s="212"/>
      <c r="F2" s="34"/>
      <c r="G2" s="34"/>
      <c r="H2" s="34"/>
      <c r="I2" s="35"/>
      <c r="J2" s="35"/>
      <c r="AC2" s="32"/>
      <c r="AD2" s="32"/>
    </row>
    <row r="3" spans="2:30" s="28" customFormat="1" ht="64.5" customHeight="1" thickBot="1" x14ac:dyDescent="0.45">
      <c r="B3" s="262" t="s">
        <v>108</v>
      </c>
      <c r="C3" s="262"/>
      <c r="D3" s="262"/>
      <c r="E3" s="262"/>
      <c r="F3" s="262"/>
      <c r="G3" s="262"/>
      <c r="H3" s="262"/>
      <c r="I3" s="263"/>
      <c r="J3" s="259" t="s">
        <v>68</v>
      </c>
      <c r="K3" s="260"/>
      <c r="L3" s="260"/>
      <c r="M3" s="261"/>
      <c r="AC3" s="32"/>
      <c r="AD3" s="32"/>
    </row>
    <row r="5" spans="2:30" ht="15.75" x14ac:dyDescent="0.25">
      <c r="B5" s="116" t="s">
        <v>0</v>
      </c>
      <c r="C5" s="116" t="s">
        <v>538</v>
      </c>
      <c r="D5" s="116" t="s">
        <v>543</v>
      </c>
      <c r="E5" s="116" t="s">
        <v>539</v>
      </c>
      <c r="F5" s="116" t="s">
        <v>9</v>
      </c>
      <c r="G5" s="116" t="s">
        <v>12</v>
      </c>
      <c r="H5" s="116" t="s">
        <v>90</v>
      </c>
      <c r="I5" s="116" t="s">
        <v>13</v>
      </c>
      <c r="J5" s="116" t="s">
        <v>14</v>
      </c>
      <c r="K5" s="116" t="s">
        <v>15</v>
      </c>
      <c r="L5" s="116" t="s">
        <v>16</v>
      </c>
      <c r="M5" s="116" t="s">
        <v>17</v>
      </c>
    </row>
    <row r="6" spans="2:30" x14ac:dyDescent="0.25">
      <c r="B6" s="41" t="s">
        <v>120</v>
      </c>
      <c r="C6" s="41" t="s">
        <v>425</v>
      </c>
      <c r="D6" s="106">
        <v>5</v>
      </c>
      <c r="E6" s="106" t="s">
        <v>542</v>
      </c>
      <c r="F6" s="41" t="s">
        <v>10</v>
      </c>
      <c r="G6" s="106">
        <v>6.9499999999999993</v>
      </c>
      <c r="H6" s="117">
        <f>VLOOKUP(F6,'4. Normen &amp; Tarieven'!$B$32:$C$34,2,0)</f>
        <v>0</v>
      </c>
      <c r="I6" s="118">
        <f>Tabel11[[#This Row],[Aantal m2 / stuks]]*Tabel11[[#This Row],[Kosten per m2]]</f>
        <v>0</v>
      </c>
      <c r="J6" s="106">
        <v>2</v>
      </c>
      <c r="K6" s="118">
        <f>Tabel11[[#This Row],[Kosten per beurt]]*Tabel11[[#This Row],[Frequentie]]</f>
        <v>0</v>
      </c>
      <c r="L6" s="150">
        <v>0</v>
      </c>
      <c r="M6" s="118">
        <f>Tabel11[[#This Row],[Kosten bewassing per jaar]]+Tabel11[[#This Row],[Kosten klimmateriaal per jaar]]</f>
        <v>0</v>
      </c>
    </row>
    <row r="7" spans="2:30" x14ac:dyDescent="0.25">
      <c r="B7" s="41" t="s">
        <v>120</v>
      </c>
      <c r="C7" s="41" t="s">
        <v>425</v>
      </c>
      <c r="D7" s="106">
        <v>18</v>
      </c>
      <c r="E7" s="106" t="s">
        <v>542</v>
      </c>
      <c r="F7" s="41" t="s">
        <v>10</v>
      </c>
      <c r="G7" s="106">
        <v>25.56</v>
      </c>
      <c r="H7" s="117">
        <f>VLOOKUP(F7,'4. Normen &amp; Tarieven'!$B$32:$C$34,2,0)</f>
        <v>0</v>
      </c>
      <c r="I7" s="118">
        <f>Tabel11[[#This Row],[Aantal m2 / stuks]]*Tabel11[[#This Row],[Kosten per m2]]</f>
        <v>0</v>
      </c>
      <c r="J7" s="106">
        <v>2</v>
      </c>
      <c r="K7" s="118">
        <f>Tabel11[[#This Row],[Kosten per beurt]]*Tabel11[[#This Row],[Frequentie]]</f>
        <v>0</v>
      </c>
      <c r="L7" s="150">
        <v>0</v>
      </c>
      <c r="M7" s="118">
        <f>Tabel11[[#This Row],[Kosten bewassing per jaar]]+Tabel11[[#This Row],[Kosten klimmateriaal per jaar]]</f>
        <v>0</v>
      </c>
    </row>
    <row r="8" spans="2:30" x14ac:dyDescent="0.25">
      <c r="B8" s="41" t="s">
        <v>120</v>
      </c>
      <c r="C8" s="41" t="s">
        <v>425</v>
      </c>
      <c r="D8" s="106">
        <v>2</v>
      </c>
      <c r="E8" s="106" t="s">
        <v>542</v>
      </c>
      <c r="F8" s="41" t="s">
        <v>10</v>
      </c>
      <c r="G8" s="106">
        <v>2</v>
      </c>
      <c r="H8" s="117">
        <f>VLOOKUP(F8,'4. Normen &amp; Tarieven'!$B$32:$C$34,2,0)</f>
        <v>0</v>
      </c>
      <c r="I8" s="118">
        <f>Tabel11[[#This Row],[Aantal m2 / stuks]]*Tabel11[[#This Row],[Kosten per m2]]</f>
        <v>0</v>
      </c>
      <c r="J8" s="106">
        <v>2</v>
      </c>
      <c r="K8" s="118">
        <f>Tabel11[[#This Row],[Kosten per beurt]]*Tabel11[[#This Row],[Frequentie]]</f>
        <v>0</v>
      </c>
      <c r="L8" s="150">
        <v>0</v>
      </c>
      <c r="M8" s="118">
        <f>Tabel11[[#This Row],[Kosten bewassing per jaar]]+Tabel11[[#This Row],[Kosten klimmateriaal per jaar]]</f>
        <v>0</v>
      </c>
    </row>
    <row r="9" spans="2:30" x14ac:dyDescent="0.25">
      <c r="B9" s="41" t="s">
        <v>120</v>
      </c>
      <c r="C9" s="41" t="s">
        <v>425</v>
      </c>
      <c r="D9" s="106">
        <v>1</v>
      </c>
      <c r="E9" s="106" t="s">
        <v>542</v>
      </c>
      <c r="F9" s="41" t="s">
        <v>10</v>
      </c>
      <c r="G9" s="106">
        <v>0.85</v>
      </c>
      <c r="H9" s="117">
        <f>VLOOKUP(F9,'4. Normen &amp; Tarieven'!$B$32:$C$34,2,0)</f>
        <v>0</v>
      </c>
      <c r="I9" s="118">
        <f>Tabel11[[#This Row],[Aantal m2 / stuks]]*Tabel11[[#This Row],[Kosten per m2]]</f>
        <v>0</v>
      </c>
      <c r="J9" s="106">
        <v>2</v>
      </c>
      <c r="K9" s="118">
        <f>Tabel11[[#This Row],[Kosten per beurt]]*Tabel11[[#This Row],[Frequentie]]</f>
        <v>0</v>
      </c>
      <c r="L9" s="150">
        <v>0</v>
      </c>
      <c r="M9" s="118">
        <f>Tabel11[[#This Row],[Kosten bewassing per jaar]]+Tabel11[[#This Row],[Kosten klimmateriaal per jaar]]</f>
        <v>0</v>
      </c>
    </row>
    <row r="10" spans="2:30" x14ac:dyDescent="0.25">
      <c r="B10" s="41" t="s">
        <v>120</v>
      </c>
      <c r="C10" s="41" t="s">
        <v>425</v>
      </c>
      <c r="D10" s="106">
        <v>18</v>
      </c>
      <c r="E10" s="106" t="s">
        <v>542</v>
      </c>
      <c r="F10" s="41" t="s">
        <v>10</v>
      </c>
      <c r="G10" s="106">
        <v>26.64</v>
      </c>
      <c r="H10" s="117">
        <f>VLOOKUP(F10,'4. Normen &amp; Tarieven'!$B$32:$C$34,2,0)</f>
        <v>0</v>
      </c>
      <c r="I10" s="118">
        <f>Tabel11[[#This Row],[Aantal m2 / stuks]]*Tabel11[[#This Row],[Kosten per m2]]</f>
        <v>0</v>
      </c>
      <c r="J10" s="106">
        <v>2</v>
      </c>
      <c r="K10" s="118">
        <f>Tabel11[[#This Row],[Kosten per beurt]]*Tabel11[[#This Row],[Frequentie]]</f>
        <v>0</v>
      </c>
      <c r="L10" s="150">
        <v>0</v>
      </c>
      <c r="M10" s="118">
        <f>Tabel11[[#This Row],[Kosten bewassing per jaar]]+Tabel11[[#This Row],[Kosten klimmateriaal per jaar]]</f>
        <v>0</v>
      </c>
    </row>
    <row r="11" spans="2:30" x14ac:dyDescent="0.25">
      <c r="B11" s="41" t="s">
        <v>120</v>
      </c>
      <c r="C11" s="41" t="s">
        <v>425</v>
      </c>
      <c r="D11" s="106">
        <v>17</v>
      </c>
      <c r="E11" s="106" t="s">
        <v>542</v>
      </c>
      <c r="F11" s="41" t="s">
        <v>10</v>
      </c>
      <c r="G11" s="106">
        <v>10.88</v>
      </c>
      <c r="H11" s="117">
        <f>VLOOKUP(F11,'4. Normen &amp; Tarieven'!$B$32:$C$34,2,0)</f>
        <v>0</v>
      </c>
      <c r="I11" s="118">
        <f>Tabel11[[#This Row],[Aantal m2 / stuks]]*Tabel11[[#This Row],[Kosten per m2]]</f>
        <v>0</v>
      </c>
      <c r="J11" s="106">
        <v>2</v>
      </c>
      <c r="K11" s="118">
        <f>Tabel11[[#This Row],[Kosten per beurt]]*Tabel11[[#This Row],[Frequentie]]</f>
        <v>0</v>
      </c>
      <c r="L11" s="150">
        <v>0</v>
      </c>
      <c r="M11" s="118">
        <f>Tabel11[[#This Row],[Kosten bewassing per jaar]]+Tabel11[[#This Row],[Kosten klimmateriaal per jaar]]</f>
        <v>0</v>
      </c>
    </row>
    <row r="12" spans="2:30" x14ac:dyDescent="0.25">
      <c r="B12" s="41" t="s">
        <v>120</v>
      </c>
      <c r="C12" s="41" t="s">
        <v>425</v>
      </c>
      <c r="D12" s="106">
        <v>5</v>
      </c>
      <c r="E12" s="106" t="s">
        <v>542</v>
      </c>
      <c r="F12" s="41" t="s">
        <v>11</v>
      </c>
      <c r="G12" s="106">
        <v>6.9499999999999993</v>
      </c>
      <c r="H12" s="117">
        <f>VLOOKUP(F12,'4. Normen &amp; Tarieven'!$B$32:$C$34,2,0)</f>
        <v>0</v>
      </c>
      <c r="I12" s="118">
        <f>Tabel11[[#This Row],[Aantal m2 / stuks]]*Tabel11[[#This Row],[Kosten per m2]]</f>
        <v>0</v>
      </c>
      <c r="J12" s="106">
        <v>2</v>
      </c>
      <c r="K12" s="118">
        <f>Tabel11[[#This Row],[Kosten per beurt]]*Tabel11[[#This Row],[Frequentie]]</f>
        <v>0</v>
      </c>
      <c r="L12" s="150">
        <v>0</v>
      </c>
      <c r="M12" s="118">
        <f>Tabel11[[#This Row],[Kosten bewassing per jaar]]+Tabel11[[#This Row],[Kosten klimmateriaal per jaar]]</f>
        <v>0</v>
      </c>
    </row>
    <row r="13" spans="2:30" x14ac:dyDescent="0.25">
      <c r="B13" s="41" t="s">
        <v>120</v>
      </c>
      <c r="C13" s="41" t="s">
        <v>425</v>
      </c>
      <c r="D13" s="106">
        <v>18</v>
      </c>
      <c r="E13" s="106" t="s">
        <v>542</v>
      </c>
      <c r="F13" s="41" t="s">
        <v>11</v>
      </c>
      <c r="G13" s="106">
        <v>25.56</v>
      </c>
      <c r="H13" s="117">
        <f>VLOOKUP(F13,'4. Normen &amp; Tarieven'!$B$32:$C$34,2,0)</f>
        <v>0</v>
      </c>
      <c r="I13" s="118">
        <f>Tabel11[[#This Row],[Aantal m2 / stuks]]*Tabel11[[#This Row],[Kosten per m2]]</f>
        <v>0</v>
      </c>
      <c r="J13" s="106">
        <v>2</v>
      </c>
      <c r="K13" s="118">
        <f>Tabel11[[#This Row],[Kosten per beurt]]*Tabel11[[#This Row],[Frequentie]]</f>
        <v>0</v>
      </c>
      <c r="L13" s="150">
        <v>0</v>
      </c>
      <c r="M13" s="118">
        <f>Tabel11[[#This Row],[Kosten bewassing per jaar]]+Tabel11[[#This Row],[Kosten klimmateriaal per jaar]]</f>
        <v>0</v>
      </c>
    </row>
    <row r="14" spans="2:30" x14ac:dyDescent="0.25">
      <c r="B14" s="41" t="s">
        <v>120</v>
      </c>
      <c r="C14" s="41" t="s">
        <v>425</v>
      </c>
      <c r="D14" s="106">
        <v>2</v>
      </c>
      <c r="E14" s="106" t="s">
        <v>542</v>
      </c>
      <c r="F14" s="41" t="s">
        <v>11</v>
      </c>
      <c r="G14" s="106">
        <v>2</v>
      </c>
      <c r="H14" s="117">
        <f>VLOOKUP(F14,'4. Normen &amp; Tarieven'!$B$32:$C$34,2,0)</f>
        <v>0</v>
      </c>
      <c r="I14" s="118">
        <f>Tabel11[[#This Row],[Aantal m2 / stuks]]*Tabel11[[#This Row],[Kosten per m2]]</f>
        <v>0</v>
      </c>
      <c r="J14" s="106">
        <v>2</v>
      </c>
      <c r="K14" s="118">
        <f>Tabel11[[#This Row],[Kosten per beurt]]*Tabel11[[#This Row],[Frequentie]]</f>
        <v>0</v>
      </c>
      <c r="L14" s="150">
        <v>0</v>
      </c>
      <c r="M14" s="118">
        <f>Tabel11[[#This Row],[Kosten bewassing per jaar]]+Tabel11[[#This Row],[Kosten klimmateriaal per jaar]]</f>
        <v>0</v>
      </c>
    </row>
    <row r="15" spans="2:30" x14ac:dyDescent="0.25">
      <c r="B15" s="41" t="s">
        <v>120</v>
      </c>
      <c r="C15" s="41" t="s">
        <v>425</v>
      </c>
      <c r="D15" s="106">
        <v>1</v>
      </c>
      <c r="E15" s="106" t="s">
        <v>542</v>
      </c>
      <c r="F15" s="41" t="s">
        <v>11</v>
      </c>
      <c r="G15" s="106">
        <v>0.85</v>
      </c>
      <c r="H15" s="117">
        <f>VLOOKUP(F15,'4. Normen &amp; Tarieven'!$B$32:$C$34,2,0)</f>
        <v>0</v>
      </c>
      <c r="I15" s="118">
        <f>Tabel11[[#This Row],[Aantal m2 / stuks]]*Tabel11[[#This Row],[Kosten per m2]]</f>
        <v>0</v>
      </c>
      <c r="J15" s="106">
        <v>2</v>
      </c>
      <c r="K15" s="118">
        <f>Tabel11[[#This Row],[Kosten per beurt]]*Tabel11[[#This Row],[Frequentie]]</f>
        <v>0</v>
      </c>
      <c r="L15" s="150">
        <v>0</v>
      </c>
      <c r="M15" s="118">
        <f>Tabel11[[#This Row],[Kosten bewassing per jaar]]+Tabel11[[#This Row],[Kosten klimmateriaal per jaar]]</f>
        <v>0</v>
      </c>
    </row>
    <row r="16" spans="2:30" x14ac:dyDescent="0.25">
      <c r="B16" s="41" t="s">
        <v>120</v>
      </c>
      <c r="C16" s="58" t="s">
        <v>425</v>
      </c>
      <c r="D16" s="59">
        <v>18</v>
      </c>
      <c r="E16" s="59" t="s">
        <v>542</v>
      </c>
      <c r="F16" s="41" t="s">
        <v>11</v>
      </c>
      <c r="G16" s="59">
        <v>26.64</v>
      </c>
      <c r="H16" s="117">
        <f>VLOOKUP(F16,'4. Normen &amp; Tarieven'!$B$32:$C$34,2,0)</f>
        <v>0</v>
      </c>
      <c r="I16" s="119">
        <f>Tabel11[[#This Row],[Aantal m2 / stuks]]*Tabel11[[#This Row],[Kosten per m2]]</f>
        <v>0</v>
      </c>
      <c r="J16" s="106">
        <v>2</v>
      </c>
      <c r="K16" s="119">
        <f>Tabel11[[#This Row],[Kosten per beurt]]*Tabel11[[#This Row],[Frequentie]]</f>
        <v>0</v>
      </c>
      <c r="L16" s="150">
        <v>0</v>
      </c>
      <c r="M16" s="119">
        <f>Tabel11[[#This Row],[Kosten bewassing per jaar]]+Tabel11[[#This Row],[Kosten klimmateriaal per jaar]]</f>
        <v>0</v>
      </c>
    </row>
    <row r="17" spans="2:13" x14ac:dyDescent="0.25">
      <c r="B17" s="41" t="s">
        <v>120</v>
      </c>
      <c r="C17" s="41" t="s">
        <v>425</v>
      </c>
      <c r="D17" s="106">
        <v>17</v>
      </c>
      <c r="E17" s="106" t="s">
        <v>542</v>
      </c>
      <c r="F17" s="41" t="s">
        <v>11</v>
      </c>
      <c r="G17" s="106">
        <v>10.88</v>
      </c>
      <c r="H17" s="117">
        <f>VLOOKUP(F17,'4. Normen &amp; Tarieven'!$B$32:$C$34,2,0)</f>
        <v>0</v>
      </c>
      <c r="I17" s="118">
        <f>Tabel11[[#This Row],[Aantal m2 / stuks]]*Tabel11[[#This Row],[Kosten per m2]]</f>
        <v>0</v>
      </c>
      <c r="J17" s="106">
        <v>2</v>
      </c>
      <c r="K17" s="118">
        <f>Tabel11[[#This Row],[Kosten per beurt]]*Tabel11[[#This Row],[Frequentie]]</f>
        <v>0</v>
      </c>
      <c r="L17" s="150">
        <v>0</v>
      </c>
      <c r="M17" s="118">
        <f>Tabel11[[#This Row],[Kosten bewassing per jaar]]+Tabel11[[#This Row],[Kosten klimmateriaal per jaar]]</f>
        <v>0</v>
      </c>
    </row>
    <row r="18" spans="2:13" x14ac:dyDescent="0.25">
      <c r="B18" s="41" t="s">
        <v>120</v>
      </c>
      <c r="C18" s="41" t="s">
        <v>425</v>
      </c>
      <c r="D18" s="106">
        <v>1</v>
      </c>
      <c r="E18" s="106" t="s">
        <v>542</v>
      </c>
      <c r="F18" s="41" t="s">
        <v>541</v>
      </c>
      <c r="G18" s="106">
        <v>18.78</v>
      </c>
      <c r="H18" s="117">
        <f>VLOOKUP(F18,'4. Normen &amp; Tarieven'!$B$32:$C$34,2,0)</f>
        <v>0</v>
      </c>
      <c r="I18" s="118">
        <f>Tabel11[[#This Row],[Aantal m2 / stuks]]*Tabel11[[#This Row],[Kosten per m2]]</f>
        <v>0</v>
      </c>
      <c r="J18" s="106">
        <v>2</v>
      </c>
      <c r="K18" s="118">
        <f>Tabel11[[#This Row],[Kosten per beurt]]*Tabel11[[#This Row],[Frequentie]]</f>
        <v>0</v>
      </c>
      <c r="L18" s="150">
        <v>0</v>
      </c>
      <c r="M18" s="118">
        <f>Tabel11[[#This Row],[Kosten bewassing per jaar]]+Tabel11[[#This Row],[Kosten klimmateriaal per jaar]]</f>
        <v>0</v>
      </c>
    </row>
    <row r="19" spans="2:13" x14ac:dyDescent="0.25">
      <c r="B19" s="41" t="s">
        <v>120</v>
      </c>
      <c r="C19" s="41" t="s">
        <v>425</v>
      </c>
      <c r="D19" s="106">
        <v>3</v>
      </c>
      <c r="E19" s="106" t="s">
        <v>542</v>
      </c>
      <c r="F19" s="41" t="s">
        <v>541</v>
      </c>
      <c r="G19" s="106">
        <v>12.96</v>
      </c>
      <c r="H19" s="117">
        <f>VLOOKUP(F19,'4. Normen &amp; Tarieven'!$B$32:$C$34,2,0)</f>
        <v>0</v>
      </c>
      <c r="I19" s="118">
        <f>Tabel11[[#This Row],[Aantal m2 / stuks]]*Tabel11[[#This Row],[Kosten per m2]]</f>
        <v>0</v>
      </c>
      <c r="J19" s="106">
        <v>2</v>
      </c>
      <c r="K19" s="118">
        <f>Tabel11[[#This Row],[Kosten per beurt]]*Tabel11[[#This Row],[Frequentie]]</f>
        <v>0</v>
      </c>
      <c r="L19" s="150">
        <v>0</v>
      </c>
      <c r="M19" s="118">
        <f>Tabel11[[#This Row],[Kosten bewassing per jaar]]+Tabel11[[#This Row],[Kosten klimmateriaal per jaar]]</f>
        <v>0</v>
      </c>
    </row>
    <row r="20" spans="2:13" x14ac:dyDescent="0.25">
      <c r="B20" s="41" t="s">
        <v>120</v>
      </c>
      <c r="C20" s="41" t="s">
        <v>425</v>
      </c>
      <c r="D20" s="106">
        <v>1</v>
      </c>
      <c r="E20" s="106" t="s">
        <v>542</v>
      </c>
      <c r="F20" s="41" t="s">
        <v>541</v>
      </c>
      <c r="G20" s="106">
        <v>3.1</v>
      </c>
      <c r="H20" s="117">
        <f>VLOOKUP(F20,'4. Normen &amp; Tarieven'!$B$32:$C$34,2,0)</f>
        <v>0</v>
      </c>
      <c r="I20" s="118">
        <f>Tabel11[[#This Row],[Aantal m2 / stuks]]*Tabel11[[#This Row],[Kosten per m2]]</f>
        <v>0</v>
      </c>
      <c r="J20" s="106">
        <v>2</v>
      </c>
      <c r="K20" s="118">
        <f>Tabel11[[#This Row],[Kosten per beurt]]*Tabel11[[#This Row],[Frequentie]]</f>
        <v>0</v>
      </c>
      <c r="L20" s="150">
        <v>0</v>
      </c>
      <c r="M20" s="118">
        <f>Tabel11[[#This Row],[Kosten bewassing per jaar]]+Tabel11[[#This Row],[Kosten klimmateriaal per jaar]]</f>
        <v>0</v>
      </c>
    </row>
    <row r="21" spans="2:13" x14ac:dyDescent="0.25">
      <c r="B21" s="41" t="s">
        <v>120</v>
      </c>
      <c r="C21" s="41" t="s">
        <v>425</v>
      </c>
      <c r="D21" s="106">
        <v>3</v>
      </c>
      <c r="E21" s="106" t="s">
        <v>542</v>
      </c>
      <c r="F21" s="41" t="s">
        <v>541</v>
      </c>
      <c r="G21" s="106">
        <v>8.58</v>
      </c>
      <c r="H21" s="117">
        <f>VLOOKUP(F21,'4. Normen &amp; Tarieven'!$B$32:$C$34,2,0)</f>
        <v>0</v>
      </c>
      <c r="I21" s="118">
        <f>Tabel11[[#This Row],[Aantal m2 / stuks]]*Tabel11[[#This Row],[Kosten per m2]]</f>
        <v>0</v>
      </c>
      <c r="J21" s="106">
        <v>2</v>
      </c>
      <c r="K21" s="118">
        <f>Tabel11[[#This Row],[Kosten per beurt]]*Tabel11[[#This Row],[Frequentie]]</f>
        <v>0</v>
      </c>
      <c r="L21" s="150">
        <v>0</v>
      </c>
      <c r="M21" s="118">
        <f>Tabel11[[#This Row],[Kosten bewassing per jaar]]+Tabel11[[#This Row],[Kosten klimmateriaal per jaar]]</f>
        <v>0</v>
      </c>
    </row>
    <row r="22" spans="2:13" x14ac:dyDescent="0.25">
      <c r="B22" s="41" t="s">
        <v>120</v>
      </c>
      <c r="C22" s="41" t="s">
        <v>425</v>
      </c>
      <c r="D22" s="106">
        <v>1</v>
      </c>
      <c r="E22" s="106" t="s">
        <v>542</v>
      </c>
      <c r="F22" s="41" t="s">
        <v>541</v>
      </c>
      <c r="G22" s="106">
        <v>2</v>
      </c>
      <c r="H22" s="117">
        <f>VLOOKUP(F22,'4. Normen &amp; Tarieven'!$B$32:$C$34,2,0)</f>
        <v>0</v>
      </c>
      <c r="I22" s="118">
        <f>Tabel11[[#This Row],[Aantal m2 / stuks]]*Tabel11[[#This Row],[Kosten per m2]]</f>
        <v>0</v>
      </c>
      <c r="J22" s="106">
        <v>2</v>
      </c>
      <c r="K22" s="118">
        <f>Tabel11[[#This Row],[Kosten per beurt]]*Tabel11[[#This Row],[Frequentie]]</f>
        <v>0</v>
      </c>
      <c r="L22" s="150">
        <v>0</v>
      </c>
      <c r="M22" s="118">
        <f>Tabel11[[#This Row],[Kosten bewassing per jaar]]+Tabel11[[#This Row],[Kosten klimmateriaal per jaar]]</f>
        <v>0</v>
      </c>
    </row>
    <row r="23" spans="2:13" x14ac:dyDescent="0.25">
      <c r="B23" s="41" t="s">
        <v>120</v>
      </c>
      <c r="C23" s="41" t="s">
        <v>425</v>
      </c>
      <c r="D23" s="106">
        <v>5</v>
      </c>
      <c r="E23" s="106" t="s">
        <v>542</v>
      </c>
      <c r="F23" s="41" t="s">
        <v>541</v>
      </c>
      <c r="G23" s="106">
        <v>16.200000000000003</v>
      </c>
      <c r="H23" s="117">
        <f>VLOOKUP(F23,'4. Normen &amp; Tarieven'!$B$32:$C$34,2,0)</f>
        <v>0</v>
      </c>
      <c r="I23" s="118">
        <f>Tabel11[[#This Row],[Aantal m2 / stuks]]*Tabel11[[#This Row],[Kosten per m2]]</f>
        <v>0</v>
      </c>
      <c r="J23" s="106">
        <v>2</v>
      </c>
      <c r="K23" s="118">
        <f>Tabel11[[#This Row],[Kosten per beurt]]*Tabel11[[#This Row],[Frequentie]]</f>
        <v>0</v>
      </c>
      <c r="L23" s="150">
        <v>0</v>
      </c>
      <c r="M23" s="118">
        <f>Tabel11[[#This Row],[Kosten bewassing per jaar]]+Tabel11[[#This Row],[Kosten klimmateriaal per jaar]]</f>
        <v>0</v>
      </c>
    </row>
    <row r="24" spans="2:13" ht="15.75" customHeight="1" x14ac:dyDescent="0.25">
      <c r="B24" s="41" t="s">
        <v>120</v>
      </c>
      <c r="C24" s="41" t="s">
        <v>425</v>
      </c>
      <c r="D24" s="106">
        <v>1</v>
      </c>
      <c r="E24" s="106" t="s">
        <v>542</v>
      </c>
      <c r="F24" s="41" t="s">
        <v>541</v>
      </c>
      <c r="G24" s="106">
        <v>2.3199999999999998</v>
      </c>
      <c r="H24" s="117">
        <f>VLOOKUP(F24,'4. Normen &amp; Tarieven'!$B$32:$C$34,2,0)</f>
        <v>0</v>
      </c>
      <c r="I24" s="118">
        <f>Tabel11[[#This Row],[Aantal m2 / stuks]]*Tabel11[[#This Row],[Kosten per m2]]</f>
        <v>0</v>
      </c>
      <c r="J24" s="106">
        <v>2</v>
      </c>
      <c r="K24" s="118">
        <f>Tabel11[[#This Row],[Kosten per beurt]]*Tabel11[[#This Row],[Frequentie]]</f>
        <v>0</v>
      </c>
      <c r="L24" s="150">
        <v>0</v>
      </c>
      <c r="M24" s="118">
        <f>Tabel11[[#This Row],[Kosten bewassing per jaar]]+Tabel11[[#This Row],[Kosten klimmateriaal per jaar]]</f>
        <v>0</v>
      </c>
    </row>
    <row r="25" spans="2:13" x14ac:dyDescent="0.25">
      <c r="B25" s="41" t="s">
        <v>120</v>
      </c>
      <c r="C25" s="41" t="s">
        <v>540</v>
      </c>
      <c r="D25" s="106">
        <v>2</v>
      </c>
      <c r="E25" s="106" t="s">
        <v>347</v>
      </c>
      <c r="F25" s="41" t="s">
        <v>10</v>
      </c>
      <c r="G25" s="106">
        <v>2.6</v>
      </c>
      <c r="H25" s="117">
        <f>VLOOKUP(F25,'4. Normen &amp; Tarieven'!$B$32:$C$34,2,0)</f>
        <v>0</v>
      </c>
      <c r="I25" s="118">
        <f>Tabel11[[#This Row],[Aantal m2 / stuks]]*Tabel11[[#This Row],[Kosten per m2]]</f>
        <v>0</v>
      </c>
      <c r="J25" s="106">
        <v>2</v>
      </c>
      <c r="K25" s="118">
        <f>Tabel11[[#This Row],[Kosten per beurt]]*Tabel11[[#This Row],[Frequentie]]</f>
        <v>0</v>
      </c>
      <c r="L25" s="150">
        <v>0</v>
      </c>
      <c r="M25" s="118">
        <f>Tabel11[[#This Row],[Kosten bewassing per jaar]]+Tabel11[[#This Row],[Kosten klimmateriaal per jaar]]</f>
        <v>0</v>
      </c>
    </row>
    <row r="26" spans="2:13" x14ac:dyDescent="0.25">
      <c r="B26" s="41" t="s">
        <v>120</v>
      </c>
      <c r="C26" s="41" t="s">
        <v>540</v>
      </c>
      <c r="D26" s="106">
        <v>16</v>
      </c>
      <c r="E26" s="106" t="s">
        <v>347</v>
      </c>
      <c r="F26" s="41" t="s">
        <v>10</v>
      </c>
      <c r="G26" s="106">
        <v>100.96</v>
      </c>
      <c r="H26" s="117">
        <f>VLOOKUP(F26,'4. Normen &amp; Tarieven'!$B$32:$C$34,2,0)</f>
        <v>0</v>
      </c>
      <c r="I26" s="118">
        <f>Tabel11[[#This Row],[Aantal m2 / stuks]]*Tabel11[[#This Row],[Kosten per m2]]</f>
        <v>0</v>
      </c>
      <c r="J26" s="106">
        <v>2</v>
      </c>
      <c r="K26" s="118">
        <f>Tabel11[[#This Row],[Kosten per beurt]]*Tabel11[[#This Row],[Frequentie]]</f>
        <v>0</v>
      </c>
      <c r="L26" s="150">
        <v>0</v>
      </c>
      <c r="M26" s="118">
        <f>Tabel11[[#This Row],[Kosten bewassing per jaar]]+Tabel11[[#This Row],[Kosten klimmateriaal per jaar]]</f>
        <v>0</v>
      </c>
    </row>
    <row r="27" spans="2:13" x14ac:dyDescent="0.25">
      <c r="B27" s="41" t="s">
        <v>120</v>
      </c>
      <c r="C27" s="41" t="s">
        <v>540</v>
      </c>
      <c r="D27" s="106">
        <v>15</v>
      </c>
      <c r="E27" s="106" t="s">
        <v>347</v>
      </c>
      <c r="F27" s="41" t="s">
        <v>10</v>
      </c>
      <c r="G27" s="106">
        <v>10.5</v>
      </c>
      <c r="H27" s="117">
        <f>VLOOKUP(F27,'4. Normen &amp; Tarieven'!$B$32:$C$34,2,0)</f>
        <v>0</v>
      </c>
      <c r="I27" s="118">
        <f>Tabel11[[#This Row],[Aantal m2 / stuks]]*Tabel11[[#This Row],[Kosten per m2]]</f>
        <v>0</v>
      </c>
      <c r="J27" s="106">
        <v>2</v>
      </c>
      <c r="K27" s="118">
        <f>Tabel11[[#This Row],[Kosten per beurt]]*Tabel11[[#This Row],[Frequentie]]</f>
        <v>0</v>
      </c>
      <c r="L27" s="150">
        <v>0</v>
      </c>
      <c r="M27" s="118">
        <f>Tabel11[[#This Row],[Kosten bewassing per jaar]]+Tabel11[[#This Row],[Kosten klimmateriaal per jaar]]</f>
        <v>0</v>
      </c>
    </row>
    <row r="28" spans="2:13" x14ac:dyDescent="0.25">
      <c r="B28" s="41" t="s">
        <v>120</v>
      </c>
      <c r="C28" s="41" t="s">
        <v>540</v>
      </c>
      <c r="D28" s="106">
        <v>1</v>
      </c>
      <c r="E28" s="106" t="s">
        <v>347</v>
      </c>
      <c r="F28" s="41" t="s">
        <v>10</v>
      </c>
      <c r="G28" s="106">
        <v>4.1500000000000004</v>
      </c>
      <c r="H28" s="117">
        <f>VLOOKUP(F28,'4. Normen &amp; Tarieven'!$B$32:$C$34,2,0)</f>
        <v>0</v>
      </c>
      <c r="I28" s="118">
        <f>Tabel11[[#This Row],[Aantal m2 / stuks]]*Tabel11[[#This Row],[Kosten per m2]]</f>
        <v>0</v>
      </c>
      <c r="J28" s="106">
        <v>2</v>
      </c>
      <c r="K28" s="118">
        <f>Tabel11[[#This Row],[Kosten per beurt]]*Tabel11[[#This Row],[Frequentie]]</f>
        <v>0</v>
      </c>
      <c r="L28" s="150">
        <v>0</v>
      </c>
      <c r="M28" s="118">
        <f>Tabel11[[#This Row],[Kosten bewassing per jaar]]+Tabel11[[#This Row],[Kosten klimmateriaal per jaar]]</f>
        <v>0</v>
      </c>
    </row>
    <row r="29" spans="2:13" x14ac:dyDescent="0.25">
      <c r="B29" s="41" t="s">
        <v>120</v>
      </c>
      <c r="C29" s="41" t="s">
        <v>540</v>
      </c>
      <c r="D29" s="106">
        <v>5</v>
      </c>
      <c r="E29" s="106" t="s">
        <v>347</v>
      </c>
      <c r="F29" s="41" t="s">
        <v>10</v>
      </c>
      <c r="G29" s="106">
        <v>30.25</v>
      </c>
      <c r="H29" s="117">
        <f>VLOOKUP(F29,'4. Normen &amp; Tarieven'!$B$32:$C$34,2,0)</f>
        <v>0</v>
      </c>
      <c r="I29" s="118">
        <f>Tabel11[[#This Row],[Aantal m2 / stuks]]*Tabel11[[#This Row],[Kosten per m2]]</f>
        <v>0</v>
      </c>
      <c r="J29" s="106">
        <v>2</v>
      </c>
      <c r="K29" s="118">
        <f>Tabel11[[#This Row],[Kosten per beurt]]*Tabel11[[#This Row],[Frequentie]]</f>
        <v>0</v>
      </c>
      <c r="L29" s="150">
        <v>0</v>
      </c>
      <c r="M29" s="118">
        <f>Tabel11[[#This Row],[Kosten bewassing per jaar]]+Tabel11[[#This Row],[Kosten klimmateriaal per jaar]]</f>
        <v>0</v>
      </c>
    </row>
    <row r="30" spans="2:13" x14ac:dyDescent="0.25">
      <c r="B30" s="41" t="s">
        <v>120</v>
      </c>
      <c r="C30" s="41" t="s">
        <v>540</v>
      </c>
      <c r="D30" s="106">
        <v>32</v>
      </c>
      <c r="E30" s="106" t="s">
        <v>347</v>
      </c>
      <c r="F30" s="41" t="s">
        <v>10</v>
      </c>
      <c r="G30" s="106">
        <v>29.44</v>
      </c>
      <c r="H30" s="117">
        <f>VLOOKUP(F30,'4. Normen &amp; Tarieven'!$B$32:$C$34,2,0)</f>
        <v>0</v>
      </c>
      <c r="I30" s="118">
        <f>Tabel11[[#This Row],[Aantal m2 / stuks]]*Tabel11[[#This Row],[Kosten per m2]]</f>
        <v>0</v>
      </c>
      <c r="J30" s="106">
        <v>2</v>
      </c>
      <c r="K30" s="118">
        <f>Tabel11[[#This Row],[Kosten per beurt]]*Tabel11[[#This Row],[Frequentie]]</f>
        <v>0</v>
      </c>
      <c r="L30" s="150">
        <v>0</v>
      </c>
      <c r="M30" s="118">
        <f>Tabel11[[#This Row],[Kosten bewassing per jaar]]+Tabel11[[#This Row],[Kosten klimmateriaal per jaar]]</f>
        <v>0</v>
      </c>
    </row>
    <row r="31" spans="2:13" x14ac:dyDescent="0.25">
      <c r="B31" s="41" t="s">
        <v>120</v>
      </c>
      <c r="C31" s="41" t="s">
        <v>540</v>
      </c>
      <c r="D31" s="106">
        <v>2</v>
      </c>
      <c r="E31" s="106" t="s">
        <v>347</v>
      </c>
      <c r="F31" s="41" t="s">
        <v>10</v>
      </c>
      <c r="G31" s="106">
        <v>8.6</v>
      </c>
      <c r="H31" s="117">
        <f>VLOOKUP(F31,'4. Normen &amp; Tarieven'!$B$32:$C$34,2,0)</f>
        <v>0</v>
      </c>
      <c r="I31" s="118">
        <f>Tabel11[[#This Row],[Aantal m2 / stuks]]*Tabel11[[#This Row],[Kosten per m2]]</f>
        <v>0</v>
      </c>
      <c r="J31" s="106">
        <v>2</v>
      </c>
      <c r="K31" s="118">
        <f>Tabel11[[#This Row],[Kosten per beurt]]*Tabel11[[#This Row],[Frequentie]]</f>
        <v>0</v>
      </c>
      <c r="L31" s="150">
        <v>0</v>
      </c>
      <c r="M31" s="118">
        <f>Tabel11[[#This Row],[Kosten bewassing per jaar]]+Tabel11[[#This Row],[Kosten klimmateriaal per jaar]]</f>
        <v>0</v>
      </c>
    </row>
    <row r="32" spans="2:13" x14ac:dyDescent="0.25">
      <c r="B32" s="41" t="s">
        <v>120</v>
      </c>
      <c r="C32" s="41" t="s">
        <v>540</v>
      </c>
      <c r="D32" s="106">
        <v>1</v>
      </c>
      <c r="E32" s="106" t="s">
        <v>347</v>
      </c>
      <c r="F32" s="41" t="s">
        <v>10</v>
      </c>
      <c r="G32" s="106">
        <v>3.5</v>
      </c>
      <c r="H32" s="117">
        <f>VLOOKUP(F32,'4. Normen &amp; Tarieven'!$B$32:$C$34,2,0)</f>
        <v>0</v>
      </c>
      <c r="I32" s="118">
        <f>Tabel11[[#This Row],[Aantal m2 / stuks]]*Tabel11[[#This Row],[Kosten per m2]]</f>
        <v>0</v>
      </c>
      <c r="J32" s="106">
        <v>2</v>
      </c>
      <c r="K32" s="118">
        <f>Tabel11[[#This Row],[Kosten per beurt]]*Tabel11[[#This Row],[Frequentie]]</f>
        <v>0</v>
      </c>
      <c r="L32" s="150">
        <v>0</v>
      </c>
      <c r="M32" s="118">
        <f>Tabel11[[#This Row],[Kosten bewassing per jaar]]+Tabel11[[#This Row],[Kosten klimmateriaal per jaar]]</f>
        <v>0</v>
      </c>
    </row>
    <row r="33" spans="2:13" x14ac:dyDescent="0.25">
      <c r="B33" s="41" t="s">
        <v>120</v>
      </c>
      <c r="C33" s="41" t="s">
        <v>540</v>
      </c>
      <c r="D33" s="106">
        <v>1</v>
      </c>
      <c r="E33" s="106" t="s">
        <v>347</v>
      </c>
      <c r="F33" s="41" t="s">
        <v>10</v>
      </c>
      <c r="G33" s="106">
        <v>2.39</v>
      </c>
      <c r="H33" s="117">
        <f>VLOOKUP(F33,'4. Normen &amp; Tarieven'!$B$32:$C$34,2,0)</f>
        <v>0</v>
      </c>
      <c r="I33" s="118">
        <f>Tabel11[[#This Row],[Aantal m2 / stuks]]*Tabel11[[#This Row],[Kosten per m2]]</f>
        <v>0</v>
      </c>
      <c r="J33" s="106">
        <v>2</v>
      </c>
      <c r="K33" s="118">
        <f>Tabel11[[#This Row],[Kosten per beurt]]*Tabel11[[#This Row],[Frequentie]]</f>
        <v>0</v>
      </c>
      <c r="L33" s="150">
        <v>0</v>
      </c>
      <c r="M33" s="118">
        <f>Tabel11[[#This Row],[Kosten bewassing per jaar]]+Tabel11[[#This Row],[Kosten klimmateriaal per jaar]]</f>
        <v>0</v>
      </c>
    </row>
    <row r="34" spans="2:13" x14ac:dyDescent="0.25">
      <c r="B34" s="41" t="s">
        <v>120</v>
      </c>
      <c r="C34" s="41" t="s">
        <v>540</v>
      </c>
      <c r="D34" s="106">
        <v>23</v>
      </c>
      <c r="E34" s="106" t="s">
        <v>347</v>
      </c>
      <c r="F34" s="41" t="s">
        <v>10</v>
      </c>
      <c r="G34" s="106">
        <v>71.3</v>
      </c>
      <c r="H34" s="117">
        <f>VLOOKUP(F34,'4. Normen &amp; Tarieven'!$B$32:$C$34,2,0)</f>
        <v>0</v>
      </c>
      <c r="I34" s="118">
        <f>Tabel11[[#This Row],[Aantal m2 / stuks]]*Tabel11[[#This Row],[Kosten per m2]]</f>
        <v>0</v>
      </c>
      <c r="J34" s="106">
        <v>2</v>
      </c>
      <c r="K34" s="118">
        <f>Tabel11[[#This Row],[Kosten per beurt]]*Tabel11[[#This Row],[Frequentie]]</f>
        <v>0</v>
      </c>
      <c r="L34" s="150">
        <v>0</v>
      </c>
      <c r="M34" s="118">
        <f>Tabel11[[#This Row],[Kosten bewassing per jaar]]+Tabel11[[#This Row],[Kosten klimmateriaal per jaar]]</f>
        <v>0</v>
      </c>
    </row>
    <row r="35" spans="2:13" x14ac:dyDescent="0.25">
      <c r="B35" s="41" t="s">
        <v>120</v>
      </c>
      <c r="C35" s="41" t="s">
        <v>540</v>
      </c>
      <c r="D35" s="106">
        <v>2</v>
      </c>
      <c r="E35" s="106" t="s">
        <v>347</v>
      </c>
      <c r="F35" s="41" t="s">
        <v>10</v>
      </c>
      <c r="G35" s="106">
        <v>7.88</v>
      </c>
      <c r="H35" s="117">
        <f>VLOOKUP(F35,'4. Normen &amp; Tarieven'!$B$32:$C$34,2,0)</f>
        <v>0</v>
      </c>
      <c r="I35" s="118">
        <f>Tabel11[[#This Row],[Aantal m2 / stuks]]*Tabel11[[#This Row],[Kosten per m2]]</f>
        <v>0</v>
      </c>
      <c r="J35" s="106">
        <v>2</v>
      </c>
      <c r="K35" s="118">
        <f>Tabel11[[#This Row],[Kosten per beurt]]*Tabel11[[#This Row],[Frequentie]]</f>
        <v>0</v>
      </c>
      <c r="L35" s="150">
        <v>0</v>
      </c>
      <c r="M35" s="118">
        <f>Tabel11[[#This Row],[Kosten bewassing per jaar]]+Tabel11[[#This Row],[Kosten klimmateriaal per jaar]]</f>
        <v>0</v>
      </c>
    </row>
    <row r="36" spans="2:13" x14ac:dyDescent="0.25">
      <c r="B36" s="41" t="s">
        <v>120</v>
      </c>
      <c r="C36" s="41" t="s">
        <v>540</v>
      </c>
      <c r="D36" s="106">
        <v>1</v>
      </c>
      <c r="E36" s="106" t="s">
        <v>347</v>
      </c>
      <c r="F36" s="41" t="s">
        <v>10</v>
      </c>
      <c r="G36" s="106">
        <v>8.9499999999999993</v>
      </c>
      <c r="H36" s="117">
        <f>VLOOKUP(F36,'4. Normen &amp; Tarieven'!$B$32:$C$34,2,0)</f>
        <v>0</v>
      </c>
      <c r="I36" s="118">
        <f>Tabel11[[#This Row],[Aantal m2 / stuks]]*Tabel11[[#This Row],[Kosten per m2]]</f>
        <v>0</v>
      </c>
      <c r="J36" s="106">
        <v>2</v>
      </c>
      <c r="K36" s="118">
        <f>Tabel11[[#This Row],[Kosten per beurt]]*Tabel11[[#This Row],[Frequentie]]</f>
        <v>0</v>
      </c>
      <c r="L36" s="150">
        <v>0</v>
      </c>
      <c r="M36" s="118">
        <f>Tabel11[[#This Row],[Kosten bewassing per jaar]]+Tabel11[[#This Row],[Kosten klimmateriaal per jaar]]</f>
        <v>0</v>
      </c>
    </row>
    <row r="37" spans="2:13" x14ac:dyDescent="0.25">
      <c r="B37" s="41" t="s">
        <v>120</v>
      </c>
      <c r="C37" s="41" t="s">
        <v>540</v>
      </c>
      <c r="D37" s="106">
        <v>42</v>
      </c>
      <c r="E37" s="106" t="s">
        <v>347</v>
      </c>
      <c r="F37" s="41" t="s">
        <v>10</v>
      </c>
      <c r="G37" s="106">
        <v>42</v>
      </c>
      <c r="H37" s="117">
        <f>VLOOKUP(F37,'4. Normen &amp; Tarieven'!$B$32:$C$34,2,0)</f>
        <v>0</v>
      </c>
      <c r="I37" s="118">
        <f>Tabel11[[#This Row],[Aantal m2 / stuks]]*Tabel11[[#This Row],[Kosten per m2]]</f>
        <v>0</v>
      </c>
      <c r="J37" s="106">
        <v>2</v>
      </c>
      <c r="K37" s="118">
        <f>Tabel11[[#This Row],[Kosten per beurt]]*Tabel11[[#This Row],[Frequentie]]</f>
        <v>0</v>
      </c>
      <c r="L37" s="150">
        <v>0</v>
      </c>
      <c r="M37" s="118">
        <f>Tabel11[[#This Row],[Kosten bewassing per jaar]]+Tabel11[[#This Row],[Kosten klimmateriaal per jaar]]</f>
        <v>0</v>
      </c>
    </row>
    <row r="38" spans="2:13" x14ac:dyDescent="0.25">
      <c r="B38" s="41" t="s">
        <v>120</v>
      </c>
      <c r="C38" s="41" t="s">
        <v>540</v>
      </c>
      <c r="D38" s="106">
        <v>10</v>
      </c>
      <c r="E38" s="106" t="s">
        <v>347</v>
      </c>
      <c r="F38" s="41" t="s">
        <v>10</v>
      </c>
      <c r="G38" s="106">
        <v>52.5</v>
      </c>
      <c r="H38" s="117">
        <f>VLOOKUP(F38,'4. Normen &amp; Tarieven'!$B$32:$C$34,2,0)</f>
        <v>0</v>
      </c>
      <c r="I38" s="118">
        <f>Tabel11[[#This Row],[Aantal m2 / stuks]]*Tabel11[[#This Row],[Kosten per m2]]</f>
        <v>0</v>
      </c>
      <c r="J38" s="106">
        <v>2</v>
      </c>
      <c r="K38" s="118">
        <f>Tabel11[[#This Row],[Kosten per beurt]]*Tabel11[[#This Row],[Frequentie]]</f>
        <v>0</v>
      </c>
      <c r="L38" s="150">
        <v>0</v>
      </c>
      <c r="M38" s="118">
        <f>Tabel11[[#This Row],[Kosten bewassing per jaar]]+Tabel11[[#This Row],[Kosten klimmateriaal per jaar]]</f>
        <v>0</v>
      </c>
    </row>
    <row r="39" spans="2:13" x14ac:dyDescent="0.25">
      <c r="B39" s="41" t="s">
        <v>120</v>
      </c>
      <c r="C39" s="41" t="s">
        <v>540</v>
      </c>
      <c r="D39" s="106">
        <v>2</v>
      </c>
      <c r="E39" s="106" t="s">
        <v>347</v>
      </c>
      <c r="F39" s="41" t="s">
        <v>11</v>
      </c>
      <c r="G39" s="106">
        <v>2.6</v>
      </c>
      <c r="H39" s="117">
        <f>VLOOKUP(F39,'4. Normen &amp; Tarieven'!$B$32:$C$34,2,0)</f>
        <v>0</v>
      </c>
      <c r="I39" s="118">
        <f>Tabel11[[#This Row],[Aantal m2 / stuks]]*Tabel11[[#This Row],[Kosten per m2]]</f>
        <v>0</v>
      </c>
      <c r="J39" s="106">
        <v>2</v>
      </c>
      <c r="K39" s="118">
        <f>Tabel11[[#This Row],[Kosten per beurt]]*Tabel11[[#This Row],[Frequentie]]</f>
        <v>0</v>
      </c>
      <c r="L39" s="150">
        <v>0</v>
      </c>
      <c r="M39" s="118">
        <f>Tabel11[[#This Row],[Kosten bewassing per jaar]]+Tabel11[[#This Row],[Kosten klimmateriaal per jaar]]</f>
        <v>0</v>
      </c>
    </row>
    <row r="40" spans="2:13" x14ac:dyDescent="0.25">
      <c r="B40" s="41" t="s">
        <v>120</v>
      </c>
      <c r="C40" s="41" t="s">
        <v>540</v>
      </c>
      <c r="D40" s="106">
        <v>16</v>
      </c>
      <c r="E40" s="106" t="s">
        <v>347</v>
      </c>
      <c r="F40" s="41" t="s">
        <v>11</v>
      </c>
      <c r="G40" s="106">
        <v>100.96</v>
      </c>
      <c r="H40" s="117">
        <f>VLOOKUP(F40,'4. Normen &amp; Tarieven'!$B$32:$C$34,2,0)</f>
        <v>0</v>
      </c>
      <c r="I40" s="118">
        <f>Tabel11[[#This Row],[Aantal m2 / stuks]]*Tabel11[[#This Row],[Kosten per m2]]</f>
        <v>0</v>
      </c>
      <c r="J40" s="106">
        <v>2</v>
      </c>
      <c r="K40" s="118">
        <f>Tabel11[[#This Row],[Kosten per beurt]]*Tabel11[[#This Row],[Frequentie]]</f>
        <v>0</v>
      </c>
      <c r="L40" s="150">
        <v>0</v>
      </c>
      <c r="M40" s="118">
        <f>Tabel11[[#This Row],[Kosten bewassing per jaar]]+Tabel11[[#This Row],[Kosten klimmateriaal per jaar]]</f>
        <v>0</v>
      </c>
    </row>
    <row r="41" spans="2:13" x14ac:dyDescent="0.25">
      <c r="B41" s="41" t="s">
        <v>120</v>
      </c>
      <c r="C41" s="41" t="s">
        <v>540</v>
      </c>
      <c r="D41" s="106">
        <v>15</v>
      </c>
      <c r="E41" s="106" t="s">
        <v>347</v>
      </c>
      <c r="F41" s="41" t="s">
        <v>11</v>
      </c>
      <c r="G41" s="106">
        <v>10.5</v>
      </c>
      <c r="H41" s="117">
        <f>VLOOKUP(F41,'4. Normen &amp; Tarieven'!$B$32:$C$34,2,0)</f>
        <v>0</v>
      </c>
      <c r="I41" s="118">
        <f>Tabel11[[#This Row],[Aantal m2 / stuks]]*Tabel11[[#This Row],[Kosten per m2]]</f>
        <v>0</v>
      </c>
      <c r="J41" s="106">
        <v>2</v>
      </c>
      <c r="K41" s="118">
        <f>Tabel11[[#This Row],[Kosten per beurt]]*Tabel11[[#This Row],[Frequentie]]</f>
        <v>0</v>
      </c>
      <c r="L41" s="150">
        <v>0</v>
      </c>
      <c r="M41" s="118">
        <f>Tabel11[[#This Row],[Kosten bewassing per jaar]]+Tabel11[[#This Row],[Kosten klimmateriaal per jaar]]</f>
        <v>0</v>
      </c>
    </row>
    <row r="42" spans="2:13" x14ac:dyDescent="0.25">
      <c r="B42" s="41" t="s">
        <v>120</v>
      </c>
      <c r="C42" s="41" t="s">
        <v>540</v>
      </c>
      <c r="D42" s="106">
        <v>1</v>
      </c>
      <c r="E42" s="106" t="s">
        <v>347</v>
      </c>
      <c r="F42" s="41" t="s">
        <v>11</v>
      </c>
      <c r="G42" s="106">
        <v>4.1500000000000004</v>
      </c>
      <c r="H42" s="117">
        <f>VLOOKUP(F42,'4. Normen &amp; Tarieven'!$B$32:$C$34,2,0)</f>
        <v>0</v>
      </c>
      <c r="I42" s="118">
        <f>Tabel11[[#This Row],[Aantal m2 / stuks]]*Tabel11[[#This Row],[Kosten per m2]]</f>
        <v>0</v>
      </c>
      <c r="J42" s="106">
        <v>2</v>
      </c>
      <c r="K42" s="118">
        <f>Tabel11[[#This Row],[Kosten per beurt]]*Tabel11[[#This Row],[Frequentie]]</f>
        <v>0</v>
      </c>
      <c r="L42" s="150">
        <v>0</v>
      </c>
      <c r="M42" s="118">
        <f>Tabel11[[#This Row],[Kosten bewassing per jaar]]+Tabel11[[#This Row],[Kosten klimmateriaal per jaar]]</f>
        <v>0</v>
      </c>
    </row>
    <row r="43" spans="2:13" x14ac:dyDescent="0.25">
      <c r="B43" s="41" t="s">
        <v>120</v>
      </c>
      <c r="C43" s="41" t="s">
        <v>540</v>
      </c>
      <c r="D43" s="106">
        <v>5</v>
      </c>
      <c r="E43" s="106" t="s">
        <v>347</v>
      </c>
      <c r="F43" s="41" t="s">
        <v>11</v>
      </c>
      <c r="G43" s="106">
        <v>30.25</v>
      </c>
      <c r="H43" s="117">
        <f>VLOOKUP(F43,'4. Normen &amp; Tarieven'!$B$32:$C$34,2,0)</f>
        <v>0</v>
      </c>
      <c r="I43" s="118">
        <f>Tabel11[[#This Row],[Aantal m2 / stuks]]*Tabel11[[#This Row],[Kosten per m2]]</f>
        <v>0</v>
      </c>
      <c r="J43" s="106">
        <v>2</v>
      </c>
      <c r="K43" s="118">
        <f>Tabel11[[#This Row],[Kosten per beurt]]*Tabel11[[#This Row],[Frequentie]]</f>
        <v>0</v>
      </c>
      <c r="L43" s="150">
        <v>0</v>
      </c>
      <c r="M43" s="118">
        <f>Tabel11[[#This Row],[Kosten bewassing per jaar]]+Tabel11[[#This Row],[Kosten klimmateriaal per jaar]]</f>
        <v>0</v>
      </c>
    </row>
    <row r="44" spans="2:13" x14ac:dyDescent="0.25">
      <c r="B44" s="41" t="s">
        <v>120</v>
      </c>
      <c r="C44" s="41" t="s">
        <v>540</v>
      </c>
      <c r="D44" s="106">
        <v>32</v>
      </c>
      <c r="E44" s="106" t="s">
        <v>347</v>
      </c>
      <c r="F44" s="41" t="s">
        <v>11</v>
      </c>
      <c r="G44" s="106">
        <v>29.44</v>
      </c>
      <c r="H44" s="117">
        <f>VLOOKUP(F44,'4. Normen &amp; Tarieven'!$B$32:$C$34,2,0)</f>
        <v>0</v>
      </c>
      <c r="I44" s="118">
        <f>Tabel11[[#This Row],[Aantal m2 / stuks]]*Tabel11[[#This Row],[Kosten per m2]]</f>
        <v>0</v>
      </c>
      <c r="J44" s="106">
        <v>2</v>
      </c>
      <c r="K44" s="118">
        <f>Tabel11[[#This Row],[Kosten per beurt]]*Tabel11[[#This Row],[Frequentie]]</f>
        <v>0</v>
      </c>
      <c r="L44" s="150">
        <v>0</v>
      </c>
      <c r="M44" s="118">
        <f>Tabel11[[#This Row],[Kosten bewassing per jaar]]+Tabel11[[#This Row],[Kosten klimmateriaal per jaar]]</f>
        <v>0</v>
      </c>
    </row>
    <row r="45" spans="2:13" x14ac:dyDescent="0.25">
      <c r="B45" s="41" t="s">
        <v>120</v>
      </c>
      <c r="C45" s="41" t="s">
        <v>540</v>
      </c>
      <c r="D45" s="106">
        <v>2</v>
      </c>
      <c r="E45" s="106" t="s">
        <v>347</v>
      </c>
      <c r="F45" s="41" t="s">
        <v>11</v>
      </c>
      <c r="G45" s="106">
        <v>8.6</v>
      </c>
      <c r="H45" s="117">
        <f>VLOOKUP(F45,'4. Normen &amp; Tarieven'!$B$32:$C$34,2,0)</f>
        <v>0</v>
      </c>
      <c r="I45" s="118">
        <f>Tabel11[[#This Row],[Aantal m2 / stuks]]*Tabel11[[#This Row],[Kosten per m2]]</f>
        <v>0</v>
      </c>
      <c r="J45" s="106">
        <v>2</v>
      </c>
      <c r="K45" s="118">
        <f>Tabel11[[#This Row],[Kosten per beurt]]*Tabel11[[#This Row],[Frequentie]]</f>
        <v>0</v>
      </c>
      <c r="L45" s="150">
        <v>0</v>
      </c>
      <c r="M45" s="118">
        <f>Tabel11[[#This Row],[Kosten bewassing per jaar]]+Tabel11[[#This Row],[Kosten klimmateriaal per jaar]]</f>
        <v>0</v>
      </c>
    </row>
    <row r="46" spans="2:13" x14ac:dyDescent="0.25">
      <c r="B46" s="41" t="s">
        <v>120</v>
      </c>
      <c r="C46" s="41" t="s">
        <v>540</v>
      </c>
      <c r="D46" s="106">
        <v>1</v>
      </c>
      <c r="E46" s="106" t="s">
        <v>347</v>
      </c>
      <c r="F46" s="41" t="s">
        <v>11</v>
      </c>
      <c r="G46" s="106">
        <v>3.5</v>
      </c>
      <c r="H46" s="117">
        <f>VLOOKUP(F46,'4. Normen &amp; Tarieven'!$B$32:$C$34,2,0)</f>
        <v>0</v>
      </c>
      <c r="I46" s="118">
        <f>Tabel11[[#This Row],[Aantal m2 / stuks]]*Tabel11[[#This Row],[Kosten per m2]]</f>
        <v>0</v>
      </c>
      <c r="J46" s="106">
        <v>2</v>
      </c>
      <c r="K46" s="118">
        <f>Tabel11[[#This Row],[Kosten per beurt]]*Tabel11[[#This Row],[Frequentie]]</f>
        <v>0</v>
      </c>
      <c r="L46" s="150">
        <v>0</v>
      </c>
      <c r="M46" s="118">
        <f>Tabel11[[#This Row],[Kosten bewassing per jaar]]+Tabel11[[#This Row],[Kosten klimmateriaal per jaar]]</f>
        <v>0</v>
      </c>
    </row>
    <row r="47" spans="2:13" x14ac:dyDescent="0.25">
      <c r="B47" s="41" t="s">
        <v>120</v>
      </c>
      <c r="C47" s="41" t="s">
        <v>540</v>
      </c>
      <c r="D47" s="106">
        <v>1</v>
      </c>
      <c r="E47" s="106" t="s">
        <v>347</v>
      </c>
      <c r="F47" s="41" t="s">
        <v>11</v>
      </c>
      <c r="G47" s="106">
        <v>2.39</v>
      </c>
      <c r="H47" s="117">
        <f>VLOOKUP(F47,'4. Normen &amp; Tarieven'!$B$32:$C$34,2,0)</f>
        <v>0</v>
      </c>
      <c r="I47" s="118">
        <f>Tabel11[[#This Row],[Aantal m2 / stuks]]*Tabel11[[#This Row],[Kosten per m2]]</f>
        <v>0</v>
      </c>
      <c r="J47" s="106">
        <v>2</v>
      </c>
      <c r="K47" s="118">
        <f>Tabel11[[#This Row],[Kosten per beurt]]*Tabel11[[#This Row],[Frequentie]]</f>
        <v>0</v>
      </c>
      <c r="L47" s="150">
        <v>0</v>
      </c>
      <c r="M47" s="118">
        <f>Tabel11[[#This Row],[Kosten bewassing per jaar]]+Tabel11[[#This Row],[Kosten klimmateriaal per jaar]]</f>
        <v>0</v>
      </c>
    </row>
    <row r="48" spans="2:13" x14ac:dyDescent="0.25">
      <c r="B48" s="41" t="s">
        <v>120</v>
      </c>
      <c r="C48" s="41" t="s">
        <v>540</v>
      </c>
      <c r="D48" s="106">
        <v>23</v>
      </c>
      <c r="E48" s="106" t="s">
        <v>347</v>
      </c>
      <c r="F48" s="41" t="s">
        <v>11</v>
      </c>
      <c r="G48" s="106">
        <v>71.3</v>
      </c>
      <c r="H48" s="117">
        <f>VLOOKUP(F48,'4. Normen &amp; Tarieven'!$B$32:$C$34,2,0)</f>
        <v>0</v>
      </c>
      <c r="I48" s="118">
        <f>Tabel11[[#This Row],[Aantal m2 / stuks]]*Tabel11[[#This Row],[Kosten per m2]]</f>
        <v>0</v>
      </c>
      <c r="J48" s="106">
        <v>2</v>
      </c>
      <c r="K48" s="118">
        <f>Tabel11[[#This Row],[Kosten per beurt]]*Tabel11[[#This Row],[Frequentie]]</f>
        <v>0</v>
      </c>
      <c r="L48" s="150">
        <v>0</v>
      </c>
      <c r="M48" s="118">
        <f>Tabel11[[#This Row],[Kosten bewassing per jaar]]+Tabel11[[#This Row],[Kosten klimmateriaal per jaar]]</f>
        <v>0</v>
      </c>
    </row>
    <row r="49" spans="2:13" x14ac:dyDescent="0.25">
      <c r="B49" s="41" t="s">
        <v>120</v>
      </c>
      <c r="C49" s="41" t="s">
        <v>540</v>
      </c>
      <c r="D49" s="106">
        <v>2</v>
      </c>
      <c r="E49" s="106" t="s">
        <v>347</v>
      </c>
      <c r="F49" s="41" t="s">
        <v>11</v>
      </c>
      <c r="G49" s="106">
        <v>7.88</v>
      </c>
      <c r="H49" s="117">
        <f>VLOOKUP(F49,'4. Normen &amp; Tarieven'!$B$32:$C$34,2,0)</f>
        <v>0</v>
      </c>
      <c r="I49" s="118">
        <f>Tabel11[[#This Row],[Aantal m2 / stuks]]*Tabel11[[#This Row],[Kosten per m2]]</f>
        <v>0</v>
      </c>
      <c r="J49" s="106">
        <v>2</v>
      </c>
      <c r="K49" s="118">
        <f>Tabel11[[#This Row],[Kosten per beurt]]*Tabel11[[#This Row],[Frequentie]]</f>
        <v>0</v>
      </c>
      <c r="L49" s="150">
        <v>0</v>
      </c>
      <c r="M49" s="118">
        <f>Tabel11[[#This Row],[Kosten bewassing per jaar]]+Tabel11[[#This Row],[Kosten klimmateriaal per jaar]]</f>
        <v>0</v>
      </c>
    </row>
    <row r="50" spans="2:13" x14ac:dyDescent="0.25">
      <c r="B50" s="41" t="s">
        <v>120</v>
      </c>
      <c r="C50" s="41" t="s">
        <v>540</v>
      </c>
      <c r="D50" s="106">
        <v>1</v>
      </c>
      <c r="E50" s="106" t="s">
        <v>347</v>
      </c>
      <c r="F50" s="41" t="s">
        <v>11</v>
      </c>
      <c r="G50" s="106">
        <v>8.9499999999999993</v>
      </c>
      <c r="H50" s="117">
        <f>VLOOKUP(F50,'4. Normen &amp; Tarieven'!$B$32:$C$34,2,0)</f>
        <v>0</v>
      </c>
      <c r="I50" s="118">
        <f>Tabel11[[#This Row],[Aantal m2 / stuks]]*Tabel11[[#This Row],[Kosten per m2]]</f>
        <v>0</v>
      </c>
      <c r="J50" s="106">
        <v>2</v>
      </c>
      <c r="K50" s="118">
        <f>Tabel11[[#This Row],[Kosten per beurt]]*Tabel11[[#This Row],[Frequentie]]</f>
        <v>0</v>
      </c>
      <c r="L50" s="150">
        <v>0</v>
      </c>
      <c r="M50" s="118">
        <f>Tabel11[[#This Row],[Kosten bewassing per jaar]]+Tabel11[[#This Row],[Kosten klimmateriaal per jaar]]</f>
        <v>0</v>
      </c>
    </row>
    <row r="51" spans="2:13" x14ac:dyDescent="0.25">
      <c r="B51" s="41" t="s">
        <v>120</v>
      </c>
      <c r="C51" s="41" t="s">
        <v>540</v>
      </c>
      <c r="D51" s="106">
        <v>42</v>
      </c>
      <c r="E51" s="106" t="s">
        <v>347</v>
      </c>
      <c r="F51" s="41" t="s">
        <v>11</v>
      </c>
      <c r="G51" s="106">
        <v>42</v>
      </c>
      <c r="H51" s="117">
        <f>VLOOKUP(F51,'4. Normen &amp; Tarieven'!$B$32:$C$34,2,0)</f>
        <v>0</v>
      </c>
      <c r="I51" s="118">
        <f>Tabel11[[#This Row],[Aantal m2 / stuks]]*Tabel11[[#This Row],[Kosten per m2]]</f>
        <v>0</v>
      </c>
      <c r="J51" s="106">
        <v>2</v>
      </c>
      <c r="K51" s="118">
        <f>Tabel11[[#This Row],[Kosten per beurt]]*Tabel11[[#This Row],[Frequentie]]</f>
        <v>0</v>
      </c>
      <c r="L51" s="150">
        <v>0</v>
      </c>
      <c r="M51" s="118">
        <f>Tabel11[[#This Row],[Kosten bewassing per jaar]]+Tabel11[[#This Row],[Kosten klimmateriaal per jaar]]</f>
        <v>0</v>
      </c>
    </row>
    <row r="52" spans="2:13" x14ac:dyDescent="0.25">
      <c r="B52" s="41" t="s">
        <v>120</v>
      </c>
      <c r="C52" s="41" t="s">
        <v>540</v>
      </c>
      <c r="D52" s="106">
        <v>10</v>
      </c>
      <c r="E52" s="106" t="s">
        <v>347</v>
      </c>
      <c r="F52" s="41" t="s">
        <v>11</v>
      </c>
      <c r="G52" s="106">
        <v>52.5</v>
      </c>
      <c r="H52" s="117">
        <f>VLOOKUP(F52,'4. Normen &amp; Tarieven'!$B$32:$C$34,2,0)</f>
        <v>0</v>
      </c>
      <c r="I52" s="118">
        <f>Tabel11[[#This Row],[Aantal m2 / stuks]]*Tabel11[[#This Row],[Kosten per m2]]</f>
        <v>0</v>
      </c>
      <c r="J52" s="106">
        <v>2</v>
      </c>
      <c r="K52" s="118">
        <f>Tabel11[[#This Row],[Kosten per beurt]]*Tabel11[[#This Row],[Frequentie]]</f>
        <v>0</v>
      </c>
      <c r="L52" s="150">
        <v>0</v>
      </c>
      <c r="M52" s="118">
        <f>Tabel11[[#This Row],[Kosten bewassing per jaar]]+Tabel11[[#This Row],[Kosten klimmateriaal per jaar]]</f>
        <v>0</v>
      </c>
    </row>
    <row r="53" spans="2:13" x14ac:dyDescent="0.25">
      <c r="B53" s="41" t="s">
        <v>120</v>
      </c>
      <c r="C53" s="41" t="s">
        <v>540</v>
      </c>
      <c r="D53" s="106">
        <v>3</v>
      </c>
      <c r="E53" s="106" t="s">
        <v>347</v>
      </c>
      <c r="F53" s="41" t="s">
        <v>541</v>
      </c>
      <c r="G53" s="106">
        <v>7.5</v>
      </c>
      <c r="H53" s="117">
        <f>VLOOKUP(F53,'4. Normen &amp; Tarieven'!$B$32:$C$34,2,0)</f>
        <v>0</v>
      </c>
      <c r="I53" s="118">
        <f>Tabel11[[#This Row],[Aantal m2 / stuks]]*Tabel11[[#This Row],[Kosten per m2]]</f>
        <v>0</v>
      </c>
      <c r="J53" s="106">
        <v>2</v>
      </c>
      <c r="K53" s="118">
        <f>Tabel11[[#This Row],[Kosten per beurt]]*Tabel11[[#This Row],[Frequentie]]</f>
        <v>0</v>
      </c>
      <c r="L53" s="150">
        <v>0</v>
      </c>
      <c r="M53" s="118">
        <f>Tabel11[[#This Row],[Kosten bewassing per jaar]]+Tabel11[[#This Row],[Kosten klimmateriaal per jaar]]</f>
        <v>0</v>
      </c>
    </row>
    <row r="54" spans="2:13" x14ac:dyDescent="0.25">
      <c r="B54" s="41" t="s">
        <v>120</v>
      </c>
      <c r="C54" s="41" t="s">
        <v>540</v>
      </c>
      <c r="D54" s="106">
        <v>2</v>
      </c>
      <c r="E54" s="106" t="s">
        <v>347</v>
      </c>
      <c r="F54" s="41" t="s">
        <v>541</v>
      </c>
      <c r="G54" s="106">
        <v>7.5</v>
      </c>
      <c r="H54" s="117">
        <f>VLOOKUP(F54,'4. Normen &amp; Tarieven'!$B$32:$C$34,2,0)</f>
        <v>0</v>
      </c>
      <c r="I54" s="118">
        <f>Tabel11[[#This Row],[Aantal m2 / stuks]]*Tabel11[[#This Row],[Kosten per m2]]</f>
        <v>0</v>
      </c>
      <c r="J54" s="106">
        <v>2</v>
      </c>
      <c r="K54" s="118">
        <f>Tabel11[[#This Row],[Kosten per beurt]]*Tabel11[[#This Row],[Frequentie]]</f>
        <v>0</v>
      </c>
      <c r="L54" s="150">
        <v>0</v>
      </c>
      <c r="M54" s="118">
        <f>Tabel11[[#This Row],[Kosten bewassing per jaar]]+Tabel11[[#This Row],[Kosten klimmateriaal per jaar]]</f>
        <v>0</v>
      </c>
    </row>
    <row r="55" spans="2:13" x14ac:dyDescent="0.25">
      <c r="B55" s="41" t="s">
        <v>120</v>
      </c>
      <c r="C55" s="41" t="s">
        <v>540</v>
      </c>
      <c r="D55" s="106">
        <v>4</v>
      </c>
      <c r="E55" s="106" t="s">
        <v>347</v>
      </c>
      <c r="F55" s="41" t="s">
        <v>541</v>
      </c>
      <c r="G55" s="106">
        <v>6.48</v>
      </c>
      <c r="H55" s="117">
        <f>VLOOKUP(F55,'4. Normen &amp; Tarieven'!$B$32:$C$34,2,0)</f>
        <v>0</v>
      </c>
      <c r="I55" s="118">
        <f>Tabel11[[#This Row],[Aantal m2 / stuks]]*Tabel11[[#This Row],[Kosten per m2]]</f>
        <v>0</v>
      </c>
      <c r="J55" s="106">
        <v>2</v>
      </c>
      <c r="K55" s="118">
        <f>Tabel11[[#This Row],[Kosten per beurt]]*Tabel11[[#This Row],[Frequentie]]</f>
        <v>0</v>
      </c>
      <c r="L55" s="150">
        <v>0</v>
      </c>
      <c r="M55" s="118">
        <f>Tabel11[[#This Row],[Kosten bewassing per jaar]]+Tabel11[[#This Row],[Kosten klimmateriaal per jaar]]</f>
        <v>0</v>
      </c>
    </row>
    <row r="56" spans="2:13" x14ac:dyDescent="0.25">
      <c r="B56" s="41" t="s">
        <v>120</v>
      </c>
      <c r="C56" s="41" t="s">
        <v>540</v>
      </c>
      <c r="D56" s="106">
        <v>8</v>
      </c>
      <c r="E56" s="106" t="s">
        <v>347</v>
      </c>
      <c r="F56" s="41" t="s">
        <v>541</v>
      </c>
      <c r="G56" s="106">
        <v>42</v>
      </c>
      <c r="H56" s="117">
        <f>VLOOKUP(F56,'4. Normen &amp; Tarieven'!$B$32:$C$34,2,0)</f>
        <v>0</v>
      </c>
      <c r="I56" s="118">
        <f>Tabel11[[#This Row],[Aantal m2 / stuks]]*Tabel11[[#This Row],[Kosten per m2]]</f>
        <v>0</v>
      </c>
      <c r="J56" s="106">
        <v>2</v>
      </c>
      <c r="K56" s="118">
        <f>Tabel11[[#This Row],[Kosten per beurt]]*Tabel11[[#This Row],[Frequentie]]</f>
        <v>0</v>
      </c>
      <c r="L56" s="150">
        <v>0</v>
      </c>
      <c r="M56" s="118">
        <f>Tabel11[[#This Row],[Kosten bewassing per jaar]]+Tabel11[[#This Row],[Kosten klimmateriaal per jaar]]</f>
        <v>0</v>
      </c>
    </row>
    <row r="57" spans="2:13" x14ac:dyDescent="0.25">
      <c r="B57" s="41" t="s">
        <v>120</v>
      </c>
      <c r="C57" s="41" t="s">
        <v>540</v>
      </c>
      <c r="D57" s="106">
        <v>1</v>
      </c>
      <c r="E57" s="106" t="s">
        <v>347</v>
      </c>
      <c r="F57" s="41" t="s">
        <v>541</v>
      </c>
      <c r="G57" s="106">
        <v>1</v>
      </c>
      <c r="H57" s="117">
        <f>VLOOKUP(F57,'4. Normen &amp; Tarieven'!$B$32:$C$34,2,0)</f>
        <v>0</v>
      </c>
      <c r="I57" s="118">
        <f>Tabel11[[#This Row],[Aantal m2 / stuks]]*Tabel11[[#This Row],[Kosten per m2]]</f>
        <v>0</v>
      </c>
      <c r="J57" s="106">
        <v>2</v>
      </c>
      <c r="K57" s="118">
        <f>Tabel11[[#This Row],[Kosten per beurt]]*Tabel11[[#This Row],[Frequentie]]</f>
        <v>0</v>
      </c>
      <c r="L57" s="150">
        <v>0</v>
      </c>
      <c r="M57" s="118">
        <f>Tabel11[[#This Row],[Kosten bewassing per jaar]]+Tabel11[[#This Row],[Kosten klimmateriaal per jaar]]</f>
        <v>0</v>
      </c>
    </row>
  </sheetData>
  <sheetProtection selectLockedCells="1"/>
  <mergeCells count="2">
    <mergeCell ref="J3:M3"/>
    <mergeCell ref="B3:I3"/>
  </mergeCell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8D4C-33BC-43DE-B5B1-A1ECD4C4CFAA}">
  <dimension ref="B1:N1523"/>
  <sheetViews>
    <sheetView showGridLines="0" zoomScale="85" zoomScaleNormal="85" workbookViewId="0">
      <selection activeCell="G30" sqref="G30"/>
    </sheetView>
  </sheetViews>
  <sheetFormatPr defaultRowHeight="15" x14ac:dyDescent="0.25"/>
  <cols>
    <col min="2" max="2" width="32.5703125" style="9" customWidth="1"/>
    <col min="3" max="3" width="26.140625" style="9" customWidth="1"/>
    <col min="4" max="4" width="14.5703125" style="9" customWidth="1"/>
    <col min="5" max="5" width="21.7109375" customWidth="1"/>
    <col min="6" max="6" width="32.28515625" style="123" customWidth="1"/>
    <col min="7" max="9" width="21.7109375" style="40" customWidth="1"/>
    <col min="10" max="10" width="35.140625" style="123" customWidth="1"/>
    <col min="11" max="11" width="21.7109375" style="40" customWidth="1"/>
    <col min="12" max="12" width="24.140625" style="40" customWidth="1"/>
    <col min="13" max="13" width="21.7109375" style="40" customWidth="1"/>
    <col min="14" max="14" width="21.7109375" customWidth="1"/>
  </cols>
  <sheetData>
    <row r="1" spans="2:14" x14ac:dyDescent="0.25">
      <c r="B1" s="12"/>
      <c r="C1" s="13"/>
      <c r="D1" s="13"/>
    </row>
    <row r="2" spans="2:14" ht="36" x14ac:dyDescent="0.55000000000000004">
      <c r="B2" s="34" t="s">
        <v>65</v>
      </c>
      <c r="C2" s="13"/>
      <c r="D2" s="13"/>
    </row>
    <row r="3" spans="2:14" ht="26.25" x14ac:dyDescent="0.4">
      <c r="B3" s="30" t="s">
        <v>108</v>
      </c>
      <c r="C3" s="13"/>
      <c r="D3" s="13"/>
    </row>
    <row r="4" spans="2:14" x14ac:dyDescent="0.25">
      <c r="B4" s="12"/>
      <c r="C4" s="13"/>
      <c r="D4" s="13"/>
    </row>
    <row r="5" spans="2:14" ht="21" x14ac:dyDescent="0.35">
      <c r="B5" s="12"/>
      <c r="C5" s="13"/>
      <c r="D5" s="13"/>
      <c r="F5" s="264" t="s">
        <v>94</v>
      </c>
      <c r="G5" s="264"/>
      <c r="H5" s="264"/>
      <c r="I5" s="264"/>
      <c r="J5" s="265" t="s">
        <v>95</v>
      </c>
      <c r="K5" s="265"/>
      <c r="L5" s="265"/>
      <c r="M5" s="265"/>
    </row>
    <row r="6" spans="2:14" s="124" customFormat="1" x14ac:dyDescent="0.25">
      <c r="B6" s="108" t="s">
        <v>0</v>
      </c>
      <c r="C6" s="109" t="s">
        <v>91</v>
      </c>
      <c r="D6" s="109" t="s">
        <v>328</v>
      </c>
      <c r="E6" s="109" t="s">
        <v>97</v>
      </c>
      <c r="F6" s="121" t="s">
        <v>70</v>
      </c>
      <c r="G6" s="122" t="s">
        <v>93</v>
      </c>
      <c r="H6" s="122" t="s">
        <v>13</v>
      </c>
      <c r="I6" s="122" t="s">
        <v>14</v>
      </c>
      <c r="J6" s="125" t="s">
        <v>70</v>
      </c>
      <c r="K6" s="126" t="s">
        <v>93</v>
      </c>
      <c r="L6" s="125" t="s">
        <v>13</v>
      </c>
      <c r="M6" s="126" t="s">
        <v>14</v>
      </c>
      <c r="N6" s="109" t="s">
        <v>96</v>
      </c>
    </row>
    <row r="7" spans="2:14" x14ac:dyDescent="0.25">
      <c r="B7" s="127" t="s">
        <v>120</v>
      </c>
      <c r="C7" s="128" t="s">
        <v>521</v>
      </c>
      <c r="D7" s="60" t="s">
        <v>522</v>
      </c>
      <c r="E7" s="61">
        <f>IF(B7="","",SUMIFS('5. Ruimtestaat'!$N:$N,'5. Ruimtestaat'!$C:$C,B7,'5. Ruimtestaat'!$I:$I,C7,'5. Ruimtestaat'!$J:$J,D7))</f>
        <v>826</v>
      </c>
      <c r="F7" s="129" t="s">
        <v>547</v>
      </c>
      <c r="G7" s="130">
        <f>IF(F7="Geen",0,VLOOKUP(F7,'4. Normen &amp; Tarieven'!$B$38:$C$50,2,0))</f>
        <v>0</v>
      </c>
      <c r="H7" s="130">
        <f>G7*E7</f>
        <v>0</v>
      </c>
      <c r="I7" s="61">
        <v>2</v>
      </c>
      <c r="J7" s="129" t="s">
        <v>544</v>
      </c>
      <c r="K7" s="130">
        <f>IF(J7="Geen",0,VLOOKUP(J7,'4. Normen &amp; Tarieven'!$B$38:$C$50,2,0))</f>
        <v>0</v>
      </c>
      <c r="L7" s="130">
        <f>K7*E7</f>
        <v>0</v>
      </c>
      <c r="M7" s="61"/>
      <c r="N7" s="131">
        <f>(H7*I7)+(L7*M7)</f>
        <v>0</v>
      </c>
    </row>
    <row r="8" spans="2:14" x14ac:dyDescent="0.25">
      <c r="B8" s="127" t="s">
        <v>120</v>
      </c>
      <c r="C8" s="128" t="s">
        <v>523</v>
      </c>
      <c r="D8" s="60" t="s">
        <v>524</v>
      </c>
      <c r="E8" s="61">
        <f>IF(B8="","",SUMIFS('5. Ruimtestaat'!$N:$N,'5. Ruimtestaat'!$C:$C,B8,'5. Ruimtestaat'!$I:$I,C8,'5. Ruimtestaat'!$J:$J,D8))</f>
        <v>1027.9000000000001</v>
      </c>
      <c r="F8" s="113" t="s">
        <v>546</v>
      </c>
      <c r="G8" s="130">
        <f>IF(F8="Geen",0,VLOOKUP(F8,'4. Normen &amp; Tarieven'!$B$38:$C$50,2,0))</f>
        <v>0</v>
      </c>
      <c r="H8" s="130">
        <f t="shared" ref="H8:H15" si="0">G8*E8</f>
        <v>0</v>
      </c>
      <c r="I8" s="61">
        <v>1</v>
      </c>
      <c r="J8" s="129" t="s">
        <v>548</v>
      </c>
      <c r="K8" s="130">
        <f>IF(J8="Geen",0,VLOOKUP(J8,'4. Normen &amp; Tarieven'!$B$38:$C$50,2,0))</f>
        <v>0</v>
      </c>
      <c r="L8" s="130">
        <f t="shared" ref="L8:L15" si="1">K8*E8</f>
        <v>0</v>
      </c>
      <c r="M8" s="61"/>
      <c r="N8" s="131">
        <f t="shared" ref="N8:N15" si="2">(H8*I8)+(L8*M8)</f>
        <v>0</v>
      </c>
    </row>
    <row r="9" spans="2:14" x14ac:dyDescent="0.25">
      <c r="B9" s="127" t="s">
        <v>120</v>
      </c>
      <c r="C9" s="128" t="s">
        <v>527</v>
      </c>
      <c r="D9" s="60" t="s">
        <v>524</v>
      </c>
      <c r="E9" s="61">
        <f>IF(B9="","",SUMIFS('5. Ruimtestaat'!$N:$N,'5. Ruimtestaat'!$C:$C,B9,'5. Ruimtestaat'!$I:$I,C9,'5. Ruimtestaat'!$J:$J,D9))</f>
        <v>565</v>
      </c>
      <c r="F9" s="113" t="s">
        <v>546</v>
      </c>
      <c r="G9" s="130">
        <f>IF(F9="Geen",0,VLOOKUP(F9,'4. Normen &amp; Tarieven'!$B$38:$C$50,2,0))</f>
        <v>0</v>
      </c>
      <c r="H9" s="130">
        <f t="shared" si="0"/>
        <v>0</v>
      </c>
      <c r="I9" s="61">
        <v>2</v>
      </c>
      <c r="J9" s="129" t="s">
        <v>548</v>
      </c>
      <c r="K9" s="130">
        <f>IF(J9="Geen",0,VLOOKUP(J9,'4. Normen &amp; Tarieven'!$B$38:$C$50,2,0))</f>
        <v>0</v>
      </c>
      <c r="L9" s="130">
        <f t="shared" si="1"/>
        <v>0</v>
      </c>
      <c r="M9" s="61"/>
      <c r="N9" s="131">
        <f t="shared" si="2"/>
        <v>0</v>
      </c>
    </row>
    <row r="10" spans="2:14" x14ac:dyDescent="0.25">
      <c r="B10" s="127" t="s">
        <v>120</v>
      </c>
      <c r="C10" s="128" t="s">
        <v>276</v>
      </c>
      <c r="D10" s="60" t="s">
        <v>528</v>
      </c>
      <c r="E10" s="61">
        <f>IF(B10="","",SUMIFS('5. Ruimtestaat'!$N:$N,'5. Ruimtestaat'!$C:$C,B10,'5. Ruimtestaat'!$I:$I,C10,'5. Ruimtestaat'!$J:$J,D10))</f>
        <v>8</v>
      </c>
      <c r="F10" s="129" t="s">
        <v>545</v>
      </c>
      <c r="G10" s="130">
        <f>IF(F10="Geen",0,VLOOKUP(F10,'4. Normen &amp; Tarieven'!$B$38:$C$50,2,0))</f>
        <v>0</v>
      </c>
      <c r="H10" s="130">
        <f t="shared" si="0"/>
        <v>0</v>
      </c>
      <c r="I10" s="61">
        <v>2</v>
      </c>
      <c r="J10" s="129" t="s">
        <v>548</v>
      </c>
      <c r="K10" s="130">
        <f>IF(J10="Geen",0,VLOOKUP(J10,'4. Normen &amp; Tarieven'!$B$38:$C$50,2,0))</f>
        <v>0</v>
      </c>
      <c r="L10" s="130">
        <f t="shared" si="1"/>
        <v>0</v>
      </c>
      <c r="M10" s="61"/>
      <c r="N10" s="131">
        <f t="shared" si="2"/>
        <v>0</v>
      </c>
    </row>
    <row r="11" spans="2:14" x14ac:dyDescent="0.25">
      <c r="B11" s="127" t="s">
        <v>136</v>
      </c>
      <c r="C11" s="128" t="s">
        <v>527</v>
      </c>
      <c r="D11" s="60" t="s">
        <v>524</v>
      </c>
      <c r="E11" s="61">
        <f>IF(B11="","",SUMIFS('5. Ruimtestaat'!$N:$N,'5. Ruimtestaat'!$C:$C,B11,'5. Ruimtestaat'!$I:$I,C11,'5. Ruimtestaat'!$J:$J,D11))</f>
        <v>4226.5</v>
      </c>
      <c r="F11" s="113" t="s">
        <v>546</v>
      </c>
      <c r="G11" s="130">
        <f>IF(F11="Geen",0,VLOOKUP(F11,'4. Normen &amp; Tarieven'!$B$38:$C$50,2,0))</f>
        <v>0</v>
      </c>
      <c r="H11" s="130">
        <f t="shared" si="0"/>
        <v>0</v>
      </c>
      <c r="I11" s="61">
        <v>1</v>
      </c>
      <c r="J11" s="129" t="s">
        <v>548</v>
      </c>
      <c r="K11" s="130">
        <f>IF(J11="Geen",0,VLOOKUP(J11,'4. Normen &amp; Tarieven'!$B$38:$C$50,2,0))</f>
        <v>0</v>
      </c>
      <c r="L11" s="130">
        <f t="shared" si="1"/>
        <v>0</v>
      </c>
      <c r="M11" s="61"/>
      <c r="N11" s="131">
        <f t="shared" si="2"/>
        <v>0</v>
      </c>
    </row>
    <row r="12" spans="2:14" x14ac:dyDescent="0.25">
      <c r="B12" s="127" t="s">
        <v>136</v>
      </c>
      <c r="C12" s="128" t="s">
        <v>529</v>
      </c>
      <c r="D12" s="60" t="s">
        <v>524</v>
      </c>
      <c r="E12" s="61">
        <f>IF(B12="","",SUMIFS('5. Ruimtestaat'!$N:$N,'5. Ruimtestaat'!$C:$C,B12,'5. Ruimtestaat'!$I:$I,C12,'5. Ruimtestaat'!$J:$J,D12))</f>
        <v>258</v>
      </c>
      <c r="F12" s="113" t="s">
        <v>546</v>
      </c>
      <c r="G12" s="130">
        <f>IF(F12="Geen",0,VLOOKUP(F12,'4. Normen &amp; Tarieven'!$B$38:$C$50,2,0))</f>
        <v>0</v>
      </c>
      <c r="H12" s="130">
        <f t="shared" si="0"/>
        <v>0</v>
      </c>
      <c r="I12" s="61">
        <v>2</v>
      </c>
      <c r="J12" s="129" t="s">
        <v>548</v>
      </c>
      <c r="K12" s="130">
        <f>IF(J12="Geen",0,VLOOKUP(J12,'4. Normen &amp; Tarieven'!$B$38:$C$50,2,0))</f>
        <v>0</v>
      </c>
      <c r="L12" s="130">
        <f t="shared" si="1"/>
        <v>0</v>
      </c>
      <c r="M12" s="61"/>
      <c r="N12" s="131">
        <f t="shared" si="2"/>
        <v>0</v>
      </c>
    </row>
    <row r="13" spans="2:14" x14ac:dyDescent="0.25">
      <c r="B13" s="127" t="s">
        <v>136</v>
      </c>
      <c r="C13" s="128" t="s">
        <v>530</v>
      </c>
      <c r="D13" s="60" t="s">
        <v>524</v>
      </c>
      <c r="E13" s="61">
        <f>IF(B13="","",SUMIFS('5. Ruimtestaat'!$N:$N,'5. Ruimtestaat'!$C:$C,B13,'5. Ruimtestaat'!$I:$I,C13,'5. Ruimtestaat'!$J:$J,D13))</f>
        <v>2</v>
      </c>
      <c r="F13" s="113" t="s">
        <v>546</v>
      </c>
      <c r="G13" s="130">
        <f>IF(F13="Geen",0,VLOOKUP(F13,'4. Normen &amp; Tarieven'!$B$38:$C$50,2,0))</f>
        <v>0</v>
      </c>
      <c r="H13" s="130">
        <f t="shared" si="0"/>
        <v>0</v>
      </c>
      <c r="I13" s="61">
        <v>2</v>
      </c>
      <c r="J13" s="129" t="s">
        <v>548</v>
      </c>
      <c r="K13" s="130">
        <f>IF(J13="Geen",0,VLOOKUP(J13,'4. Normen &amp; Tarieven'!$B$38:$C$50,2,0))</f>
        <v>0</v>
      </c>
      <c r="L13" s="130">
        <f t="shared" si="1"/>
        <v>0</v>
      </c>
      <c r="M13" s="61"/>
      <c r="N13" s="131">
        <f t="shared" si="2"/>
        <v>0</v>
      </c>
    </row>
    <row r="14" spans="2:14" x14ac:dyDescent="0.25">
      <c r="B14" s="127" t="s">
        <v>136</v>
      </c>
      <c r="C14" s="128" t="s">
        <v>276</v>
      </c>
      <c r="D14" s="60" t="s">
        <v>528</v>
      </c>
      <c r="E14" s="61">
        <f>IF(B14="","",SUMIFS('5. Ruimtestaat'!$N:$N,'5. Ruimtestaat'!$C:$C,B14,'5. Ruimtestaat'!$I:$I,C14,'5. Ruimtestaat'!$J:$J,D14))</f>
        <v>410</v>
      </c>
      <c r="F14" s="129" t="s">
        <v>545</v>
      </c>
      <c r="G14" s="130">
        <f>IF(F14="Geen",0,VLOOKUP(F14,'4. Normen &amp; Tarieven'!$B$38:$C$50,2,0))</f>
        <v>0</v>
      </c>
      <c r="H14" s="130">
        <f t="shared" si="0"/>
        <v>0</v>
      </c>
      <c r="I14" s="61">
        <v>1</v>
      </c>
      <c r="J14" s="129" t="s">
        <v>548</v>
      </c>
      <c r="K14" s="130">
        <f>IF(J14="Geen",0,VLOOKUP(J14,'4. Normen &amp; Tarieven'!$B$38:$C$50,2,0))</f>
        <v>0</v>
      </c>
      <c r="L14" s="130">
        <f t="shared" si="1"/>
        <v>0</v>
      </c>
      <c r="M14" s="61"/>
      <c r="N14" s="131">
        <f t="shared" si="2"/>
        <v>0</v>
      </c>
    </row>
    <row r="15" spans="2:14" x14ac:dyDescent="0.25">
      <c r="B15" s="127" t="s">
        <v>136</v>
      </c>
      <c r="C15" s="128" t="s">
        <v>523</v>
      </c>
      <c r="D15" s="60" t="s">
        <v>524</v>
      </c>
      <c r="E15" s="61">
        <f>IF(B15="","",SUMIFS('5. Ruimtestaat'!$N:$N,'5. Ruimtestaat'!$C:$C,B15,'5. Ruimtestaat'!$I:$I,C15,'5. Ruimtestaat'!$J:$J,D15))</f>
        <v>10.5</v>
      </c>
      <c r="F15" s="113" t="s">
        <v>546</v>
      </c>
      <c r="G15" s="130">
        <f>IF(F15="Geen",0,VLOOKUP(F15,'4. Normen &amp; Tarieven'!$B$38:$C$50,2,0))</f>
        <v>0</v>
      </c>
      <c r="H15" s="130">
        <f t="shared" si="0"/>
        <v>0</v>
      </c>
      <c r="I15" s="61">
        <v>2</v>
      </c>
      <c r="J15" s="129" t="s">
        <v>548</v>
      </c>
      <c r="K15" s="130">
        <f>IF(J15="Geen",0,VLOOKUP(J15,'4. Normen &amp; Tarieven'!$B$38:$C$50,2,0))</f>
        <v>0</v>
      </c>
      <c r="L15" s="130">
        <f t="shared" si="1"/>
        <v>0</v>
      </c>
      <c r="M15" s="61"/>
      <c r="N15" s="131">
        <f t="shared" si="2"/>
        <v>0</v>
      </c>
    </row>
    <row r="16" spans="2:14" x14ac:dyDescent="0.25">
      <c r="B16"/>
      <c r="C16"/>
      <c r="D16"/>
    </row>
    <row r="17" spans="2:4" x14ac:dyDescent="0.25">
      <c r="B17"/>
      <c r="C17"/>
      <c r="D17"/>
    </row>
    <row r="18" spans="2:4" x14ac:dyDescent="0.25">
      <c r="B18"/>
      <c r="C18"/>
      <c r="D18"/>
    </row>
    <row r="19" spans="2:4" x14ac:dyDescent="0.25">
      <c r="B19"/>
      <c r="C19"/>
      <c r="D19"/>
    </row>
    <row r="20" spans="2:4" x14ac:dyDescent="0.25">
      <c r="B20"/>
      <c r="C20"/>
      <c r="D20"/>
    </row>
    <row r="21" spans="2:4" x14ac:dyDescent="0.25">
      <c r="B21"/>
      <c r="C21"/>
      <c r="D21"/>
    </row>
    <row r="22" spans="2:4" x14ac:dyDescent="0.25">
      <c r="B22"/>
      <c r="C22"/>
      <c r="D22"/>
    </row>
    <row r="23" spans="2:4" x14ac:dyDescent="0.25">
      <c r="B23"/>
      <c r="C23"/>
      <c r="D23"/>
    </row>
    <row r="24" spans="2:4" x14ac:dyDescent="0.25">
      <c r="B24"/>
      <c r="C24"/>
      <c r="D24"/>
    </row>
    <row r="25" spans="2:4" x14ac:dyDescent="0.25">
      <c r="B25"/>
      <c r="C25"/>
      <c r="D25"/>
    </row>
    <row r="26" spans="2:4" x14ac:dyDescent="0.25">
      <c r="B26"/>
      <c r="C26"/>
      <c r="D26"/>
    </row>
    <row r="27" spans="2:4" x14ac:dyDescent="0.25">
      <c r="B27"/>
      <c r="C27"/>
      <c r="D27"/>
    </row>
    <row r="28" spans="2:4" x14ac:dyDescent="0.25">
      <c r="B28"/>
      <c r="C28"/>
      <c r="D28"/>
    </row>
    <row r="29" spans="2:4" x14ac:dyDescent="0.25">
      <c r="B29"/>
      <c r="C29"/>
      <c r="D29"/>
    </row>
    <row r="30" spans="2:4" x14ac:dyDescent="0.25">
      <c r="B30"/>
      <c r="C30"/>
      <c r="D30"/>
    </row>
    <row r="31" spans="2:4" x14ac:dyDescent="0.25">
      <c r="B31"/>
      <c r="C31"/>
      <c r="D31"/>
    </row>
    <row r="32" spans="2:4" x14ac:dyDescent="0.25">
      <c r="B32"/>
      <c r="C32"/>
      <c r="D32"/>
    </row>
    <row r="33" spans="2:4" x14ac:dyDescent="0.25">
      <c r="B33"/>
      <c r="C33"/>
      <c r="D33"/>
    </row>
    <row r="34" spans="2:4" x14ac:dyDescent="0.25">
      <c r="B34"/>
      <c r="C34"/>
      <c r="D34"/>
    </row>
    <row r="35" spans="2:4" x14ac:dyDescent="0.25">
      <c r="B35"/>
      <c r="C35"/>
      <c r="D35"/>
    </row>
    <row r="36" spans="2:4" x14ac:dyDescent="0.25">
      <c r="B36"/>
      <c r="C36"/>
      <c r="D36"/>
    </row>
    <row r="37" spans="2:4" x14ac:dyDescent="0.25">
      <c r="B37"/>
      <c r="C37"/>
      <c r="D37"/>
    </row>
    <row r="38" spans="2:4" x14ac:dyDescent="0.25">
      <c r="B38"/>
      <c r="C38"/>
      <c r="D38"/>
    </row>
    <row r="39" spans="2:4" x14ac:dyDescent="0.25">
      <c r="B39"/>
      <c r="C39"/>
      <c r="D39"/>
    </row>
    <row r="40" spans="2:4" x14ac:dyDescent="0.25">
      <c r="B40"/>
      <c r="C40"/>
      <c r="D40"/>
    </row>
    <row r="41" spans="2:4" x14ac:dyDescent="0.25">
      <c r="B41"/>
      <c r="C41"/>
      <c r="D41"/>
    </row>
    <row r="42" spans="2:4" x14ac:dyDescent="0.25">
      <c r="B42"/>
      <c r="C42"/>
      <c r="D42"/>
    </row>
    <row r="43" spans="2:4" x14ac:dyDescent="0.25">
      <c r="B43"/>
      <c r="C43"/>
      <c r="D43"/>
    </row>
    <row r="44" spans="2:4" x14ac:dyDescent="0.25">
      <c r="B44"/>
      <c r="C44"/>
      <c r="D44"/>
    </row>
    <row r="45" spans="2:4" x14ac:dyDescent="0.25">
      <c r="B45"/>
      <c r="C45"/>
      <c r="D45"/>
    </row>
    <row r="46" spans="2:4" x14ac:dyDescent="0.25">
      <c r="B46"/>
      <c r="C46"/>
      <c r="D46"/>
    </row>
    <row r="47" spans="2:4" x14ac:dyDescent="0.25">
      <c r="B47"/>
      <c r="C47"/>
      <c r="D47"/>
    </row>
    <row r="48" spans="2:4" x14ac:dyDescent="0.25">
      <c r="B48"/>
      <c r="C48"/>
      <c r="D48"/>
    </row>
    <row r="49" spans="2:4" x14ac:dyDescent="0.25">
      <c r="B49"/>
      <c r="C49"/>
      <c r="D49"/>
    </row>
    <row r="50" spans="2:4" x14ac:dyDescent="0.25">
      <c r="B50"/>
      <c r="C50"/>
      <c r="D50"/>
    </row>
    <row r="51" spans="2:4" x14ac:dyDescent="0.25">
      <c r="B51"/>
      <c r="C51"/>
      <c r="D51"/>
    </row>
    <row r="52" spans="2:4" x14ac:dyDescent="0.25">
      <c r="B52"/>
      <c r="C52"/>
      <c r="D52"/>
    </row>
    <row r="53" spans="2:4" x14ac:dyDescent="0.25">
      <c r="B53"/>
      <c r="C53"/>
      <c r="D53"/>
    </row>
    <row r="54" spans="2:4" x14ac:dyDescent="0.25">
      <c r="B54"/>
      <c r="C54"/>
      <c r="D54"/>
    </row>
    <row r="55" spans="2:4" x14ac:dyDescent="0.25">
      <c r="B55"/>
      <c r="C55"/>
      <c r="D55"/>
    </row>
    <row r="56" spans="2:4" x14ac:dyDescent="0.25">
      <c r="B56"/>
      <c r="C56"/>
      <c r="D56"/>
    </row>
    <row r="57" spans="2:4" x14ac:dyDescent="0.25">
      <c r="B57"/>
      <c r="C57"/>
      <c r="D57"/>
    </row>
    <row r="58" spans="2:4" x14ac:dyDescent="0.25">
      <c r="B58"/>
      <c r="C58"/>
      <c r="D58"/>
    </row>
    <row r="59" spans="2:4" x14ac:dyDescent="0.25">
      <c r="B59"/>
      <c r="C59"/>
      <c r="D59"/>
    </row>
    <row r="60" spans="2:4" x14ac:dyDescent="0.25">
      <c r="B60"/>
      <c r="C60"/>
      <c r="D60"/>
    </row>
    <row r="61" spans="2:4" x14ac:dyDescent="0.25">
      <c r="B61"/>
      <c r="C61"/>
      <c r="D61"/>
    </row>
    <row r="62" spans="2:4" x14ac:dyDescent="0.25">
      <c r="B62"/>
      <c r="C62"/>
      <c r="D62"/>
    </row>
    <row r="63" spans="2:4" x14ac:dyDescent="0.25">
      <c r="B63"/>
      <c r="C63"/>
      <c r="D63"/>
    </row>
    <row r="64" spans="2:4" x14ac:dyDescent="0.25">
      <c r="B64"/>
      <c r="C64"/>
      <c r="D64"/>
    </row>
    <row r="65" spans="2:4" x14ac:dyDescent="0.25">
      <c r="B65"/>
      <c r="C65"/>
      <c r="D65"/>
    </row>
    <row r="66" spans="2:4" x14ac:dyDescent="0.25">
      <c r="B66"/>
      <c r="C66"/>
      <c r="D66"/>
    </row>
    <row r="67" spans="2:4" x14ac:dyDescent="0.25">
      <c r="B67"/>
      <c r="C67"/>
      <c r="D67"/>
    </row>
    <row r="68" spans="2:4" x14ac:dyDescent="0.25">
      <c r="B68"/>
      <c r="C68"/>
      <c r="D68"/>
    </row>
    <row r="69" spans="2:4" x14ac:dyDescent="0.25">
      <c r="B69"/>
      <c r="C69"/>
      <c r="D69"/>
    </row>
    <row r="70" spans="2:4" x14ac:dyDescent="0.25">
      <c r="B70"/>
      <c r="C70"/>
      <c r="D70"/>
    </row>
    <row r="71" spans="2:4" x14ac:dyDescent="0.25">
      <c r="B71"/>
      <c r="C71"/>
      <c r="D71"/>
    </row>
    <row r="72" spans="2:4" x14ac:dyDescent="0.25">
      <c r="B72"/>
      <c r="C72"/>
      <c r="D72"/>
    </row>
    <row r="73" spans="2:4" x14ac:dyDescent="0.25">
      <c r="B73"/>
      <c r="C73"/>
      <c r="D73"/>
    </row>
    <row r="74" spans="2:4" x14ac:dyDescent="0.25">
      <c r="B74"/>
      <c r="C74"/>
      <c r="D74"/>
    </row>
    <row r="75" spans="2:4" x14ac:dyDescent="0.25">
      <c r="B75"/>
      <c r="C75"/>
      <c r="D75"/>
    </row>
    <row r="76" spans="2:4" x14ac:dyDescent="0.25">
      <c r="B76"/>
      <c r="C76"/>
      <c r="D76"/>
    </row>
    <row r="77" spans="2:4" x14ac:dyDescent="0.25">
      <c r="B77"/>
      <c r="C77"/>
      <c r="D77"/>
    </row>
    <row r="78" spans="2:4" x14ac:dyDescent="0.25">
      <c r="B78"/>
      <c r="C78"/>
      <c r="D78"/>
    </row>
    <row r="79" spans="2:4" x14ac:dyDescent="0.25">
      <c r="B79"/>
      <c r="C79"/>
      <c r="D79"/>
    </row>
    <row r="80" spans="2:4" x14ac:dyDescent="0.25">
      <c r="B80"/>
      <c r="C80"/>
      <c r="D80"/>
    </row>
    <row r="81" spans="2:4" x14ac:dyDescent="0.25">
      <c r="B81"/>
      <c r="C81"/>
      <c r="D81"/>
    </row>
    <row r="82" spans="2:4" x14ac:dyDescent="0.25">
      <c r="B82"/>
      <c r="C82"/>
      <c r="D82"/>
    </row>
    <row r="83" spans="2:4" x14ac:dyDescent="0.25">
      <c r="B83"/>
      <c r="C83"/>
      <c r="D83"/>
    </row>
    <row r="84" spans="2:4" x14ac:dyDescent="0.25">
      <c r="B84"/>
      <c r="C84"/>
      <c r="D84"/>
    </row>
    <row r="85" spans="2:4" x14ac:dyDescent="0.25">
      <c r="B85"/>
      <c r="C85"/>
      <c r="D85"/>
    </row>
    <row r="86" spans="2:4" x14ac:dyDescent="0.25">
      <c r="B86"/>
      <c r="C86"/>
      <c r="D86"/>
    </row>
    <row r="87" spans="2:4" x14ac:dyDescent="0.25">
      <c r="B87"/>
      <c r="C87"/>
      <c r="D87"/>
    </row>
    <row r="88" spans="2:4" x14ac:dyDescent="0.25">
      <c r="B88"/>
      <c r="C88"/>
      <c r="D88"/>
    </row>
    <row r="89" spans="2:4" x14ac:dyDescent="0.25">
      <c r="B89"/>
      <c r="C89"/>
      <c r="D89"/>
    </row>
    <row r="90" spans="2:4" x14ac:dyDescent="0.25">
      <c r="B90"/>
      <c r="C90"/>
      <c r="D90"/>
    </row>
    <row r="91" spans="2:4" x14ac:dyDescent="0.25">
      <c r="B91"/>
      <c r="C91"/>
      <c r="D91"/>
    </row>
    <row r="92" spans="2:4" x14ac:dyDescent="0.25">
      <c r="B92"/>
      <c r="C92"/>
      <c r="D92"/>
    </row>
    <row r="93" spans="2:4" x14ac:dyDescent="0.25">
      <c r="B93"/>
      <c r="C93"/>
      <c r="D93"/>
    </row>
    <row r="94" spans="2:4" x14ac:dyDescent="0.25">
      <c r="B94"/>
      <c r="C94"/>
      <c r="D94"/>
    </row>
    <row r="95" spans="2:4" x14ac:dyDescent="0.25">
      <c r="B95"/>
      <c r="C95"/>
      <c r="D95"/>
    </row>
    <row r="96" spans="2:4" x14ac:dyDescent="0.25">
      <c r="B96"/>
      <c r="C96"/>
      <c r="D96"/>
    </row>
    <row r="97" spans="2:4" x14ac:dyDescent="0.25">
      <c r="B97"/>
      <c r="C97"/>
      <c r="D97"/>
    </row>
    <row r="98" spans="2:4" x14ac:dyDescent="0.25">
      <c r="B98"/>
      <c r="C98"/>
      <c r="D98"/>
    </row>
    <row r="99" spans="2:4" x14ac:dyDescent="0.25">
      <c r="B99"/>
      <c r="C99"/>
      <c r="D99"/>
    </row>
    <row r="100" spans="2:4" x14ac:dyDescent="0.25">
      <c r="B100"/>
      <c r="C100"/>
      <c r="D100"/>
    </row>
    <row r="101" spans="2:4" x14ac:dyDescent="0.25">
      <c r="B101"/>
      <c r="C101"/>
      <c r="D101"/>
    </row>
    <row r="102" spans="2:4" x14ac:dyDescent="0.25">
      <c r="B102"/>
      <c r="C102"/>
      <c r="D102"/>
    </row>
    <row r="103" spans="2:4" x14ac:dyDescent="0.25">
      <c r="B103"/>
      <c r="C103"/>
      <c r="D103"/>
    </row>
    <row r="104" spans="2:4" x14ac:dyDescent="0.25">
      <c r="B104"/>
      <c r="C104"/>
      <c r="D104"/>
    </row>
    <row r="105" spans="2:4" x14ac:dyDescent="0.25">
      <c r="B105"/>
      <c r="C105"/>
      <c r="D105"/>
    </row>
    <row r="106" spans="2:4" x14ac:dyDescent="0.25">
      <c r="B106"/>
      <c r="C106"/>
      <c r="D106"/>
    </row>
    <row r="107" spans="2:4" x14ac:dyDescent="0.25">
      <c r="B107"/>
      <c r="C107"/>
      <c r="D107"/>
    </row>
    <row r="108" spans="2:4" x14ac:dyDescent="0.25">
      <c r="B108"/>
      <c r="C108"/>
      <c r="D108"/>
    </row>
    <row r="109" spans="2:4" x14ac:dyDescent="0.25">
      <c r="B109"/>
      <c r="C109"/>
      <c r="D109"/>
    </row>
    <row r="110" spans="2:4" x14ac:dyDescent="0.25">
      <c r="B110"/>
      <c r="C110"/>
      <c r="D110"/>
    </row>
    <row r="111" spans="2:4" x14ac:dyDescent="0.25">
      <c r="B111"/>
      <c r="C111"/>
      <c r="D111"/>
    </row>
    <row r="112" spans="2:4" x14ac:dyDescent="0.25">
      <c r="B112"/>
      <c r="C112"/>
      <c r="D112"/>
    </row>
    <row r="113" spans="2:4" x14ac:dyDescent="0.25">
      <c r="B113"/>
      <c r="C113"/>
      <c r="D113"/>
    </row>
    <row r="114" spans="2:4" x14ac:dyDescent="0.25">
      <c r="B114"/>
      <c r="C114"/>
      <c r="D114"/>
    </row>
    <row r="115" spans="2:4" x14ac:dyDescent="0.25">
      <c r="B115"/>
      <c r="C115"/>
      <c r="D115"/>
    </row>
    <row r="116" spans="2:4" x14ac:dyDescent="0.25">
      <c r="B116"/>
      <c r="C116"/>
      <c r="D116"/>
    </row>
    <row r="117" spans="2:4" x14ac:dyDescent="0.25">
      <c r="B117"/>
      <c r="C117"/>
      <c r="D117"/>
    </row>
    <row r="118" spans="2:4" x14ac:dyDescent="0.25">
      <c r="B118"/>
      <c r="C118"/>
      <c r="D118"/>
    </row>
    <row r="119" spans="2:4" x14ac:dyDescent="0.25">
      <c r="B119"/>
      <c r="C119"/>
      <c r="D119"/>
    </row>
    <row r="120" spans="2:4" x14ac:dyDescent="0.25">
      <c r="B120"/>
      <c r="C120"/>
      <c r="D120"/>
    </row>
    <row r="121" spans="2:4" x14ac:dyDescent="0.25">
      <c r="B121"/>
      <c r="C121"/>
      <c r="D121"/>
    </row>
    <row r="122" spans="2:4" x14ac:dyDescent="0.25">
      <c r="B122"/>
      <c r="C122"/>
      <c r="D122"/>
    </row>
    <row r="123" spans="2:4" x14ac:dyDescent="0.25">
      <c r="B123"/>
      <c r="C123"/>
      <c r="D123"/>
    </row>
    <row r="124" spans="2:4" x14ac:dyDescent="0.25">
      <c r="B124"/>
      <c r="C124"/>
      <c r="D124"/>
    </row>
    <row r="125" spans="2:4" x14ac:dyDescent="0.25">
      <c r="B125"/>
      <c r="C125"/>
      <c r="D125"/>
    </row>
    <row r="126" spans="2:4" x14ac:dyDescent="0.25">
      <c r="B126"/>
      <c r="C126"/>
      <c r="D126"/>
    </row>
    <row r="127" spans="2:4" x14ac:dyDescent="0.25">
      <c r="B127"/>
      <c r="C127"/>
      <c r="D127"/>
    </row>
    <row r="128" spans="2:4" x14ac:dyDescent="0.25">
      <c r="B128"/>
      <c r="C128"/>
      <c r="D128"/>
    </row>
    <row r="129" spans="2:4" x14ac:dyDescent="0.25">
      <c r="B129"/>
      <c r="C129"/>
      <c r="D129"/>
    </row>
    <row r="130" spans="2:4" x14ac:dyDescent="0.25">
      <c r="B130"/>
      <c r="C130"/>
      <c r="D130"/>
    </row>
    <row r="131" spans="2:4" x14ac:dyDescent="0.25">
      <c r="B131"/>
      <c r="C131"/>
      <c r="D131"/>
    </row>
    <row r="132" spans="2:4" x14ac:dyDescent="0.25">
      <c r="B132"/>
      <c r="C132"/>
      <c r="D132"/>
    </row>
    <row r="133" spans="2:4" x14ac:dyDescent="0.25">
      <c r="B133"/>
      <c r="C133"/>
      <c r="D133"/>
    </row>
    <row r="134" spans="2:4" x14ac:dyDescent="0.25">
      <c r="B134"/>
      <c r="C134"/>
      <c r="D134"/>
    </row>
    <row r="135" spans="2:4" x14ac:dyDescent="0.25">
      <c r="B135"/>
      <c r="C135"/>
      <c r="D135"/>
    </row>
    <row r="136" spans="2:4" x14ac:dyDescent="0.25">
      <c r="B136"/>
      <c r="C136"/>
      <c r="D136"/>
    </row>
    <row r="137" spans="2:4" x14ac:dyDescent="0.25">
      <c r="B137"/>
      <c r="C137"/>
      <c r="D137"/>
    </row>
    <row r="138" spans="2:4" x14ac:dyDescent="0.25">
      <c r="B138"/>
      <c r="C138"/>
      <c r="D138"/>
    </row>
    <row r="139" spans="2:4" x14ac:dyDescent="0.25">
      <c r="B139"/>
      <c r="C139"/>
      <c r="D139"/>
    </row>
    <row r="140" spans="2:4" x14ac:dyDescent="0.25">
      <c r="B140"/>
      <c r="C140"/>
      <c r="D140"/>
    </row>
    <row r="141" spans="2:4" x14ac:dyDescent="0.25">
      <c r="B141"/>
      <c r="C141"/>
      <c r="D141"/>
    </row>
    <row r="142" spans="2:4" x14ac:dyDescent="0.25">
      <c r="B142"/>
      <c r="C142"/>
      <c r="D142"/>
    </row>
    <row r="143" spans="2:4" x14ac:dyDescent="0.25">
      <c r="B143"/>
      <c r="C143"/>
      <c r="D143"/>
    </row>
    <row r="144" spans="2:4" x14ac:dyDescent="0.25">
      <c r="B144"/>
      <c r="C144"/>
      <c r="D144"/>
    </row>
    <row r="145" spans="2:4" x14ac:dyDescent="0.25">
      <c r="B145"/>
      <c r="C145"/>
      <c r="D145"/>
    </row>
    <row r="146" spans="2:4" x14ac:dyDescent="0.25">
      <c r="B146"/>
      <c r="C146"/>
      <c r="D146"/>
    </row>
    <row r="147" spans="2:4" x14ac:dyDescent="0.25">
      <c r="B147"/>
      <c r="C147"/>
      <c r="D147"/>
    </row>
    <row r="148" spans="2:4" x14ac:dyDescent="0.25">
      <c r="B148"/>
      <c r="C148"/>
      <c r="D148"/>
    </row>
    <row r="149" spans="2:4" x14ac:dyDescent="0.25">
      <c r="B149"/>
      <c r="C149"/>
      <c r="D149"/>
    </row>
    <row r="150" spans="2:4" x14ac:dyDescent="0.25">
      <c r="B150"/>
      <c r="C150"/>
      <c r="D150"/>
    </row>
    <row r="151" spans="2:4" x14ac:dyDescent="0.25">
      <c r="B151"/>
      <c r="C151"/>
      <c r="D151"/>
    </row>
    <row r="152" spans="2:4" x14ac:dyDescent="0.25">
      <c r="B152"/>
      <c r="C152"/>
      <c r="D152"/>
    </row>
    <row r="153" spans="2:4" x14ac:dyDescent="0.25">
      <c r="B153"/>
      <c r="C153"/>
      <c r="D153"/>
    </row>
    <row r="154" spans="2:4" x14ac:dyDescent="0.25">
      <c r="B154"/>
      <c r="C154"/>
      <c r="D154"/>
    </row>
    <row r="155" spans="2:4" x14ac:dyDescent="0.25">
      <c r="B155"/>
      <c r="C155"/>
      <c r="D155"/>
    </row>
    <row r="156" spans="2:4" x14ac:dyDescent="0.25">
      <c r="B156"/>
      <c r="C156"/>
      <c r="D156"/>
    </row>
    <row r="157" spans="2:4" x14ac:dyDescent="0.25">
      <c r="B157"/>
      <c r="C157"/>
      <c r="D157"/>
    </row>
    <row r="158" spans="2:4" x14ac:dyDescent="0.25">
      <c r="B158"/>
      <c r="C158"/>
      <c r="D158"/>
    </row>
    <row r="159" spans="2:4" x14ac:dyDescent="0.25">
      <c r="B159"/>
      <c r="C159"/>
      <c r="D159"/>
    </row>
    <row r="160" spans="2:4" x14ac:dyDescent="0.25">
      <c r="B160"/>
      <c r="C160"/>
      <c r="D160"/>
    </row>
    <row r="161" spans="2:4" x14ac:dyDescent="0.25">
      <c r="B161"/>
      <c r="C161"/>
      <c r="D161"/>
    </row>
    <row r="162" spans="2:4" x14ac:dyDescent="0.25">
      <c r="B162"/>
      <c r="C162"/>
      <c r="D162"/>
    </row>
    <row r="163" spans="2:4" x14ac:dyDescent="0.25">
      <c r="B163"/>
      <c r="C163"/>
      <c r="D163"/>
    </row>
    <row r="164" spans="2:4" x14ac:dyDescent="0.25">
      <c r="B164"/>
      <c r="C164"/>
      <c r="D164"/>
    </row>
    <row r="165" spans="2:4" x14ac:dyDescent="0.25">
      <c r="B165"/>
      <c r="C165"/>
      <c r="D165"/>
    </row>
    <row r="166" spans="2:4" x14ac:dyDescent="0.25">
      <c r="B166"/>
      <c r="C166"/>
      <c r="D166"/>
    </row>
    <row r="167" spans="2:4" x14ac:dyDescent="0.25">
      <c r="B167"/>
      <c r="C167"/>
      <c r="D167"/>
    </row>
    <row r="168" spans="2:4" x14ac:dyDescent="0.25">
      <c r="B168"/>
      <c r="C168"/>
      <c r="D168"/>
    </row>
    <row r="169" spans="2:4" x14ac:dyDescent="0.25">
      <c r="B169"/>
      <c r="C169"/>
      <c r="D169"/>
    </row>
    <row r="170" spans="2:4" x14ac:dyDescent="0.25">
      <c r="B170"/>
      <c r="C170"/>
      <c r="D170"/>
    </row>
    <row r="171" spans="2:4" x14ac:dyDescent="0.25">
      <c r="B171"/>
      <c r="C171"/>
      <c r="D171"/>
    </row>
    <row r="172" spans="2:4" x14ac:dyDescent="0.25">
      <c r="B172"/>
      <c r="C172"/>
      <c r="D172"/>
    </row>
    <row r="173" spans="2:4" x14ac:dyDescent="0.25">
      <c r="B173"/>
      <c r="C173"/>
      <c r="D173"/>
    </row>
    <row r="174" spans="2:4" x14ac:dyDescent="0.25">
      <c r="B174"/>
      <c r="C174"/>
      <c r="D174"/>
    </row>
    <row r="175" spans="2:4" x14ac:dyDescent="0.25">
      <c r="B175"/>
      <c r="C175"/>
      <c r="D175"/>
    </row>
    <row r="176" spans="2:4" x14ac:dyDescent="0.25">
      <c r="B176"/>
      <c r="C176"/>
      <c r="D176"/>
    </row>
    <row r="177" spans="2:4" x14ac:dyDescent="0.25">
      <c r="B177"/>
      <c r="C177"/>
      <c r="D177"/>
    </row>
    <row r="178" spans="2:4" x14ac:dyDescent="0.25">
      <c r="B178"/>
      <c r="C178"/>
      <c r="D178"/>
    </row>
    <row r="179" spans="2:4" x14ac:dyDescent="0.25">
      <c r="B179"/>
      <c r="C179"/>
      <c r="D179"/>
    </row>
    <row r="180" spans="2:4" x14ac:dyDescent="0.25">
      <c r="B180"/>
      <c r="C180"/>
      <c r="D180"/>
    </row>
    <row r="181" spans="2:4" x14ac:dyDescent="0.25">
      <c r="B181"/>
      <c r="C181"/>
      <c r="D181"/>
    </row>
    <row r="182" spans="2:4" x14ac:dyDescent="0.25">
      <c r="B182"/>
      <c r="C182"/>
      <c r="D182"/>
    </row>
    <row r="183" spans="2:4" x14ac:dyDescent="0.25">
      <c r="B183"/>
      <c r="C183"/>
      <c r="D183"/>
    </row>
    <row r="184" spans="2:4" x14ac:dyDescent="0.25">
      <c r="B184"/>
      <c r="C184"/>
      <c r="D184"/>
    </row>
    <row r="185" spans="2:4" x14ac:dyDescent="0.25">
      <c r="B185"/>
      <c r="C185"/>
      <c r="D185"/>
    </row>
    <row r="186" spans="2:4" x14ac:dyDescent="0.25">
      <c r="B186"/>
      <c r="C186"/>
      <c r="D186"/>
    </row>
    <row r="187" spans="2:4" x14ac:dyDescent="0.25">
      <c r="B187"/>
      <c r="C187"/>
      <c r="D187"/>
    </row>
    <row r="188" spans="2:4" x14ac:dyDescent="0.25">
      <c r="B188"/>
      <c r="C188"/>
      <c r="D188"/>
    </row>
    <row r="189" spans="2:4" x14ac:dyDescent="0.25">
      <c r="B189"/>
      <c r="C189"/>
      <c r="D189"/>
    </row>
    <row r="190" spans="2:4" x14ac:dyDescent="0.25">
      <c r="B190"/>
      <c r="C190"/>
      <c r="D190"/>
    </row>
    <row r="191" spans="2:4" x14ac:dyDescent="0.25">
      <c r="B191"/>
      <c r="C191"/>
      <c r="D191"/>
    </row>
    <row r="192" spans="2:4" x14ac:dyDescent="0.25">
      <c r="B192"/>
      <c r="C192"/>
      <c r="D192"/>
    </row>
    <row r="193" spans="2:4" x14ac:dyDescent="0.25">
      <c r="B193"/>
      <c r="C193"/>
      <c r="D193"/>
    </row>
    <row r="194" spans="2:4" x14ac:dyDescent="0.25">
      <c r="B194"/>
      <c r="C194"/>
      <c r="D194"/>
    </row>
    <row r="195" spans="2:4" x14ac:dyDescent="0.25">
      <c r="B195"/>
      <c r="C195"/>
      <c r="D195"/>
    </row>
    <row r="196" spans="2:4" x14ac:dyDescent="0.25">
      <c r="B196"/>
      <c r="C196"/>
      <c r="D196"/>
    </row>
    <row r="197" spans="2:4" x14ac:dyDescent="0.25">
      <c r="B197"/>
      <c r="C197"/>
      <c r="D197"/>
    </row>
    <row r="198" spans="2:4" x14ac:dyDescent="0.25">
      <c r="B198"/>
      <c r="C198"/>
      <c r="D198"/>
    </row>
    <row r="199" spans="2:4" x14ac:dyDescent="0.25">
      <c r="B199"/>
      <c r="C199"/>
      <c r="D199"/>
    </row>
    <row r="200" spans="2:4" x14ac:dyDescent="0.25">
      <c r="B200"/>
      <c r="C200"/>
      <c r="D200"/>
    </row>
    <row r="201" spans="2:4" x14ac:dyDescent="0.25">
      <c r="B201"/>
      <c r="C201"/>
      <c r="D201"/>
    </row>
    <row r="202" spans="2:4" x14ac:dyDescent="0.25">
      <c r="B202"/>
      <c r="C202"/>
      <c r="D202"/>
    </row>
    <row r="203" spans="2:4" x14ac:dyDescent="0.25">
      <c r="B203"/>
      <c r="C203"/>
      <c r="D203"/>
    </row>
    <row r="204" spans="2:4" x14ac:dyDescent="0.25">
      <c r="B204"/>
      <c r="C204"/>
      <c r="D204"/>
    </row>
    <row r="205" spans="2:4" x14ac:dyDescent="0.25">
      <c r="B205"/>
      <c r="C205"/>
      <c r="D205"/>
    </row>
    <row r="206" spans="2:4" x14ac:dyDescent="0.25">
      <c r="B206"/>
      <c r="C206"/>
      <c r="D206"/>
    </row>
    <row r="207" spans="2:4" x14ac:dyDescent="0.25">
      <c r="B207"/>
      <c r="C207"/>
      <c r="D207"/>
    </row>
    <row r="208" spans="2:4" x14ac:dyDescent="0.25">
      <c r="B208"/>
      <c r="C208"/>
      <c r="D208"/>
    </row>
    <row r="209" spans="2:4" x14ac:dyDescent="0.25">
      <c r="B209"/>
      <c r="C209"/>
      <c r="D209"/>
    </row>
    <row r="210" spans="2:4" x14ac:dyDescent="0.25">
      <c r="B210"/>
      <c r="C210"/>
      <c r="D210"/>
    </row>
    <row r="211" spans="2:4" x14ac:dyDescent="0.25">
      <c r="B211"/>
      <c r="C211"/>
      <c r="D211"/>
    </row>
    <row r="212" spans="2:4" x14ac:dyDescent="0.25">
      <c r="B212"/>
      <c r="C212"/>
      <c r="D212"/>
    </row>
    <row r="213" spans="2:4" x14ac:dyDescent="0.25">
      <c r="B213"/>
      <c r="C213"/>
      <c r="D213"/>
    </row>
    <row r="214" spans="2:4" x14ac:dyDescent="0.25">
      <c r="B214"/>
      <c r="C214"/>
      <c r="D214"/>
    </row>
    <row r="215" spans="2:4" x14ac:dyDescent="0.25">
      <c r="B215"/>
      <c r="C215"/>
      <c r="D215"/>
    </row>
    <row r="216" spans="2:4" x14ac:dyDescent="0.25">
      <c r="B216"/>
      <c r="C216"/>
      <c r="D216"/>
    </row>
    <row r="217" spans="2:4" x14ac:dyDescent="0.25">
      <c r="B217"/>
      <c r="C217"/>
      <c r="D217"/>
    </row>
    <row r="218" spans="2:4" x14ac:dyDescent="0.25">
      <c r="B218"/>
      <c r="C218"/>
      <c r="D218"/>
    </row>
    <row r="219" spans="2:4" x14ac:dyDescent="0.25">
      <c r="B219"/>
      <c r="C219"/>
      <c r="D219"/>
    </row>
    <row r="220" spans="2:4" x14ac:dyDescent="0.25">
      <c r="B220"/>
      <c r="C220"/>
      <c r="D220"/>
    </row>
    <row r="221" spans="2:4" x14ac:dyDescent="0.25">
      <c r="B221"/>
      <c r="C221"/>
      <c r="D221"/>
    </row>
    <row r="222" spans="2:4" x14ac:dyDescent="0.25">
      <c r="B222"/>
      <c r="C222"/>
      <c r="D222"/>
    </row>
    <row r="223" spans="2:4" x14ac:dyDescent="0.25">
      <c r="B223"/>
      <c r="C223"/>
      <c r="D223"/>
    </row>
    <row r="224" spans="2:4" x14ac:dyDescent="0.25">
      <c r="B224"/>
      <c r="C224"/>
      <c r="D224"/>
    </row>
    <row r="225" spans="2:4" x14ac:dyDescent="0.25">
      <c r="B225"/>
      <c r="C225"/>
      <c r="D225"/>
    </row>
    <row r="226" spans="2:4" x14ac:dyDescent="0.25">
      <c r="B226"/>
      <c r="C226"/>
      <c r="D226"/>
    </row>
    <row r="227" spans="2:4" x14ac:dyDescent="0.25">
      <c r="B227"/>
      <c r="C227"/>
      <c r="D227"/>
    </row>
    <row r="228" spans="2:4" x14ac:dyDescent="0.25">
      <c r="B228"/>
      <c r="C228"/>
      <c r="D228"/>
    </row>
    <row r="229" spans="2:4" x14ac:dyDescent="0.25">
      <c r="B229"/>
      <c r="C229"/>
      <c r="D229"/>
    </row>
    <row r="230" spans="2:4" x14ac:dyDescent="0.25">
      <c r="B230"/>
      <c r="C230"/>
      <c r="D230"/>
    </row>
    <row r="231" spans="2:4" x14ac:dyDescent="0.25">
      <c r="B231"/>
      <c r="C231"/>
      <c r="D231"/>
    </row>
    <row r="232" spans="2:4" x14ac:dyDescent="0.25">
      <c r="B232"/>
      <c r="C232"/>
      <c r="D232"/>
    </row>
    <row r="233" spans="2:4" x14ac:dyDescent="0.25">
      <c r="B233"/>
      <c r="C233"/>
      <c r="D233"/>
    </row>
    <row r="234" spans="2:4" x14ac:dyDescent="0.25">
      <c r="B234"/>
      <c r="C234"/>
      <c r="D234"/>
    </row>
    <row r="235" spans="2:4" x14ac:dyDescent="0.25">
      <c r="B235"/>
      <c r="C235"/>
      <c r="D235"/>
    </row>
    <row r="236" spans="2:4" x14ac:dyDescent="0.25">
      <c r="B236"/>
      <c r="C236"/>
      <c r="D236"/>
    </row>
    <row r="237" spans="2:4" x14ac:dyDescent="0.25">
      <c r="B237"/>
      <c r="C237"/>
      <c r="D237"/>
    </row>
    <row r="238" spans="2:4" x14ac:dyDescent="0.25">
      <c r="B238"/>
      <c r="C238"/>
      <c r="D238"/>
    </row>
    <row r="239" spans="2:4" x14ac:dyDescent="0.25">
      <c r="B239"/>
      <c r="C239"/>
      <c r="D239"/>
    </row>
    <row r="240" spans="2:4" x14ac:dyDescent="0.25">
      <c r="B240"/>
      <c r="C240"/>
      <c r="D240"/>
    </row>
    <row r="241" spans="2:4" x14ac:dyDescent="0.25">
      <c r="B241"/>
      <c r="C241"/>
      <c r="D241"/>
    </row>
    <row r="242" spans="2:4" x14ac:dyDescent="0.25">
      <c r="B242"/>
      <c r="C242"/>
      <c r="D242"/>
    </row>
    <row r="243" spans="2:4" x14ac:dyDescent="0.25">
      <c r="B243"/>
      <c r="C243"/>
      <c r="D243"/>
    </row>
    <row r="244" spans="2:4" x14ac:dyDescent="0.25">
      <c r="B244"/>
      <c r="C244"/>
      <c r="D244"/>
    </row>
    <row r="245" spans="2:4" x14ac:dyDescent="0.25">
      <c r="B245"/>
      <c r="C245"/>
      <c r="D245"/>
    </row>
    <row r="246" spans="2:4" x14ac:dyDescent="0.25">
      <c r="B246"/>
      <c r="C246"/>
      <c r="D246"/>
    </row>
    <row r="247" spans="2:4" x14ac:dyDescent="0.25">
      <c r="B247"/>
      <c r="C247"/>
      <c r="D247"/>
    </row>
    <row r="248" spans="2:4" x14ac:dyDescent="0.25">
      <c r="B248"/>
      <c r="C248"/>
      <c r="D248"/>
    </row>
    <row r="249" spans="2:4" x14ac:dyDescent="0.25">
      <c r="B249"/>
      <c r="C249"/>
      <c r="D249"/>
    </row>
    <row r="250" spans="2:4" x14ac:dyDescent="0.25">
      <c r="B250"/>
      <c r="C250"/>
      <c r="D250"/>
    </row>
    <row r="251" spans="2:4" x14ac:dyDescent="0.25">
      <c r="B251"/>
      <c r="C251"/>
      <c r="D251"/>
    </row>
    <row r="252" spans="2:4" x14ac:dyDescent="0.25">
      <c r="B252"/>
      <c r="C252"/>
      <c r="D252"/>
    </row>
    <row r="253" spans="2:4" x14ac:dyDescent="0.25">
      <c r="B253"/>
      <c r="C253"/>
      <c r="D253"/>
    </row>
    <row r="254" spans="2:4" x14ac:dyDescent="0.25">
      <c r="B254"/>
      <c r="C254"/>
      <c r="D254"/>
    </row>
    <row r="255" spans="2:4" x14ac:dyDescent="0.25">
      <c r="B255"/>
      <c r="C255"/>
      <c r="D255"/>
    </row>
    <row r="256" spans="2:4" x14ac:dyDescent="0.25">
      <c r="B256"/>
      <c r="C256"/>
      <c r="D256"/>
    </row>
    <row r="257" spans="2:4" x14ac:dyDescent="0.25">
      <c r="B257"/>
      <c r="C257"/>
      <c r="D257"/>
    </row>
    <row r="258" spans="2:4" x14ac:dyDescent="0.25">
      <c r="B258"/>
      <c r="C258"/>
      <c r="D258"/>
    </row>
    <row r="259" spans="2:4" x14ac:dyDescent="0.25">
      <c r="B259"/>
      <c r="C259"/>
      <c r="D259"/>
    </row>
    <row r="260" spans="2:4" x14ac:dyDescent="0.25">
      <c r="B260"/>
      <c r="C260"/>
      <c r="D260"/>
    </row>
    <row r="261" spans="2:4" x14ac:dyDescent="0.25">
      <c r="B261"/>
      <c r="C261"/>
      <c r="D261"/>
    </row>
    <row r="262" spans="2:4" x14ac:dyDescent="0.25">
      <c r="B262"/>
      <c r="C262"/>
      <c r="D262"/>
    </row>
    <row r="263" spans="2:4" x14ac:dyDescent="0.25">
      <c r="B263"/>
      <c r="C263"/>
      <c r="D263"/>
    </row>
    <row r="264" spans="2:4" x14ac:dyDescent="0.25">
      <c r="B264"/>
      <c r="C264"/>
      <c r="D264"/>
    </row>
    <row r="265" spans="2:4" x14ac:dyDescent="0.25">
      <c r="B265"/>
      <c r="C265"/>
      <c r="D265"/>
    </row>
    <row r="266" spans="2:4" x14ac:dyDescent="0.25">
      <c r="B266"/>
      <c r="C266"/>
      <c r="D266"/>
    </row>
    <row r="267" spans="2:4" x14ac:dyDescent="0.25">
      <c r="B267"/>
      <c r="C267"/>
      <c r="D267"/>
    </row>
    <row r="268" spans="2:4" x14ac:dyDescent="0.25">
      <c r="B268"/>
      <c r="C268"/>
      <c r="D268"/>
    </row>
    <row r="269" spans="2:4" x14ac:dyDescent="0.25">
      <c r="B269"/>
      <c r="C269"/>
      <c r="D269"/>
    </row>
    <row r="270" spans="2:4" x14ac:dyDescent="0.25">
      <c r="B270"/>
      <c r="C270"/>
      <c r="D270"/>
    </row>
    <row r="271" spans="2:4" x14ac:dyDescent="0.25">
      <c r="B271"/>
      <c r="C271"/>
      <c r="D271"/>
    </row>
    <row r="272" spans="2:4" x14ac:dyDescent="0.25">
      <c r="B272"/>
      <c r="C272"/>
      <c r="D272"/>
    </row>
    <row r="273" spans="2:4" x14ac:dyDescent="0.25">
      <c r="B273"/>
      <c r="C273"/>
      <c r="D273"/>
    </row>
    <row r="274" spans="2:4" x14ac:dyDescent="0.25">
      <c r="B274"/>
      <c r="C274"/>
      <c r="D274"/>
    </row>
    <row r="275" spans="2:4" x14ac:dyDescent="0.25">
      <c r="B275"/>
      <c r="C275"/>
      <c r="D275"/>
    </row>
    <row r="276" spans="2:4" x14ac:dyDescent="0.25">
      <c r="B276"/>
      <c r="C276"/>
      <c r="D276"/>
    </row>
    <row r="277" spans="2:4" x14ac:dyDescent="0.25">
      <c r="B277"/>
      <c r="C277"/>
      <c r="D277"/>
    </row>
    <row r="278" spans="2:4" x14ac:dyDescent="0.25">
      <c r="B278"/>
      <c r="C278"/>
      <c r="D278"/>
    </row>
    <row r="279" spans="2:4" x14ac:dyDescent="0.25">
      <c r="B279"/>
      <c r="C279"/>
      <c r="D279"/>
    </row>
    <row r="280" spans="2:4" x14ac:dyDescent="0.25">
      <c r="B280"/>
      <c r="C280"/>
      <c r="D280"/>
    </row>
    <row r="281" spans="2:4" x14ac:dyDescent="0.25">
      <c r="B281"/>
      <c r="C281"/>
      <c r="D281"/>
    </row>
    <row r="282" spans="2:4" x14ac:dyDescent="0.25">
      <c r="B282"/>
      <c r="C282"/>
      <c r="D282"/>
    </row>
    <row r="283" spans="2:4" x14ac:dyDescent="0.25">
      <c r="B283"/>
      <c r="C283"/>
      <c r="D283"/>
    </row>
    <row r="284" spans="2:4" x14ac:dyDescent="0.25">
      <c r="B284"/>
      <c r="C284"/>
      <c r="D284"/>
    </row>
    <row r="285" spans="2:4" x14ac:dyDescent="0.25">
      <c r="B285"/>
      <c r="C285"/>
      <c r="D285"/>
    </row>
    <row r="286" spans="2:4" x14ac:dyDescent="0.25">
      <c r="B286"/>
      <c r="C286"/>
      <c r="D286"/>
    </row>
    <row r="287" spans="2:4" x14ac:dyDescent="0.25">
      <c r="B287"/>
      <c r="C287"/>
      <c r="D287"/>
    </row>
    <row r="288" spans="2:4" x14ac:dyDescent="0.25">
      <c r="B288"/>
      <c r="C288"/>
      <c r="D288"/>
    </row>
    <row r="289" spans="2:4" x14ac:dyDescent="0.25">
      <c r="B289"/>
      <c r="C289"/>
      <c r="D289"/>
    </row>
    <row r="290" spans="2:4" x14ac:dyDescent="0.25">
      <c r="B290"/>
      <c r="C290"/>
      <c r="D290"/>
    </row>
    <row r="291" spans="2:4" x14ac:dyDescent="0.25">
      <c r="B291"/>
      <c r="C291"/>
      <c r="D291"/>
    </row>
    <row r="292" spans="2:4" x14ac:dyDescent="0.25">
      <c r="B292"/>
      <c r="C292"/>
      <c r="D292"/>
    </row>
    <row r="293" spans="2:4" x14ac:dyDescent="0.25">
      <c r="B293"/>
      <c r="C293"/>
      <c r="D293"/>
    </row>
    <row r="294" spans="2:4" x14ac:dyDescent="0.25">
      <c r="B294"/>
      <c r="C294"/>
      <c r="D294"/>
    </row>
    <row r="295" spans="2:4" x14ac:dyDescent="0.25">
      <c r="B295"/>
      <c r="C295"/>
      <c r="D295"/>
    </row>
    <row r="296" spans="2:4" x14ac:dyDescent="0.25">
      <c r="B296"/>
      <c r="C296"/>
      <c r="D296"/>
    </row>
    <row r="297" spans="2:4" x14ac:dyDescent="0.25">
      <c r="B297"/>
      <c r="C297"/>
      <c r="D297"/>
    </row>
    <row r="298" spans="2:4" x14ac:dyDescent="0.25">
      <c r="B298"/>
      <c r="C298"/>
      <c r="D298"/>
    </row>
    <row r="299" spans="2:4" x14ac:dyDescent="0.25">
      <c r="B299"/>
      <c r="C299"/>
      <c r="D299"/>
    </row>
    <row r="300" spans="2:4" x14ac:dyDescent="0.25">
      <c r="B300"/>
      <c r="C300"/>
      <c r="D300"/>
    </row>
    <row r="301" spans="2:4" x14ac:dyDescent="0.25">
      <c r="B301"/>
      <c r="C301"/>
      <c r="D301"/>
    </row>
    <row r="302" spans="2:4" x14ac:dyDescent="0.25">
      <c r="B302"/>
      <c r="C302"/>
      <c r="D302"/>
    </row>
    <row r="303" spans="2:4" x14ac:dyDescent="0.25">
      <c r="B303"/>
      <c r="C303"/>
      <c r="D303"/>
    </row>
    <row r="304" spans="2:4" x14ac:dyDescent="0.25">
      <c r="B304"/>
      <c r="C304"/>
      <c r="D304"/>
    </row>
    <row r="305" spans="2:4" x14ac:dyDescent="0.25">
      <c r="B305"/>
      <c r="C305"/>
      <c r="D305"/>
    </row>
    <row r="306" spans="2:4" x14ac:dyDescent="0.25">
      <c r="B306"/>
      <c r="C306"/>
      <c r="D306"/>
    </row>
    <row r="307" spans="2:4" x14ac:dyDescent="0.25">
      <c r="B307"/>
      <c r="C307"/>
      <c r="D307"/>
    </row>
    <row r="308" spans="2:4" x14ac:dyDescent="0.25">
      <c r="B308"/>
      <c r="C308"/>
      <c r="D308"/>
    </row>
    <row r="309" spans="2:4" x14ac:dyDescent="0.25">
      <c r="B309"/>
      <c r="C309"/>
      <c r="D309"/>
    </row>
    <row r="310" spans="2:4" x14ac:dyDescent="0.25">
      <c r="B310"/>
      <c r="C310"/>
      <c r="D310"/>
    </row>
    <row r="311" spans="2:4" x14ac:dyDescent="0.25">
      <c r="B311"/>
      <c r="C311"/>
      <c r="D311"/>
    </row>
    <row r="312" spans="2:4" x14ac:dyDescent="0.25">
      <c r="B312"/>
      <c r="C312"/>
      <c r="D312"/>
    </row>
    <row r="313" spans="2:4" x14ac:dyDescent="0.25">
      <c r="B313"/>
      <c r="C313"/>
      <c r="D313"/>
    </row>
    <row r="314" spans="2:4" x14ac:dyDescent="0.25">
      <c r="B314"/>
      <c r="C314"/>
      <c r="D314"/>
    </row>
    <row r="315" spans="2:4" x14ac:dyDescent="0.25">
      <c r="B315"/>
      <c r="C315"/>
      <c r="D315"/>
    </row>
    <row r="316" spans="2:4" x14ac:dyDescent="0.25">
      <c r="B316"/>
      <c r="C316"/>
      <c r="D316"/>
    </row>
    <row r="317" spans="2:4" x14ac:dyDescent="0.25">
      <c r="B317"/>
      <c r="C317"/>
      <c r="D317"/>
    </row>
    <row r="318" spans="2:4" x14ac:dyDescent="0.25">
      <c r="B318"/>
      <c r="C318"/>
      <c r="D318"/>
    </row>
    <row r="319" spans="2:4" x14ac:dyDescent="0.25">
      <c r="B319"/>
      <c r="C319"/>
      <c r="D319"/>
    </row>
    <row r="320" spans="2:4" x14ac:dyDescent="0.25">
      <c r="B320"/>
      <c r="C320"/>
      <c r="D320"/>
    </row>
    <row r="321" spans="2:4" x14ac:dyDescent="0.25">
      <c r="B321"/>
      <c r="C321"/>
      <c r="D321"/>
    </row>
    <row r="322" spans="2:4" x14ac:dyDescent="0.25">
      <c r="B322"/>
      <c r="C322"/>
      <c r="D322"/>
    </row>
    <row r="323" spans="2:4" x14ac:dyDescent="0.25">
      <c r="B323"/>
      <c r="C323"/>
      <c r="D323"/>
    </row>
    <row r="324" spans="2:4" x14ac:dyDescent="0.25">
      <c r="B324"/>
      <c r="C324"/>
      <c r="D324"/>
    </row>
    <row r="325" spans="2:4" x14ac:dyDescent="0.25">
      <c r="B325"/>
      <c r="C325"/>
      <c r="D325"/>
    </row>
    <row r="326" spans="2:4" x14ac:dyDescent="0.25">
      <c r="B326"/>
      <c r="C326"/>
      <c r="D326"/>
    </row>
    <row r="327" spans="2:4" x14ac:dyDescent="0.25">
      <c r="B327"/>
      <c r="C327"/>
      <c r="D327"/>
    </row>
    <row r="328" spans="2:4" x14ac:dyDescent="0.25">
      <c r="B328"/>
      <c r="C328"/>
      <c r="D328"/>
    </row>
    <row r="329" spans="2:4" x14ac:dyDescent="0.25">
      <c r="B329"/>
      <c r="C329"/>
      <c r="D329"/>
    </row>
    <row r="330" spans="2:4" x14ac:dyDescent="0.25">
      <c r="B330"/>
      <c r="C330"/>
      <c r="D330"/>
    </row>
    <row r="331" spans="2:4" x14ac:dyDescent="0.25">
      <c r="B331"/>
      <c r="C331"/>
      <c r="D331"/>
    </row>
    <row r="332" spans="2:4" x14ac:dyDescent="0.25">
      <c r="B332"/>
      <c r="C332"/>
      <c r="D332"/>
    </row>
    <row r="333" spans="2:4" x14ac:dyDescent="0.25">
      <c r="B333"/>
      <c r="C333"/>
      <c r="D333"/>
    </row>
    <row r="334" spans="2:4" x14ac:dyDescent="0.25">
      <c r="B334"/>
      <c r="C334"/>
      <c r="D334"/>
    </row>
    <row r="335" spans="2:4" x14ac:dyDescent="0.25">
      <c r="B335"/>
      <c r="C335"/>
      <c r="D335"/>
    </row>
    <row r="336" spans="2:4" x14ac:dyDescent="0.25">
      <c r="B336"/>
      <c r="C336"/>
      <c r="D336"/>
    </row>
    <row r="337" spans="2:4" x14ac:dyDescent="0.25">
      <c r="B337"/>
      <c r="C337"/>
      <c r="D337"/>
    </row>
    <row r="338" spans="2:4" x14ac:dyDescent="0.25">
      <c r="B338"/>
      <c r="C338"/>
      <c r="D338"/>
    </row>
    <row r="339" spans="2:4" x14ac:dyDescent="0.25">
      <c r="B339"/>
      <c r="C339"/>
      <c r="D339"/>
    </row>
    <row r="340" spans="2:4" x14ac:dyDescent="0.25">
      <c r="B340"/>
      <c r="C340"/>
      <c r="D340"/>
    </row>
    <row r="341" spans="2:4" x14ac:dyDescent="0.25">
      <c r="B341"/>
      <c r="C341"/>
      <c r="D341"/>
    </row>
    <row r="342" spans="2:4" x14ac:dyDescent="0.25">
      <c r="B342"/>
      <c r="C342"/>
      <c r="D342"/>
    </row>
    <row r="343" spans="2:4" x14ac:dyDescent="0.25">
      <c r="B343"/>
      <c r="C343"/>
      <c r="D343"/>
    </row>
    <row r="344" spans="2:4" x14ac:dyDescent="0.25">
      <c r="B344"/>
      <c r="C344"/>
      <c r="D344"/>
    </row>
    <row r="345" spans="2:4" x14ac:dyDescent="0.25">
      <c r="B345"/>
      <c r="C345"/>
      <c r="D345"/>
    </row>
    <row r="346" spans="2:4" x14ac:dyDescent="0.25">
      <c r="B346"/>
      <c r="C346"/>
      <c r="D346"/>
    </row>
    <row r="347" spans="2:4" x14ac:dyDescent="0.25">
      <c r="B347"/>
      <c r="C347"/>
      <c r="D347"/>
    </row>
    <row r="348" spans="2:4" x14ac:dyDescent="0.25">
      <c r="B348"/>
      <c r="C348"/>
      <c r="D348"/>
    </row>
    <row r="349" spans="2:4" x14ac:dyDescent="0.25">
      <c r="B349"/>
      <c r="C349"/>
      <c r="D349"/>
    </row>
    <row r="350" spans="2:4" x14ac:dyDescent="0.25">
      <c r="B350"/>
      <c r="C350"/>
      <c r="D350"/>
    </row>
    <row r="351" spans="2:4" x14ac:dyDescent="0.25">
      <c r="B351"/>
      <c r="C351"/>
      <c r="D351"/>
    </row>
    <row r="352" spans="2:4" x14ac:dyDescent="0.25">
      <c r="B352"/>
      <c r="C352"/>
      <c r="D352"/>
    </row>
    <row r="353" spans="2:4" x14ac:dyDescent="0.25">
      <c r="B353"/>
      <c r="C353"/>
      <c r="D353"/>
    </row>
    <row r="354" spans="2:4" x14ac:dyDescent="0.25">
      <c r="B354"/>
      <c r="C354"/>
      <c r="D354"/>
    </row>
    <row r="355" spans="2:4" x14ac:dyDescent="0.25">
      <c r="B355"/>
      <c r="C355"/>
      <c r="D355"/>
    </row>
    <row r="356" spans="2:4" x14ac:dyDescent="0.25">
      <c r="B356"/>
      <c r="C356"/>
      <c r="D356"/>
    </row>
    <row r="357" spans="2:4" x14ac:dyDescent="0.25">
      <c r="B357"/>
      <c r="C357"/>
      <c r="D357"/>
    </row>
    <row r="358" spans="2:4" x14ac:dyDescent="0.25">
      <c r="B358"/>
      <c r="C358"/>
      <c r="D358"/>
    </row>
    <row r="359" spans="2:4" x14ac:dyDescent="0.25">
      <c r="B359"/>
      <c r="C359"/>
      <c r="D359"/>
    </row>
    <row r="360" spans="2:4" x14ac:dyDescent="0.25">
      <c r="B360"/>
      <c r="C360"/>
      <c r="D360"/>
    </row>
    <row r="361" spans="2:4" x14ac:dyDescent="0.25">
      <c r="B361"/>
      <c r="C361"/>
      <c r="D361"/>
    </row>
    <row r="362" spans="2:4" x14ac:dyDescent="0.25">
      <c r="B362"/>
      <c r="C362"/>
      <c r="D362"/>
    </row>
    <row r="363" spans="2:4" x14ac:dyDescent="0.25">
      <c r="B363"/>
      <c r="C363"/>
      <c r="D363"/>
    </row>
    <row r="364" spans="2:4" x14ac:dyDescent="0.25">
      <c r="B364"/>
      <c r="C364"/>
      <c r="D364"/>
    </row>
    <row r="365" spans="2:4" x14ac:dyDescent="0.25">
      <c r="B365"/>
      <c r="C365"/>
      <c r="D365"/>
    </row>
    <row r="366" spans="2:4" x14ac:dyDescent="0.25">
      <c r="B366"/>
      <c r="C366"/>
      <c r="D366"/>
    </row>
    <row r="367" spans="2:4" x14ac:dyDescent="0.25">
      <c r="B367"/>
      <c r="C367"/>
      <c r="D367"/>
    </row>
    <row r="368" spans="2:4" x14ac:dyDescent="0.25">
      <c r="B368"/>
      <c r="C368"/>
      <c r="D368"/>
    </row>
    <row r="369" spans="2:4" x14ac:dyDescent="0.25">
      <c r="B369"/>
      <c r="C369"/>
      <c r="D369"/>
    </row>
    <row r="370" spans="2:4" x14ac:dyDescent="0.25">
      <c r="B370"/>
      <c r="C370"/>
      <c r="D370"/>
    </row>
    <row r="371" spans="2:4" x14ac:dyDescent="0.25">
      <c r="B371"/>
      <c r="C371"/>
      <c r="D371"/>
    </row>
    <row r="372" spans="2:4" x14ac:dyDescent="0.25">
      <c r="B372"/>
      <c r="C372"/>
      <c r="D372"/>
    </row>
    <row r="373" spans="2:4" x14ac:dyDescent="0.25">
      <c r="B373"/>
      <c r="C373"/>
      <c r="D373"/>
    </row>
    <row r="374" spans="2:4" x14ac:dyDescent="0.25">
      <c r="B374"/>
      <c r="C374"/>
      <c r="D374"/>
    </row>
    <row r="375" spans="2:4" x14ac:dyDescent="0.25">
      <c r="B375"/>
      <c r="C375"/>
      <c r="D375"/>
    </row>
    <row r="376" spans="2:4" x14ac:dyDescent="0.25">
      <c r="B376"/>
      <c r="C376"/>
      <c r="D376"/>
    </row>
    <row r="377" spans="2:4" x14ac:dyDescent="0.25">
      <c r="B377"/>
      <c r="C377"/>
      <c r="D377"/>
    </row>
    <row r="378" spans="2:4" x14ac:dyDescent="0.25">
      <c r="B378"/>
      <c r="C378"/>
      <c r="D378"/>
    </row>
    <row r="379" spans="2:4" x14ac:dyDescent="0.25">
      <c r="B379"/>
      <c r="C379"/>
      <c r="D379"/>
    </row>
    <row r="380" spans="2:4" x14ac:dyDescent="0.25">
      <c r="B380"/>
      <c r="C380"/>
      <c r="D380"/>
    </row>
    <row r="381" spans="2:4" x14ac:dyDescent="0.25">
      <c r="B381"/>
      <c r="C381"/>
      <c r="D381"/>
    </row>
    <row r="382" spans="2:4" x14ac:dyDescent="0.25">
      <c r="B382"/>
      <c r="C382"/>
      <c r="D382"/>
    </row>
    <row r="383" spans="2:4" x14ac:dyDescent="0.25">
      <c r="B383"/>
      <c r="C383"/>
      <c r="D383"/>
    </row>
    <row r="384" spans="2:4" x14ac:dyDescent="0.25">
      <c r="B384"/>
      <c r="C384"/>
      <c r="D384"/>
    </row>
    <row r="385" spans="2:4" x14ac:dyDescent="0.25">
      <c r="B385"/>
      <c r="C385"/>
      <c r="D385"/>
    </row>
    <row r="386" spans="2:4" x14ac:dyDescent="0.25">
      <c r="B386"/>
      <c r="C386"/>
      <c r="D386"/>
    </row>
    <row r="387" spans="2:4" x14ac:dyDescent="0.25">
      <c r="B387"/>
      <c r="C387"/>
      <c r="D387"/>
    </row>
    <row r="388" spans="2:4" x14ac:dyDescent="0.25">
      <c r="B388"/>
      <c r="C388"/>
      <c r="D388"/>
    </row>
    <row r="389" spans="2:4" x14ac:dyDescent="0.25">
      <c r="B389"/>
      <c r="C389"/>
      <c r="D389"/>
    </row>
    <row r="390" spans="2:4" x14ac:dyDescent="0.25">
      <c r="B390"/>
      <c r="C390"/>
      <c r="D390"/>
    </row>
    <row r="391" spans="2:4" x14ac:dyDescent="0.25">
      <c r="B391"/>
      <c r="C391"/>
      <c r="D391"/>
    </row>
    <row r="392" spans="2:4" x14ac:dyDescent="0.25">
      <c r="B392"/>
      <c r="C392"/>
      <c r="D392"/>
    </row>
    <row r="393" spans="2:4" x14ac:dyDescent="0.25">
      <c r="B393"/>
      <c r="C393"/>
      <c r="D393"/>
    </row>
    <row r="394" spans="2:4" x14ac:dyDescent="0.25">
      <c r="B394"/>
      <c r="C394"/>
      <c r="D394"/>
    </row>
    <row r="395" spans="2:4" x14ac:dyDescent="0.25">
      <c r="B395"/>
      <c r="C395"/>
      <c r="D395"/>
    </row>
    <row r="396" spans="2:4" x14ac:dyDescent="0.25">
      <c r="B396"/>
      <c r="C396"/>
      <c r="D396"/>
    </row>
    <row r="397" spans="2:4" x14ac:dyDescent="0.25">
      <c r="B397"/>
      <c r="C397"/>
      <c r="D397"/>
    </row>
    <row r="398" spans="2:4" x14ac:dyDescent="0.25">
      <c r="B398"/>
      <c r="C398"/>
      <c r="D398"/>
    </row>
    <row r="399" spans="2:4" x14ac:dyDescent="0.25">
      <c r="B399"/>
      <c r="C399"/>
      <c r="D399"/>
    </row>
    <row r="400" spans="2:4" x14ac:dyDescent="0.25">
      <c r="B400"/>
      <c r="C400"/>
      <c r="D400"/>
    </row>
    <row r="401" spans="2:4" x14ac:dyDescent="0.25">
      <c r="B401"/>
      <c r="C401"/>
      <c r="D401"/>
    </row>
    <row r="402" spans="2:4" x14ac:dyDescent="0.25">
      <c r="B402"/>
      <c r="C402"/>
      <c r="D402"/>
    </row>
    <row r="403" spans="2:4" x14ac:dyDescent="0.25">
      <c r="B403"/>
      <c r="C403"/>
      <c r="D403"/>
    </row>
    <row r="404" spans="2:4" x14ac:dyDescent="0.25">
      <c r="B404"/>
      <c r="C404"/>
      <c r="D404"/>
    </row>
    <row r="405" spans="2:4" x14ac:dyDescent="0.25">
      <c r="B405"/>
      <c r="C405"/>
      <c r="D405"/>
    </row>
    <row r="406" spans="2:4" x14ac:dyDescent="0.25">
      <c r="B406"/>
      <c r="C406"/>
      <c r="D406"/>
    </row>
    <row r="407" spans="2:4" x14ac:dyDescent="0.25">
      <c r="B407"/>
      <c r="C407"/>
      <c r="D407"/>
    </row>
    <row r="408" spans="2:4" x14ac:dyDescent="0.25">
      <c r="B408"/>
      <c r="C408"/>
      <c r="D408"/>
    </row>
    <row r="409" spans="2:4" x14ac:dyDescent="0.25">
      <c r="B409"/>
      <c r="C409"/>
      <c r="D409"/>
    </row>
    <row r="410" spans="2:4" x14ac:dyDescent="0.25">
      <c r="B410"/>
      <c r="C410"/>
      <c r="D410"/>
    </row>
    <row r="411" spans="2:4" x14ac:dyDescent="0.25">
      <c r="B411"/>
      <c r="C411"/>
      <c r="D411"/>
    </row>
    <row r="412" spans="2:4" x14ac:dyDescent="0.25">
      <c r="B412"/>
      <c r="C412"/>
      <c r="D412"/>
    </row>
    <row r="413" spans="2:4" x14ac:dyDescent="0.25">
      <c r="B413"/>
      <c r="C413"/>
      <c r="D413"/>
    </row>
    <row r="414" spans="2:4" x14ac:dyDescent="0.25">
      <c r="B414"/>
      <c r="C414"/>
      <c r="D414"/>
    </row>
    <row r="415" spans="2:4" x14ac:dyDescent="0.25">
      <c r="B415"/>
      <c r="C415"/>
      <c r="D415"/>
    </row>
    <row r="416" spans="2:4" x14ac:dyDescent="0.25">
      <c r="B416"/>
      <c r="C416"/>
      <c r="D416"/>
    </row>
    <row r="417" spans="2:4" x14ac:dyDescent="0.25">
      <c r="B417"/>
      <c r="C417"/>
      <c r="D417"/>
    </row>
    <row r="418" spans="2:4" x14ac:dyDescent="0.25">
      <c r="B418"/>
      <c r="C418"/>
      <c r="D418"/>
    </row>
    <row r="419" spans="2:4" x14ac:dyDescent="0.25">
      <c r="B419"/>
      <c r="C419"/>
      <c r="D419"/>
    </row>
    <row r="420" spans="2:4" x14ac:dyDescent="0.25">
      <c r="B420"/>
      <c r="C420"/>
      <c r="D420"/>
    </row>
    <row r="421" spans="2:4" x14ac:dyDescent="0.25">
      <c r="B421"/>
      <c r="C421"/>
      <c r="D421"/>
    </row>
    <row r="422" spans="2:4" x14ac:dyDescent="0.25">
      <c r="B422"/>
      <c r="C422"/>
      <c r="D422"/>
    </row>
    <row r="423" spans="2:4" x14ac:dyDescent="0.25">
      <c r="B423"/>
      <c r="C423"/>
      <c r="D423"/>
    </row>
    <row r="424" spans="2:4" x14ac:dyDescent="0.25">
      <c r="B424"/>
      <c r="C424"/>
      <c r="D424"/>
    </row>
    <row r="425" spans="2:4" x14ac:dyDescent="0.25">
      <c r="B425"/>
      <c r="C425"/>
      <c r="D425"/>
    </row>
    <row r="426" spans="2:4" x14ac:dyDescent="0.25">
      <c r="B426"/>
      <c r="C426"/>
      <c r="D426"/>
    </row>
    <row r="427" spans="2:4" x14ac:dyDescent="0.25">
      <c r="B427"/>
      <c r="C427"/>
      <c r="D427"/>
    </row>
    <row r="428" spans="2:4" x14ac:dyDescent="0.25">
      <c r="B428"/>
      <c r="C428"/>
      <c r="D428"/>
    </row>
    <row r="429" spans="2:4" x14ac:dyDescent="0.25">
      <c r="B429"/>
      <c r="C429"/>
      <c r="D429"/>
    </row>
    <row r="430" spans="2:4" x14ac:dyDescent="0.25">
      <c r="B430"/>
      <c r="C430"/>
      <c r="D430"/>
    </row>
    <row r="431" spans="2:4" x14ac:dyDescent="0.25">
      <c r="B431"/>
      <c r="C431"/>
      <c r="D431"/>
    </row>
    <row r="432" spans="2:4" x14ac:dyDescent="0.25">
      <c r="B432"/>
      <c r="C432"/>
      <c r="D432"/>
    </row>
    <row r="433" spans="2:4" x14ac:dyDescent="0.25">
      <c r="B433"/>
      <c r="C433"/>
      <c r="D433"/>
    </row>
    <row r="434" spans="2:4" x14ac:dyDescent="0.25">
      <c r="B434"/>
      <c r="C434"/>
      <c r="D434"/>
    </row>
    <row r="435" spans="2:4" x14ac:dyDescent="0.25">
      <c r="B435"/>
      <c r="C435"/>
      <c r="D435"/>
    </row>
    <row r="436" spans="2:4" x14ac:dyDescent="0.25">
      <c r="B436"/>
      <c r="C436"/>
      <c r="D436"/>
    </row>
    <row r="437" spans="2:4" x14ac:dyDescent="0.25">
      <c r="B437"/>
      <c r="C437"/>
      <c r="D437"/>
    </row>
    <row r="438" spans="2:4" x14ac:dyDescent="0.25">
      <c r="B438"/>
      <c r="C438"/>
      <c r="D438"/>
    </row>
    <row r="439" spans="2:4" x14ac:dyDescent="0.25">
      <c r="B439"/>
      <c r="C439"/>
      <c r="D439"/>
    </row>
    <row r="440" spans="2:4" x14ac:dyDescent="0.25">
      <c r="B440"/>
      <c r="C440"/>
      <c r="D440"/>
    </row>
    <row r="441" spans="2:4" x14ac:dyDescent="0.25">
      <c r="B441"/>
      <c r="C441"/>
      <c r="D441"/>
    </row>
    <row r="442" spans="2:4" x14ac:dyDescent="0.25">
      <c r="B442"/>
      <c r="C442"/>
      <c r="D442"/>
    </row>
    <row r="443" spans="2:4" x14ac:dyDescent="0.25">
      <c r="B443"/>
      <c r="C443"/>
      <c r="D443"/>
    </row>
    <row r="444" spans="2:4" x14ac:dyDescent="0.25">
      <c r="B444"/>
      <c r="C444"/>
      <c r="D444"/>
    </row>
    <row r="445" spans="2:4" x14ac:dyDescent="0.25">
      <c r="B445"/>
      <c r="C445"/>
      <c r="D445"/>
    </row>
    <row r="446" spans="2:4" x14ac:dyDescent="0.25">
      <c r="B446"/>
      <c r="C446"/>
      <c r="D446"/>
    </row>
    <row r="447" spans="2:4" x14ac:dyDescent="0.25">
      <c r="B447"/>
      <c r="C447"/>
      <c r="D447"/>
    </row>
    <row r="448" spans="2:4" x14ac:dyDescent="0.25">
      <c r="B448"/>
      <c r="C448"/>
      <c r="D448"/>
    </row>
    <row r="449" spans="2:4" x14ac:dyDescent="0.25">
      <c r="B449"/>
      <c r="C449"/>
      <c r="D449"/>
    </row>
    <row r="450" spans="2:4" x14ac:dyDescent="0.25">
      <c r="B450"/>
      <c r="C450"/>
      <c r="D450"/>
    </row>
    <row r="451" spans="2:4" x14ac:dyDescent="0.25">
      <c r="B451"/>
      <c r="C451"/>
      <c r="D451"/>
    </row>
    <row r="452" spans="2:4" x14ac:dyDescent="0.25">
      <c r="B452"/>
      <c r="C452"/>
      <c r="D452"/>
    </row>
    <row r="453" spans="2:4" x14ac:dyDescent="0.25">
      <c r="B453"/>
      <c r="C453"/>
      <c r="D453"/>
    </row>
    <row r="454" spans="2:4" x14ac:dyDescent="0.25">
      <c r="B454"/>
      <c r="C454"/>
      <c r="D454"/>
    </row>
    <row r="455" spans="2:4" x14ac:dyDescent="0.25">
      <c r="B455"/>
      <c r="C455"/>
      <c r="D455"/>
    </row>
    <row r="456" spans="2:4" x14ac:dyDescent="0.25">
      <c r="B456"/>
      <c r="C456"/>
      <c r="D456"/>
    </row>
    <row r="457" spans="2:4" x14ac:dyDescent="0.25">
      <c r="B457"/>
      <c r="C457"/>
      <c r="D457"/>
    </row>
    <row r="458" spans="2:4" x14ac:dyDescent="0.25">
      <c r="B458"/>
      <c r="C458"/>
      <c r="D458"/>
    </row>
    <row r="459" spans="2:4" x14ac:dyDescent="0.25">
      <c r="B459"/>
      <c r="C459"/>
      <c r="D459"/>
    </row>
    <row r="460" spans="2:4" x14ac:dyDescent="0.25">
      <c r="B460"/>
      <c r="C460"/>
      <c r="D460"/>
    </row>
    <row r="461" spans="2:4" x14ac:dyDescent="0.25">
      <c r="B461"/>
      <c r="C461"/>
      <c r="D461"/>
    </row>
    <row r="462" spans="2:4" x14ac:dyDescent="0.25">
      <c r="B462"/>
      <c r="C462"/>
      <c r="D462"/>
    </row>
    <row r="463" spans="2:4" x14ac:dyDescent="0.25">
      <c r="B463"/>
      <c r="C463"/>
      <c r="D463"/>
    </row>
    <row r="464" spans="2:4" x14ac:dyDescent="0.25">
      <c r="B464"/>
      <c r="C464"/>
      <c r="D464"/>
    </row>
    <row r="465" spans="2:4" x14ac:dyDescent="0.25">
      <c r="B465"/>
      <c r="C465"/>
      <c r="D465"/>
    </row>
    <row r="466" spans="2:4" x14ac:dyDescent="0.25">
      <c r="B466"/>
      <c r="C466"/>
      <c r="D466"/>
    </row>
    <row r="467" spans="2:4" x14ac:dyDescent="0.25">
      <c r="B467"/>
      <c r="C467"/>
      <c r="D467"/>
    </row>
    <row r="468" spans="2:4" x14ac:dyDescent="0.25">
      <c r="B468"/>
      <c r="C468"/>
      <c r="D468"/>
    </row>
    <row r="469" spans="2:4" x14ac:dyDescent="0.25">
      <c r="B469"/>
      <c r="C469"/>
      <c r="D469"/>
    </row>
    <row r="470" spans="2:4" x14ac:dyDescent="0.25">
      <c r="B470"/>
      <c r="C470"/>
      <c r="D470"/>
    </row>
    <row r="471" spans="2:4" x14ac:dyDescent="0.25">
      <c r="B471"/>
      <c r="C471"/>
      <c r="D471"/>
    </row>
    <row r="472" spans="2:4" x14ac:dyDescent="0.25">
      <c r="B472"/>
      <c r="C472"/>
      <c r="D472"/>
    </row>
    <row r="473" spans="2:4" x14ac:dyDescent="0.25">
      <c r="B473"/>
      <c r="C473"/>
      <c r="D473"/>
    </row>
    <row r="474" spans="2:4" x14ac:dyDescent="0.25">
      <c r="B474"/>
      <c r="C474"/>
      <c r="D474"/>
    </row>
    <row r="475" spans="2:4" x14ac:dyDescent="0.25">
      <c r="B475"/>
      <c r="C475"/>
      <c r="D475"/>
    </row>
    <row r="476" spans="2:4" x14ac:dyDescent="0.25">
      <c r="B476"/>
      <c r="C476"/>
      <c r="D476"/>
    </row>
    <row r="477" spans="2:4" x14ac:dyDescent="0.25">
      <c r="B477"/>
      <c r="C477"/>
      <c r="D477"/>
    </row>
    <row r="478" spans="2:4" x14ac:dyDescent="0.25">
      <c r="B478"/>
      <c r="C478"/>
      <c r="D478"/>
    </row>
    <row r="479" spans="2:4" x14ac:dyDescent="0.25">
      <c r="B479"/>
      <c r="C479"/>
      <c r="D479"/>
    </row>
    <row r="480" spans="2:4" x14ac:dyDescent="0.25">
      <c r="B480"/>
      <c r="C480"/>
      <c r="D480"/>
    </row>
    <row r="481" spans="2:4" x14ac:dyDescent="0.25">
      <c r="B481"/>
      <c r="C481"/>
      <c r="D481"/>
    </row>
    <row r="482" spans="2:4" x14ac:dyDescent="0.25">
      <c r="B482"/>
      <c r="C482"/>
      <c r="D482"/>
    </row>
    <row r="483" spans="2:4" x14ac:dyDescent="0.25">
      <c r="B483"/>
      <c r="C483"/>
      <c r="D483"/>
    </row>
    <row r="484" spans="2:4" x14ac:dyDescent="0.25">
      <c r="B484"/>
      <c r="C484"/>
      <c r="D484"/>
    </row>
    <row r="485" spans="2:4" x14ac:dyDescent="0.25">
      <c r="B485"/>
      <c r="C485"/>
      <c r="D485"/>
    </row>
    <row r="486" spans="2:4" x14ac:dyDescent="0.25">
      <c r="B486"/>
      <c r="C486"/>
      <c r="D486"/>
    </row>
    <row r="487" spans="2:4" x14ac:dyDescent="0.25">
      <c r="B487"/>
      <c r="C487"/>
      <c r="D487"/>
    </row>
    <row r="488" spans="2:4" x14ac:dyDescent="0.25">
      <c r="B488"/>
      <c r="C488"/>
      <c r="D488"/>
    </row>
    <row r="489" spans="2:4" x14ac:dyDescent="0.25">
      <c r="B489"/>
      <c r="C489"/>
      <c r="D489"/>
    </row>
    <row r="490" spans="2:4" x14ac:dyDescent="0.25">
      <c r="B490"/>
      <c r="C490"/>
      <c r="D490"/>
    </row>
    <row r="491" spans="2:4" x14ac:dyDescent="0.25">
      <c r="B491"/>
      <c r="C491"/>
      <c r="D491"/>
    </row>
    <row r="492" spans="2:4" x14ac:dyDescent="0.25">
      <c r="B492"/>
      <c r="C492"/>
      <c r="D492"/>
    </row>
    <row r="493" spans="2:4" x14ac:dyDescent="0.25">
      <c r="B493"/>
      <c r="C493"/>
      <c r="D493"/>
    </row>
    <row r="494" spans="2:4" x14ac:dyDescent="0.25">
      <c r="B494"/>
      <c r="C494"/>
      <c r="D494"/>
    </row>
    <row r="495" spans="2:4" x14ac:dyDescent="0.25">
      <c r="B495"/>
      <c r="C495"/>
      <c r="D495"/>
    </row>
    <row r="496" spans="2:4" x14ac:dyDescent="0.25">
      <c r="B496"/>
      <c r="C496"/>
      <c r="D496"/>
    </row>
    <row r="497" spans="2:4" x14ac:dyDescent="0.25">
      <c r="B497"/>
      <c r="C497"/>
      <c r="D497"/>
    </row>
    <row r="498" spans="2:4" x14ac:dyDescent="0.25">
      <c r="B498"/>
      <c r="C498"/>
      <c r="D498"/>
    </row>
    <row r="499" spans="2:4" x14ac:dyDescent="0.25">
      <c r="B499"/>
      <c r="C499"/>
      <c r="D499"/>
    </row>
    <row r="500" spans="2:4" x14ac:dyDescent="0.25">
      <c r="B500"/>
      <c r="C500"/>
      <c r="D500"/>
    </row>
    <row r="501" spans="2:4" x14ac:dyDescent="0.25">
      <c r="B501"/>
      <c r="C501"/>
      <c r="D501"/>
    </row>
    <row r="502" spans="2:4" x14ac:dyDescent="0.25">
      <c r="B502"/>
      <c r="C502"/>
      <c r="D502"/>
    </row>
    <row r="503" spans="2:4" x14ac:dyDescent="0.25">
      <c r="B503"/>
      <c r="C503"/>
      <c r="D503"/>
    </row>
    <row r="504" spans="2:4" x14ac:dyDescent="0.25">
      <c r="B504"/>
      <c r="C504"/>
      <c r="D504"/>
    </row>
    <row r="505" spans="2:4" x14ac:dyDescent="0.25">
      <c r="B505"/>
      <c r="C505"/>
      <c r="D505"/>
    </row>
    <row r="506" spans="2:4" x14ac:dyDescent="0.25">
      <c r="B506"/>
      <c r="C506"/>
      <c r="D506"/>
    </row>
    <row r="507" spans="2:4" x14ac:dyDescent="0.25">
      <c r="B507"/>
      <c r="C507"/>
      <c r="D507"/>
    </row>
    <row r="508" spans="2:4" x14ac:dyDescent="0.25">
      <c r="B508"/>
      <c r="C508"/>
      <c r="D508"/>
    </row>
    <row r="509" spans="2:4" x14ac:dyDescent="0.25">
      <c r="B509"/>
      <c r="C509"/>
      <c r="D509"/>
    </row>
    <row r="510" spans="2:4" x14ac:dyDescent="0.25">
      <c r="B510"/>
      <c r="C510"/>
      <c r="D510"/>
    </row>
    <row r="511" spans="2:4" x14ac:dyDescent="0.25">
      <c r="B511"/>
      <c r="C511"/>
      <c r="D511"/>
    </row>
    <row r="512" spans="2:4" x14ac:dyDescent="0.25">
      <c r="B512"/>
      <c r="C512"/>
      <c r="D512"/>
    </row>
    <row r="513" spans="2:4" x14ac:dyDescent="0.25">
      <c r="B513"/>
      <c r="C513"/>
      <c r="D513"/>
    </row>
    <row r="514" spans="2:4" x14ac:dyDescent="0.25">
      <c r="B514"/>
      <c r="C514"/>
      <c r="D514"/>
    </row>
    <row r="515" spans="2:4" x14ac:dyDescent="0.25">
      <c r="B515"/>
      <c r="C515"/>
      <c r="D515"/>
    </row>
    <row r="516" spans="2:4" x14ac:dyDescent="0.25">
      <c r="B516"/>
      <c r="C516"/>
      <c r="D516"/>
    </row>
    <row r="517" spans="2:4" x14ac:dyDescent="0.25">
      <c r="B517"/>
      <c r="C517"/>
      <c r="D517"/>
    </row>
    <row r="518" spans="2:4" x14ac:dyDescent="0.25">
      <c r="B518"/>
      <c r="C518"/>
      <c r="D518"/>
    </row>
    <row r="519" spans="2:4" x14ac:dyDescent="0.25">
      <c r="B519"/>
      <c r="C519"/>
      <c r="D519"/>
    </row>
    <row r="520" spans="2:4" x14ac:dyDescent="0.25">
      <c r="B520"/>
      <c r="C520"/>
      <c r="D520"/>
    </row>
    <row r="521" spans="2:4" x14ac:dyDescent="0.25">
      <c r="B521"/>
      <c r="C521"/>
      <c r="D521"/>
    </row>
    <row r="522" spans="2:4" x14ac:dyDescent="0.25">
      <c r="B522"/>
      <c r="C522"/>
      <c r="D522"/>
    </row>
    <row r="523" spans="2:4" x14ac:dyDescent="0.25">
      <c r="B523"/>
      <c r="C523"/>
      <c r="D523"/>
    </row>
    <row r="524" spans="2:4" x14ac:dyDescent="0.25">
      <c r="B524"/>
      <c r="C524"/>
      <c r="D524"/>
    </row>
    <row r="525" spans="2:4" x14ac:dyDescent="0.25">
      <c r="B525"/>
      <c r="C525"/>
      <c r="D525"/>
    </row>
    <row r="526" spans="2:4" x14ac:dyDescent="0.25">
      <c r="B526"/>
      <c r="C526"/>
      <c r="D526"/>
    </row>
    <row r="527" spans="2:4" x14ac:dyDescent="0.25">
      <c r="B527"/>
      <c r="C527"/>
      <c r="D527"/>
    </row>
    <row r="528" spans="2:4" x14ac:dyDescent="0.25">
      <c r="B528"/>
      <c r="C528"/>
      <c r="D528"/>
    </row>
    <row r="529" spans="2:4" x14ac:dyDescent="0.25">
      <c r="B529"/>
      <c r="C529"/>
      <c r="D529"/>
    </row>
    <row r="530" spans="2:4" x14ac:dyDescent="0.25">
      <c r="B530"/>
      <c r="C530"/>
      <c r="D530"/>
    </row>
    <row r="531" spans="2:4" x14ac:dyDescent="0.25">
      <c r="B531"/>
      <c r="C531"/>
      <c r="D531"/>
    </row>
    <row r="532" spans="2:4" x14ac:dyDescent="0.25">
      <c r="B532"/>
      <c r="C532"/>
      <c r="D532"/>
    </row>
    <row r="533" spans="2:4" x14ac:dyDescent="0.25">
      <c r="B533"/>
      <c r="C533"/>
      <c r="D533"/>
    </row>
    <row r="534" spans="2:4" x14ac:dyDescent="0.25">
      <c r="B534"/>
      <c r="C534"/>
      <c r="D534"/>
    </row>
    <row r="535" spans="2:4" x14ac:dyDescent="0.25">
      <c r="B535"/>
      <c r="C535"/>
      <c r="D535"/>
    </row>
    <row r="536" spans="2:4" x14ac:dyDescent="0.25">
      <c r="B536"/>
      <c r="C536"/>
      <c r="D536"/>
    </row>
    <row r="537" spans="2:4" x14ac:dyDescent="0.25">
      <c r="B537"/>
      <c r="C537"/>
      <c r="D537"/>
    </row>
    <row r="538" spans="2:4" x14ac:dyDescent="0.25">
      <c r="B538"/>
      <c r="C538"/>
      <c r="D538"/>
    </row>
    <row r="539" spans="2:4" x14ac:dyDescent="0.25">
      <c r="B539"/>
      <c r="C539"/>
      <c r="D539"/>
    </row>
    <row r="540" spans="2:4" x14ac:dyDescent="0.25">
      <c r="B540"/>
      <c r="C540"/>
      <c r="D540"/>
    </row>
    <row r="541" spans="2:4" x14ac:dyDescent="0.25">
      <c r="B541"/>
      <c r="C541"/>
      <c r="D541"/>
    </row>
    <row r="542" spans="2:4" x14ac:dyDescent="0.25">
      <c r="B542"/>
      <c r="C542"/>
      <c r="D542"/>
    </row>
    <row r="543" spans="2:4" x14ac:dyDescent="0.25">
      <c r="B543"/>
      <c r="C543"/>
      <c r="D543"/>
    </row>
    <row r="544" spans="2:4" x14ac:dyDescent="0.25">
      <c r="B544"/>
      <c r="C544"/>
      <c r="D544"/>
    </row>
    <row r="545" spans="2:4" x14ac:dyDescent="0.25">
      <c r="B545"/>
      <c r="C545"/>
      <c r="D545"/>
    </row>
    <row r="546" spans="2:4" x14ac:dyDescent="0.25">
      <c r="B546"/>
      <c r="C546"/>
      <c r="D546"/>
    </row>
    <row r="547" spans="2:4" x14ac:dyDescent="0.25">
      <c r="B547"/>
      <c r="C547"/>
      <c r="D547"/>
    </row>
    <row r="548" spans="2:4" x14ac:dyDescent="0.25">
      <c r="B548"/>
      <c r="C548"/>
      <c r="D548"/>
    </row>
    <row r="549" spans="2:4" x14ac:dyDescent="0.25">
      <c r="B549"/>
      <c r="C549"/>
      <c r="D549"/>
    </row>
    <row r="550" spans="2:4" x14ac:dyDescent="0.25">
      <c r="B550"/>
      <c r="C550"/>
      <c r="D550"/>
    </row>
    <row r="551" spans="2:4" x14ac:dyDescent="0.25">
      <c r="B551"/>
      <c r="C551"/>
      <c r="D551"/>
    </row>
    <row r="552" spans="2:4" x14ac:dyDescent="0.25">
      <c r="B552"/>
      <c r="C552"/>
      <c r="D552"/>
    </row>
    <row r="553" spans="2:4" x14ac:dyDescent="0.25">
      <c r="B553"/>
      <c r="C553"/>
      <c r="D553"/>
    </row>
    <row r="554" spans="2:4" x14ac:dyDescent="0.25">
      <c r="B554"/>
      <c r="C554"/>
      <c r="D554"/>
    </row>
    <row r="555" spans="2:4" x14ac:dyDescent="0.25">
      <c r="B555"/>
      <c r="C555"/>
      <c r="D555"/>
    </row>
    <row r="556" spans="2:4" x14ac:dyDescent="0.25">
      <c r="B556"/>
      <c r="C556"/>
      <c r="D556"/>
    </row>
    <row r="557" spans="2:4" x14ac:dyDescent="0.25">
      <c r="B557"/>
      <c r="C557"/>
      <c r="D557"/>
    </row>
    <row r="558" spans="2:4" x14ac:dyDescent="0.25">
      <c r="B558"/>
      <c r="C558"/>
      <c r="D558"/>
    </row>
    <row r="559" spans="2:4" x14ac:dyDescent="0.25">
      <c r="B559"/>
      <c r="C559"/>
      <c r="D559"/>
    </row>
    <row r="560" spans="2:4" x14ac:dyDescent="0.25">
      <c r="B560"/>
      <c r="C560"/>
      <c r="D560"/>
    </row>
    <row r="561" spans="2:4" x14ac:dyDescent="0.25">
      <c r="B561"/>
      <c r="C561"/>
      <c r="D561"/>
    </row>
    <row r="562" spans="2:4" x14ac:dyDescent="0.25">
      <c r="B562"/>
      <c r="C562"/>
      <c r="D562"/>
    </row>
    <row r="563" spans="2:4" x14ac:dyDescent="0.25">
      <c r="B563"/>
      <c r="C563"/>
      <c r="D563"/>
    </row>
    <row r="564" spans="2:4" x14ac:dyDescent="0.25">
      <c r="B564"/>
      <c r="C564"/>
      <c r="D564"/>
    </row>
    <row r="565" spans="2:4" x14ac:dyDescent="0.25">
      <c r="B565"/>
      <c r="C565"/>
      <c r="D565"/>
    </row>
    <row r="566" spans="2:4" x14ac:dyDescent="0.25">
      <c r="B566"/>
      <c r="C566"/>
      <c r="D566"/>
    </row>
    <row r="567" spans="2:4" x14ac:dyDescent="0.25">
      <c r="B567"/>
      <c r="C567"/>
      <c r="D567"/>
    </row>
    <row r="568" spans="2:4" x14ac:dyDescent="0.25">
      <c r="B568"/>
      <c r="C568"/>
      <c r="D568"/>
    </row>
    <row r="569" spans="2:4" x14ac:dyDescent="0.25">
      <c r="B569"/>
      <c r="C569"/>
      <c r="D569"/>
    </row>
    <row r="570" spans="2:4" x14ac:dyDescent="0.25">
      <c r="B570"/>
      <c r="C570"/>
      <c r="D570"/>
    </row>
    <row r="571" spans="2:4" x14ac:dyDescent="0.25">
      <c r="B571"/>
      <c r="C571"/>
      <c r="D571"/>
    </row>
    <row r="572" spans="2:4" x14ac:dyDescent="0.25">
      <c r="B572"/>
      <c r="C572"/>
      <c r="D572"/>
    </row>
    <row r="573" spans="2:4" x14ac:dyDescent="0.25">
      <c r="B573"/>
      <c r="C573"/>
      <c r="D573"/>
    </row>
    <row r="574" spans="2:4" x14ac:dyDescent="0.25">
      <c r="B574"/>
      <c r="C574"/>
      <c r="D574"/>
    </row>
    <row r="575" spans="2:4" x14ac:dyDescent="0.25">
      <c r="B575"/>
      <c r="C575"/>
      <c r="D575"/>
    </row>
    <row r="576" spans="2:4" x14ac:dyDescent="0.25">
      <c r="B576"/>
      <c r="C576"/>
      <c r="D576"/>
    </row>
    <row r="577" spans="2:4" x14ac:dyDescent="0.25">
      <c r="B577"/>
      <c r="C577"/>
      <c r="D577"/>
    </row>
    <row r="578" spans="2:4" x14ac:dyDescent="0.25">
      <c r="B578"/>
      <c r="C578"/>
      <c r="D578"/>
    </row>
    <row r="579" spans="2:4" x14ac:dyDescent="0.25">
      <c r="B579"/>
      <c r="C579"/>
      <c r="D579"/>
    </row>
    <row r="580" spans="2:4" x14ac:dyDescent="0.25">
      <c r="B580"/>
      <c r="C580"/>
      <c r="D580"/>
    </row>
    <row r="581" spans="2:4" x14ac:dyDescent="0.25">
      <c r="B581"/>
      <c r="C581"/>
      <c r="D581"/>
    </row>
    <row r="582" spans="2:4" x14ac:dyDescent="0.25">
      <c r="B582"/>
      <c r="C582"/>
      <c r="D582"/>
    </row>
    <row r="583" spans="2:4" x14ac:dyDescent="0.25">
      <c r="B583"/>
      <c r="C583"/>
      <c r="D583"/>
    </row>
    <row r="584" spans="2:4" x14ac:dyDescent="0.25">
      <c r="B584"/>
      <c r="C584"/>
      <c r="D584"/>
    </row>
    <row r="585" spans="2:4" x14ac:dyDescent="0.25">
      <c r="B585"/>
      <c r="C585"/>
      <c r="D585"/>
    </row>
    <row r="586" spans="2:4" x14ac:dyDescent="0.25">
      <c r="B586"/>
      <c r="C586"/>
      <c r="D586"/>
    </row>
    <row r="587" spans="2:4" x14ac:dyDescent="0.25">
      <c r="B587"/>
      <c r="C587"/>
      <c r="D587"/>
    </row>
    <row r="588" spans="2:4" x14ac:dyDescent="0.25">
      <c r="B588"/>
      <c r="C588"/>
      <c r="D588"/>
    </row>
    <row r="589" spans="2:4" x14ac:dyDescent="0.25">
      <c r="B589"/>
      <c r="C589"/>
      <c r="D589"/>
    </row>
    <row r="590" spans="2:4" x14ac:dyDescent="0.25">
      <c r="B590"/>
      <c r="C590"/>
      <c r="D590"/>
    </row>
    <row r="591" spans="2:4" x14ac:dyDescent="0.25">
      <c r="B591"/>
      <c r="C591"/>
      <c r="D591"/>
    </row>
    <row r="592" spans="2:4" x14ac:dyDescent="0.25">
      <c r="B592"/>
      <c r="C592"/>
      <c r="D592"/>
    </row>
    <row r="593" spans="2:4" x14ac:dyDescent="0.25">
      <c r="B593"/>
      <c r="C593"/>
      <c r="D593"/>
    </row>
    <row r="594" spans="2:4" x14ac:dyDescent="0.25">
      <c r="B594"/>
      <c r="C594"/>
      <c r="D594"/>
    </row>
    <row r="595" spans="2:4" x14ac:dyDescent="0.25">
      <c r="B595"/>
      <c r="C595"/>
      <c r="D595"/>
    </row>
    <row r="596" spans="2:4" x14ac:dyDescent="0.25">
      <c r="B596"/>
      <c r="C596"/>
      <c r="D596"/>
    </row>
    <row r="597" spans="2:4" x14ac:dyDescent="0.25">
      <c r="B597"/>
      <c r="C597"/>
      <c r="D597"/>
    </row>
    <row r="598" spans="2:4" x14ac:dyDescent="0.25">
      <c r="B598"/>
      <c r="C598"/>
      <c r="D598"/>
    </row>
    <row r="599" spans="2:4" x14ac:dyDescent="0.25">
      <c r="B599"/>
      <c r="C599"/>
      <c r="D599"/>
    </row>
    <row r="600" spans="2:4" x14ac:dyDescent="0.25">
      <c r="B600"/>
      <c r="C600"/>
      <c r="D600"/>
    </row>
    <row r="601" spans="2:4" x14ac:dyDescent="0.25">
      <c r="B601"/>
      <c r="C601"/>
      <c r="D601"/>
    </row>
    <row r="602" spans="2:4" x14ac:dyDescent="0.25">
      <c r="B602"/>
      <c r="C602"/>
      <c r="D602"/>
    </row>
    <row r="603" spans="2:4" x14ac:dyDescent="0.25">
      <c r="B603"/>
      <c r="C603"/>
      <c r="D603"/>
    </row>
    <row r="604" spans="2:4" x14ac:dyDescent="0.25">
      <c r="B604"/>
      <c r="C604"/>
      <c r="D604"/>
    </row>
    <row r="605" spans="2:4" x14ac:dyDescent="0.25">
      <c r="B605"/>
      <c r="C605"/>
      <c r="D605"/>
    </row>
    <row r="606" spans="2:4" x14ac:dyDescent="0.25">
      <c r="B606"/>
      <c r="C606"/>
      <c r="D606"/>
    </row>
    <row r="607" spans="2:4" x14ac:dyDescent="0.25">
      <c r="B607"/>
      <c r="C607"/>
      <c r="D607"/>
    </row>
    <row r="608" spans="2:4" x14ac:dyDescent="0.25">
      <c r="B608"/>
      <c r="C608"/>
      <c r="D608"/>
    </row>
    <row r="609" spans="2:4" x14ac:dyDescent="0.25">
      <c r="B609"/>
      <c r="C609"/>
      <c r="D609"/>
    </row>
    <row r="610" spans="2:4" x14ac:dyDescent="0.25">
      <c r="B610"/>
      <c r="C610"/>
      <c r="D610"/>
    </row>
    <row r="611" spans="2:4" x14ac:dyDescent="0.25">
      <c r="B611"/>
      <c r="C611"/>
      <c r="D611"/>
    </row>
    <row r="612" spans="2:4" x14ac:dyDescent="0.25">
      <c r="B612"/>
      <c r="C612"/>
      <c r="D612"/>
    </row>
    <row r="613" spans="2:4" x14ac:dyDescent="0.25">
      <c r="B613"/>
      <c r="C613"/>
      <c r="D613"/>
    </row>
    <row r="614" spans="2:4" x14ac:dyDescent="0.25">
      <c r="B614"/>
      <c r="C614"/>
      <c r="D614"/>
    </row>
    <row r="615" spans="2:4" x14ac:dyDescent="0.25">
      <c r="B615"/>
      <c r="C615"/>
      <c r="D615"/>
    </row>
    <row r="616" spans="2:4" x14ac:dyDescent="0.25">
      <c r="B616"/>
      <c r="C616"/>
      <c r="D616"/>
    </row>
    <row r="617" spans="2:4" x14ac:dyDescent="0.25">
      <c r="B617"/>
      <c r="C617"/>
      <c r="D617"/>
    </row>
    <row r="618" spans="2:4" x14ac:dyDescent="0.25">
      <c r="B618"/>
      <c r="C618"/>
      <c r="D618"/>
    </row>
    <row r="619" spans="2:4" x14ac:dyDescent="0.25">
      <c r="B619"/>
      <c r="C619"/>
      <c r="D619"/>
    </row>
    <row r="620" spans="2:4" x14ac:dyDescent="0.25">
      <c r="B620"/>
      <c r="C620"/>
      <c r="D620"/>
    </row>
    <row r="621" spans="2:4" x14ac:dyDescent="0.25">
      <c r="B621"/>
      <c r="C621"/>
      <c r="D621"/>
    </row>
    <row r="622" spans="2:4" x14ac:dyDescent="0.25">
      <c r="B622"/>
      <c r="C622"/>
      <c r="D622"/>
    </row>
    <row r="623" spans="2:4" x14ac:dyDescent="0.25">
      <c r="B623"/>
      <c r="C623"/>
      <c r="D623"/>
    </row>
    <row r="624" spans="2:4" x14ac:dyDescent="0.25">
      <c r="B624"/>
      <c r="C624"/>
      <c r="D624"/>
    </row>
    <row r="625" spans="2:4" x14ac:dyDescent="0.25">
      <c r="B625"/>
      <c r="C625"/>
      <c r="D625"/>
    </row>
    <row r="626" spans="2:4" x14ac:dyDescent="0.25">
      <c r="B626"/>
      <c r="C626"/>
      <c r="D626"/>
    </row>
    <row r="627" spans="2:4" x14ac:dyDescent="0.25">
      <c r="B627"/>
      <c r="C627"/>
      <c r="D627"/>
    </row>
    <row r="628" spans="2:4" x14ac:dyDescent="0.25">
      <c r="B628"/>
      <c r="C628"/>
      <c r="D628"/>
    </row>
    <row r="629" spans="2:4" x14ac:dyDescent="0.25">
      <c r="B629"/>
      <c r="C629"/>
      <c r="D629"/>
    </row>
    <row r="630" spans="2:4" x14ac:dyDescent="0.25">
      <c r="B630"/>
      <c r="C630"/>
      <c r="D630"/>
    </row>
    <row r="631" spans="2:4" x14ac:dyDescent="0.25">
      <c r="B631"/>
      <c r="C631"/>
      <c r="D631"/>
    </row>
    <row r="632" spans="2:4" x14ac:dyDescent="0.25">
      <c r="B632"/>
      <c r="C632"/>
      <c r="D632"/>
    </row>
    <row r="633" spans="2:4" x14ac:dyDescent="0.25">
      <c r="B633"/>
      <c r="C633"/>
      <c r="D633"/>
    </row>
    <row r="634" spans="2:4" x14ac:dyDescent="0.25">
      <c r="B634"/>
      <c r="C634"/>
      <c r="D634"/>
    </row>
    <row r="635" spans="2:4" x14ac:dyDescent="0.25">
      <c r="B635"/>
      <c r="C635"/>
      <c r="D635"/>
    </row>
    <row r="636" spans="2:4" x14ac:dyDescent="0.25">
      <c r="B636"/>
      <c r="C636"/>
      <c r="D636"/>
    </row>
    <row r="637" spans="2:4" x14ac:dyDescent="0.25">
      <c r="B637"/>
      <c r="C637"/>
      <c r="D637"/>
    </row>
    <row r="638" spans="2:4" x14ac:dyDescent="0.25">
      <c r="B638"/>
      <c r="C638"/>
      <c r="D638"/>
    </row>
    <row r="639" spans="2:4" x14ac:dyDescent="0.25">
      <c r="B639"/>
      <c r="C639"/>
      <c r="D639"/>
    </row>
    <row r="640" spans="2:4" x14ac:dyDescent="0.25">
      <c r="B640"/>
      <c r="C640"/>
      <c r="D640"/>
    </row>
    <row r="641" spans="2:4" x14ac:dyDescent="0.25">
      <c r="B641"/>
      <c r="C641"/>
      <c r="D641"/>
    </row>
    <row r="642" spans="2:4" x14ac:dyDescent="0.25">
      <c r="B642"/>
      <c r="C642"/>
      <c r="D642"/>
    </row>
    <row r="643" spans="2:4" x14ac:dyDescent="0.25">
      <c r="B643"/>
      <c r="C643"/>
      <c r="D643"/>
    </row>
    <row r="644" spans="2:4" x14ac:dyDescent="0.25">
      <c r="B644"/>
      <c r="C644"/>
      <c r="D644"/>
    </row>
    <row r="645" spans="2:4" x14ac:dyDescent="0.25">
      <c r="B645"/>
      <c r="C645"/>
      <c r="D645"/>
    </row>
    <row r="646" spans="2:4" x14ac:dyDescent="0.25">
      <c r="B646"/>
      <c r="C646"/>
      <c r="D646"/>
    </row>
    <row r="647" spans="2:4" x14ac:dyDescent="0.25">
      <c r="B647"/>
      <c r="C647"/>
      <c r="D647"/>
    </row>
    <row r="648" spans="2:4" x14ac:dyDescent="0.25">
      <c r="B648"/>
      <c r="C648"/>
      <c r="D648"/>
    </row>
    <row r="649" spans="2:4" x14ac:dyDescent="0.25">
      <c r="B649"/>
      <c r="C649"/>
      <c r="D649"/>
    </row>
    <row r="650" spans="2:4" x14ac:dyDescent="0.25">
      <c r="B650"/>
      <c r="C650"/>
      <c r="D650"/>
    </row>
    <row r="651" spans="2:4" x14ac:dyDescent="0.25">
      <c r="B651"/>
      <c r="C651"/>
      <c r="D651"/>
    </row>
    <row r="652" spans="2:4" x14ac:dyDescent="0.25">
      <c r="B652"/>
      <c r="C652"/>
      <c r="D652"/>
    </row>
    <row r="653" spans="2:4" x14ac:dyDescent="0.25">
      <c r="B653"/>
      <c r="C653"/>
      <c r="D653"/>
    </row>
    <row r="654" spans="2:4" x14ac:dyDescent="0.25">
      <c r="B654"/>
      <c r="C654"/>
      <c r="D654"/>
    </row>
    <row r="655" spans="2:4" x14ac:dyDescent="0.25">
      <c r="B655"/>
      <c r="C655"/>
      <c r="D655"/>
    </row>
    <row r="656" spans="2:4" x14ac:dyDescent="0.25">
      <c r="B656"/>
      <c r="C656"/>
      <c r="D656"/>
    </row>
    <row r="657" spans="2:4" x14ac:dyDescent="0.25">
      <c r="B657"/>
      <c r="C657"/>
      <c r="D657"/>
    </row>
    <row r="658" spans="2:4" x14ac:dyDescent="0.25">
      <c r="B658"/>
      <c r="C658"/>
      <c r="D658"/>
    </row>
    <row r="659" spans="2:4" x14ac:dyDescent="0.25">
      <c r="B659"/>
      <c r="C659"/>
      <c r="D659"/>
    </row>
    <row r="660" spans="2:4" x14ac:dyDescent="0.25">
      <c r="B660"/>
      <c r="C660"/>
      <c r="D660"/>
    </row>
    <row r="661" spans="2:4" x14ac:dyDescent="0.25">
      <c r="B661"/>
      <c r="C661"/>
      <c r="D661"/>
    </row>
    <row r="662" spans="2:4" x14ac:dyDescent="0.25">
      <c r="B662"/>
      <c r="C662"/>
      <c r="D662"/>
    </row>
    <row r="663" spans="2:4" x14ac:dyDescent="0.25">
      <c r="B663"/>
      <c r="C663"/>
      <c r="D663"/>
    </row>
    <row r="664" spans="2:4" x14ac:dyDescent="0.25">
      <c r="B664"/>
      <c r="C664"/>
      <c r="D664"/>
    </row>
    <row r="665" spans="2:4" x14ac:dyDescent="0.25">
      <c r="B665"/>
      <c r="C665"/>
      <c r="D665"/>
    </row>
    <row r="666" spans="2:4" x14ac:dyDescent="0.25">
      <c r="B666"/>
      <c r="C666"/>
      <c r="D666"/>
    </row>
    <row r="667" spans="2:4" x14ac:dyDescent="0.25">
      <c r="B667"/>
      <c r="C667"/>
      <c r="D667"/>
    </row>
    <row r="668" spans="2:4" x14ac:dyDescent="0.25">
      <c r="B668"/>
      <c r="C668"/>
      <c r="D668"/>
    </row>
    <row r="669" spans="2:4" x14ac:dyDescent="0.25">
      <c r="B669"/>
      <c r="C669"/>
      <c r="D669"/>
    </row>
    <row r="670" spans="2:4" x14ac:dyDescent="0.25">
      <c r="B670"/>
      <c r="C670"/>
      <c r="D670"/>
    </row>
    <row r="671" spans="2:4" x14ac:dyDescent="0.25">
      <c r="B671"/>
      <c r="C671"/>
      <c r="D671"/>
    </row>
    <row r="672" spans="2:4" x14ac:dyDescent="0.25">
      <c r="B672"/>
      <c r="C672"/>
      <c r="D672"/>
    </row>
    <row r="673" spans="2:4" x14ac:dyDescent="0.25">
      <c r="B673"/>
      <c r="C673"/>
      <c r="D673"/>
    </row>
    <row r="674" spans="2:4" x14ac:dyDescent="0.25">
      <c r="B674"/>
      <c r="C674"/>
      <c r="D674"/>
    </row>
    <row r="675" spans="2:4" x14ac:dyDescent="0.25">
      <c r="B675"/>
      <c r="C675"/>
      <c r="D675"/>
    </row>
    <row r="676" spans="2:4" x14ac:dyDescent="0.25">
      <c r="B676"/>
      <c r="C676"/>
      <c r="D676"/>
    </row>
    <row r="677" spans="2:4" x14ac:dyDescent="0.25">
      <c r="B677"/>
      <c r="C677"/>
      <c r="D677"/>
    </row>
    <row r="678" spans="2:4" x14ac:dyDescent="0.25">
      <c r="B678"/>
      <c r="C678"/>
      <c r="D678"/>
    </row>
    <row r="679" spans="2:4" x14ac:dyDescent="0.25">
      <c r="B679"/>
      <c r="C679"/>
      <c r="D679"/>
    </row>
    <row r="680" spans="2:4" x14ac:dyDescent="0.25">
      <c r="B680"/>
      <c r="C680"/>
      <c r="D680"/>
    </row>
    <row r="681" spans="2:4" x14ac:dyDescent="0.25">
      <c r="B681"/>
      <c r="C681"/>
      <c r="D681"/>
    </row>
    <row r="682" spans="2:4" x14ac:dyDescent="0.25">
      <c r="B682"/>
      <c r="C682"/>
      <c r="D682"/>
    </row>
    <row r="683" spans="2:4" x14ac:dyDescent="0.25">
      <c r="B683"/>
      <c r="C683"/>
      <c r="D683"/>
    </row>
    <row r="684" spans="2:4" x14ac:dyDescent="0.25">
      <c r="B684"/>
      <c r="C684"/>
      <c r="D684"/>
    </row>
    <row r="685" spans="2:4" x14ac:dyDescent="0.25">
      <c r="B685"/>
      <c r="C685"/>
      <c r="D685"/>
    </row>
    <row r="686" spans="2:4" x14ac:dyDescent="0.25">
      <c r="B686"/>
      <c r="C686"/>
      <c r="D686"/>
    </row>
    <row r="687" spans="2:4" x14ac:dyDescent="0.25">
      <c r="B687"/>
      <c r="C687"/>
      <c r="D687"/>
    </row>
    <row r="688" spans="2:4" x14ac:dyDescent="0.25">
      <c r="B688"/>
      <c r="C688"/>
      <c r="D688"/>
    </row>
    <row r="689" spans="2:4" x14ac:dyDescent="0.25">
      <c r="B689"/>
      <c r="C689"/>
      <c r="D689"/>
    </row>
    <row r="690" spans="2:4" x14ac:dyDescent="0.25">
      <c r="B690"/>
      <c r="C690"/>
      <c r="D690"/>
    </row>
    <row r="691" spans="2:4" x14ac:dyDescent="0.25">
      <c r="B691"/>
      <c r="C691"/>
      <c r="D691"/>
    </row>
    <row r="692" spans="2:4" x14ac:dyDescent="0.25">
      <c r="B692"/>
      <c r="C692"/>
      <c r="D692"/>
    </row>
    <row r="693" spans="2:4" x14ac:dyDescent="0.25">
      <c r="B693"/>
      <c r="C693"/>
      <c r="D693"/>
    </row>
    <row r="694" spans="2:4" x14ac:dyDescent="0.25">
      <c r="B694"/>
      <c r="C694"/>
      <c r="D694"/>
    </row>
    <row r="695" spans="2:4" x14ac:dyDescent="0.25">
      <c r="B695"/>
      <c r="C695"/>
      <c r="D695"/>
    </row>
    <row r="696" spans="2:4" x14ac:dyDescent="0.25">
      <c r="B696"/>
      <c r="C696"/>
      <c r="D696"/>
    </row>
    <row r="697" spans="2:4" x14ac:dyDescent="0.25">
      <c r="B697"/>
      <c r="C697"/>
      <c r="D697"/>
    </row>
    <row r="698" spans="2:4" x14ac:dyDescent="0.25">
      <c r="B698"/>
      <c r="C698"/>
      <c r="D698"/>
    </row>
    <row r="699" spans="2:4" x14ac:dyDescent="0.25">
      <c r="B699"/>
      <c r="C699"/>
      <c r="D699"/>
    </row>
    <row r="700" spans="2:4" x14ac:dyDescent="0.25">
      <c r="B700"/>
      <c r="C700"/>
      <c r="D700"/>
    </row>
    <row r="701" spans="2:4" x14ac:dyDescent="0.25">
      <c r="B701"/>
      <c r="C701"/>
      <c r="D701"/>
    </row>
    <row r="702" spans="2:4" x14ac:dyDescent="0.25">
      <c r="B702"/>
      <c r="C702"/>
      <c r="D702"/>
    </row>
    <row r="703" spans="2:4" x14ac:dyDescent="0.25">
      <c r="B703"/>
      <c r="C703"/>
      <c r="D703"/>
    </row>
    <row r="704" spans="2:4" x14ac:dyDescent="0.25">
      <c r="B704"/>
      <c r="C704"/>
      <c r="D704"/>
    </row>
    <row r="705" spans="2:4" x14ac:dyDescent="0.25">
      <c r="B705"/>
      <c r="C705"/>
      <c r="D705"/>
    </row>
    <row r="706" spans="2:4" x14ac:dyDescent="0.25">
      <c r="B706"/>
      <c r="C706"/>
      <c r="D706"/>
    </row>
    <row r="707" spans="2:4" x14ac:dyDescent="0.25">
      <c r="B707"/>
      <c r="C707"/>
      <c r="D707"/>
    </row>
    <row r="708" spans="2:4" x14ac:dyDescent="0.25">
      <c r="B708"/>
      <c r="C708"/>
      <c r="D708"/>
    </row>
    <row r="709" spans="2:4" x14ac:dyDescent="0.25">
      <c r="B709"/>
      <c r="C709"/>
      <c r="D709"/>
    </row>
    <row r="710" spans="2:4" x14ac:dyDescent="0.25">
      <c r="B710"/>
      <c r="C710"/>
      <c r="D710"/>
    </row>
    <row r="711" spans="2:4" x14ac:dyDescent="0.25">
      <c r="B711"/>
      <c r="C711"/>
      <c r="D711"/>
    </row>
    <row r="712" spans="2:4" x14ac:dyDescent="0.25">
      <c r="B712"/>
      <c r="C712"/>
      <c r="D712"/>
    </row>
    <row r="713" spans="2:4" x14ac:dyDescent="0.25">
      <c r="B713"/>
      <c r="C713"/>
      <c r="D713"/>
    </row>
    <row r="714" spans="2:4" x14ac:dyDescent="0.25">
      <c r="B714"/>
      <c r="C714"/>
      <c r="D714"/>
    </row>
    <row r="715" spans="2:4" x14ac:dyDescent="0.25">
      <c r="B715"/>
      <c r="C715"/>
      <c r="D715"/>
    </row>
    <row r="716" spans="2:4" x14ac:dyDescent="0.25">
      <c r="B716"/>
      <c r="C716"/>
      <c r="D716"/>
    </row>
    <row r="717" spans="2:4" x14ac:dyDescent="0.25">
      <c r="B717"/>
      <c r="C717"/>
      <c r="D717"/>
    </row>
    <row r="718" spans="2:4" x14ac:dyDescent="0.25">
      <c r="B718"/>
      <c r="C718"/>
      <c r="D718"/>
    </row>
    <row r="719" spans="2:4" x14ac:dyDescent="0.25">
      <c r="B719"/>
      <c r="C719"/>
      <c r="D719"/>
    </row>
    <row r="720" spans="2:4" x14ac:dyDescent="0.25">
      <c r="B720"/>
      <c r="C720"/>
      <c r="D720"/>
    </row>
    <row r="721" spans="2:4" x14ac:dyDescent="0.25">
      <c r="B721"/>
      <c r="C721"/>
      <c r="D721"/>
    </row>
    <row r="722" spans="2:4" x14ac:dyDescent="0.25">
      <c r="B722"/>
      <c r="C722"/>
      <c r="D722"/>
    </row>
    <row r="723" spans="2:4" x14ac:dyDescent="0.25">
      <c r="B723"/>
      <c r="C723"/>
      <c r="D723"/>
    </row>
    <row r="724" spans="2:4" x14ac:dyDescent="0.25">
      <c r="B724"/>
      <c r="C724"/>
      <c r="D724"/>
    </row>
    <row r="725" spans="2:4" x14ac:dyDescent="0.25">
      <c r="B725"/>
      <c r="C725"/>
      <c r="D725"/>
    </row>
    <row r="726" spans="2:4" x14ac:dyDescent="0.25">
      <c r="B726"/>
      <c r="C726"/>
      <c r="D726"/>
    </row>
    <row r="727" spans="2:4" x14ac:dyDescent="0.25">
      <c r="B727"/>
      <c r="C727"/>
      <c r="D727"/>
    </row>
    <row r="728" spans="2:4" x14ac:dyDescent="0.25">
      <c r="B728"/>
      <c r="C728"/>
      <c r="D728"/>
    </row>
    <row r="729" spans="2:4" x14ac:dyDescent="0.25">
      <c r="B729"/>
      <c r="C729"/>
      <c r="D729"/>
    </row>
    <row r="730" spans="2:4" x14ac:dyDescent="0.25">
      <c r="B730"/>
      <c r="C730"/>
      <c r="D730"/>
    </row>
    <row r="731" spans="2:4" x14ac:dyDescent="0.25">
      <c r="B731"/>
      <c r="C731"/>
      <c r="D731"/>
    </row>
    <row r="732" spans="2:4" x14ac:dyDescent="0.25">
      <c r="B732"/>
      <c r="C732"/>
      <c r="D732"/>
    </row>
    <row r="733" spans="2:4" x14ac:dyDescent="0.25">
      <c r="B733"/>
      <c r="C733"/>
      <c r="D733"/>
    </row>
    <row r="734" spans="2:4" x14ac:dyDescent="0.25">
      <c r="B734"/>
      <c r="C734"/>
      <c r="D734"/>
    </row>
    <row r="735" spans="2:4" x14ac:dyDescent="0.25">
      <c r="B735"/>
      <c r="C735"/>
      <c r="D735"/>
    </row>
    <row r="736" spans="2:4" x14ac:dyDescent="0.25">
      <c r="B736"/>
      <c r="C736"/>
      <c r="D736"/>
    </row>
    <row r="737" spans="2:4" x14ac:dyDescent="0.25">
      <c r="B737"/>
      <c r="C737"/>
      <c r="D737"/>
    </row>
    <row r="738" spans="2:4" x14ac:dyDescent="0.25">
      <c r="B738"/>
      <c r="C738"/>
      <c r="D738"/>
    </row>
    <row r="739" spans="2:4" x14ac:dyDescent="0.25">
      <c r="B739"/>
      <c r="C739"/>
      <c r="D739"/>
    </row>
    <row r="740" spans="2:4" x14ac:dyDescent="0.25">
      <c r="B740"/>
      <c r="C740"/>
      <c r="D740"/>
    </row>
    <row r="741" spans="2:4" x14ac:dyDescent="0.25">
      <c r="B741"/>
      <c r="C741"/>
      <c r="D741"/>
    </row>
    <row r="742" spans="2:4" x14ac:dyDescent="0.25">
      <c r="B742"/>
      <c r="C742"/>
      <c r="D742"/>
    </row>
    <row r="743" spans="2:4" x14ac:dyDescent="0.25">
      <c r="B743"/>
      <c r="C743"/>
      <c r="D743"/>
    </row>
    <row r="744" spans="2:4" x14ac:dyDescent="0.25">
      <c r="B744"/>
      <c r="C744"/>
      <c r="D744"/>
    </row>
    <row r="745" spans="2:4" x14ac:dyDescent="0.25">
      <c r="B745"/>
      <c r="C745"/>
      <c r="D745"/>
    </row>
    <row r="746" spans="2:4" x14ac:dyDescent="0.25">
      <c r="B746"/>
      <c r="C746"/>
      <c r="D746"/>
    </row>
    <row r="747" spans="2:4" x14ac:dyDescent="0.25">
      <c r="B747"/>
      <c r="C747"/>
      <c r="D747"/>
    </row>
    <row r="748" spans="2:4" x14ac:dyDescent="0.25">
      <c r="B748"/>
      <c r="C748"/>
      <c r="D748"/>
    </row>
    <row r="749" spans="2:4" x14ac:dyDescent="0.25">
      <c r="B749"/>
      <c r="C749"/>
      <c r="D749"/>
    </row>
    <row r="750" spans="2:4" x14ac:dyDescent="0.25">
      <c r="B750"/>
      <c r="C750"/>
      <c r="D750"/>
    </row>
    <row r="751" spans="2:4" x14ac:dyDescent="0.25">
      <c r="B751"/>
      <c r="C751"/>
      <c r="D751"/>
    </row>
    <row r="752" spans="2:4" x14ac:dyDescent="0.25">
      <c r="B752"/>
      <c r="C752"/>
      <c r="D752"/>
    </row>
    <row r="753" spans="2:4" x14ac:dyDescent="0.25">
      <c r="B753"/>
      <c r="C753"/>
      <c r="D753"/>
    </row>
    <row r="754" spans="2:4" x14ac:dyDescent="0.25">
      <c r="B754"/>
      <c r="C754"/>
      <c r="D754"/>
    </row>
    <row r="755" spans="2:4" x14ac:dyDescent="0.25">
      <c r="B755"/>
      <c r="C755"/>
      <c r="D755"/>
    </row>
    <row r="756" spans="2:4" x14ac:dyDescent="0.25">
      <c r="B756"/>
      <c r="C756"/>
      <c r="D756"/>
    </row>
    <row r="757" spans="2:4" x14ac:dyDescent="0.25">
      <c r="B757"/>
      <c r="C757"/>
      <c r="D757"/>
    </row>
    <row r="758" spans="2:4" x14ac:dyDescent="0.25">
      <c r="B758"/>
      <c r="C758"/>
      <c r="D758"/>
    </row>
    <row r="759" spans="2:4" x14ac:dyDescent="0.25">
      <c r="B759"/>
      <c r="C759"/>
      <c r="D759"/>
    </row>
    <row r="760" spans="2:4" x14ac:dyDescent="0.25">
      <c r="B760"/>
      <c r="C760"/>
      <c r="D760"/>
    </row>
    <row r="761" spans="2:4" x14ac:dyDescent="0.25">
      <c r="B761"/>
      <c r="C761"/>
      <c r="D761"/>
    </row>
    <row r="762" spans="2:4" x14ac:dyDescent="0.25">
      <c r="B762"/>
      <c r="C762"/>
      <c r="D762"/>
    </row>
    <row r="763" spans="2:4" x14ac:dyDescent="0.25">
      <c r="B763"/>
      <c r="C763"/>
      <c r="D763"/>
    </row>
    <row r="764" spans="2:4" x14ac:dyDescent="0.25">
      <c r="B764"/>
      <c r="C764"/>
      <c r="D764"/>
    </row>
    <row r="765" spans="2:4" x14ac:dyDescent="0.25">
      <c r="B765"/>
      <c r="C765"/>
      <c r="D765"/>
    </row>
    <row r="766" spans="2:4" x14ac:dyDescent="0.25">
      <c r="B766"/>
      <c r="C766"/>
      <c r="D766"/>
    </row>
    <row r="767" spans="2:4" x14ac:dyDescent="0.25">
      <c r="B767"/>
      <c r="C767"/>
      <c r="D767"/>
    </row>
    <row r="768" spans="2:4" x14ac:dyDescent="0.25">
      <c r="B768"/>
      <c r="C768"/>
      <c r="D768"/>
    </row>
    <row r="769" spans="2:4" x14ac:dyDescent="0.25">
      <c r="B769"/>
      <c r="C769"/>
      <c r="D769"/>
    </row>
    <row r="770" spans="2:4" x14ac:dyDescent="0.25">
      <c r="B770"/>
      <c r="C770"/>
      <c r="D770"/>
    </row>
    <row r="771" spans="2:4" x14ac:dyDescent="0.25">
      <c r="B771"/>
      <c r="C771"/>
      <c r="D771"/>
    </row>
    <row r="772" spans="2:4" x14ac:dyDescent="0.25">
      <c r="B772"/>
      <c r="C772"/>
      <c r="D772"/>
    </row>
    <row r="773" spans="2:4" x14ac:dyDescent="0.25">
      <c r="B773"/>
      <c r="C773"/>
      <c r="D773"/>
    </row>
    <row r="774" spans="2:4" x14ac:dyDescent="0.25">
      <c r="B774"/>
      <c r="C774"/>
      <c r="D774"/>
    </row>
    <row r="775" spans="2:4" x14ac:dyDescent="0.25">
      <c r="B775"/>
      <c r="C775"/>
      <c r="D775"/>
    </row>
    <row r="776" spans="2:4" x14ac:dyDescent="0.25">
      <c r="B776"/>
      <c r="C776"/>
      <c r="D776"/>
    </row>
    <row r="777" spans="2:4" x14ac:dyDescent="0.25">
      <c r="B777"/>
      <c r="C777"/>
      <c r="D777"/>
    </row>
    <row r="778" spans="2:4" x14ac:dyDescent="0.25">
      <c r="B778"/>
      <c r="C778"/>
      <c r="D778"/>
    </row>
    <row r="779" spans="2:4" x14ac:dyDescent="0.25">
      <c r="B779"/>
      <c r="C779"/>
      <c r="D779"/>
    </row>
    <row r="780" spans="2:4" x14ac:dyDescent="0.25">
      <c r="B780"/>
      <c r="C780"/>
      <c r="D780"/>
    </row>
    <row r="781" spans="2:4" x14ac:dyDescent="0.25">
      <c r="B781"/>
      <c r="C781"/>
      <c r="D781"/>
    </row>
    <row r="782" spans="2:4" x14ac:dyDescent="0.25">
      <c r="B782"/>
      <c r="C782"/>
      <c r="D782"/>
    </row>
    <row r="783" spans="2:4" x14ac:dyDescent="0.25">
      <c r="B783"/>
      <c r="C783"/>
      <c r="D783"/>
    </row>
    <row r="784" spans="2:4" x14ac:dyDescent="0.25">
      <c r="B784"/>
      <c r="C784"/>
      <c r="D784"/>
    </row>
    <row r="785" spans="2:4" x14ac:dyDescent="0.25">
      <c r="B785"/>
      <c r="C785"/>
      <c r="D785"/>
    </row>
    <row r="786" spans="2:4" x14ac:dyDescent="0.25">
      <c r="B786"/>
      <c r="C786"/>
      <c r="D786"/>
    </row>
    <row r="787" spans="2:4" x14ac:dyDescent="0.25">
      <c r="B787"/>
      <c r="C787"/>
      <c r="D787"/>
    </row>
    <row r="788" spans="2:4" x14ac:dyDescent="0.25">
      <c r="B788"/>
      <c r="C788"/>
      <c r="D788"/>
    </row>
    <row r="789" spans="2:4" x14ac:dyDescent="0.25">
      <c r="B789"/>
      <c r="C789"/>
      <c r="D789"/>
    </row>
    <row r="790" spans="2:4" x14ac:dyDescent="0.25">
      <c r="B790"/>
      <c r="C790"/>
      <c r="D790"/>
    </row>
    <row r="791" spans="2:4" x14ac:dyDescent="0.25">
      <c r="B791"/>
      <c r="C791"/>
      <c r="D791"/>
    </row>
    <row r="792" spans="2:4" x14ac:dyDescent="0.25">
      <c r="B792"/>
      <c r="C792"/>
      <c r="D792"/>
    </row>
    <row r="793" spans="2:4" x14ac:dyDescent="0.25">
      <c r="B793"/>
      <c r="C793"/>
      <c r="D793"/>
    </row>
    <row r="794" spans="2:4" x14ac:dyDescent="0.25">
      <c r="B794"/>
      <c r="C794"/>
      <c r="D794"/>
    </row>
    <row r="795" spans="2:4" x14ac:dyDescent="0.25">
      <c r="B795"/>
      <c r="C795"/>
      <c r="D795"/>
    </row>
    <row r="796" spans="2:4" x14ac:dyDescent="0.25">
      <c r="B796"/>
      <c r="C796"/>
      <c r="D796"/>
    </row>
    <row r="797" spans="2:4" x14ac:dyDescent="0.25">
      <c r="B797"/>
      <c r="C797"/>
      <c r="D797"/>
    </row>
    <row r="798" spans="2:4" x14ac:dyDescent="0.25">
      <c r="B798"/>
      <c r="C798"/>
      <c r="D798"/>
    </row>
    <row r="799" spans="2:4" x14ac:dyDescent="0.25">
      <c r="B799"/>
      <c r="C799"/>
      <c r="D799"/>
    </row>
    <row r="800" spans="2:4" x14ac:dyDescent="0.25">
      <c r="B800"/>
      <c r="C800"/>
      <c r="D800"/>
    </row>
    <row r="801" spans="2:4" x14ac:dyDescent="0.25">
      <c r="B801"/>
      <c r="C801"/>
      <c r="D801"/>
    </row>
    <row r="802" spans="2:4" x14ac:dyDescent="0.25">
      <c r="B802"/>
      <c r="C802"/>
      <c r="D802"/>
    </row>
    <row r="803" spans="2:4" x14ac:dyDescent="0.25">
      <c r="B803"/>
      <c r="C803"/>
      <c r="D803"/>
    </row>
    <row r="804" spans="2:4" x14ac:dyDescent="0.25">
      <c r="B804"/>
      <c r="C804"/>
      <c r="D804"/>
    </row>
    <row r="805" spans="2:4" x14ac:dyDescent="0.25">
      <c r="B805"/>
      <c r="C805"/>
      <c r="D805"/>
    </row>
    <row r="806" spans="2:4" x14ac:dyDescent="0.25">
      <c r="B806"/>
      <c r="C806"/>
      <c r="D806"/>
    </row>
    <row r="807" spans="2:4" x14ac:dyDescent="0.25">
      <c r="B807"/>
      <c r="C807"/>
      <c r="D807"/>
    </row>
    <row r="808" spans="2:4" x14ac:dyDescent="0.25">
      <c r="B808"/>
      <c r="C808"/>
      <c r="D808"/>
    </row>
    <row r="809" spans="2:4" x14ac:dyDescent="0.25">
      <c r="B809"/>
      <c r="C809"/>
      <c r="D809"/>
    </row>
    <row r="810" spans="2:4" x14ac:dyDescent="0.25">
      <c r="B810"/>
      <c r="C810"/>
      <c r="D810"/>
    </row>
    <row r="811" spans="2:4" x14ac:dyDescent="0.25">
      <c r="B811"/>
      <c r="C811"/>
      <c r="D811"/>
    </row>
    <row r="812" spans="2:4" x14ac:dyDescent="0.25">
      <c r="B812"/>
      <c r="C812"/>
      <c r="D812"/>
    </row>
    <row r="813" spans="2:4" x14ac:dyDescent="0.25">
      <c r="B813"/>
      <c r="C813"/>
      <c r="D813"/>
    </row>
    <row r="814" spans="2:4" x14ac:dyDescent="0.25">
      <c r="B814"/>
      <c r="C814"/>
      <c r="D814"/>
    </row>
    <row r="815" spans="2:4" x14ac:dyDescent="0.25">
      <c r="B815"/>
      <c r="C815"/>
      <c r="D815"/>
    </row>
    <row r="816" spans="2:4" x14ac:dyDescent="0.25">
      <c r="B816"/>
      <c r="C816"/>
      <c r="D816"/>
    </row>
    <row r="817" spans="2:4" x14ac:dyDescent="0.25">
      <c r="B817"/>
      <c r="C817"/>
      <c r="D817"/>
    </row>
    <row r="818" spans="2:4" x14ac:dyDescent="0.25">
      <c r="B818"/>
      <c r="C818"/>
      <c r="D818"/>
    </row>
    <row r="819" spans="2:4" x14ac:dyDescent="0.25">
      <c r="B819"/>
      <c r="C819"/>
      <c r="D819"/>
    </row>
    <row r="820" spans="2:4" x14ac:dyDescent="0.25">
      <c r="B820"/>
      <c r="C820"/>
      <c r="D820"/>
    </row>
    <row r="821" spans="2:4" x14ac:dyDescent="0.25">
      <c r="B821"/>
      <c r="C821"/>
      <c r="D821"/>
    </row>
    <row r="822" spans="2:4" x14ac:dyDescent="0.25">
      <c r="B822"/>
      <c r="C822"/>
      <c r="D822"/>
    </row>
    <row r="823" spans="2:4" x14ac:dyDescent="0.25">
      <c r="B823"/>
      <c r="C823"/>
      <c r="D823"/>
    </row>
    <row r="824" spans="2:4" x14ac:dyDescent="0.25">
      <c r="B824"/>
      <c r="C824"/>
      <c r="D824"/>
    </row>
    <row r="825" spans="2:4" x14ac:dyDescent="0.25">
      <c r="B825"/>
      <c r="C825"/>
      <c r="D825"/>
    </row>
    <row r="826" spans="2:4" x14ac:dyDescent="0.25">
      <c r="B826"/>
      <c r="C826"/>
      <c r="D826"/>
    </row>
    <row r="827" spans="2:4" x14ac:dyDescent="0.25">
      <c r="B827"/>
      <c r="C827"/>
      <c r="D827"/>
    </row>
    <row r="828" spans="2:4" x14ac:dyDescent="0.25">
      <c r="B828"/>
      <c r="C828"/>
      <c r="D828"/>
    </row>
    <row r="829" spans="2:4" x14ac:dyDescent="0.25">
      <c r="B829"/>
      <c r="C829"/>
      <c r="D829"/>
    </row>
    <row r="830" spans="2:4" x14ac:dyDescent="0.25">
      <c r="B830"/>
      <c r="C830"/>
      <c r="D830"/>
    </row>
    <row r="831" spans="2:4" x14ac:dyDescent="0.25">
      <c r="B831"/>
      <c r="C831"/>
      <c r="D831"/>
    </row>
    <row r="832" spans="2:4" x14ac:dyDescent="0.25">
      <c r="B832"/>
      <c r="C832"/>
      <c r="D832"/>
    </row>
    <row r="833" spans="2:4" x14ac:dyDescent="0.25">
      <c r="B833"/>
      <c r="C833"/>
      <c r="D833"/>
    </row>
    <row r="834" spans="2:4" x14ac:dyDescent="0.25">
      <c r="B834"/>
      <c r="C834"/>
      <c r="D834"/>
    </row>
    <row r="835" spans="2:4" x14ac:dyDescent="0.25">
      <c r="B835"/>
      <c r="C835"/>
      <c r="D835"/>
    </row>
    <row r="836" spans="2:4" x14ac:dyDescent="0.25">
      <c r="B836"/>
      <c r="C836"/>
      <c r="D836"/>
    </row>
    <row r="837" spans="2:4" x14ac:dyDescent="0.25">
      <c r="B837"/>
      <c r="C837"/>
      <c r="D837"/>
    </row>
    <row r="838" spans="2:4" x14ac:dyDescent="0.25">
      <c r="B838"/>
      <c r="C838"/>
      <c r="D838"/>
    </row>
    <row r="839" spans="2:4" x14ac:dyDescent="0.25">
      <c r="B839"/>
      <c r="C839"/>
      <c r="D839"/>
    </row>
    <row r="840" spans="2:4" x14ac:dyDescent="0.25">
      <c r="B840"/>
      <c r="C840"/>
      <c r="D840"/>
    </row>
    <row r="841" spans="2:4" x14ac:dyDescent="0.25">
      <c r="B841"/>
      <c r="C841"/>
      <c r="D841"/>
    </row>
    <row r="842" spans="2:4" x14ac:dyDescent="0.25">
      <c r="B842"/>
      <c r="C842"/>
      <c r="D842"/>
    </row>
    <row r="843" spans="2:4" x14ac:dyDescent="0.25">
      <c r="B843"/>
      <c r="C843"/>
      <c r="D843"/>
    </row>
    <row r="844" spans="2:4" x14ac:dyDescent="0.25">
      <c r="B844"/>
      <c r="C844"/>
      <c r="D844"/>
    </row>
    <row r="845" spans="2:4" x14ac:dyDescent="0.25">
      <c r="B845"/>
      <c r="C845"/>
      <c r="D845"/>
    </row>
    <row r="846" spans="2:4" x14ac:dyDescent="0.25">
      <c r="B846"/>
      <c r="C846"/>
      <c r="D846"/>
    </row>
    <row r="847" spans="2:4" x14ac:dyDescent="0.25">
      <c r="B847"/>
      <c r="C847"/>
      <c r="D847"/>
    </row>
    <row r="848" spans="2:4" x14ac:dyDescent="0.25">
      <c r="B848"/>
      <c r="C848"/>
      <c r="D848"/>
    </row>
    <row r="849" spans="2:4" x14ac:dyDescent="0.25">
      <c r="B849"/>
      <c r="C849"/>
      <c r="D849"/>
    </row>
    <row r="850" spans="2:4" x14ac:dyDescent="0.25">
      <c r="B850"/>
      <c r="C850"/>
      <c r="D850"/>
    </row>
    <row r="851" spans="2:4" x14ac:dyDescent="0.25">
      <c r="B851"/>
      <c r="C851"/>
      <c r="D851"/>
    </row>
    <row r="852" spans="2:4" x14ac:dyDescent="0.25">
      <c r="B852"/>
      <c r="C852"/>
      <c r="D852"/>
    </row>
    <row r="853" spans="2:4" x14ac:dyDescent="0.25">
      <c r="B853"/>
      <c r="C853"/>
      <c r="D853"/>
    </row>
    <row r="854" spans="2:4" x14ac:dyDescent="0.25">
      <c r="B854"/>
      <c r="C854"/>
      <c r="D854"/>
    </row>
    <row r="855" spans="2:4" x14ac:dyDescent="0.25">
      <c r="B855"/>
      <c r="C855"/>
      <c r="D855"/>
    </row>
    <row r="856" spans="2:4" x14ac:dyDescent="0.25">
      <c r="B856"/>
      <c r="C856"/>
      <c r="D856"/>
    </row>
    <row r="857" spans="2:4" x14ac:dyDescent="0.25">
      <c r="B857"/>
      <c r="C857"/>
      <c r="D857"/>
    </row>
    <row r="858" spans="2:4" x14ac:dyDescent="0.25">
      <c r="B858"/>
      <c r="C858"/>
      <c r="D858"/>
    </row>
    <row r="859" spans="2:4" x14ac:dyDescent="0.25">
      <c r="B859"/>
      <c r="C859"/>
      <c r="D859"/>
    </row>
    <row r="860" spans="2:4" x14ac:dyDescent="0.25">
      <c r="B860"/>
      <c r="C860"/>
      <c r="D860"/>
    </row>
    <row r="861" spans="2:4" x14ac:dyDescent="0.25">
      <c r="B861"/>
      <c r="C861"/>
      <c r="D861"/>
    </row>
    <row r="862" spans="2:4" x14ac:dyDescent="0.25">
      <c r="B862"/>
      <c r="C862"/>
      <c r="D862"/>
    </row>
    <row r="863" spans="2:4" x14ac:dyDescent="0.25">
      <c r="B863"/>
      <c r="C863"/>
      <c r="D863"/>
    </row>
    <row r="864" spans="2:4" x14ac:dyDescent="0.25">
      <c r="B864"/>
      <c r="C864"/>
      <c r="D864"/>
    </row>
    <row r="865" spans="2:4" x14ac:dyDescent="0.25">
      <c r="B865"/>
      <c r="C865"/>
      <c r="D865"/>
    </row>
    <row r="866" spans="2:4" x14ac:dyDescent="0.25">
      <c r="B866"/>
      <c r="C866"/>
      <c r="D866"/>
    </row>
    <row r="867" spans="2:4" x14ac:dyDescent="0.25">
      <c r="B867"/>
      <c r="C867"/>
      <c r="D867"/>
    </row>
    <row r="868" spans="2:4" x14ac:dyDescent="0.25">
      <c r="B868"/>
      <c r="C868"/>
      <c r="D868"/>
    </row>
    <row r="869" spans="2:4" x14ac:dyDescent="0.25">
      <c r="B869"/>
      <c r="C869"/>
      <c r="D869"/>
    </row>
    <row r="870" spans="2:4" x14ac:dyDescent="0.25">
      <c r="B870"/>
      <c r="C870"/>
      <c r="D870"/>
    </row>
    <row r="871" spans="2:4" x14ac:dyDescent="0.25">
      <c r="B871"/>
      <c r="C871"/>
      <c r="D871"/>
    </row>
    <row r="872" spans="2:4" x14ac:dyDescent="0.25">
      <c r="B872"/>
      <c r="C872"/>
      <c r="D872"/>
    </row>
    <row r="873" spans="2:4" x14ac:dyDescent="0.25">
      <c r="B873"/>
      <c r="C873"/>
      <c r="D873"/>
    </row>
    <row r="874" spans="2:4" x14ac:dyDescent="0.25">
      <c r="B874"/>
      <c r="C874"/>
      <c r="D874"/>
    </row>
    <row r="875" spans="2:4" x14ac:dyDescent="0.25">
      <c r="B875"/>
      <c r="C875"/>
      <c r="D875"/>
    </row>
    <row r="876" spans="2:4" x14ac:dyDescent="0.25">
      <c r="B876"/>
      <c r="C876"/>
      <c r="D876"/>
    </row>
    <row r="877" spans="2:4" x14ac:dyDescent="0.25">
      <c r="B877"/>
      <c r="C877"/>
      <c r="D877"/>
    </row>
    <row r="878" spans="2:4" x14ac:dyDescent="0.25">
      <c r="B878"/>
      <c r="C878"/>
      <c r="D878"/>
    </row>
    <row r="879" spans="2:4" x14ac:dyDescent="0.25">
      <c r="B879"/>
      <c r="C879"/>
      <c r="D879"/>
    </row>
    <row r="880" spans="2:4" x14ac:dyDescent="0.25">
      <c r="B880"/>
      <c r="C880"/>
      <c r="D880"/>
    </row>
    <row r="881" spans="2:4" x14ac:dyDescent="0.25">
      <c r="B881"/>
      <c r="C881"/>
      <c r="D881"/>
    </row>
    <row r="882" spans="2:4" x14ac:dyDescent="0.25">
      <c r="B882"/>
      <c r="C882"/>
      <c r="D882"/>
    </row>
    <row r="883" spans="2:4" x14ac:dyDescent="0.25">
      <c r="B883"/>
      <c r="C883"/>
      <c r="D883"/>
    </row>
    <row r="884" spans="2:4" x14ac:dyDescent="0.25">
      <c r="B884"/>
      <c r="C884"/>
      <c r="D884"/>
    </row>
    <row r="885" spans="2:4" x14ac:dyDescent="0.25">
      <c r="B885"/>
      <c r="C885"/>
      <c r="D885"/>
    </row>
    <row r="886" spans="2:4" x14ac:dyDescent="0.25">
      <c r="B886"/>
      <c r="C886"/>
      <c r="D886"/>
    </row>
    <row r="887" spans="2:4" x14ac:dyDescent="0.25">
      <c r="B887"/>
      <c r="C887"/>
      <c r="D887"/>
    </row>
    <row r="888" spans="2:4" x14ac:dyDescent="0.25">
      <c r="B888"/>
      <c r="C888"/>
      <c r="D888"/>
    </row>
    <row r="889" spans="2:4" x14ac:dyDescent="0.25">
      <c r="B889"/>
      <c r="C889"/>
      <c r="D889"/>
    </row>
    <row r="890" spans="2:4" x14ac:dyDescent="0.25">
      <c r="B890"/>
      <c r="C890"/>
      <c r="D890"/>
    </row>
    <row r="891" spans="2:4" x14ac:dyDescent="0.25">
      <c r="B891"/>
      <c r="C891"/>
      <c r="D891"/>
    </row>
    <row r="892" spans="2:4" x14ac:dyDescent="0.25">
      <c r="B892"/>
      <c r="C892"/>
      <c r="D892"/>
    </row>
    <row r="893" spans="2:4" x14ac:dyDescent="0.25">
      <c r="B893"/>
      <c r="C893"/>
      <c r="D893"/>
    </row>
    <row r="894" spans="2:4" x14ac:dyDescent="0.25">
      <c r="B894"/>
      <c r="C894"/>
      <c r="D894"/>
    </row>
    <row r="895" spans="2:4" x14ac:dyDescent="0.25">
      <c r="B895"/>
      <c r="C895"/>
      <c r="D895"/>
    </row>
    <row r="896" spans="2:4" x14ac:dyDescent="0.25">
      <c r="B896"/>
      <c r="C896"/>
      <c r="D896"/>
    </row>
    <row r="897" spans="2:4" x14ac:dyDescent="0.25">
      <c r="B897"/>
      <c r="C897"/>
      <c r="D897"/>
    </row>
    <row r="898" spans="2:4" x14ac:dyDescent="0.25">
      <c r="B898"/>
      <c r="C898"/>
      <c r="D898"/>
    </row>
    <row r="899" spans="2:4" x14ac:dyDescent="0.25">
      <c r="B899"/>
      <c r="C899"/>
      <c r="D899"/>
    </row>
    <row r="900" spans="2:4" x14ac:dyDescent="0.25">
      <c r="B900"/>
      <c r="C900"/>
      <c r="D900"/>
    </row>
    <row r="901" spans="2:4" x14ac:dyDescent="0.25">
      <c r="B901"/>
      <c r="C901"/>
      <c r="D901"/>
    </row>
    <row r="902" spans="2:4" x14ac:dyDescent="0.25">
      <c r="B902"/>
      <c r="C902"/>
      <c r="D902"/>
    </row>
    <row r="903" spans="2:4" x14ac:dyDescent="0.25">
      <c r="B903"/>
      <c r="C903"/>
      <c r="D903"/>
    </row>
    <row r="904" spans="2:4" x14ac:dyDescent="0.25">
      <c r="B904"/>
      <c r="C904"/>
      <c r="D904"/>
    </row>
    <row r="905" spans="2:4" x14ac:dyDescent="0.25">
      <c r="B905"/>
      <c r="C905"/>
      <c r="D905"/>
    </row>
    <row r="906" spans="2:4" x14ac:dyDescent="0.25">
      <c r="B906"/>
      <c r="C906"/>
      <c r="D906"/>
    </row>
    <row r="907" spans="2:4" x14ac:dyDescent="0.25">
      <c r="B907"/>
      <c r="C907"/>
      <c r="D907"/>
    </row>
    <row r="908" spans="2:4" x14ac:dyDescent="0.25">
      <c r="B908"/>
      <c r="C908"/>
      <c r="D908"/>
    </row>
    <row r="909" spans="2:4" x14ac:dyDescent="0.25">
      <c r="B909"/>
      <c r="C909"/>
      <c r="D909"/>
    </row>
    <row r="910" spans="2:4" x14ac:dyDescent="0.25">
      <c r="B910"/>
      <c r="C910"/>
      <c r="D910"/>
    </row>
    <row r="911" spans="2:4" x14ac:dyDescent="0.25">
      <c r="B911"/>
      <c r="C911"/>
      <c r="D911"/>
    </row>
    <row r="912" spans="2:4" x14ac:dyDescent="0.25">
      <c r="B912"/>
      <c r="C912"/>
      <c r="D912"/>
    </row>
    <row r="913" spans="2:4" x14ac:dyDescent="0.25">
      <c r="B913"/>
      <c r="C913"/>
      <c r="D913"/>
    </row>
    <row r="914" spans="2:4" x14ac:dyDescent="0.25">
      <c r="B914"/>
      <c r="C914"/>
      <c r="D914"/>
    </row>
    <row r="915" spans="2:4" x14ac:dyDescent="0.25">
      <c r="B915"/>
      <c r="C915"/>
      <c r="D915"/>
    </row>
    <row r="916" spans="2:4" x14ac:dyDescent="0.25">
      <c r="B916"/>
      <c r="C916"/>
      <c r="D916"/>
    </row>
    <row r="917" spans="2:4" x14ac:dyDescent="0.25">
      <c r="B917"/>
      <c r="C917"/>
      <c r="D917"/>
    </row>
    <row r="918" spans="2:4" x14ac:dyDescent="0.25">
      <c r="B918"/>
      <c r="C918"/>
      <c r="D918"/>
    </row>
    <row r="919" spans="2:4" x14ac:dyDescent="0.25">
      <c r="B919"/>
      <c r="C919"/>
      <c r="D919"/>
    </row>
    <row r="920" spans="2:4" x14ac:dyDescent="0.25">
      <c r="B920"/>
      <c r="C920"/>
      <c r="D920"/>
    </row>
    <row r="921" spans="2:4" x14ac:dyDescent="0.25">
      <c r="B921"/>
      <c r="C921"/>
      <c r="D921"/>
    </row>
    <row r="922" spans="2:4" x14ac:dyDescent="0.25">
      <c r="B922"/>
      <c r="C922"/>
      <c r="D922"/>
    </row>
    <row r="923" spans="2:4" x14ac:dyDescent="0.25">
      <c r="B923"/>
      <c r="C923"/>
      <c r="D923"/>
    </row>
    <row r="924" spans="2:4" x14ac:dyDescent="0.25">
      <c r="B924"/>
      <c r="C924"/>
      <c r="D924"/>
    </row>
    <row r="925" spans="2:4" x14ac:dyDescent="0.25">
      <c r="B925"/>
      <c r="C925"/>
      <c r="D925"/>
    </row>
    <row r="926" spans="2:4" x14ac:dyDescent="0.25">
      <c r="B926"/>
      <c r="C926"/>
      <c r="D926"/>
    </row>
    <row r="927" spans="2:4" x14ac:dyDescent="0.25">
      <c r="B927"/>
      <c r="C927"/>
      <c r="D927"/>
    </row>
    <row r="928" spans="2:4" x14ac:dyDescent="0.25">
      <c r="B928"/>
      <c r="C928"/>
      <c r="D928"/>
    </row>
    <row r="929" spans="2:4" x14ac:dyDescent="0.25">
      <c r="B929"/>
      <c r="C929"/>
      <c r="D929"/>
    </row>
    <row r="930" spans="2:4" x14ac:dyDescent="0.25">
      <c r="B930"/>
      <c r="C930"/>
      <c r="D930"/>
    </row>
    <row r="931" spans="2:4" x14ac:dyDescent="0.25">
      <c r="B931"/>
      <c r="C931"/>
      <c r="D931"/>
    </row>
    <row r="932" spans="2:4" x14ac:dyDescent="0.25">
      <c r="B932"/>
      <c r="C932"/>
      <c r="D932"/>
    </row>
    <row r="933" spans="2:4" x14ac:dyDescent="0.25">
      <c r="B933"/>
      <c r="C933"/>
      <c r="D933"/>
    </row>
    <row r="934" spans="2:4" x14ac:dyDescent="0.25">
      <c r="B934"/>
      <c r="C934"/>
      <c r="D934"/>
    </row>
    <row r="935" spans="2:4" x14ac:dyDescent="0.25">
      <c r="B935"/>
      <c r="C935"/>
      <c r="D935"/>
    </row>
    <row r="936" spans="2:4" x14ac:dyDescent="0.25">
      <c r="B936"/>
      <c r="C936"/>
      <c r="D936"/>
    </row>
    <row r="937" spans="2:4" x14ac:dyDescent="0.25">
      <c r="B937"/>
      <c r="C937"/>
      <c r="D937"/>
    </row>
    <row r="938" spans="2:4" x14ac:dyDescent="0.25">
      <c r="B938"/>
      <c r="C938"/>
      <c r="D938"/>
    </row>
    <row r="939" spans="2:4" x14ac:dyDescent="0.25">
      <c r="B939"/>
      <c r="C939"/>
      <c r="D939"/>
    </row>
    <row r="940" spans="2:4" x14ac:dyDescent="0.25">
      <c r="B940"/>
      <c r="C940"/>
      <c r="D940"/>
    </row>
    <row r="941" spans="2:4" x14ac:dyDescent="0.25">
      <c r="B941"/>
      <c r="C941"/>
      <c r="D941"/>
    </row>
    <row r="942" spans="2:4" x14ac:dyDescent="0.25">
      <c r="B942"/>
      <c r="C942"/>
      <c r="D942"/>
    </row>
    <row r="943" spans="2:4" x14ac:dyDescent="0.25">
      <c r="B943"/>
      <c r="C943"/>
      <c r="D943"/>
    </row>
    <row r="944" spans="2:4" x14ac:dyDescent="0.25">
      <c r="B944"/>
      <c r="C944"/>
      <c r="D944"/>
    </row>
    <row r="945" spans="2:4" x14ac:dyDescent="0.25">
      <c r="B945"/>
      <c r="C945"/>
      <c r="D945"/>
    </row>
    <row r="946" spans="2:4" x14ac:dyDescent="0.25">
      <c r="B946"/>
      <c r="C946"/>
      <c r="D946"/>
    </row>
    <row r="947" spans="2:4" x14ac:dyDescent="0.25">
      <c r="B947"/>
      <c r="C947"/>
      <c r="D947"/>
    </row>
    <row r="948" spans="2:4" x14ac:dyDescent="0.25">
      <c r="B948"/>
      <c r="C948"/>
      <c r="D948"/>
    </row>
    <row r="949" spans="2:4" x14ac:dyDescent="0.25">
      <c r="B949"/>
      <c r="C949"/>
      <c r="D949"/>
    </row>
    <row r="950" spans="2:4" x14ac:dyDescent="0.25">
      <c r="B950"/>
      <c r="C950"/>
      <c r="D950"/>
    </row>
    <row r="951" spans="2:4" x14ac:dyDescent="0.25">
      <c r="B951"/>
      <c r="C951"/>
      <c r="D951"/>
    </row>
    <row r="952" spans="2:4" x14ac:dyDescent="0.25">
      <c r="B952"/>
      <c r="C952"/>
      <c r="D952"/>
    </row>
    <row r="953" spans="2:4" x14ac:dyDescent="0.25">
      <c r="B953"/>
      <c r="C953"/>
      <c r="D953"/>
    </row>
    <row r="954" spans="2:4" x14ac:dyDescent="0.25">
      <c r="B954"/>
      <c r="C954"/>
      <c r="D954"/>
    </row>
    <row r="955" spans="2:4" x14ac:dyDescent="0.25">
      <c r="B955"/>
      <c r="C955"/>
      <c r="D955"/>
    </row>
    <row r="956" spans="2:4" x14ac:dyDescent="0.25">
      <c r="B956"/>
      <c r="C956"/>
      <c r="D956"/>
    </row>
    <row r="957" spans="2:4" x14ac:dyDescent="0.25">
      <c r="B957"/>
      <c r="C957"/>
      <c r="D957"/>
    </row>
    <row r="958" spans="2:4" x14ac:dyDescent="0.25">
      <c r="B958"/>
      <c r="C958"/>
      <c r="D958"/>
    </row>
    <row r="959" spans="2:4" x14ac:dyDescent="0.25">
      <c r="B959"/>
      <c r="C959"/>
      <c r="D959"/>
    </row>
    <row r="960" spans="2:4" x14ac:dyDescent="0.25">
      <c r="B960"/>
      <c r="C960"/>
      <c r="D960"/>
    </row>
    <row r="961" spans="2:4" x14ac:dyDescent="0.25">
      <c r="B961"/>
      <c r="C961"/>
      <c r="D961"/>
    </row>
    <row r="962" spans="2:4" x14ac:dyDescent="0.25">
      <c r="B962"/>
      <c r="C962"/>
      <c r="D962"/>
    </row>
    <row r="963" spans="2:4" x14ac:dyDescent="0.25">
      <c r="B963"/>
      <c r="C963"/>
      <c r="D963"/>
    </row>
    <row r="964" spans="2:4" x14ac:dyDescent="0.25">
      <c r="B964"/>
      <c r="C964"/>
      <c r="D964"/>
    </row>
    <row r="965" spans="2:4" x14ac:dyDescent="0.25">
      <c r="B965"/>
      <c r="C965"/>
      <c r="D965"/>
    </row>
    <row r="966" spans="2:4" x14ac:dyDescent="0.25">
      <c r="B966"/>
      <c r="C966"/>
      <c r="D966"/>
    </row>
    <row r="967" spans="2:4" x14ac:dyDescent="0.25">
      <c r="B967"/>
      <c r="C967"/>
      <c r="D967"/>
    </row>
    <row r="968" spans="2:4" x14ac:dyDescent="0.25">
      <c r="B968"/>
      <c r="C968"/>
      <c r="D968"/>
    </row>
    <row r="969" spans="2:4" x14ac:dyDescent="0.25">
      <c r="B969"/>
      <c r="C969"/>
      <c r="D969"/>
    </row>
    <row r="970" spans="2:4" x14ac:dyDescent="0.25">
      <c r="B970"/>
      <c r="C970"/>
      <c r="D970"/>
    </row>
    <row r="971" spans="2:4" x14ac:dyDescent="0.25">
      <c r="B971"/>
      <c r="C971"/>
      <c r="D971"/>
    </row>
    <row r="972" spans="2:4" x14ac:dyDescent="0.25">
      <c r="B972"/>
      <c r="C972"/>
      <c r="D972"/>
    </row>
    <row r="973" spans="2:4" x14ac:dyDescent="0.25">
      <c r="B973"/>
      <c r="C973"/>
      <c r="D973"/>
    </row>
    <row r="974" spans="2:4" x14ac:dyDescent="0.25">
      <c r="B974"/>
      <c r="C974"/>
      <c r="D974"/>
    </row>
    <row r="975" spans="2:4" x14ac:dyDescent="0.25">
      <c r="B975"/>
      <c r="C975"/>
      <c r="D975"/>
    </row>
    <row r="976" spans="2:4" x14ac:dyDescent="0.25">
      <c r="B976"/>
      <c r="C976"/>
      <c r="D976"/>
    </row>
    <row r="977" spans="2:4" x14ac:dyDescent="0.25">
      <c r="B977"/>
      <c r="C977"/>
      <c r="D977"/>
    </row>
    <row r="978" spans="2:4" x14ac:dyDescent="0.25">
      <c r="B978"/>
      <c r="C978"/>
      <c r="D978"/>
    </row>
    <row r="979" spans="2:4" x14ac:dyDescent="0.25">
      <c r="B979"/>
      <c r="C979"/>
      <c r="D979"/>
    </row>
    <row r="980" spans="2:4" x14ac:dyDescent="0.25">
      <c r="B980"/>
      <c r="C980"/>
      <c r="D980"/>
    </row>
    <row r="981" spans="2:4" x14ac:dyDescent="0.25">
      <c r="B981"/>
      <c r="C981"/>
      <c r="D981"/>
    </row>
    <row r="982" spans="2:4" x14ac:dyDescent="0.25">
      <c r="B982"/>
      <c r="C982"/>
      <c r="D982"/>
    </row>
    <row r="983" spans="2:4" x14ac:dyDescent="0.25">
      <c r="B983"/>
      <c r="C983"/>
      <c r="D983"/>
    </row>
    <row r="984" spans="2:4" x14ac:dyDescent="0.25">
      <c r="B984"/>
      <c r="C984"/>
      <c r="D984"/>
    </row>
    <row r="985" spans="2:4" x14ac:dyDescent="0.25">
      <c r="B985"/>
      <c r="C985"/>
      <c r="D985"/>
    </row>
    <row r="986" spans="2:4" x14ac:dyDescent="0.25">
      <c r="B986"/>
      <c r="C986"/>
      <c r="D986"/>
    </row>
    <row r="987" spans="2:4" x14ac:dyDescent="0.25">
      <c r="B987"/>
      <c r="C987"/>
      <c r="D987"/>
    </row>
    <row r="988" spans="2:4" x14ac:dyDescent="0.25">
      <c r="B988"/>
      <c r="C988"/>
      <c r="D988"/>
    </row>
    <row r="989" spans="2:4" x14ac:dyDescent="0.25">
      <c r="B989"/>
      <c r="C989"/>
      <c r="D989"/>
    </row>
    <row r="990" spans="2:4" x14ac:dyDescent="0.25">
      <c r="B990"/>
      <c r="C990"/>
      <c r="D990"/>
    </row>
    <row r="991" spans="2:4" x14ac:dyDescent="0.25">
      <c r="B991"/>
      <c r="C991"/>
      <c r="D991"/>
    </row>
    <row r="992" spans="2:4" x14ac:dyDescent="0.25">
      <c r="B992"/>
      <c r="C992"/>
      <c r="D992"/>
    </row>
    <row r="993" spans="2:4" x14ac:dyDescent="0.25">
      <c r="B993"/>
      <c r="C993"/>
      <c r="D993"/>
    </row>
    <row r="994" spans="2:4" x14ac:dyDescent="0.25">
      <c r="B994"/>
      <c r="C994"/>
      <c r="D994"/>
    </row>
    <row r="995" spans="2:4" x14ac:dyDescent="0.25">
      <c r="B995"/>
      <c r="C995"/>
      <c r="D995"/>
    </row>
    <row r="996" spans="2:4" x14ac:dyDescent="0.25">
      <c r="B996"/>
      <c r="C996"/>
      <c r="D996"/>
    </row>
    <row r="997" spans="2:4" x14ac:dyDescent="0.25">
      <c r="B997"/>
      <c r="C997"/>
      <c r="D997"/>
    </row>
    <row r="998" spans="2:4" x14ac:dyDescent="0.25">
      <c r="B998"/>
      <c r="C998"/>
      <c r="D998"/>
    </row>
    <row r="999" spans="2:4" x14ac:dyDescent="0.25">
      <c r="B999"/>
      <c r="C999"/>
      <c r="D999"/>
    </row>
    <row r="1000" spans="2:4" x14ac:dyDescent="0.25">
      <c r="B1000"/>
      <c r="C1000"/>
      <c r="D1000"/>
    </row>
    <row r="1001" spans="2:4" x14ac:dyDescent="0.25">
      <c r="B1001"/>
      <c r="C1001"/>
      <c r="D1001"/>
    </row>
    <row r="1002" spans="2:4" x14ac:dyDescent="0.25">
      <c r="B1002"/>
      <c r="C1002"/>
      <c r="D1002"/>
    </row>
    <row r="1003" spans="2:4" x14ac:dyDescent="0.25">
      <c r="B1003"/>
      <c r="C1003"/>
      <c r="D1003"/>
    </row>
    <row r="1004" spans="2:4" x14ac:dyDescent="0.25">
      <c r="B1004"/>
      <c r="C1004"/>
      <c r="D1004"/>
    </row>
    <row r="1005" spans="2:4" x14ac:dyDescent="0.25">
      <c r="B1005"/>
      <c r="C1005"/>
      <c r="D1005"/>
    </row>
    <row r="1006" spans="2:4" x14ac:dyDescent="0.25">
      <c r="B1006"/>
      <c r="C1006"/>
      <c r="D1006"/>
    </row>
    <row r="1007" spans="2:4" x14ac:dyDescent="0.25">
      <c r="B1007"/>
      <c r="C1007"/>
      <c r="D1007"/>
    </row>
    <row r="1008" spans="2:4" x14ac:dyDescent="0.25">
      <c r="B1008"/>
      <c r="C1008"/>
      <c r="D1008"/>
    </row>
    <row r="1009" spans="2:4" x14ac:dyDescent="0.25">
      <c r="B1009"/>
      <c r="C1009"/>
      <c r="D1009"/>
    </row>
    <row r="1010" spans="2:4" x14ac:dyDescent="0.25">
      <c r="B1010"/>
      <c r="C1010"/>
      <c r="D1010"/>
    </row>
    <row r="1011" spans="2:4" x14ac:dyDescent="0.25">
      <c r="B1011"/>
      <c r="C1011"/>
      <c r="D1011"/>
    </row>
    <row r="1012" spans="2:4" x14ac:dyDescent="0.25">
      <c r="B1012"/>
      <c r="C1012"/>
      <c r="D1012"/>
    </row>
    <row r="1013" spans="2:4" x14ac:dyDescent="0.25">
      <c r="B1013"/>
      <c r="C1013"/>
      <c r="D1013"/>
    </row>
    <row r="1014" spans="2:4" x14ac:dyDescent="0.25">
      <c r="B1014"/>
      <c r="C1014"/>
      <c r="D1014"/>
    </row>
    <row r="1015" spans="2:4" x14ac:dyDescent="0.25">
      <c r="B1015"/>
      <c r="C1015"/>
      <c r="D1015"/>
    </row>
    <row r="1016" spans="2:4" x14ac:dyDescent="0.25">
      <c r="B1016"/>
      <c r="C1016"/>
      <c r="D1016"/>
    </row>
    <row r="1017" spans="2:4" x14ac:dyDescent="0.25">
      <c r="B1017"/>
      <c r="C1017"/>
      <c r="D1017"/>
    </row>
    <row r="1018" spans="2:4" x14ac:dyDescent="0.25">
      <c r="B1018"/>
      <c r="C1018"/>
      <c r="D1018"/>
    </row>
    <row r="1019" spans="2:4" x14ac:dyDescent="0.25">
      <c r="B1019"/>
      <c r="C1019"/>
      <c r="D1019"/>
    </row>
    <row r="1020" spans="2:4" x14ac:dyDescent="0.25">
      <c r="B1020"/>
      <c r="C1020"/>
      <c r="D1020"/>
    </row>
    <row r="1021" spans="2:4" x14ac:dyDescent="0.25">
      <c r="B1021"/>
      <c r="C1021"/>
      <c r="D1021"/>
    </row>
    <row r="1022" spans="2:4" x14ac:dyDescent="0.25">
      <c r="B1022"/>
      <c r="C1022"/>
      <c r="D1022"/>
    </row>
    <row r="1023" spans="2:4" x14ac:dyDescent="0.25">
      <c r="B1023"/>
      <c r="C1023"/>
      <c r="D1023"/>
    </row>
    <row r="1024" spans="2:4" x14ac:dyDescent="0.25">
      <c r="B1024"/>
      <c r="C1024"/>
      <c r="D1024"/>
    </row>
    <row r="1025" spans="2:4" x14ac:dyDescent="0.25">
      <c r="B1025"/>
      <c r="C1025"/>
      <c r="D1025"/>
    </row>
    <row r="1026" spans="2:4" x14ac:dyDescent="0.25">
      <c r="B1026"/>
      <c r="C1026"/>
      <c r="D1026"/>
    </row>
    <row r="1027" spans="2:4" x14ac:dyDescent="0.25">
      <c r="B1027"/>
      <c r="C1027"/>
      <c r="D1027"/>
    </row>
    <row r="1028" spans="2:4" x14ac:dyDescent="0.25">
      <c r="B1028"/>
      <c r="C1028"/>
      <c r="D1028"/>
    </row>
    <row r="1029" spans="2:4" x14ac:dyDescent="0.25">
      <c r="B1029"/>
      <c r="C1029"/>
      <c r="D1029"/>
    </row>
    <row r="1030" spans="2:4" x14ac:dyDescent="0.25">
      <c r="B1030"/>
      <c r="C1030"/>
      <c r="D1030"/>
    </row>
    <row r="1031" spans="2:4" x14ac:dyDescent="0.25">
      <c r="B1031"/>
      <c r="C1031"/>
      <c r="D1031"/>
    </row>
    <row r="1032" spans="2:4" x14ac:dyDescent="0.25">
      <c r="B1032"/>
      <c r="C1032"/>
      <c r="D1032"/>
    </row>
    <row r="1033" spans="2:4" x14ac:dyDescent="0.25">
      <c r="B1033"/>
      <c r="C1033"/>
      <c r="D1033"/>
    </row>
    <row r="1034" spans="2:4" x14ac:dyDescent="0.25">
      <c r="B1034"/>
      <c r="C1034"/>
      <c r="D1034"/>
    </row>
    <row r="1035" spans="2:4" x14ac:dyDescent="0.25">
      <c r="B1035"/>
      <c r="C1035"/>
      <c r="D1035"/>
    </row>
    <row r="1036" spans="2:4" x14ac:dyDescent="0.25">
      <c r="B1036"/>
      <c r="C1036"/>
      <c r="D1036"/>
    </row>
    <row r="1037" spans="2:4" x14ac:dyDescent="0.25">
      <c r="B1037"/>
      <c r="C1037"/>
      <c r="D1037"/>
    </row>
    <row r="1038" spans="2:4" x14ac:dyDescent="0.25">
      <c r="B1038"/>
      <c r="C1038"/>
      <c r="D1038"/>
    </row>
    <row r="1039" spans="2:4" x14ac:dyDescent="0.25">
      <c r="B1039"/>
      <c r="C1039"/>
      <c r="D1039"/>
    </row>
    <row r="1040" spans="2:4" x14ac:dyDescent="0.25">
      <c r="B1040"/>
      <c r="C1040"/>
      <c r="D1040"/>
    </row>
    <row r="1041" spans="2:4" x14ac:dyDescent="0.25">
      <c r="B1041"/>
      <c r="C1041"/>
      <c r="D1041"/>
    </row>
    <row r="1042" spans="2:4" x14ac:dyDescent="0.25">
      <c r="B1042"/>
      <c r="C1042"/>
      <c r="D1042"/>
    </row>
    <row r="1043" spans="2:4" x14ac:dyDescent="0.25">
      <c r="B1043"/>
      <c r="C1043"/>
      <c r="D1043"/>
    </row>
    <row r="1044" spans="2:4" x14ac:dyDescent="0.25">
      <c r="B1044"/>
      <c r="C1044"/>
      <c r="D1044"/>
    </row>
    <row r="1045" spans="2:4" x14ac:dyDescent="0.25">
      <c r="B1045"/>
      <c r="C1045"/>
      <c r="D1045"/>
    </row>
    <row r="1046" spans="2:4" x14ac:dyDescent="0.25">
      <c r="B1046"/>
      <c r="C1046"/>
      <c r="D1046"/>
    </row>
    <row r="1047" spans="2:4" x14ac:dyDescent="0.25">
      <c r="B1047"/>
      <c r="C1047"/>
      <c r="D1047"/>
    </row>
    <row r="1048" spans="2:4" x14ac:dyDescent="0.25">
      <c r="B1048"/>
      <c r="C1048"/>
      <c r="D1048"/>
    </row>
    <row r="1049" spans="2:4" x14ac:dyDescent="0.25">
      <c r="B1049"/>
      <c r="C1049"/>
      <c r="D1049"/>
    </row>
    <row r="1050" spans="2:4" x14ac:dyDescent="0.25">
      <c r="B1050"/>
      <c r="C1050"/>
      <c r="D1050"/>
    </row>
    <row r="1051" spans="2:4" x14ac:dyDescent="0.25">
      <c r="B1051"/>
      <c r="C1051"/>
      <c r="D1051"/>
    </row>
    <row r="1052" spans="2:4" x14ac:dyDescent="0.25">
      <c r="B1052"/>
      <c r="C1052"/>
      <c r="D1052"/>
    </row>
    <row r="1053" spans="2:4" x14ac:dyDescent="0.25">
      <c r="B1053"/>
      <c r="C1053"/>
      <c r="D1053"/>
    </row>
    <row r="1054" spans="2:4" x14ac:dyDescent="0.25">
      <c r="B1054"/>
      <c r="C1054"/>
      <c r="D1054"/>
    </row>
    <row r="1055" spans="2:4" x14ac:dyDescent="0.25">
      <c r="B1055"/>
      <c r="C1055"/>
      <c r="D1055"/>
    </row>
    <row r="1056" spans="2:4" x14ac:dyDescent="0.25">
      <c r="B1056"/>
      <c r="C1056"/>
      <c r="D1056"/>
    </row>
    <row r="1057" spans="2:4" x14ac:dyDescent="0.25">
      <c r="B1057"/>
      <c r="C1057"/>
      <c r="D1057"/>
    </row>
    <row r="1058" spans="2:4" x14ac:dyDescent="0.25">
      <c r="B1058"/>
      <c r="C1058"/>
      <c r="D1058"/>
    </row>
    <row r="1059" spans="2:4" x14ac:dyDescent="0.25">
      <c r="B1059"/>
      <c r="C1059"/>
      <c r="D1059"/>
    </row>
    <row r="1060" spans="2:4" x14ac:dyDescent="0.25">
      <c r="B1060"/>
      <c r="C1060"/>
      <c r="D1060"/>
    </row>
    <row r="1061" spans="2:4" x14ac:dyDescent="0.25">
      <c r="B1061"/>
      <c r="C1061"/>
      <c r="D1061"/>
    </row>
    <row r="1062" spans="2:4" x14ac:dyDescent="0.25">
      <c r="B1062"/>
      <c r="C1062"/>
      <c r="D1062"/>
    </row>
    <row r="1063" spans="2:4" x14ac:dyDescent="0.25">
      <c r="B1063"/>
      <c r="C1063"/>
      <c r="D1063"/>
    </row>
    <row r="1064" spans="2:4" x14ac:dyDescent="0.25">
      <c r="B1064"/>
      <c r="C1064"/>
      <c r="D1064"/>
    </row>
    <row r="1065" spans="2:4" x14ac:dyDescent="0.25">
      <c r="B1065"/>
      <c r="C1065"/>
      <c r="D1065"/>
    </row>
    <row r="1066" spans="2:4" x14ac:dyDescent="0.25">
      <c r="B1066"/>
      <c r="C1066"/>
      <c r="D1066"/>
    </row>
    <row r="1067" spans="2:4" x14ac:dyDescent="0.25">
      <c r="B1067"/>
      <c r="C1067"/>
      <c r="D1067"/>
    </row>
    <row r="1068" spans="2:4" x14ac:dyDescent="0.25">
      <c r="B1068"/>
      <c r="C1068"/>
      <c r="D1068"/>
    </row>
    <row r="1069" spans="2:4" x14ac:dyDescent="0.25">
      <c r="B1069"/>
      <c r="C1069"/>
      <c r="D1069"/>
    </row>
    <row r="1070" spans="2:4" x14ac:dyDescent="0.25">
      <c r="B1070"/>
      <c r="C1070"/>
      <c r="D1070"/>
    </row>
    <row r="1071" spans="2:4" x14ac:dyDescent="0.25">
      <c r="B1071"/>
      <c r="C1071"/>
      <c r="D1071"/>
    </row>
    <row r="1072" spans="2:4" x14ac:dyDescent="0.25">
      <c r="B1072"/>
      <c r="C1072"/>
      <c r="D1072"/>
    </row>
    <row r="1073" spans="2:4" x14ac:dyDescent="0.25">
      <c r="B1073"/>
      <c r="C1073"/>
      <c r="D1073"/>
    </row>
    <row r="1074" spans="2:4" x14ac:dyDescent="0.25">
      <c r="B1074"/>
      <c r="C1074"/>
      <c r="D1074"/>
    </row>
    <row r="1075" spans="2:4" x14ac:dyDescent="0.25">
      <c r="B1075"/>
      <c r="C1075"/>
      <c r="D1075"/>
    </row>
    <row r="1076" spans="2:4" x14ac:dyDescent="0.25">
      <c r="B1076"/>
      <c r="C1076"/>
      <c r="D1076"/>
    </row>
    <row r="1077" spans="2:4" x14ac:dyDescent="0.25">
      <c r="B1077"/>
      <c r="C1077"/>
      <c r="D1077"/>
    </row>
    <row r="1078" spans="2:4" x14ac:dyDescent="0.25">
      <c r="B1078"/>
      <c r="C1078"/>
      <c r="D1078"/>
    </row>
    <row r="1079" spans="2:4" x14ac:dyDescent="0.25">
      <c r="B1079"/>
      <c r="C1079"/>
      <c r="D1079"/>
    </row>
    <row r="1080" spans="2:4" x14ac:dyDescent="0.25">
      <c r="B1080"/>
      <c r="C1080"/>
      <c r="D1080"/>
    </row>
    <row r="1081" spans="2:4" x14ac:dyDescent="0.25">
      <c r="B1081"/>
      <c r="C1081"/>
      <c r="D1081"/>
    </row>
    <row r="1082" spans="2:4" x14ac:dyDescent="0.25">
      <c r="B1082"/>
      <c r="C1082"/>
      <c r="D1082"/>
    </row>
    <row r="1083" spans="2:4" x14ac:dyDescent="0.25">
      <c r="B1083"/>
      <c r="C1083"/>
      <c r="D1083"/>
    </row>
    <row r="1084" spans="2:4" x14ac:dyDescent="0.25">
      <c r="B1084"/>
      <c r="C1084"/>
      <c r="D1084"/>
    </row>
    <row r="1085" spans="2:4" x14ac:dyDescent="0.25">
      <c r="B1085"/>
      <c r="C1085"/>
      <c r="D1085"/>
    </row>
    <row r="1086" spans="2:4" x14ac:dyDescent="0.25">
      <c r="B1086"/>
      <c r="C1086"/>
      <c r="D1086"/>
    </row>
    <row r="1087" spans="2:4" x14ac:dyDescent="0.25">
      <c r="B1087"/>
      <c r="C1087"/>
      <c r="D1087"/>
    </row>
    <row r="1088" spans="2:4" x14ac:dyDescent="0.25">
      <c r="B1088"/>
      <c r="C1088"/>
      <c r="D1088"/>
    </row>
    <row r="1089" spans="2:4" x14ac:dyDescent="0.25">
      <c r="B1089"/>
      <c r="C1089"/>
      <c r="D1089"/>
    </row>
    <row r="1090" spans="2:4" x14ac:dyDescent="0.25">
      <c r="B1090"/>
      <c r="C1090"/>
      <c r="D1090"/>
    </row>
    <row r="1091" spans="2:4" x14ac:dyDescent="0.25">
      <c r="B1091"/>
      <c r="C1091"/>
      <c r="D1091"/>
    </row>
    <row r="1092" spans="2:4" x14ac:dyDescent="0.25">
      <c r="B1092"/>
      <c r="C1092"/>
      <c r="D1092"/>
    </row>
    <row r="1093" spans="2:4" x14ac:dyDescent="0.25">
      <c r="B1093"/>
      <c r="C1093"/>
      <c r="D1093"/>
    </row>
    <row r="1094" spans="2:4" x14ac:dyDescent="0.25">
      <c r="B1094"/>
      <c r="C1094"/>
      <c r="D1094"/>
    </row>
    <row r="1095" spans="2:4" x14ac:dyDescent="0.25">
      <c r="B1095"/>
      <c r="C1095"/>
      <c r="D1095"/>
    </row>
    <row r="1096" spans="2:4" x14ac:dyDescent="0.25">
      <c r="B1096"/>
      <c r="C1096"/>
      <c r="D1096"/>
    </row>
    <row r="1097" spans="2:4" x14ac:dyDescent="0.25">
      <c r="B1097"/>
      <c r="C1097"/>
      <c r="D1097"/>
    </row>
    <row r="1098" spans="2:4" x14ac:dyDescent="0.25">
      <c r="B1098"/>
      <c r="C1098"/>
      <c r="D1098"/>
    </row>
    <row r="1099" spans="2:4" x14ac:dyDescent="0.25">
      <c r="B1099"/>
      <c r="C1099"/>
      <c r="D1099"/>
    </row>
    <row r="1100" spans="2:4" x14ac:dyDescent="0.25">
      <c r="B1100"/>
      <c r="C1100"/>
      <c r="D1100"/>
    </row>
    <row r="1101" spans="2:4" x14ac:dyDescent="0.25">
      <c r="B1101"/>
      <c r="C1101"/>
      <c r="D1101"/>
    </row>
    <row r="1102" spans="2:4" x14ac:dyDescent="0.25">
      <c r="B1102"/>
      <c r="C1102"/>
      <c r="D1102"/>
    </row>
    <row r="1103" spans="2:4" x14ac:dyDescent="0.25">
      <c r="B1103"/>
      <c r="C1103"/>
      <c r="D1103"/>
    </row>
    <row r="1104" spans="2:4" x14ac:dyDescent="0.25">
      <c r="B1104"/>
      <c r="C1104"/>
      <c r="D1104"/>
    </row>
    <row r="1105" spans="2:4" x14ac:dyDescent="0.25">
      <c r="B1105"/>
      <c r="C1105"/>
      <c r="D1105"/>
    </row>
    <row r="1106" spans="2:4" x14ac:dyDescent="0.25">
      <c r="B1106"/>
      <c r="C1106"/>
      <c r="D1106"/>
    </row>
    <row r="1107" spans="2:4" x14ac:dyDescent="0.25">
      <c r="B1107"/>
      <c r="C1107"/>
      <c r="D1107"/>
    </row>
    <row r="1108" spans="2:4" x14ac:dyDescent="0.25">
      <c r="B1108"/>
      <c r="C1108"/>
      <c r="D1108"/>
    </row>
    <row r="1109" spans="2:4" x14ac:dyDescent="0.25">
      <c r="B1109"/>
      <c r="C1109"/>
      <c r="D1109"/>
    </row>
    <row r="1110" spans="2:4" x14ac:dyDescent="0.25">
      <c r="B1110"/>
      <c r="C1110"/>
      <c r="D1110"/>
    </row>
    <row r="1111" spans="2:4" x14ac:dyDescent="0.25">
      <c r="B1111"/>
      <c r="C1111"/>
      <c r="D1111"/>
    </row>
    <row r="1112" spans="2:4" x14ac:dyDescent="0.25">
      <c r="B1112"/>
      <c r="C1112"/>
      <c r="D1112"/>
    </row>
    <row r="1113" spans="2:4" x14ac:dyDescent="0.25">
      <c r="B1113"/>
      <c r="C1113"/>
      <c r="D1113"/>
    </row>
    <row r="1114" spans="2:4" x14ac:dyDescent="0.25">
      <c r="B1114"/>
      <c r="C1114"/>
      <c r="D1114"/>
    </row>
    <row r="1115" spans="2:4" x14ac:dyDescent="0.25">
      <c r="B1115"/>
      <c r="C1115"/>
      <c r="D1115"/>
    </row>
    <row r="1116" spans="2:4" x14ac:dyDescent="0.25">
      <c r="B1116"/>
      <c r="C1116"/>
      <c r="D1116"/>
    </row>
    <row r="1117" spans="2:4" x14ac:dyDescent="0.25">
      <c r="B1117"/>
      <c r="C1117"/>
      <c r="D1117"/>
    </row>
    <row r="1118" spans="2:4" x14ac:dyDescent="0.25">
      <c r="B1118"/>
      <c r="C1118"/>
      <c r="D1118"/>
    </row>
    <row r="1119" spans="2:4" x14ac:dyDescent="0.25">
      <c r="B1119"/>
      <c r="C1119"/>
      <c r="D1119"/>
    </row>
    <row r="1120" spans="2:4" x14ac:dyDescent="0.25">
      <c r="B1120"/>
      <c r="C1120"/>
      <c r="D1120"/>
    </row>
    <row r="1121" spans="2:4" x14ac:dyDescent="0.25">
      <c r="B1121"/>
      <c r="C1121"/>
      <c r="D1121"/>
    </row>
    <row r="1122" spans="2:4" x14ac:dyDescent="0.25">
      <c r="B1122"/>
      <c r="C1122"/>
      <c r="D1122"/>
    </row>
    <row r="1123" spans="2:4" x14ac:dyDescent="0.25">
      <c r="B1123"/>
      <c r="C1123"/>
      <c r="D1123"/>
    </row>
    <row r="1124" spans="2:4" x14ac:dyDescent="0.25">
      <c r="B1124"/>
      <c r="C1124"/>
      <c r="D1124"/>
    </row>
    <row r="1125" spans="2:4" x14ac:dyDescent="0.25">
      <c r="B1125"/>
      <c r="C1125"/>
      <c r="D1125"/>
    </row>
    <row r="1126" spans="2:4" x14ac:dyDescent="0.25">
      <c r="B1126"/>
      <c r="C1126"/>
      <c r="D1126"/>
    </row>
    <row r="1127" spans="2:4" x14ac:dyDescent="0.25">
      <c r="B1127"/>
      <c r="C1127"/>
      <c r="D1127"/>
    </row>
    <row r="1128" spans="2:4" x14ac:dyDescent="0.25">
      <c r="B1128"/>
      <c r="C1128"/>
      <c r="D1128"/>
    </row>
    <row r="1129" spans="2:4" x14ac:dyDescent="0.25">
      <c r="B1129"/>
      <c r="C1129"/>
      <c r="D1129"/>
    </row>
    <row r="1130" spans="2:4" x14ac:dyDescent="0.25">
      <c r="B1130"/>
      <c r="C1130"/>
      <c r="D1130"/>
    </row>
    <row r="1131" spans="2:4" x14ac:dyDescent="0.25">
      <c r="B1131"/>
      <c r="C1131"/>
      <c r="D1131"/>
    </row>
    <row r="1132" spans="2:4" x14ac:dyDescent="0.25">
      <c r="B1132"/>
      <c r="C1132"/>
      <c r="D1132"/>
    </row>
    <row r="1133" spans="2:4" x14ac:dyDescent="0.25">
      <c r="B1133"/>
      <c r="C1133"/>
      <c r="D1133"/>
    </row>
    <row r="1134" spans="2:4" x14ac:dyDescent="0.25">
      <c r="B1134"/>
      <c r="C1134"/>
      <c r="D1134"/>
    </row>
    <row r="1135" spans="2:4" x14ac:dyDescent="0.25">
      <c r="B1135"/>
      <c r="C1135"/>
      <c r="D1135"/>
    </row>
    <row r="1136" spans="2:4" x14ac:dyDescent="0.25">
      <c r="B1136"/>
      <c r="C1136"/>
      <c r="D1136"/>
    </row>
    <row r="1137" spans="2:4" x14ac:dyDescent="0.25">
      <c r="B1137"/>
      <c r="C1137"/>
      <c r="D1137"/>
    </row>
    <row r="1138" spans="2:4" x14ac:dyDescent="0.25">
      <c r="B1138"/>
      <c r="C1138"/>
      <c r="D1138"/>
    </row>
    <row r="1139" spans="2:4" x14ac:dyDescent="0.25">
      <c r="B1139"/>
      <c r="C1139"/>
      <c r="D1139"/>
    </row>
    <row r="1140" spans="2:4" x14ac:dyDescent="0.25">
      <c r="B1140"/>
      <c r="C1140"/>
      <c r="D1140"/>
    </row>
    <row r="1141" spans="2:4" x14ac:dyDescent="0.25">
      <c r="B1141"/>
      <c r="C1141"/>
      <c r="D1141"/>
    </row>
    <row r="1142" spans="2:4" x14ac:dyDescent="0.25">
      <c r="B1142"/>
      <c r="C1142"/>
      <c r="D1142"/>
    </row>
    <row r="1143" spans="2:4" x14ac:dyDescent="0.25">
      <c r="B1143"/>
      <c r="C1143"/>
      <c r="D1143"/>
    </row>
    <row r="1144" spans="2:4" x14ac:dyDescent="0.25">
      <c r="B1144"/>
      <c r="C1144"/>
      <c r="D1144"/>
    </row>
    <row r="1145" spans="2:4" x14ac:dyDescent="0.25">
      <c r="B1145"/>
      <c r="C1145"/>
      <c r="D1145"/>
    </row>
    <row r="1146" spans="2:4" x14ac:dyDescent="0.25">
      <c r="B1146"/>
      <c r="C1146"/>
      <c r="D1146"/>
    </row>
    <row r="1147" spans="2:4" x14ac:dyDescent="0.25">
      <c r="B1147"/>
      <c r="C1147"/>
      <c r="D1147"/>
    </row>
    <row r="1148" spans="2:4" x14ac:dyDescent="0.25">
      <c r="B1148"/>
      <c r="C1148"/>
      <c r="D1148"/>
    </row>
    <row r="1149" spans="2:4" x14ac:dyDescent="0.25">
      <c r="B1149"/>
      <c r="C1149"/>
      <c r="D1149"/>
    </row>
    <row r="1150" spans="2:4" x14ac:dyDescent="0.25">
      <c r="B1150"/>
      <c r="C1150"/>
      <c r="D1150"/>
    </row>
    <row r="1151" spans="2:4" x14ac:dyDescent="0.25">
      <c r="B1151"/>
      <c r="C1151"/>
      <c r="D1151"/>
    </row>
    <row r="1152" spans="2:4" x14ac:dyDescent="0.25">
      <c r="B1152"/>
      <c r="C1152"/>
      <c r="D1152"/>
    </row>
    <row r="1153" spans="2:4" x14ac:dyDescent="0.25">
      <c r="B1153"/>
      <c r="C1153"/>
      <c r="D1153"/>
    </row>
    <row r="1154" spans="2:4" x14ac:dyDescent="0.25">
      <c r="B1154"/>
      <c r="C1154"/>
      <c r="D1154"/>
    </row>
    <row r="1155" spans="2:4" x14ac:dyDescent="0.25">
      <c r="B1155"/>
      <c r="C1155"/>
      <c r="D1155"/>
    </row>
    <row r="1156" spans="2:4" x14ac:dyDescent="0.25">
      <c r="B1156"/>
      <c r="C1156"/>
      <c r="D1156"/>
    </row>
    <row r="1157" spans="2:4" x14ac:dyDescent="0.25">
      <c r="B1157"/>
      <c r="C1157"/>
      <c r="D1157"/>
    </row>
    <row r="1158" spans="2:4" x14ac:dyDescent="0.25">
      <c r="B1158"/>
      <c r="C1158"/>
      <c r="D1158"/>
    </row>
    <row r="1159" spans="2:4" x14ac:dyDescent="0.25">
      <c r="B1159"/>
      <c r="C1159"/>
      <c r="D1159"/>
    </row>
    <row r="1160" spans="2:4" x14ac:dyDescent="0.25">
      <c r="B1160"/>
      <c r="C1160"/>
      <c r="D1160"/>
    </row>
    <row r="1161" spans="2:4" x14ac:dyDescent="0.25">
      <c r="B1161"/>
      <c r="C1161"/>
      <c r="D1161"/>
    </row>
    <row r="1162" spans="2:4" x14ac:dyDescent="0.25">
      <c r="B1162"/>
      <c r="C1162"/>
      <c r="D1162"/>
    </row>
    <row r="1163" spans="2:4" x14ac:dyDescent="0.25">
      <c r="B1163"/>
      <c r="C1163"/>
      <c r="D1163"/>
    </row>
    <row r="1164" spans="2:4" x14ac:dyDescent="0.25">
      <c r="B1164"/>
      <c r="C1164"/>
      <c r="D1164"/>
    </row>
    <row r="1165" spans="2:4" x14ac:dyDescent="0.25">
      <c r="B1165"/>
      <c r="C1165"/>
      <c r="D1165"/>
    </row>
    <row r="1166" spans="2:4" x14ac:dyDescent="0.25">
      <c r="B1166"/>
      <c r="C1166"/>
      <c r="D1166"/>
    </row>
    <row r="1167" spans="2:4" x14ac:dyDescent="0.25">
      <c r="B1167"/>
      <c r="C1167"/>
      <c r="D1167"/>
    </row>
    <row r="1168" spans="2:4" x14ac:dyDescent="0.25">
      <c r="B1168"/>
      <c r="C1168"/>
      <c r="D1168"/>
    </row>
    <row r="1169" spans="2:4" x14ac:dyDescent="0.25">
      <c r="B1169"/>
      <c r="C1169"/>
      <c r="D1169"/>
    </row>
    <row r="1170" spans="2:4" x14ac:dyDescent="0.25">
      <c r="B1170"/>
      <c r="C1170"/>
      <c r="D1170"/>
    </row>
    <row r="1171" spans="2:4" x14ac:dyDescent="0.25">
      <c r="B1171"/>
      <c r="C1171"/>
      <c r="D1171"/>
    </row>
    <row r="1172" spans="2:4" x14ac:dyDescent="0.25">
      <c r="B1172"/>
      <c r="C1172"/>
      <c r="D1172"/>
    </row>
    <row r="1173" spans="2:4" x14ac:dyDescent="0.25">
      <c r="B1173"/>
      <c r="C1173"/>
      <c r="D1173"/>
    </row>
    <row r="1174" spans="2:4" x14ac:dyDescent="0.25">
      <c r="B1174"/>
      <c r="C1174"/>
      <c r="D1174"/>
    </row>
    <row r="1175" spans="2:4" x14ac:dyDescent="0.25">
      <c r="B1175"/>
      <c r="C1175"/>
      <c r="D1175"/>
    </row>
    <row r="1176" spans="2:4" x14ac:dyDescent="0.25">
      <c r="B1176"/>
      <c r="C1176"/>
      <c r="D1176"/>
    </row>
    <row r="1177" spans="2:4" x14ac:dyDescent="0.25">
      <c r="B1177"/>
      <c r="C1177"/>
      <c r="D1177"/>
    </row>
    <row r="1178" spans="2:4" x14ac:dyDescent="0.25">
      <c r="B1178"/>
      <c r="C1178"/>
      <c r="D1178"/>
    </row>
    <row r="1179" spans="2:4" x14ac:dyDescent="0.25">
      <c r="B1179"/>
      <c r="C1179"/>
      <c r="D1179"/>
    </row>
    <row r="1180" spans="2:4" x14ac:dyDescent="0.25">
      <c r="B1180"/>
      <c r="C1180"/>
      <c r="D1180"/>
    </row>
    <row r="1181" spans="2:4" x14ac:dyDescent="0.25">
      <c r="B1181"/>
      <c r="C1181"/>
      <c r="D1181"/>
    </row>
    <row r="1182" spans="2:4" x14ac:dyDescent="0.25">
      <c r="B1182"/>
      <c r="C1182"/>
      <c r="D1182"/>
    </row>
    <row r="1183" spans="2:4" x14ac:dyDescent="0.25">
      <c r="B1183"/>
      <c r="C1183"/>
      <c r="D1183"/>
    </row>
    <row r="1184" spans="2:4" x14ac:dyDescent="0.25">
      <c r="B1184"/>
      <c r="C1184"/>
      <c r="D1184"/>
    </row>
    <row r="1185" spans="2:4" x14ac:dyDescent="0.25">
      <c r="B1185"/>
      <c r="C1185"/>
      <c r="D1185"/>
    </row>
    <row r="1186" spans="2:4" x14ac:dyDescent="0.25">
      <c r="B1186"/>
      <c r="C1186"/>
      <c r="D1186"/>
    </row>
    <row r="1187" spans="2:4" x14ac:dyDescent="0.25">
      <c r="B1187"/>
      <c r="C1187"/>
      <c r="D1187"/>
    </row>
    <row r="1188" spans="2:4" x14ac:dyDescent="0.25">
      <c r="B1188"/>
      <c r="C1188"/>
      <c r="D1188"/>
    </row>
    <row r="1189" spans="2:4" x14ac:dyDescent="0.25">
      <c r="B1189"/>
      <c r="C1189"/>
      <c r="D1189"/>
    </row>
    <row r="1190" spans="2:4" x14ac:dyDescent="0.25">
      <c r="B1190"/>
      <c r="C1190"/>
      <c r="D1190"/>
    </row>
    <row r="1191" spans="2:4" x14ac:dyDescent="0.25">
      <c r="B1191"/>
      <c r="C1191"/>
      <c r="D1191"/>
    </row>
    <row r="1192" spans="2:4" x14ac:dyDescent="0.25">
      <c r="B1192"/>
      <c r="C1192"/>
      <c r="D1192"/>
    </row>
    <row r="1193" spans="2:4" x14ac:dyDescent="0.25">
      <c r="B1193"/>
      <c r="C1193"/>
      <c r="D1193"/>
    </row>
    <row r="1194" spans="2:4" x14ac:dyDescent="0.25">
      <c r="B1194"/>
      <c r="C1194"/>
      <c r="D1194"/>
    </row>
    <row r="1195" spans="2:4" x14ac:dyDescent="0.25">
      <c r="B1195"/>
      <c r="C1195"/>
      <c r="D1195"/>
    </row>
    <row r="1196" spans="2:4" x14ac:dyDescent="0.25">
      <c r="B1196"/>
      <c r="C1196"/>
      <c r="D1196"/>
    </row>
    <row r="1197" spans="2:4" x14ac:dyDescent="0.25">
      <c r="B1197"/>
      <c r="C1197"/>
      <c r="D1197"/>
    </row>
    <row r="1198" spans="2:4" x14ac:dyDescent="0.25">
      <c r="B1198"/>
      <c r="C1198"/>
      <c r="D1198"/>
    </row>
    <row r="1199" spans="2:4" x14ac:dyDescent="0.25">
      <c r="B1199"/>
      <c r="C1199"/>
      <c r="D1199"/>
    </row>
    <row r="1200" spans="2:4" x14ac:dyDescent="0.25">
      <c r="B1200"/>
      <c r="C1200"/>
      <c r="D1200"/>
    </row>
    <row r="1201" spans="2:4" x14ac:dyDescent="0.25">
      <c r="B1201"/>
      <c r="C1201"/>
      <c r="D1201"/>
    </row>
    <row r="1202" spans="2:4" x14ac:dyDescent="0.25">
      <c r="B1202"/>
      <c r="C1202"/>
      <c r="D1202"/>
    </row>
    <row r="1203" spans="2:4" x14ac:dyDescent="0.25">
      <c r="B1203"/>
      <c r="C1203"/>
      <c r="D1203"/>
    </row>
    <row r="1204" spans="2:4" x14ac:dyDescent="0.25">
      <c r="B1204"/>
      <c r="C1204"/>
      <c r="D1204"/>
    </row>
    <row r="1205" spans="2:4" x14ac:dyDescent="0.25">
      <c r="B1205"/>
      <c r="C1205"/>
      <c r="D1205"/>
    </row>
    <row r="1206" spans="2:4" x14ac:dyDescent="0.25">
      <c r="B1206"/>
      <c r="C1206"/>
      <c r="D1206"/>
    </row>
    <row r="1207" spans="2:4" x14ac:dyDescent="0.25">
      <c r="B1207"/>
      <c r="C1207"/>
      <c r="D1207"/>
    </row>
    <row r="1208" spans="2:4" x14ac:dyDescent="0.25">
      <c r="B1208"/>
      <c r="C1208"/>
      <c r="D1208"/>
    </row>
    <row r="1209" spans="2:4" x14ac:dyDescent="0.25">
      <c r="B1209"/>
      <c r="C1209"/>
      <c r="D1209"/>
    </row>
    <row r="1210" spans="2:4" x14ac:dyDescent="0.25">
      <c r="B1210"/>
      <c r="C1210"/>
      <c r="D1210"/>
    </row>
    <row r="1211" spans="2:4" x14ac:dyDescent="0.25">
      <c r="B1211"/>
      <c r="C1211"/>
      <c r="D1211"/>
    </row>
    <row r="1212" spans="2:4" x14ac:dyDescent="0.25">
      <c r="B1212"/>
      <c r="C1212"/>
      <c r="D1212"/>
    </row>
    <row r="1213" spans="2:4" x14ac:dyDescent="0.25">
      <c r="B1213"/>
      <c r="C1213"/>
      <c r="D1213"/>
    </row>
    <row r="1214" spans="2:4" x14ac:dyDescent="0.25">
      <c r="B1214"/>
      <c r="C1214"/>
      <c r="D1214"/>
    </row>
    <row r="1215" spans="2:4" x14ac:dyDescent="0.25">
      <c r="B1215"/>
      <c r="C1215"/>
      <c r="D1215"/>
    </row>
    <row r="1216" spans="2:4" x14ac:dyDescent="0.25">
      <c r="B1216"/>
      <c r="C1216"/>
      <c r="D1216"/>
    </row>
    <row r="1217" spans="2:4" x14ac:dyDescent="0.25">
      <c r="B1217"/>
      <c r="C1217"/>
      <c r="D1217"/>
    </row>
    <row r="1218" spans="2:4" x14ac:dyDescent="0.25">
      <c r="B1218"/>
      <c r="C1218"/>
      <c r="D1218"/>
    </row>
    <row r="1219" spans="2:4" x14ac:dyDescent="0.25">
      <c r="B1219"/>
      <c r="C1219"/>
      <c r="D1219"/>
    </row>
    <row r="1220" spans="2:4" x14ac:dyDescent="0.25">
      <c r="B1220"/>
      <c r="C1220"/>
      <c r="D1220"/>
    </row>
    <row r="1221" spans="2:4" x14ac:dyDescent="0.25">
      <c r="B1221"/>
      <c r="C1221"/>
      <c r="D1221"/>
    </row>
    <row r="1222" spans="2:4" x14ac:dyDescent="0.25">
      <c r="B1222"/>
      <c r="C1222"/>
      <c r="D1222"/>
    </row>
    <row r="1223" spans="2:4" x14ac:dyDescent="0.25">
      <c r="B1223"/>
      <c r="C1223"/>
      <c r="D1223"/>
    </row>
    <row r="1224" spans="2:4" x14ac:dyDescent="0.25">
      <c r="B1224"/>
      <c r="C1224"/>
      <c r="D1224"/>
    </row>
    <row r="1225" spans="2:4" x14ac:dyDescent="0.25">
      <c r="B1225"/>
      <c r="C1225"/>
      <c r="D1225"/>
    </row>
    <row r="1226" spans="2:4" x14ac:dyDescent="0.25">
      <c r="B1226"/>
      <c r="C1226"/>
      <c r="D1226"/>
    </row>
    <row r="1227" spans="2:4" x14ac:dyDescent="0.25">
      <c r="B1227"/>
      <c r="C1227"/>
      <c r="D1227"/>
    </row>
    <row r="1228" spans="2:4" x14ac:dyDescent="0.25">
      <c r="B1228"/>
      <c r="C1228"/>
      <c r="D1228"/>
    </row>
    <row r="1229" spans="2:4" x14ac:dyDescent="0.25">
      <c r="B1229"/>
      <c r="C1229"/>
      <c r="D1229"/>
    </row>
    <row r="1230" spans="2:4" x14ac:dyDescent="0.25">
      <c r="B1230"/>
      <c r="C1230"/>
      <c r="D1230"/>
    </row>
    <row r="1231" spans="2:4" x14ac:dyDescent="0.25">
      <c r="B1231"/>
      <c r="C1231"/>
      <c r="D1231"/>
    </row>
    <row r="1232" spans="2:4" x14ac:dyDescent="0.25">
      <c r="B1232"/>
      <c r="C1232"/>
      <c r="D1232"/>
    </row>
    <row r="1233" spans="2:4" x14ac:dyDescent="0.25">
      <c r="B1233"/>
      <c r="C1233"/>
      <c r="D1233"/>
    </row>
    <row r="1234" spans="2:4" x14ac:dyDescent="0.25">
      <c r="B1234"/>
      <c r="C1234"/>
      <c r="D1234"/>
    </row>
    <row r="1235" spans="2:4" x14ac:dyDescent="0.25">
      <c r="B1235"/>
      <c r="C1235"/>
      <c r="D1235"/>
    </row>
    <row r="1236" spans="2:4" x14ac:dyDescent="0.25">
      <c r="B1236"/>
      <c r="C1236"/>
      <c r="D1236"/>
    </row>
    <row r="1237" spans="2:4" x14ac:dyDescent="0.25">
      <c r="B1237"/>
      <c r="C1237"/>
      <c r="D1237"/>
    </row>
    <row r="1238" spans="2:4" x14ac:dyDescent="0.25">
      <c r="B1238"/>
      <c r="C1238"/>
      <c r="D1238"/>
    </row>
    <row r="1239" spans="2:4" x14ac:dyDescent="0.25">
      <c r="B1239"/>
      <c r="C1239"/>
      <c r="D1239"/>
    </row>
    <row r="1240" spans="2:4" x14ac:dyDescent="0.25">
      <c r="B1240"/>
      <c r="C1240"/>
      <c r="D1240"/>
    </row>
    <row r="1241" spans="2:4" x14ac:dyDescent="0.25">
      <c r="B1241"/>
      <c r="C1241"/>
      <c r="D1241"/>
    </row>
    <row r="1242" spans="2:4" x14ac:dyDescent="0.25">
      <c r="B1242"/>
      <c r="C1242"/>
      <c r="D1242"/>
    </row>
    <row r="1243" spans="2:4" x14ac:dyDescent="0.25">
      <c r="B1243"/>
      <c r="C1243"/>
      <c r="D1243"/>
    </row>
    <row r="1244" spans="2:4" x14ac:dyDescent="0.25">
      <c r="B1244"/>
      <c r="C1244"/>
      <c r="D1244"/>
    </row>
    <row r="1245" spans="2:4" x14ac:dyDescent="0.25">
      <c r="B1245"/>
      <c r="C1245"/>
      <c r="D1245"/>
    </row>
    <row r="1246" spans="2:4" x14ac:dyDescent="0.25">
      <c r="B1246"/>
      <c r="C1246"/>
      <c r="D1246"/>
    </row>
    <row r="1247" spans="2:4" x14ac:dyDescent="0.25">
      <c r="B1247"/>
      <c r="C1247"/>
      <c r="D1247"/>
    </row>
    <row r="1248" spans="2:4" x14ac:dyDescent="0.25">
      <c r="B1248"/>
      <c r="C1248"/>
      <c r="D1248"/>
    </row>
    <row r="1249" spans="2:4" x14ac:dyDescent="0.25">
      <c r="B1249"/>
      <c r="C1249"/>
      <c r="D1249"/>
    </row>
    <row r="1250" spans="2:4" x14ac:dyDescent="0.25">
      <c r="B1250"/>
      <c r="C1250"/>
      <c r="D1250"/>
    </row>
    <row r="1251" spans="2:4" x14ac:dyDescent="0.25">
      <c r="B1251"/>
      <c r="C1251"/>
      <c r="D1251"/>
    </row>
    <row r="1252" spans="2:4" x14ac:dyDescent="0.25">
      <c r="B1252"/>
      <c r="C1252"/>
      <c r="D1252"/>
    </row>
    <row r="1253" spans="2:4" x14ac:dyDescent="0.25">
      <c r="B1253"/>
      <c r="C1253"/>
      <c r="D1253"/>
    </row>
    <row r="1254" spans="2:4" x14ac:dyDescent="0.25">
      <c r="B1254"/>
      <c r="C1254"/>
      <c r="D1254"/>
    </row>
    <row r="1255" spans="2:4" x14ac:dyDescent="0.25">
      <c r="B1255"/>
      <c r="C1255"/>
      <c r="D1255"/>
    </row>
    <row r="1256" spans="2:4" x14ac:dyDescent="0.25">
      <c r="B1256"/>
      <c r="C1256"/>
      <c r="D1256"/>
    </row>
    <row r="1257" spans="2:4" x14ac:dyDescent="0.25">
      <c r="B1257"/>
      <c r="C1257"/>
      <c r="D1257"/>
    </row>
    <row r="1258" spans="2:4" x14ac:dyDescent="0.25">
      <c r="B1258"/>
      <c r="C1258"/>
      <c r="D1258"/>
    </row>
    <row r="1259" spans="2:4" x14ac:dyDescent="0.25">
      <c r="B1259"/>
      <c r="C1259"/>
      <c r="D1259"/>
    </row>
    <row r="1260" spans="2:4" x14ac:dyDescent="0.25">
      <c r="B1260"/>
      <c r="C1260"/>
      <c r="D1260"/>
    </row>
    <row r="1261" spans="2:4" x14ac:dyDescent="0.25">
      <c r="B1261"/>
      <c r="C1261"/>
      <c r="D1261"/>
    </row>
    <row r="1262" spans="2:4" x14ac:dyDescent="0.25">
      <c r="B1262"/>
      <c r="C1262"/>
      <c r="D1262"/>
    </row>
    <row r="1263" spans="2:4" x14ac:dyDescent="0.25">
      <c r="B1263"/>
      <c r="C1263"/>
      <c r="D1263"/>
    </row>
    <row r="1264" spans="2:4" x14ac:dyDescent="0.25">
      <c r="B1264"/>
      <c r="C1264"/>
      <c r="D1264"/>
    </row>
    <row r="1265" spans="2:4" x14ac:dyDescent="0.25">
      <c r="B1265"/>
      <c r="C1265"/>
      <c r="D1265"/>
    </row>
    <row r="1266" spans="2:4" x14ac:dyDescent="0.25">
      <c r="B1266"/>
      <c r="C1266"/>
      <c r="D1266"/>
    </row>
    <row r="1267" spans="2:4" x14ac:dyDescent="0.25">
      <c r="B1267"/>
      <c r="C1267"/>
      <c r="D1267"/>
    </row>
    <row r="1268" spans="2:4" x14ac:dyDescent="0.25">
      <c r="B1268"/>
      <c r="C1268"/>
      <c r="D1268"/>
    </row>
    <row r="1269" spans="2:4" x14ac:dyDescent="0.25">
      <c r="B1269"/>
      <c r="C1269"/>
      <c r="D1269"/>
    </row>
    <row r="1270" spans="2:4" x14ac:dyDescent="0.25">
      <c r="B1270"/>
      <c r="C1270"/>
      <c r="D1270"/>
    </row>
    <row r="1271" spans="2:4" x14ac:dyDescent="0.25">
      <c r="B1271"/>
      <c r="C1271"/>
      <c r="D1271"/>
    </row>
    <row r="1272" spans="2:4" x14ac:dyDescent="0.25">
      <c r="B1272"/>
      <c r="C1272"/>
      <c r="D1272"/>
    </row>
    <row r="1273" spans="2:4" x14ac:dyDescent="0.25">
      <c r="B1273"/>
      <c r="C1273"/>
      <c r="D1273"/>
    </row>
    <row r="1274" spans="2:4" x14ac:dyDescent="0.25">
      <c r="B1274" s="19"/>
    </row>
    <row r="1275" spans="2:4" x14ac:dyDescent="0.25">
      <c r="B1275" s="19"/>
    </row>
    <row r="1276" spans="2:4" x14ac:dyDescent="0.25">
      <c r="B1276" s="19"/>
    </row>
    <row r="1277" spans="2:4" x14ac:dyDescent="0.25">
      <c r="B1277" s="19"/>
    </row>
    <row r="1278" spans="2:4" x14ac:dyDescent="0.25">
      <c r="B1278" s="19"/>
    </row>
    <row r="1279" spans="2:4" x14ac:dyDescent="0.25">
      <c r="B1279" s="19"/>
    </row>
    <row r="1280" spans="2:4" x14ac:dyDescent="0.25">
      <c r="B1280" s="19"/>
    </row>
    <row r="1281" spans="2:2" x14ac:dyDescent="0.25">
      <c r="B1281" s="19"/>
    </row>
    <row r="1282" spans="2:2" x14ac:dyDescent="0.25">
      <c r="B1282" s="19"/>
    </row>
    <row r="1283" spans="2:2" x14ac:dyDescent="0.25">
      <c r="B1283" s="19"/>
    </row>
    <row r="1284" spans="2:2" x14ac:dyDescent="0.25">
      <c r="B1284" s="19"/>
    </row>
    <row r="1285" spans="2:2" x14ac:dyDescent="0.25">
      <c r="B1285" s="19"/>
    </row>
    <row r="1286" spans="2:2" x14ac:dyDescent="0.25">
      <c r="B1286" s="19"/>
    </row>
    <row r="1287" spans="2:2" x14ac:dyDescent="0.25">
      <c r="B1287" s="19"/>
    </row>
    <row r="1288" spans="2:2" x14ac:dyDescent="0.25">
      <c r="B1288" s="19"/>
    </row>
    <row r="1289" spans="2:2" x14ac:dyDescent="0.25">
      <c r="B1289" s="19"/>
    </row>
    <row r="1290" spans="2:2" x14ac:dyDescent="0.25">
      <c r="B1290" s="19"/>
    </row>
    <row r="1291" spans="2:2" x14ac:dyDescent="0.25">
      <c r="B1291" s="19"/>
    </row>
    <row r="1292" spans="2:2" x14ac:dyDescent="0.25">
      <c r="B1292" s="19"/>
    </row>
    <row r="1293" spans="2:2" x14ac:dyDescent="0.25">
      <c r="B1293" s="19"/>
    </row>
    <row r="1294" spans="2:2" x14ac:dyDescent="0.25">
      <c r="B1294" s="19"/>
    </row>
    <row r="1295" spans="2:2" x14ac:dyDescent="0.25">
      <c r="B1295" s="19"/>
    </row>
    <row r="1296" spans="2:2" x14ac:dyDescent="0.25">
      <c r="B1296" s="19"/>
    </row>
    <row r="1297" spans="2:2" x14ac:dyDescent="0.25">
      <c r="B1297" s="19"/>
    </row>
    <row r="1298" spans="2:2" x14ac:dyDescent="0.25">
      <c r="B1298" s="19"/>
    </row>
    <row r="1299" spans="2:2" x14ac:dyDescent="0.25">
      <c r="B1299" s="19"/>
    </row>
    <row r="1300" spans="2:2" x14ac:dyDescent="0.25">
      <c r="B1300" s="19"/>
    </row>
    <row r="1301" spans="2:2" x14ac:dyDescent="0.25">
      <c r="B1301" s="19"/>
    </row>
    <row r="1302" spans="2:2" x14ac:dyDescent="0.25">
      <c r="B1302" s="19"/>
    </row>
    <row r="1303" spans="2:2" x14ac:dyDescent="0.25">
      <c r="B1303" s="19"/>
    </row>
    <row r="1304" spans="2:2" x14ac:dyDescent="0.25">
      <c r="B1304" s="19"/>
    </row>
    <row r="1305" spans="2:2" x14ac:dyDescent="0.25">
      <c r="B1305" s="19"/>
    </row>
    <row r="1306" spans="2:2" x14ac:dyDescent="0.25">
      <c r="B1306" s="19"/>
    </row>
    <row r="1307" spans="2:2" x14ac:dyDescent="0.25">
      <c r="B1307" s="19"/>
    </row>
    <row r="1308" spans="2:2" x14ac:dyDescent="0.25">
      <c r="B1308" s="19"/>
    </row>
    <row r="1309" spans="2:2" x14ac:dyDescent="0.25">
      <c r="B1309" s="19"/>
    </row>
    <row r="1310" spans="2:2" x14ac:dyDescent="0.25">
      <c r="B1310" s="19"/>
    </row>
    <row r="1311" spans="2:2" x14ac:dyDescent="0.25">
      <c r="B1311" s="19"/>
    </row>
    <row r="1312" spans="2:2" x14ac:dyDescent="0.25">
      <c r="B1312" s="19"/>
    </row>
    <row r="1313" spans="2:2" x14ac:dyDescent="0.25">
      <c r="B1313" s="19"/>
    </row>
    <row r="1314" spans="2:2" x14ac:dyDescent="0.25">
      <c r="B1314" s="19"/>
    </row>
    <row r="1315" spans="2:2" x14ac:dyDescent="0.25">
      <c r="B1315" s="19"/>
    </row>
    <row r="1316" spans="2:2" x14ac:dyDescent="0.25">
      <c r="B1316" s="19"/>
    </row>
    <row r="1317" spans="2:2" x14ac:dyDescent="0.25">
      <c r="B1317" s="19"/>
    </row>
    <row r="1318" spans="2:2" x14ac:dyDescent="0.25">
      <c r="B1318" s="19"/>
    </row>
    <row r="1319" spans="2:2" x14ac:dyDescent="0.25">
      <c r="B1319" s="19"/>
    </row>
    <row r="1320" spans="2:2" x14ac:dyDescent="0.25">
      <c r="B1320" s="19"/>
    </row>
    <row r="1321" spans="2:2" x14ac:dyDescent="0.25">
      <c r="B1321" s="19"/>
    </row>
    <row r="1322" spans="2:2" x14ac:dyDescent="0.25">
      <c r="B1322" s="19"/>
    </row>
    <row r="1323" spans="2:2" x14ac:dyDescent="0.25">
      <c r="B1323" s="19"/>
    </row>
    <row r="1324" spans="2:2" x14ac:dyDescent="0.25">
      <c r="B1324" s="19"/>
    </row>
    <row r="1325" spans="2:2" x14ac:dyDescent="0.25">
      <c r="B1325" s="19"/>
    </row>
    <row r="1326" spans="2:2" x14ac:dyDescent="0.25">
      <c r="B1326" s="19"/>
    </row>
    <row r="1327" spans="2:2" x14ac:dyDescent="0.25">
      <c r="B1327" s="19"/>
    </row>
    <row r="1328" spans="2:2" x14ac:dyDescent="0.25">
      <c r="B1328" s="19"/>
    </row>
    <row r="1329" spans="2:2" x14ac:dyDescent="0.25">
      <c r="B1329" s="19"/>
    </row>
    <row r="1330" spans="2:2" x14ac:dyDescent="0.25">
      <c r="B1330" s="19"/>
    </row>
    <row r="1331" spans="2:2" x14ac:dyDescent="0.25">
      <c r="B1331" s="19"/>
    </row>
    <row r="1332" spans="2:2" x14ac:dyDescent="0.25">
      <c r="B1332" s="19"/>
    </row>
    <row r="1333" spans="2:2" x14ac:dyDescent="0.25">
      <c r="B1333" s="19"/>
    </row>
    <row r="1334" spans="2:2" x14ac:dyDescent="0.25">
      <c r="B1334" s="19"/>
    </row>
    <row r="1335" spans="2:2" x14ac:dyDescent="0.25">
      <c r="B1335" s="19"/>
    </row>
    <row r="1336" spans="2:2" x14ac:dyDescent="0.25">
      <c r="B1336" s="19"/>
    </row>
    <row r="1337" spans="2:2" x14ac:dyDescent="0.25">
      <c r="B1337" s="19"/>
    </row>
    <row r="1338" spans="2:2" x14ac:dyDescent="0.25">
      <c r="B1338" s="19"/>
    </row>
    <row r="1339" spans="2:2" x14ac:dyDescent="0.25">
      <c r="B1339" s="19"/>
    </row>
    <row r="1340" spans="2:2" x14ac:dyDescent="0.25">
      <c r="B1340" s="19"/>
    </row>
    <row r="1341" spans="2:2" x14ac:dyDescent="0.25">
      <c r="B1341" s="19"/>
    </row>
    <row r="1342" spans="2:2" x14ac:dyDescent="0.25">
      <c r="B1342" s="19"/>
    </row>
    <row r="1343" spans="2:2" x14ac:dyDescent="0.25">
      <c r="B1343" s="19"/>
    </row>
    <row r="1344" spans="2:2" x14ac:dyDescent="0.25">
      <c r="B1344" s="19"/>
    </row>
    <row r="1345" spans="2:2" x14ac:dyDescent="0.25">
      <c r="B1345" s="19"/>
    </row>
    <row r="1346" spans="2:2" x14ac:dyDescent="0.25">
      <c r="B1346" s="19"/>
    </row>
    <row r="1347" spans="2:2" x14ac:dyDescent="0.25">
      <c r="B1347" s="19"/>
    </row>
    <row r="1348" spans="2:2" x14ac:dyDescent="0.25">
      <c r="B1348" s="19"/>
    </row>
    <row r="1349" spans="2:2" x14ac:dyDescent="0.25">
      <c r="B1349" s="19"/>
    </row>
    <row r="1350" spans="2:2" x14ac:dyDescent="0.25">
      <c r="B1350" s="19"/>
    </row>
    <row r="1351" spans="2:2" x14ac:dyDescent="0.25">
      <c r="B1351" s="19"/>
    </row>
    <row r="1352" spans="2:2" x14ac:dyDescent="0.25">
      <c r="B1352" s="19"/>
    </row>
    <row r="1353" spans="2:2" x14ac:dyDescent="0.25">
      <c r="B1353" s="19"/>
    </row>
    <row r="1354" spans="2:2" x14ac:dyDescent="0.25">
      <c r="B1354" s="19"/>
    </row>
    <row r="1355" spans="2:2" x14ac:dyDescent="0.25">
      <c r="B1355" s="19"/>
    </row>
    <row r="1356" spans="2:2" x14ac:dyDescent="0.25">
      <c r="B1356" s="19"/>
    </row>
    <row r="1357" spans="2:2" x14ac:dyDescent="0.25">
      <c r="B1357" s="19"/>
    </row>
    <row r="1358" spans="2:2" x14ac:dyDescent="0.25">
      <c r="B1358" s="19"/>
    </row>
    <row r="1359" spans="2:2" x14ac:dyDescent="0.25">
      <c r="B1359" s="19"/>
    </row>
    <row r="1360" spans="2:2" x14ac:dyDescent="0.25">
      <c r="B1360" s="19"/>
    </row>
    <row r="1361" spans="2:2" x14ac:dyDescent="0.25">
      <c r="B1361" s="19"/>
    </row>
    <row r="1362" spans="2:2" x14ac:dyDescent="0.25">
      <c r="B1362" s="19"/>
    </row>
    <row r="1363" spans="2:2" x14ac:dyDescent="0.25">
      <c r="B1363" s="19"/>
    </row>
    <row r="1364" spans="2:2" x14ac:dyDescent="0.25">
      <c r="B1364" s="19"/>
    </row>
    <row r="1365" spans="2:2" x14ac:dyDescent="0.25">
      <c r="B1365" s="19"/>
    </row>
    <row r="1366" spans="2:2" x14ac:dyDescent="0.25">
      <c r="B1366" s="19"/>
    </row>
    <row r="1367" spans="2:2" x14ac:dyDescent="0.25">
      <c r="B1367" s="19"/>
    </row>
    <row r="1368" spans="2:2" x14ac:dyDescent="0.25">
      <c r="B1368" s="19"/>
    </row>
    <row r="1369" spans="2:2" x14ac:dyDescent="0.25">
      <c r="B1369" s="19"/>
    </row>
    <row r="1370" spans="2:2" x14ac:dyDescent="0.25">
      <c r="B1370" s="19"/>
    </row>
    <row r="1371" spans="2:2" x14ac:dyDescent="0.25">
      <c r="B1371" s="19"/>
    </row>
    <row r="1372" spans="2:2" x14ac:dyDescent="0.25">
      <c r="B1372" s="19"/>
    </row>
    <row r="1373" spans="2:2" x14ac:dyDescent="0.25">
      <c r="B1373" s="19"/>
    </row>
    <row r="1374" spans="2:2" x14ac:dyDescent="0.25">
      <c r="B1374" s="19"/>
    </row>
    <row r="1375" spans="2:2" x14ac:dyDescent="0.25">
      <c r="B1375" s="19"/>
    </row>
    <row r="1376" spans="2:2" x14ac:dyDescent="0.25">
      <c r="B1376" s="19"/>
    </row>
    <row r="1377" spans="2:2" x14ac:dyDescent="0.25">
      <c r="B1377" s="19"/>
    </row>
    <row r="1378" spans="2:2" x14ac:dyDescent="0.25">
      <c r="B1378" s="19"/>
    </row>
    <row r="1379" spans="2:2" x14ac:dyDescent="0.25">
      <c r="B1379" s="19"/>
    </row>
    <row r="1380" spans="2:2" x14ac:dyDescent="0.25">
      <c r="B1380" s="19"/>
    </row>
    <row r="1381" spans="2:2" x14ac:dyDescent="0.25">
      <c r="B1381" s="19"/>
    </row>
    <row r="1382" spans="2:2" x14ac:dyDescent="0.25">
      <c r="B1382" s="19"/>
    </row>
    <row r="1383" spans="2:2" x14ac:dyDescent="0.25">
      <c r="B1383" s="19"/>
    </row>
    <row r="1384" spans="2:2" x14ac:dyDescent="0.25">
      <c r="B1384" s="19"/>
    </row>
    <row r="1385" spans="2:2" x14ac:dyDescent="0.25">
      <c r="B1385" s="19"/>
    </row>
    <row r="1386" spans="2:2" x14ac:dyDescent="0.25">
      <c r="B1386" s="19"/>
    </row>
    <row r="1387" spans="2:2" x14ac:dyDescent="0.25">
      <c r="B1387" s="19"/>
    </row>
    <row r="1388" spans="2:2" x14ac:dyDescent="0.25">
      <c r="B1388" s="19"/>
    </row>
    <row r="1389" spans="2:2" x14ac:dyDescent="0.25">
      <c r="B1389" s="19"/>
    </row>
    <row r="1390" spans="2:2" x14ac:dyDescent="0.25">
      <c r="B1390" s="19"/>
    </row>
    <row r="1391" spans="2:2" x14ac:dyDescent="0.25">
      <c r="B1391" s="19"/>
    </row>
    <row r="1392" spans="2:2" x14ac:dyDescent="0.25">
      <c r="B1392" s="19"/>
    </row>
    <row r="1393" spans="2:2" x14ac:dyDescent="0.25">
      <c r="B1393" s="19"/>
    </row>
    <row r="1394" spans="2:2" x14ac:dyDescent="0.25">
      <c r="B1394" s="19"/>
    </row>
    <row r="1395" spans="2:2" x14ac:dyDescent="0.25">
      <c r="B1395" s="19"/>
    </row>
    <row r="1396" spans="2:2" x14ac:dyDescent="0.25">
      <c r="B1396" s="19"/>
    </row>
    <row r="1397" spans="2:2" x14ac:dyDescent="0.25">
      <c r="B1397" s="19"/>
    </row>
    <row r="1398" spans="2:2" x14ac:dyDescent="0.25">
      <c r="B1398" s="19"/>
    </row>
    <row r="1399" spans="2:2" x14ac:dyDescent="0.25">
      <c r="B1399" s="19"/>
    </row>
    <row r="1400" spans="2:2" x14ac:dyDescent="0.25">
      <c r="B1400" s="19"/>
    </row>
    <row r="1401" spans="2:2" x14ac:dyDescent="0.25">
      <c r="B1401" s="19"/>
    </row>
    <row r="1402" spans="2:2" x14ac:dyDescent="0.25">
      <c r="B1402" s="19"/>
    </row>
    <row r="1403" spans="2:2" x14ac:dyDescent="0.25">
      <c r="B1403" s="19"/>
    </row>
    <row r="1404" spans="2:2" x14ac:dyDescent="0.25">
      <c r="B1404" s="19"/>
    </row>
    <row r="1405" spans="2:2" x14ac:dyDescent="0.25">
      <c r="B1405" s="19"/>
    </row>
    <row r="1406" spans="2:2" x14ac:dyDescent="0.25">
      <c r="B1406" s="19"/>
    </row>
    <row r="1407" spans="2:2" x14ac:dyDescent="0.25">
      <c r="B1407" s="19"/>
    </row>
    <row r="1408" spans="2:2" x14ac:dyDescent="0.25">
      <c r="B1408" s="19"/>
    </row>
    <row r="1409" spans="2:2" x14ac:dyDescent="0.25">
      <c r="B1409" s="19"/>
    </row>
    <row r="1410" spans="2:2" x14ac:dyDescent="0.25">
      <c r="B1410" s="19"/>
    </row>
    <row r="1411" spans="2:2" x14ac:dyDescent="0.25">
      <c r="B1411" s="19"/>
    </row>
    <row r="1412" spans="2:2" x14ac:dyDescent="0.25">
      <c r="B1412" s="19"/>
    </row>
    <row r="1413" spans="2:2" x14ac:dyDescent="0.25">
      <c r="B1413" s="19"/>
    </row>
    <row r="1414" spans="2:2" x14ac:dyDescent="0.25">
      <c r="B1414" s="19"/>
    </row>
    <row r="1415" spans="2:2" x14ac:dyDescent="0.25">
      <c r="B1415" s="19"/>
    </row>
    <row r="1416" spans="2:2" x14ac:dyDescent="0.25">
      <c r="B1416" s="19"/>
    </row>
    <row r="1417" spans="2:2" x14ac:dyDescent="0.25">
      <c r="B1417" s="19"/>
    </row>
    <row r="1418" spans="2:2" x14ac:dyDescent="0.25">
      <c r="B1418" s="19"/>
    </row>
    <row r="1419" spans="2:2" x14ac:dyDescent="0.25">
      <c r="B1419" s="19"/>
    </row>
    <row r="1420" spans="2:2" x14ac:dyDescent="0.25">
      <c r="B1420" s="19"/>
    </row>
    <row r="1421" spans="2:2" x14ac:dyDescent="0.25">
      <c r="B1421" s="19"/>
    </row>
    <row r="1422" spans="2:2" x14ac:dyDescent="0.25">
      <c r="B1422" s="19"/>
    </row>
    <row r="1423" spans="2:2" x14ac:dyDescent="0.25">
      <c r="B1423" s="19"/>
    </row>
    <row r="1424" spans="2:2" x14ac:dyDescent="0.25">
      <c r="B1424" s="19"/>
    </row>
    <row r="1425" spans="2:2" x14ac:dyDescent="0.25">
      <c r="B1425" s="19"/>
    </row>
    <row r="1426" spans="2:2" x14ac:dyDescent="0.25">
      <c r="B1426" s="19"/>
    </row>
    <row r="1427" spans="2:2" x14ac:dyDescent="0.25">
      <c r="B1427" s="19"/>
    </row>
    <row r="1428" spans="2:2" x14ac:dyDescent="0.25">
      <c r="B1428" s="19"/>
    </row>
    <row r="1429" spans="2:2" x14ac:dyDescent="0.25">
      <c r="B1429" s="19"/>
    </row>
    <row r="1430" spans="2:2" x14ac:dyDescent="0.25">
      <c r="B1430" s="19"/>
    </row>
    <row r="1431" spans="2:2" x14ac:dyDescent="0.25">
      <c r="B1431" s="19"/>
    </row>
    <row r="1432" spans="2:2" x14ac:dyDescent="0.25">
      <c r="B1432" s="19"/>
    </row>
    <row r="1433" spans="2:2" x14ac:dyDescent="0.25">
      <c r="B1433" s="19"/>
    </row>
    <row r="1434" spans="2:2" x14ac:dyDescent="0.25">
      <c r="B1434" s="19"/>
    </row>
    <row r="1435" spans="2:2" x14ac:dyDescent="0.25">
      <c r="B1435" s="19"/>
    </row>
    <row r="1436" spans="2:2" x14ac:dyDescent="0.25">
      <c r="B1436" s="19"/>
    </row>
    <row r="1437" spans="2:2" x14ac:dyDescent="0.25">
      <c r="B1437" s="19"/>
    </row>
    <row r="1438" spans="2:2" x14ac:dyDescent="0.25">
      <c r="B1438" s="19"/>
    </row>
    <row r="1439" spans="2:2" x14ac:dyDescent="0.25">
      <c r="B1439" s="19"/>
    </row>
    <row r="1440" spans="2:2" x14ac:dyDescent="0.25">
      <c r="B1440" s="19"/>
    </row>
    <row r="1441" spans="2:2" x14ac:dyDescent="0.25">
      <c r="B1441" s="19"/>
    </row>
    <row r="1442" spans="2:2" x14ac:dyDescent="0.25">
      <c r="B1442" s="19"/>
    </row>
    <row r="1443" spans="2:2" x14ac:dyDescent="0.25">
      <c r="B1443" s="19"/>
    </row>
    <row r="1444" spans="2:2" x14ac:dyDescent="0.25">
      <c r="B1444" s="19"/>
    </row>
    <row r="1445" spans="2:2" x14ac:dyDescent="0.25">
      <c r="B1445" s="19"/>
    </row>
    <row r="1446" spans="2:2" x14ac:dyDescent="0.25">
      <c r="B1446" s="19"/>
    </row>
    <row r="1447" spans="2:2" x14ac:dyDescent="0.25">
      <c r="B1447" s="19"/>
    </row>
    <row r="1448" spans="2:2" x14ac:dyDescent="0.25">
      <c r="B1448" s="19"/>
    </row>
    <row r="1449" spans="2:2" x14ac:dyDescent="0.25">
      <c r="B1449" s="19"/>
    </row>
    <row r="1450" spans="2:2" x14ac:dyDescent="0.25">
      <c r="B1450" s="19"/>
    </row>
    <row r="1451" spans="2:2" x14ac:dyDescent="0.25">
      <c r="B1451" s="19"/>
    </row>
    <row r="1452" spans="2:2" x14ac:dyDescent="0.25">
      <c r="B1452" s="19"/>
    </row>
    <row r="1453" spans="2:2" x14ac:dyDescent="0.25">
      <c r="B1453" s="19"/>
    </row>
    <row r="1454" spans="2:2" x14ac:dyDescent="0.25">
      <c r="B1454" s="19"/>
    </row>
    <row r="1455" spans="2:2" x14ac:dyDescent="0.25">
      <c r="B1455" s="19"/>
    </row>
    <row r="1456" spans="2:2" x14ac:dyDescent="0.25">
      <c r="B1456" s="19"/>
    </row>
    <row r="1457" spans="2:2" x14ac:dyDescent="0.25">
      <c r="B1457" s="19"/>
    </row>
    <row r="1458" spans="2:2" x14ac:dyDescent="0.25">
      <c r="B1458" s="19"/>
    </row>
    <row r="1459" spans="2:2" x14ac:dyDescent="0.25">
      <c r="B1459" s="19"/>
    </row>
    <row r="1460" spans="2:2" x14ac:dyDescent="0.25">
      <c r="B1460" s="19"/>
    </row>
    <row r="1461" spans="2:2" x14ac:dyDescent="0.25">
      <c r="B1461" s="19"/>
    </row>
    <row r="1462" spans="2:2" x14ac:dyDescent="0.25">
      <c r="B1462" s="19"/>
    </row>
    <row r="1463" spans="2:2" x14ac:dyDescent="0.25">
      <c r="B1463" s="19"/>
    </row>
    <row r="1464" spans="2:2" x14ac:dyDescent="0.25">
      <c r="B1464" s="19"/>
    </row>
    <row r="1465" spans="2:2" x14ac:dyDescent="0.25">
      <c r="B1465" s="19"/>
    </row>
    <row r="1466" spans="2:2" x14ac:dyDescent="0.25">
      <c r="B1466" s="19"/>
    </row>
    <row r="1467" spans="2:2" x14ac:dyDescent="0.25">
      <c r="B1467" s="19"/>
    </row>
    <row r="1468" spans="2:2" x14ac:dyDescent="0.25">
      <c r="B1468" s="19"/>
    </row>
    <row r="1469" spans="2:2" x14ac:dyDescent="0.25">
      <c r="B1469" s="19"/>
    </row>
    <row r="1470" spans="2:2" x14ac:dyDescent="0.25">
      <c r="B1470" s="19"/>
    </row>
    <row r="1471" spans="2:2" x14ac:dyDescent="0.25">
      <c r="B1471" s="19"/>
    </row>
    <row r="1472" spans="2:2" x14ac:dyDescent="0.25">
      <c r="B1472" s="19"/>
    </row>
    <row r="1473" spans="2:2" x14ac:dyDescent="0.25">
      <c r="B1473" s="19"/>
    </row>
    <row r="1474" spans="2:2" x14ac:dyDescent="0.25">
      <c r="B1474" s="19"/>
    </row>
    <row r="1475" spans="2:2" x14ac:dyDescent="0.25">
      <c r="B1475" s="19"/>
    </row>
    <row r="1476" spans="2:2" x14ac:dyDescent="0.25">
      <c r="B1476" s="19"/>
    </row>
    <row r="1477" spans="2:2" x14ac:dyDescent="0.25">
      <c r="B1477" s="19"/>
    </row>
    <row r="1478" spans="2:2" x14ac:dyDescent="0.25">
      <c r="B1478" s="19"/>
    </row>
    <row r="1479" spans="2:2" x14ac:dyDescent="0.25">
      <c r="B1479" s="19"/>
    </row>
    <row r="1480" spans="2:2" x14ac:dyDescent="0.25">
      <c r="B1480" s="19"/>
    </row>
    <row r="1481" spans="2:2" x14ac:dyDescent="0.25">
      <c r="B1481" s="19"/>
    </row>
    <row r="1482" spans="2:2" x14ac:dyDescent="0.25">
      <c r="B1482" s="19"/>
    </row>
    <row r="1483" spans="2:2" x14ac:dyDescent="0.25">
      <c r="B1483" s="19"/>
    </row>
    <row r="1484" spans="2:2" x14ac:dyDescent="0.25">
      <c r="B1484" s="19"/>
    </row>
    <row r="1485" spans="2:2" x14ac:dyDescent="0.25">
      <c r="B1485" s="19"/>
    </row>
    <row r="1486" spans="2:2" x14ac:dyDescent="0.25">
      <c r="B1486" s="19"/>
    </row>
    <row r="1487" spans="2:2" x14ac:dyDescent="0.25">
      <c r="B1487" s="19"/>
    </row>
    <row r="1488" spans="2:2" x14ac:dyDescent="0.25">
      <c r="B1488" s="19"/>
    </row>
    <row r="1489" spans="2:2" x14ac:dyDescent="0.25">
      <c r="B1489" s="19"/>
    </row>
    <row r="1490" spans="2:2" x14ac:dyDescent="0.25">
      <c r="B1490" s="19"/>
    </row>
    <row r="1491" spans="2:2" x14ac:dyDescent="0.25">
      <c r="B1491" s="19"/>
    </row>
    <row r="1492" spans="2:2" x14ac:dyDescent="0.25">
      <c r="B1492" s="19"/>
    </row>
    <row r="1493" spans="2:2" x14ac:dyDescent="0.25">
      <c r="B1493" s="19"/>
    </row>
    <row r="1494" spans="2:2" x14ac:dyDescent="0.25">
      <c r="B1494" s="19"/>
    </row>
    <row r="1495" spans="2:2" x14ac:dyDescent="0.25">
      <c r="B1495" s="19"/>
    </row>
    <row r="1496" spans="2:2" x14ac:dyDescent="0.25">
      <c r="B1496" s="19"/>
    </row>
    <row r="1497" spans="2:2" x14ac:dyDescent="0.25">
      <c r="B1497" s="19"/>
    </row>
    <row r="1498" spans="2:2" x14ac:dyDescent="0.25">
      <c r="B1498" s="19"/>
    </row>
    <row r="1499" spans="2:2" x14ac:dyDescent="0.25">
      <c r="B1499" s="19"/>
    </row>
    <row r="1500" spans="2:2" x14ac:dyDescent="0.25">
      <c r="B1500" s="19"/>
    </row>
    <row r="1501" spans="2:2" x14ac:dyDescent="0.25">
      <c r="B1501" s="19"/>
    </row>
    <row r="1502" spans="2:2" x14ac:dyDescent="0.25">
      <c r="B1502" s="19"/>
    </row>
    <row r="1503" spans="2:2" x14ac:dyDescent="0.25">
      <c r="B1503" s="19"/>
    </row>
    <row r="1504" spans="2:2" x14ac:dyDescent="0.25">
      <c r="B1504" s="19"/>
    </row>
    <row r="1505" spans="2:2" x14ac:dyDescent="0.25">
      <c r="B1505" s="19"/>
    </row>
    <row r="1506" spans="2:2" x14ac:dyDescent="0.25">
      <c r="B1506" s="19"/>
    </row>
    <row r="1507" spans="2:2" x14ac:dyDescent="0.25">
      <c r="B1507" s="19"/>
    </row>
    <row r="1508" spans="2:2" x14ac:dyDescent="0.25">
      <c r="B1508" s="19"/>
    </row>
    <row r="1509" spans="2:2" x14ac:dyDescent="0.25">
      <c r="B1509" s="19"/>
    </row>
    <row r="1510" spans="2:2" x14ac:dyDescent="0.25">
      <c r="B1510" s="19"/>
    </row>
    <row r="1511" spans="2:2" x14ac:dyDescent="0.25">
      <c r="B1511" s="19"/>
    </row>
    <row r="1512" spans="2:2" x14ac:dyDescent="0.25">
      <c r="B1512" s="19"/>
    </row>
    <row r="1513" spans="2:2" x14ac:dyDescent="0.25">
      <c r="B1513" s="19"/>
    </row>
    <row r="1514" spans="2:2" x14ac:dyDescent="0.25">
      <c r="B1514" s="19"/>
    </row>
    <row r="1515" spans="2:2" x14ac:dyDescent="0.25">
      <c r="B1515" s="19"/>
    </row>
    <row r="1516" spans="2:2" x14ac:dyDescent="0.25">
      <c r="B1516" s="19"/>
    </row>
    <row r="1517" spans="2:2" x14ac:dyDescent="0.25">
      <c r="B1517" s="19"/>
    </row>
    <row r="1518" spans="2:2" x14ac:dyDescent="0.25">
      <c r="B1518" s="19"/>
    </row>
    <row r="1519" spans="2:2" x14ac:dyDescent="0.25">
      <c r="B1519" s="19"/>
    </row>
    <row r="1520" spans="2:2" x14ac:dyDescent="0.25">
      <c r="B1520" s="19"/>
    </row>
    <row r="1521" spans="2:2" x14ac:dyDescent="0.25">
      <c r="B1521" s="19"/>
    </row>
    <row r="1522" spans="2:2" x14ac:dyDescent="0.25">
      <c r="B1522" s="19"/>
    </row>
    <row r="1523" spans="2:2" x14ac:dyDescent="0.25">
      <c r="B1523" s="19"/>
    </row>
  </sheetData>
  <autoFilter ref="B6:O15" xr:uid="{4D6B8D4C-33BC-43DE-B5B1-A1ECD4C4CFAA}"/>
  <mergeCells count="2">
    <mergeCell ref="F5:I5"/>
    <mergeCell ref="J5:M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8D7F-23FF-499A-A4C3-A8E38B0494A5}">
  <dimension ref="B1:M1525"/>
  <sheetViews>
    <sheetView showGridLines="0" zoomScaleNormal="100" workbookViewId="0">
      <selection activeCell="E8" sqref="E8"/>
    </sheetView>
  </sheetViews>
  <sheetFormatPr defaultRowHeight="15" x14ac:dyDescent="0.25"/>
  <cols>
    <col min="2" max="2" width="32.5703125" style="9" customWidth="1"/>
    <col min="3" max="3" width="53.85546875" style="9" customWidth="1"/>
    <col min="4" max="4" width="21.7109375" customWidth="1"/>
    <col min="5" max="5" width="32.28515625" style="123" customWidth="1"/>
    <col min="6" max="6" width="20.140625" customWidth="1"/>
    <col min="7" max="8" width="21.7109375" style="40" customWidth="1"/>
    <col min="9" max="9" width="35.140625" style="123" customWidth="1"/>
    <col min="10" max="10" width="21.7109375" style="40" customWidth="1"/>
    <col min="11" max="11" width="24.140625" style="40" customWidth="1"/>
    <col min="12" max="12" width="21.7109375" style="40" customWidth="1"/>
    <col min="13" max="13" width="21.7109375" customWidth="1"/>
  </cols>
  <sheetData>
    <row r="1" spans="2:13" x14ac:dyDescent="0.25">
      <c r="B1" s="12"/>
      <c r="C1" s="13"/>
    </row>
    <row r="2" spans="2:13" ht="36" x14ac:dyDescent="0.55000000000000004">
      <c r="B2" s="34" t="s">
        <v>65</v>
      </c>
      <c r="C2" s="13"/>
    </row>
    <row r="3" spans="2:13" ht="40.5" customHeight="1" thickBot="1" x14ac:dyDescent="0.45">
      <c r="B3" s="30" t="s">
        <v>108</v>
      </c>
      <c r="C3" s="13"/>
    </row>
    <row r="4" spans="2:13" ht="15.75" thickBot="1" x14ac:dyDescent="0.3">
      <c r="B4" s="227" t="s">
        <v>68</v>
      </c>
      <c r="C4" s="228"/>
      <c r="D4" s="228"/>
      <c r="E4" s="228"/>
      <c r="F4" s="229"/>
    </row>
    <row r="5" spans="2:13" x14ac:dyDescent="0.25">
      <c r="B5" s="12"/>
      <c r="C5" s="13"/>
      <c r="E5"/>
      <c r="G5"/>
      <c r="H5"/>
      <c r="I5"/>
      <c r="J5"/>
      <c r="K5"/>
      <c r="L5"/>
    </row>
    <row r="6" spans="2:13" s="124" customFormat="1" ht="30" x14ac:dyDescent="0.25">
      <c r="B6" s="165" t="s">
        <v>0</v>
      </c>
      <c r="C6" s="165" t="s">
        <v>121</v>
      </c>
      <c r="D6" s="166" t="s">
        <v>56</v>
      </c>
      <c r="E6" s="166" t="s">
        <v>122</v>
      </c>
      <c r="F6" s="168" t="s">
        <v>124</v>
      </c>
      <c r="G6" s="166" t="s">
        <v>123</v>
      </c>
      <c r="H6"/>
      <c r="I6"/>
      <c r="J6"/>
      <c r="K6"/>
      <c r="L6"/>
      <c r="M6"/>
    </row>
    <row r="7" spans="2:13" x14ac:dyDescent="0.25">
      <c r="B7" s="167" t="s">
        <v>120</v>
      </c>
      <c r="C7" s="167" t="s">
        <v>125</v>
      </c>
      <c r="D7" s="128" t="s">
        <v>128</v>
      </c>
      <c r="E7" s="151">
        <v>0</v>
      </c>
      <c r="F7" s="60">
        <v>1400</v>
      </c>
      <c r="G7" s="130">
        <f>E7*F7</f>
        <v>0</v>
      </c>
      <c r="H7"/>
      <c r="I7"/>
      <c r="J7"/>
      <c r="K7"/>
      <c r="L7"/>
    </row>
    <row r="8" spans="2:13" x14ac:dyDescent="0.25">
      <c r="B8" s="167" t="s">
        <v>120</v>
      </c>
      <c r="C8" s="167" t="s">
        <v>126</v>
      </c>
      <c r="D8" s="128" t="s">
        <v>127</v>
      </c>
      <c r="E8" s="151">
        <v>0</v>
      </c>
      <c r="F8" s="60">
        <v>1320</v>
      </c>
      <c r="G8" s="130">
        <f t="shared" ref="G8:G18" si="0">E8*F8</f>
        <v>0</v>
      </c>
      <c r="H8"/>
      <c r="I8"/>
      <c r="J8"/>
      <c r="K8"/>
      <c r="L8"/>
    </row>
    <row r="9" spans="2:13" x14ac:dyDescent="0.25">
      <c r="B9" s="167" t="s">
        <v>120</v>
      </c>
      <c r="C9" s="167" t="s">
        <v>129</v>
      </c>
      <c r="D9" s="128" t="s">
        <v>128</v>
      </c>
      <c r="E9" s="151">
        <v>0</v>
      </c>
      <c r="F9" s="60">
        <v>50</v>
      </c>
      <c r="G9" s="130">
        <f t="shared" si="0"/>
        <v>0</v>
      </c>
      <c r="H9"/>
      <c r="I9"/>
      <c r="J9"/>
      <c r="K9"/>
      <c r="L9"/>
    </row>
    <row r="10" spans="2:13" x14ac:dyDescent="0.25">
      <c r="B10" s="167" t="s">
        <v>120</v>
      </c>
      <c r="C10" s="167" t="s">
        <v>130</v>
      </c>
      <c r="D10" s="128" t="s">
        <v>128</v>
      </c>
      <c r="E10" s="151">
        <v>0</v>
      </c>
      <c r="F10" s="60">
        <v>60</v>
      </c>
      <c r="G10" s="130">
        <f t="shared" si="0"/>
        <v>0</v>
      </c>
      <c r="H10"/>
      <c r="I10"/>
      <c r="J10"/>
      <c r="K10"/>
      <c r="L10"/>
    </row>
    <row r="11" spans="2:13" x14ac:dyDescent="0.25">
      <c r="B11" s="167" t="s">
        <v>120</v>
      </c>
      <c r="C11" s="167" t="s">
        <v>131</v>
      </c>
      <c r="D11" s="128" t="s">
        <v>128</v>
      </c>
      <c r="E11" s="151">
        <v>0</v>
      </c>
      <c r="F11" s="60">
        <v>20</v>
      </c>
      <c r="G11" s="130">
        <f t="shared" si="0"/>
        <v>0</v>
      </c>
      <c r="H11"/>
      <c r="I11"/>
      <c r="J11"/>
      <c r="K11"/>
      <c r="L11"/>
    </row>
    <row r="12" spans="2:13" x14ac:dyDescent="0.25">
      <c r="B12" s="167" t="s">
        <v>120</v>
      </c>
      <c r="C12" s="167" t="s">
        <v>132</v>
      </c>
      <c r="D12" s="128" t="s">
        <v>128</v>
      </c>
      <c r="E12" s="151">
        <v>0</v>
      </c>
      <c r="F12" s="60">
        <v>25</v>
      </c>
      <c r="G12" s="130">
        <f t="shared" si="0"/>
        <v>0</v>
      </c>
      <c r="H12"/>
      <c r="I12"/>
      <c r="J12"/>
      <c r="K12"/>
      <c r="L12"/>
    </row>
    <row r="13" spans="2:13" x14ac:dyDescent="0.25">
      <c r="B13" s="167" t="s">
        <v>120</v>
      </c>
      <c r="C13" s="167" t="s">
        <v>133</v>
      </c>
      <c r="D13" s="128" t="s">
        <v>134</v>
      </c>
      <c r="E13" s="151">
        <v>0</v>
      </c>
      <c r="F13" s="60">
        <v>8</v>
      </c>
      <c r="G13" s="130">
        <f t="shared" si="0"/>
        <v>0</v>
      </c>
      <c r="H13"/>
      <c r="I13"/>
      <c r="J13"/>
      <c r="K13"/>
      <c r="L13"/>
    </row>
    <row r="14" spans="2:13" x14ac:dyDescent="0.25">
      <c r="B14" s="167" t="s">
        <v>136</v>
      </c>
      <c r="C14" s="167" t="s">
        <v>125</v>
      </c>
      <c r="D14" s="128" t="s">
        <v>128</v>
      </c>
      <c r="E14" s="151">
        <v>0</v>
      </c>
      <c r="F14" s="60">
        <v>1536</v>
      </c>
      <c r="G14" s="130">
        <f t="shared" si="0"/>
        <v>0</v>
      </c>
      <c r="H14"/>
      <c r="I14"/>
      <c r="J14"/>
      <c r="K14"/>
      <c r="L14"/>
    </row>
    <row r="15" spans="2:13" x14ac:dyDescent="0.25">
      <c r="B15" s="167" t="s">
        <v>136</v>
      </c>
      <c r="C15" s="167" t="s">
        <v>126</v>
      </c>
      <c r="D15" s="128" t="s">
        <v>127</v>
      </c>
      <c r="E15" s="151">
        <v>0</v>
      </c>
      <c r="F15" s="60">
        <v>480</v>
      </c>
      <c r="G15" s="130">
        <f t="shared" si="0"/>
        <v>0</v>
      </c>
      <c r="H15"/>
      <c r="I15"/>
      <c r="J15"/>
      <c r="K15"/>
      <c r="L15"/>
    </row>
    <row r="16" spans="2:13" x14ac:dyDescent="0.25">
      <c r="B16" s="167" t="s">
        <v>136</v>
      </c>
      <c r="C16" s="167" t="s">
        <v>129</v>
      </c>
      <c r="D16" s="128" t="s">
        <v>128</v>
      </c>
      <c r="E16" s="151">
        <v>0</v>
      </c>
      <c r="F16" s="60">
        <v>125</v>
      </c>
      <c r="G16" s="130">
        <f t="shared" si="0"/>
        <v>0</v>
      </c>
      <c r="H16"/>
      <c r="I16"/>
      <c r="J16"/>
      <c r="K16"/>
      <c r="L16"/>
    </row>
    <row r="17" spans="2:12" x14ac:dyDescent="0.25">
      <c r="B17" s="167" t="s">
        <v>136</v>
      </c>
      <c r="C17" s="167" t="s">
        <v>135</v>
      </c>
      <c r="D17" s="128" t="s">
        <v>128</v>
      </c>
      <c r="E17" s="151">
        <v>0</v>
      </c>
      <c r="F17" s="60">
        <v>60</v>
      </c>
      <c r="G17" s="130">
        <f t="shared" si="0"/>
        <v>0</v>
      </c>
      <c r="H17"/>
      <c r="I17"/>
      <c r="J17"/>
      <c r="K17"/>
      <c r="L17"/>
    </row>
    <row r="18" spans="2:12" x14ac:dyDescent="0.25">
      <c r="B18" s="167" t="s">
        <v>136</v>
      </c>
      <c r="C18" s="167" t="s">
        <v>133</v>
      </c>
      <c r="D18" s="128" t="s">
        <v>134</v>
      </c>
      <c r="E18" s="151">
        <v>0</v>
      </c>
      <c r="F18" s="60">
        <v>8</v>
      </c>
      <c r="G18" s="130">
        <f t="shared" si="0"/>
        <v>0</v>
      </c>
    </row>
    <row r="19" spans="2:12" x14ac:dyDescent="0.25">
      <c r="B19"/>
      <c r="C19"/>
    </row>
    <row r="20" spans="2:12" x14ac:dyDescent="0.25">
      <c r="B20"/>
      <c r="C20"/>
    </row>
    <row r="21" spans="2:12" x14ac:dyDescent="0.25">
      <c r="B21"/>
      <c r="C21"/>
    </row>
    <row r="22" spans="2:12" x14ac:dyDescent="0.25">
      <c r="B22"/>
      <c r="C22"/>
    </row>
    <row r="23" spans="2:12" x14ac:dyDescent="0.25">
      <c r="B23"/>
      <c r="C23"/>
    </row>
    <row r="24" spans="2:12" x14ac:dyDescent="0.25">
      <c r="B24"/>
      <c r="C24"/>
    </row>
    <row r="25" spans="2:12" x14ac:dyDescent="0.25">
      <c r="B25"/>
      <c r="C25"/>
    </row>
    <row r="26" spans="2:12" x14ac:dyDescent="0.25">
      <c r="B26"/>
      <c r="C26"/>
    </row>
    <row r="27" spans="2:12" x14ac:dyDescent="0.25">
      <c r="B27"/>
      <c r="C27"/>
    </row>
    <row r="28" spans="2:12" x14ac:dyDescent="0.25">
      <c r="B28"/>
      <c r="C28"/>
    </row>
    <row r="29" spans="2:12" x14ac:dyDescent="0.25">
      <c r="B29"/>
      <c r="C29"/>
    </row>
    <row r="30" spans="2:12" x14ac:dyDescent="0.25">
      <c r="B30"/>
      <c r="C30"/>
    </row>
    <row r="31" spans="2:12" x14ac:dyDescent="0.25">
      <c r="B31"/>
      <c r="C31"/>
    </row>
    <row r="32" spans="2:12"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43" spans="2:3" x14ac:dyDescent="0.25">
      <c r="B43"/>
      <c r="C43"/>
    </row>
    <row r="44" spans="2:3" x14ac:dyDescent="0.25">
      <c r="B44"/>
      <c r="C44"/>
    </row>
    <row r="45" spans="2:3" x14ac:dyDescent="0.25">
      <c r="B45"/>
      <c r="C45"/>
    </row>
    <row r="46" spans="2:3" x14ac:dyDescent="0.25">
      <c r="B46"/>
      <c r="C46"/>
    </row>
    <row r="47" spans="2:3" x14ac:dyDescent="0.25">
      <c r="B47"/>
      <c r="C47"/>
    </row>
    <row r="48" spans="2:3" x14ac:dyDescent="0.25">
      <c r="B48"/>
      <c r="C48"/>
    </row>
    <row r="49" spans="2:3" x14ac:dyDescent="0.25">
      <c r="B49"/>
      <c r="C49"/>
    </row>
    <row r="50" spans="2:3" x14ac:dyDescent="0.25">
      <c r="B50"/>
      <c r="C50"/>
    </row>
    <row r="51" spans="2:3" x14ac:dyDescent="0.25">
      <c r="B51"/>
      <c r="C51"/>
    </row>
    <row r="52" spans="2:3" x14ac:dyDescent="0.25">
      <c r="B52"/>
      <c r="C52"/>
    </row>
    <row r="53" spans="2:3" x14ac:dyDescent="0.25">
      <c r="B53"/>
      <c r="C53"/>
    </row>
    <row r="54" spans="2:3" x14ac:dyDescent="0.25">
      <c r="B54"/>
      <c r="C54"/>
    </row>
    <row r="55" spans="2:3" x14ac:dyDescent="0.25">
      <c r="B55"/>
      <c r="C55"/>
    </row>
    <row r="56" spans="2:3" x14ac:dyDescent="0.25">
      <c r="B56"/>
      <c r="C56"/>
    </row>
    <row r="57" spans="2:3" x14ac:dyDescent="0.25">
      <c r="B57"/>
      <c r="C57"/>
    </row>
    <row r="58" spans="2:3" x14ac:dyDescent="0.25">
      <c r="B58"/>
      <c r="C58"/>
    </row>
    <row r="59" spans="2:3" x14ac:dyDescent="0.25">
      <c r="B59"/>
      <c r="C59"/>
    </row>
    <row r="60" spans="2:3" x14ac:dyDescent="0.25">
      <c r="B60"/>
      <c r="C60"/>
    </row>
    <row r="61" spans="2:3" x14ac:dyDescent="0.25">
      <c r="B61"/>
      <c r="C61"/>
    </row>
    <row r="62" spans="2:3" x14ac:dyDescent="0.25">
      <c r="B62"/>
      <c r="C62"/>
    </row>
    <row r="63" spans="2:3" x14ac:dyDescent="0.25">
      <c r="B63"/>
      <c r="C63"/>
    </row>
    <row r="64" spans="2:3" x14ac:dyDescent="0.25">
      <c r="B64"/>
      <c r="C64"/>
    </row>
    <row r="65" spans="2:3" x14ac:dyDescent="0.25">
      <c r="B65"/>
      <c r="C65"/>
    </row>
    <row r="66" spans="2:3" x14ac:dyDescent="0.25">
      <c r="B66"/>
      <c r="C66"/>
    </row>
    <row r="67" spans="2:3" x14ac:dyDescent="0.25">
      <c r="B67"/>
      <c r="C67"/>
    </row>
    <row r="68" spans="2:3" x14ac:dyDescent="0.25">
      <c r="B68"/>
      <c r="C68"/>
    </row>
    <row r="69" spans="2:3" x14ac:dyDescent="0.25">
      <c r="B69"/>
      <c r="C69"/>
    </row>
    <row r="70" spans="2:3" x14ac:dyDescent="0.25">
      <c r="B70"/>
      <c r="C70"/>
    </row>
    <row r="71" spans="2:3" x14ac:dyDescent="0.25">
      <c r="B71"/>
      <c r="C71"/>
    </row>
    <row r="72" spans="2:3" x14ac:dyDescent="0.25">
      <c r="B72"/>
      <c r="C72"/>
    </row>
    <row r="73" spans="2:3" x14ac:dyDescent="0.25">
      <c r="B73"/>
      <c r="C73"/>
    </row>
    <row r="74" spans="2:3" x14ac:dyDescent="0.25">
      <c r="B74"/>
      <c r="C74"/>
    </row>
    <row r="75" spans="2:3" x14ac:dyDescent="0.25">
      <c r="B75"/>
      <c r="C75"/>
    </row>
    <row r="76" spans="2:3" x14ac:dyDescent="0.25">
      <c r="B76"/>
      <c r="C76"/>
    </row>
    <row r="77" spans="2:3" x14ac:dyDescent="0.25">
      <c r="B77"/>
      <c r="C77"/>
    </row>
    <row r="78" spans="2:3" x14ac:dyDescent="0.25">
      <c r="B78"/>
      <c r="C78"/>
    </row>
    <row r="79" spans="2:3" x14ac:dyDescent="0.25">
      <c r="B79"/>
      <c r="C79"/>
    </row>
    <row r="80" spans="2:3" x14ac:dyDescent="0.25">
      <c r="B80"/>
      <c r="C80"/>
    </row>
    <row r="81" spans="2:3" x14ac:dyDescent="0.25">
      <c r="B81"/>
      <c r="C81"/>
    </row>
    <row r="82" spans="2:3" x14ac:dyDescent="0.25">
      <c r="B82"/>
      <c r="C82"/>
    </row>
    <row r="83" spans="2:3" x14ac:dyDescent="0.25">
      <c r="B83"/>
      <c r="C83"/>
    </row>
    <row r="84" spans="2:3" x14ac:dyDescent="0.25">
      <c r="B84"/>
      <c r="C84"/>
    </row>
    <row r="85" spans="2:3" x14ac:dyDescent="0.25">
      <c r="B85"/>
      <c r="C85"/>
    </row>
    <row r="86" spans="2:3" x14ac:dyDescent="0.25">
      <c r="B86"/>
      <c r="C86"/>
    </row>
    <row r="87" spans="2:3" x14ac:dyDescent="0.25">
      <c r="B87"/>
      <c r="C87"/>
    </row>
    <row r="88" spans="2:3" x14ac:dyDescent="0.25">
      <c r="B88"/>
      <c r="C88"/>
    </row>
    <row r="89" spans="2:3" x14ac:dyDescent="0.25">
      <c r="B89"/>
      <c r="C89"/>
    </row>
    <row r="90" spans="2:3" x14ac:dyDescent="0.25">
      <c r="B90"/>
      <c r="C90"/>
    </row>
    <row r="91" spans="2:3" x14ac:dyDescent="0.25">
      <c r="B91"/>
      <c r="C91"/>
    </row>
    <row r="92" spans="2:3" x14ac:dyDescent="0.25">
      <c r="B92"/>
      <c r="C92"/>
    </row>
    <row r="93" spans="2:3" x14ac:dyDescent="0.25">
      <c r="B93"/>
      <c r="C93"/>
    </row>
    <row r="94" spans="2:3" x14ac:dyDescent="0.25">
      <c r="B94"/>
      <c r="C94"/>
    </row>
    <row r="95" spans="2:3" x14ac:dyDescent="0.25">
      <c r="B95"/>
      <c r="C95"/>
    </row>
    <row r="96" spans="2:3" x14ac:dyDescent="0.25">
      <c r="B96"/>
      <c r="C96"/>
    </row>
    <row r="97" spans="2:3" x14ac:dyDescent="0.25">
      <c r="B97"/>
      <c r="C97"/>
    </row>
    <row r="98" spans="2:3" x14ac:dyDescent="0.25">
      <c r="B98"/>
      <c r="C98"/>
    </row>
    <row r="99" spans="2:3" x14ac:dyDescent="0.25">
      <c r="B99"/>
      <c r="C99"/>
    </row>
    <row r="100" spans="2:3" x14ac:dyDescent="0.25">
      <c r="B100"/>
      <c r="C100"/>
    </row>
    <row r="101" spans="2:3" x14ac:dyDescent="0.25">
      <c r="B101"/>
      <c r="C101"/>
    </row>
    <row r="102" spans="2:3" x14ac:dyDescent="0.25">
      <c r="B102"/>
      <c r="C102"/>
    </row>
    <row r="103" spans="2:3" x14ac:dyDescent="0.25">
      <c r="B103"/>
      <c r="C103"/>
    </row>
    <row r="104" spans="2:3" x14ac:dyDescent="0.25">
      <c r="B104"/>
      <c r="C104"/>
    </row>
    <row r="105" spans="2:3" x14ac:dyDescent="0.25">
      <c r="B105"/>
      <c r="C105"/>
    </row>
    <row r="106" spans="2:3" x14ac:dyDescent="0.25">
      <c r="B106"/>
      <c r="C106"/>
    </row>
    <row r="107" spans="2:3" x14ac:dyDescent="0.25">
      <c r="B107"/>
      <c r="C107"/>
    </row>
    <row r="108" spans="2:3" x14ac:dyDescent="0.25">
      <c r="B108"/>
      <c r="C108"/>
    </row>
    <row r="109" spans="2:3" x14ac:dyDescent="0.25">
      <c r="B109"/>
      <c r="C109"/>
    </row>
    <row r="110" spans="2:3" x14ac:dyDescent="0.25">
      <c r="B110"/>
      <c r="C110"/>
    </row>
    <row r="111" spans="2:3" x14ac:dyDescent="0.25">
      <c r="B111"/>
      <c r="C111"/>
    </row>
    <row r="112" spans="2:3" x14ac:dyDescent="0.25">
      <c r="B112"/>
      <c r="C112"/>
    </row>
    <row r="113" spans="2:3" x14ac:dyDescent="0.25">
      <c r="B113"/>
      <c r="C113"/>
    </row>
    <row r="114" spans="2:3" x14ac:dyDescent="0.25">
      <c r="B114"/>
      <c r="C114"/>
    </row>
    <row r="115" spans="2:3" x14ac:dyDescent="0.25">
      <c r="B115"/>
      <c r="C115"/>
    </row>
    <row r="116" spans="2:3" x14ac:dyDescent="0.25">
      <c r="B116"/>
      <c r="C116"/>
    </row>
    <row r="117" spans="2:3" x14ac:dyDescent="0.25">
      <c r="B117"/>
      <c r="C117"/>
    </row>
    <row r="118" spans="2:3" x14ac:dyDescent="0.25">
      <c r="B118"/>
      <c r="C118"/>
    </row>
    <row r="119" spans="2:3" x14ac:dyDescent="0.25">
      <c r="B119"/>
      <c r="C119"/>
    </row>
    <row r="120" spans="2:3" x14ac:dyDescent="0.25">
      <c r="B120"/>
      <c r="C120"/>
    </row>
    <row r="121" spans="2:3" x14ac:dyDescent="0.25">
      <c r="B121"/>
      <c r="C121"/>
    </row>
    <row r="122" spans="2:3" x14ac:dyDescent="0.25">
      <c r="B122"/>
      <c r="C122"/>
    </row>
    <row r="123" spans="2:3" x14ac:dyDescent="0.25">
      <c r="B123"/>
      <c r="C123"/>
    </row>
    <row r="124" spans="2:3" x14ac:dyDescent="0.25">
      <c r="B124"/>
      <c r="C124"/>
    </row>
    <row r="125" spans="2:3" x14ac:dyDescent="0.25">
      <c r="B125"/>
      <c r="C125"/>
    </row>
    <row r="126" spans="2:3" x14ac:dyDescent="0.25">
      <c r="B126"/>
      <c r="C126"/>
    </row>
    <row r="127" spans="2:3" x14ac:dyDescent="0.25">
      <c r="B127"/>
      <c r="C127"/>
    </row>
    <row r="128" spans="2:3" x14ac:dyDescent="0.25">
      <c r="B128"/>
      <c r="C128"/>
    </row>
    <row r="129" spans="2:3" x14ac:dyDescent="0.25">
      <c r="B129"/>
      <c r="C129"/>
    </row>
    <row r="130" spans="2:3" x14ac:dyDescent="0.25">
      <c r="B130"/>
      <c r="C130"/>
    </row>
    <row r="131" spans="2:3" x14ac:dyDescent="0.25">
      <c r="B131"/>
      <c r="C131"/>
    </row>
    <row r="132" spans="2:3" x14ac:dyDescent="0.25">
      <c r="B132"/>
      <c r="C132"/>
    </row>
    <row r="133" spans="2:3" x14ac:dyDescent="0.25">
      <c r="B133"/>
      <c r="C133"/>
    </row>
    <row r="134" spans="2:3" x14ac:dyDescent="0.25">
      <c r="B134"/>
      <c r="C134"/>
    </row>
    <row r="135" spans="2:3" x14ac:dyDescent="0.25">
      <c r="B135"/>
      <c r="C135"/>
    </row>
    <row r="136" spans="2:3" x14ac:dyDescent="0.25">
      <c r="B136"/>
      <c r="C136"/>
    </row>
    <row r="137" spans="2:3" x14ac:dyDescent="0.25">
      <c r="B137"/>
      <c r="C137"/>
    </row>
    <row r="138" spans="2:3" x14ac:dyDescent="0.25">
      <c r="B138"/>
      <c r="C138"/>
    </row>
    <row r="139" spans="2:3" x14ac:dyDescent="0.25">
      <c r="B139"/>
      <c r="C139"/>
    </row>
    <row r="140" spans="2:3" x14ac:dyDescent="0.25">
      <c r="B140"/>
      <c r="C140"/>
    </row>
    <row r="141" spans="2:3" x14ac:dyDescent="0.25">
      <c r="B141"/>
      <c r="C141"/>
    </row>
    <row r="142" spans="2:3" x14ac:dyDescent="0.25">
      <c r="B142"/>
      <c r="C142"/>
    </row>
    <row r="143" spans="2:3" x14ac:dyDescent="0.25">
      <c r="B143"/>
      <c r="C143"/>
    </row>
    <row r="144" spans="2:3" x14ac:dyDescent="0.25">
      <c r="B144"/>
      <c r="C144"/>
    </row>
    <row r="145" spans="2:3" x14ac:dyDescent="0.25">
      <c r="B145"/>
      <c r="C145"/>
    </row>
    <row r="146" spans="2:3" x14ac:dyDescent="0.25">
      <c r="B146"/>
      <c r="C146"/>
    </row>
    <row r="147" spans="2:3" x14ac:dyDescent="0.25">
      <c r="B147"/>
      <c r="C147"/>
    </row>
    <row r="148" spans="2:3" x14ac:dyDescent="0.25">
      <c r="B148"/>
      <c r="C148"/>
    </row>
    <row r="149" spans="2:3" x14ac:dyDescent="0.25">
      <c r="B149"/>
      <c r="C149"/>
    </row>
    <row r="150" spans="2:3" x14ac:dyDescent="0.25">
      <c r="B150"/>
      <c r="C150"/>
    </row>
    <row r="151" spans="2:3" x14ac:dyDescent="0.25">
      <c r="B151"/>
      <c r="C151"/>
    </row>
    <row r="152" spans="2:3" x14ac:dyDescent="0.25">
      <c r="B152"/>
      <c r="C152"/>
    </row>
    <row r="153" spans="2:3" x14ac:dyDescent="0.25">
      <c r="B153"/>
      <c r="C153"/>
    </row>
    <row r="154" spans="2:3" x14ac:dyDescent="0.25">
      <c r="B154"/>
      <c r="C154"/>
    </row>
    <row r="155" spans="2:3" x14ac:dyDescent="0.25">
      <c r="B155"/>
      <c r="C155"/>
    </row>
    <row r="156" spans="2:3" x14ac:dyDescent="0.25">
      <c r="B156"/>
      <c r="C156"/>
    </row>
    <row r="157" spans="2:3" x14ac:dyDescent="0.25">
      <c r="B157"/>
      <c r="C157"/>
    </row>
    <row r="158" spans="2:3" x14ac:dyDescent="0.25">
      <c r="B158"/>
      <c r="C158"/>
    </row>
    <row r="159" spans="2:3" x14ac:dyDescent="0.25">
      <c r="B159"/>
      <c r="C159"/>
    </row>
    <row r="160" spans="2:3" x14ac:dyDescent="0.25">
      <c r="B160"/>
      <c r="C160"/>
    </row>
    <row r="161" spans="2:3" x14ac:dyDescent="0.25">
      <c r="B161"/>
      <c r="C161"/>
    </row>
    <row r="162" spans="2:3" x14ac:dyDescent="0.25">
      <c r="B162"/>
      <c r="C162"/>
    </row>
    <row r="163" spans="2:3" x14ac:dyDescent="0.25">
      <c r="B163"/>
      <c r="C163"/>
    </row>
    <row r="164" spans="2:3" x14ac:dyDescent="0.25">
      <c r="B164"/>
      <c r="C164"/>
    </row>
    <row r="165" spans="2:3" x14ac:dyDescent="0.25">
      <c r="B165"/>
      <c r="C165"/>
    </row>
    <row r="166" spans="2:3" x14ac:dyDescent="0.25">
      <c r="B166"/>
      <c r="C166"/>
    </row>
    <row r="167" spans="2:3" x14ac:dyDescent="0.25">
      <c r="B167"/>
      <c r="C167"/>
    </row>
    <row r="168" spans="2:3" x14ac:dyDescent="0.25">
      <c r="B168"/>
      <c r="C168"/>
    </row>
    <row r="169" spans="2:3" x14ac:dyDescent="0.25">
      <c r="B169"/>
      <c r="C169"/>
    </row>
    <row r="170" spans="2:3" x14ac:dyDescent="0.25">
      <c r="B170"/>
      <c r="C170"/>
    </row>
    <row r="171" spans="2:3" x14ac:dyDescent="0.25">
      <c r="B171"/>
      <c r="C171"/>
    </row>
    <row r="172" spans="2:3" x14ac:dyDescent="0.25">
      <c r="B172"/>
      <c r="C172"/>
    </row>
    <row r="173" spans="2:3" x14ac:dyDescent="0.25">
      <c r="B173"/>
      <c r="C173"/>
    </row>
    <row r="174" spans="2:3" x14ac:dyDescent="0.25">
      <c r="B174"/>
      <c r="C174"/>
    </row>
    <row r="175" spans="2:3" x14ac:dyDescent="0.25">
      <c r="B175"/>
      <c r="C175"/>
    </row>
    <row r="176" spans="2:3" x14ac:dyDescent="0.25">
      <c r="B176"/>
      <c r="C176"/>
    </row>
    <row r="177" spans="2:3" x14ac:dyDescent="0.25">
      <c r="B177"/>
      <c r="C177"/>
    </row>
    <row r="178" spans="2:3" x14ac:dyDescent="0.25">
      <c r="B178"/>
      <c r="C178"/>
    </row>
    <row r="179" spans="2:3" x14ac:dyDescent="0.25">
      <c r="B179"/>
      <c r="C179"/>
    </row>
    <row r="180" spans="2:3" x14ac:dyDescent="0.25">
      <c r="B180"/>
      <c r="C180"/>
    </row>
    <row r="181" spans="2:3" x14ac:dyDescent="0.25">
      <c r="B181"/>
      <c r="C181"/>
    </row>
    <row r="182" spans="2:3" x14ac:dyDescent="0.25">
      <c r="B182"/>
      <c r="C182"/>
    </row>
    <row r="183" spans="2:3" x14ac:dyDescent="0.25">
      <c r="B183"/>
      <c r="C183"/>
    </row>
    <row r="184" spans="2:3" x14ac:dyDescent="0.25">
      <c r="B184"/>
      <c r="C184"/>
    </row>
    <row r="185" spans="2:3" x14ac:dyDescent="0.25">
      <c r="B185"/>
      <c r="C185"/>
    </row>
    <row r="186" spans="2:3" x14ac:dyDescent="0.25">
      <c r="B186"/>
      <c r="C186"/>
    </row>
    <row r="187" spans="2:3" x14ac:dyDescent="0.25">
      <c r="B187"/>
      <c r="C187"/>
    </row>
    <row r="188" spans="2:3" x14ac:dyDescent="0.25">
      <c r="B188"/>
      <c r="C188"/>
    </row>
    <row r="189" spans="2:3" x14ac:dyDescent="0.25">
      <c r="B189"/>
      <c r="C189"/>
    </row>
    <row r="190" spans="2:3" x14ac:dyDescent="0.25">
      <c r="B190"/>
      <c r="C190"/>
    </row>
    <row r="191" spans="2:3" x14ac:dyDescent="0.25">
      <c r="B191"/>
      <c r="C191"/>
    </row>
    <row r="192" spans="2:3" x14ac:dyDescent="0.25">
      <c r="B192"/>
      <c r="C192"/>
    </row>
    <row r="193" spans="2:3" x14ac:dyDescent="0.25">
      <c r="B193"/>
      <c r="C193"/>
    </row>
    <row r="194" spans="2:3" x14ac:dyDescent="0.25">
      <c r="B194"/>
      <c r="C194"/>
    </row>
    <row r="195" spans="2:3" x14ac:dyDescent="0.25">
      <c r="B195"/>
      <c r="C195"/>
    </row>
    <row r="196" spans="2:3" x14ac:dyDescent="0.25">
      <c r="B196"/>
      <c r="C196"/>
    </row>
    <row r="197" spans="2:3" x14ac:dyDescent="0.25">
      <c r="B197"/>
      <c r="C197"/>
    </row>
    <row r="198" spans="2:3" x14ac:dyDescent="0.25">
      <c r="B198"/>
      <c r="C198"/>
    </row>
    <row r="199" spans="2:3" x14ac:dyDescent="0.25">
      <c r="B199"/>
      <c r="C199"/>
    </row>
    <row r="200" spans="2:3" x14ac:dyDescent="0.25">
      <c r="B200"/>
      <c r="C200"/>
    </row>
    <row r="201" spans="2:3" x14ac:dyDescent="0.25">
      <c r="B201"/>
      <c r="C201"/>
    </row>
    <row r="202" spans="2:3" x14ac:dyDescent="0.25">
      <c r="B202"/>
      <c r="C202"/>
    </row>
    <row r="203" spans="2:3" x14ac:dyDescent="0.25">
      <c r="B203"/>
      <c r="C203"/>
    </row>
    <row r="204" spans="2:3" x14ac:dyDescent="0.25">
      <c r="B204"/>
      <c r="C204"/>
    </row>
    <row r="205" spans="2:3" x14ac:dyDescent="0.25">
      <c r="B205"/>
      <c r="C205"/>
    </row>
    <row r="206" spans="2:3" x14ac:dyDescent="0.25">
      <c r="B206"/>
      <c r="C206"/>
    </row>
    <row r="207" spans="2:3" x14ac:dyDescent="0.25">
      <c r="B207"/>
      <c r="C207"/>
    </row>
    <row r="208" spans="2:3" x14ac:dyDescent="0.25">
      <c r="B208"/>
      <c r="C208"/>
    </row>
    <row r="209" spans="2:3" x14ac:dyDescent="0.25">
      <c r="B209"/>
      <c r="C209"/>
    </row>
    <row r="210" spans="2:3" x14ac:dyDescent="0.25">
      <c r="B210"/>
      <c r="C210"/>
    </row>
    <row r="211" spans="2:3" x14ac:dyDescent="0.25">
      <c r="B211"/>
      <c r="C211"/>
    </row>
    <row r="212" spans="2:3" x14ac:dyDescent="0.25">
      <c r="B212"/>
      <c r="C212"/>
    </row>
    <row r="213" spans="2:3" x14ac:dyDescent="0.25">
      <c r="B213"/>
      <c r="C213"/>
    </row>
    <row r="214" spans="2:3" x14ac:dyDescent="0.25">
      <c r="B214"/>
      <c r="C214"/>
    </row>
    <row r="215" spans="2:3" x14ac:dyDescent="0.25">
      <c r="B215"/>
      <c r="C215"/>
    </row>
    <row r="216" spans="2:3" x14ac:dyDescent="0.25">
      <c r="B216"/>
      <c r="C216"/>
    </row>
    <row r="217" spans="2:3" x14ac:dyDescent="0.25">
      <c r="B217"/>
      <c r="C217"/>
    </row>
    <row r="218" spans="2:3" x14ac:dyDescent="0.25">
      <c r="B218"/>
      <c r="C218"/>
    </row>
    <row r="219" spans="2:3" x14ac:dyDescent="0.25">
      <c r="B219"/>
      <c r="C219"/>
    </row>
    <row r="220" spans="2:3" x14ac:dyDescent="0.25">
      <c r="B220"/>
      <c r="C220"/>
    </row>
    <row r="221" spans="2:3" x14ac:dyDescent="0.25">
      <c r="B221"/>
      <c r="C221"/>
    </row>
    <row r="222" spans="2:3" x14ac:dyDescent="0.25">
      <c r="B222"/>
      <c r="C222"/>
    </row>
    <row r="223" spans="2:3" x14ac:dyDescent="0.25">
      <c r="B223"/>
      <c r="C223"/>
    </row>
    <row r="224" spans="2:3" x14ac:dyDescent="0.25">
      <c r="B224"/>
      <c r="C224"/>
    </row>
    <row r="225" spans="2:3" x14ac:dyDescent="0.25">
      <c r="B225"/>
      <c r="C225"/>
    </row>
    <row r="226" spans="2:3" x14ac:dyDescent="0.25">
      <c r="B226"/>
      <c r="C226"/>
    </row>
    <row r="227" spans="2:3" x14ac:dyDescent="0.25">
      <c r="B227"/>
      <c r="C227"/>
    </row>
    <row r="228" spans="2:3" x14ac:dyDescent="0.25">
      <c r="B228"/>
      <c r="C228"/>
    </row>
    <row r="229" spans="2:3" x14ac:dyDescent="0.25">
      <c r="B229"/>
      <c r="C229"/>
    </row>
    <row r="230" spans="2:3" x14ac:dyDescent="0.25">
      <c r="B230"/>
      <c r="C230"/>
    </row>
    <row r="231" spans="2:3" x14ac:dyDescent="0.25">
      <c r="B231"/>
      <c r="C231"/>
    </row>
    <row r="232" spans="2:3" x14ac:dyDescent="0.25">
      <c r="B232"/>
      <c r="C232"/>
    </row>
    <row r="233" spans="2:3" x14ac:dyDescent="0.25">
      <c r="B233"/>
      <c r="C233"/>
    </row>
    <row r="234" spans="2:3" x14ac:dyDescent="0.25">
      <c r="B234"/>
      <c r="C234"/>
    </row>
    <row r="235" spans="2:3" x14ac:dyDescent="0.25">
      <c r="B235"/>
      <c r="C235"/>
    </row>
    <row r="236" spans="2:3" x14ac:dyDescent="0.25">
      <c r="B236"/>
      <c r="C236"/>
    </row>
    <row r="237" spans="2:3" x14ac:dyDescent="0.25">
      <c r="B237"/>
      <c r="C237"/>
    </row>
    <row r="238" spans="2:3" x14ac:dyDescent="0.25">
      <c r="B238"/>
      <c r="C238"/>
    </row>
    <row r="239" spans="2:3" x14ac:dyDescent="0.25">
      <c r="B239"/>
      <c r="C239"/>
    </row>
    <row r="240" spans="2:3" x14ac:dyDescent="0.25">
      <c r="B240"/>
      <c r="C240"/>
    </row>
    <row r="241" spans="2:3" x14ac:dyDescent="0.25">
      <c r="B241"/>
      <c r="C241"/>
    </row>
    <row r="242" spans="2:3" x14ac:dyDescent="0.25">
      <c r="B242"/>
      <c r="C242"/>
    </row>
    <row r="243" spans="2:3" x14ac:dyDescent="0.25">
      <c r="B243"/>
      <c r="C243"/>
    </row>
    <row r="244" spans="2:3" x14ac:dyDescent="0.25">
      <c r="B244"/>
      <c r="C244"/>
    </row>
    <row r="245" spans="2:3" x14ac:dyDescent="0.25">
      <c r="B245"/>
      <c r="C245"/>
    </row>
    <row r="246" spans="2:3" x14ac:dyDescent="0.25">
      <c r="B246"/>
      <c r="C246"/>
    </row>
    <row r="247" spans="2:3" x14ac:dyDescent="0.25">
      <c r="B247"/>
      <c r="C247"/>
    </row>
    <row r="248" spans="2:3" x14ac:dyDescent="0.25">
      <c r="B248"/>
      <c r="C248"/>
    </row>
    <row r="249" spans="2:3" x14ac:dyDescent="0.25">
      <c r="B249"/>
      <c r="C249"/>
    </row>
    <row r="250" spans="2:3" x14ac:dyDescent="0.25">
      <c r="B250"/>
      <c r="C250"/>
    </row>
    <row r="251" spans="2:3" x14ac:dyDescent="0.25">
      <c r="B251"/>
      <c r="C251"/>
    </row>
    <row r="252" spans="2:3" x14ac:dyDescent="0.25">
      <c r="B252"/>
      <c r="C252"/>
    </row>
    <row r="253" spans="2:3" x14ac:dyDescent="0.25">
      <c r="B253"/>
      <c r="C253"/>
    </row>
    <row r="254" spans="2:3" x14ac:dyDescent="0.25">
      <c r="B254"/>
      <c r="C254"/>
    </row>
    <row r="255" spans="2:3" x14ac:dyDescent="0.25">
      <c r="B255"/>
      <c r="C255"/>
    </row>
    <row r="256" spans="2:3" x14ac:dyDescent="0.25">
      <c r="B256"/>
      <c r="C256"/>
    </row>
    <row r="257" spans="2:3" x14ac:dyDescent="0.25">
      <c r="B257"/>
      <c r="C257"/>
    </row>
    <row r="258" spans="2:3" x14ac:dyDescent="0.25">
      <c r="B258"/>
      <c r="C258"/>
    </row>
    <row r="259" spans="2:3" x14ac:dyDescent="0.25">
      <c r="B259"/>
      <c r="C259"/>
    </row>
    <row r="260" spans="2:3" x14ac:dyDescent="0.25">
      <c r="B260"/>
      <c r="C260"/>
    </row>
    <row r="261" spans="2:3" x14ac:dyDescent="0.25">
      <c r="B261"/>
      <c r="C261"/>
    </row>
    <row r="262" spans="2:3" x14ac:dyDescent="0.25">
      <c r="B262"/>
      <c r="C262"/>
    </row>
    <row r="263" spans="2:3" x14ac:dyDescent="0.25">
      <c r="B263"/>
      <c r="C263"/>
    </row>
    <row r="264" spans="2:3" x14ac:dyDescent="0.25">
      <c r="B264"/>
      <c r="C264"/>
    </row>
    <row r="265" spans="2:3" x14ac:dyDescent="0.25">
      <c r="B265"/>
      <c r="C265"/>
    </row>
    <row r="266" spans="2:3" x14ac:dyDescent="0.25">
      <c r="B266"/>
      <c r="C266"/>
    </row>
    <row r="267" spans="2:3" x14ac:dyDescent="0.25">
      <c r="B267"/>
      <c r="C267"/>
    </row>
    <row r="268" spans="2:3" x14ac:dyDescent="0.25">
      <c r="B268"/>
      <c r="C268"/>
    </row>
    <row r="269" spans="2:3" x14ac:dyDescent="0.25">
      <c r="B269"/>
      <c r="C269"/>
    </row>
    <row r="270" spans="2:3" x14ac:dyDescent="0.25">
      <c r="B270"/>
      <c r="C270"/>
    </row>
    <row r="271" spans="2:3" x14ac:dyDescent="0.25">
      <c r="B271"/>
      <c r="C271"/>
    </row>
    <row r="272" spans="2:3" x14ac:dyDescent="0.25">
      <c r="B272"/>
      <c r="C272"/>
    </row>
    <row r="273" spans="2:3" x14ac:dyDescent="0.25">
      <c r="B273"/>
      <c r="C273"/>
    </row>
    <row r="274" spans="2:3" x14ac:dyDescent="0.25">
      <c r="B274"/>
      <c r="C274"/>
    </row>
    <row r="275" spans="2:3" x14ac:dyDescent="0.25">
      <c r="B275"/>
      <c r="C275"/>
    </row>
    <row r="276" spans="2:3" x14ac:dyDescent="0.25">
      <c r="B276"/>
      <c r="C276"/>
    </row>
    <row r="277" spans="2:3" x14ac:dyDescent="0.25">
      <c r="B277"/>
      <c r="C277"/>
    </row>
    <row r="278" spans="2:3" x14ac:dyDescent="0.25">
      <c r="B278"/>
      <c r="C278"/>
    </row>
    <row r="279" spans="2:3" x14ac:dyDescent="0.25">
      <c r="B279"/>
      <c r="C279"/>
    </row>
    <row r="280" spans="2:3" x14ac:dyDescent="0.25">
      <c r="B280"/>
      <c r="C280"/>
    </row>
    <row r="281" spans="2:3" x14ac:dyDescent="0.25">
      <c r="B281"/>
      <c r="C281"/>
    </row>
    <row r="282" spans="2:3" x14ac:dyDescent="0.25">
      <c r="B282"/>
      <c r="C282"/>
    </row>
    <row r="283" spans="2:3" x14ac:dyDescent="0.25">
      <c r="B283"/>
      <c r="C283"/>
    </row>
    <row r="284" spans="2:3" x14ac:dyDescent="0.25">
      <c r="B284"/>
      <c r="C284"/>
    </row>
    <row r="285" spans="2:3" x14ac:dyDescent="0.25">
      <c r="B285"/>
      <c r="C285"/>
    </row>
    <row r="286" spans="2:3" x14ac:dyDescent="0.25">
      <c r="B286"/>
      <c r="C286"/>
    </row>
    <row r="287" spans="2:3" x14ac:dyDescent="0.25">
      <c r="B287"/>
      <c r="C287"/>
    </row>
    <row r="288" spans="2:3" x14ac:dyDescent="0.25">
      <c r="B288"/>
      <c r="C288"/>
    </row>
    <row r="289" spans="2:3" x14ac:dyDescent="0.25">
      <c r="B289"/>
      <c r="C289"/>
    </row>
    <row r="290" spans="2:3" x14ac:dyDescent="0.25">
      <c r="B290"/>
      <c r="C290"/>
    </row>
    <row r="291" spans="2:3" x14ac:dyDescent="0.25">
      <c r="B291"/>
      <c r="C291"/>
    </row>
    <row r="292" spans="2:3" x14ac:dyDescent="0.25">
      <c r="B292"/>
      <c r="C292"/>
    </row>
    <row r="293" spans="2:3" x14ac:dyDescent="0.25">
      <c r="B293"/>
      <c r="C293"/>
    </row>
    <row r="294" spans="2:3" x14ac:dyDescent="0.25">
      <c r="B294"/>
      <c r="C294"/>
    </row>
    <row r="295" spans="2:3" x14ac:dyDescent="0.25">
      <c r="B295"/>
      <c r="C295"/>
    </row>
    <row r="296" spans="2:3" x14ac:dyDescent="0.25">
      <c r="B296"/>
      <c r="C296"/>
    </row>
    <row r="297" spans="2:3" x14ac:dyDescent="0.25">
      <c r="B297"/>
      <c r="C297"/>
    </row>
    <row r="298" spans="2:3" x14ac:dyDescent="0.25">
      <c r="B298"/>
      <c r="C298"/>
    </row>
    <row r="299" spans="2:3" x14ac:dyDescent="0.25">
      <c r="B299"/>
      <c r="C299"/>
    </row>
    <row r="300" spans="2:3" x14ac:dyDescent="0.25">
      <c r="B300"/>
      <c r="C300"/>
    </row>
    <row r="301" spans="2:3" x14ac:dyDescent="0.25">
      <c r="B301"/>
      <c r="C301"/>
    </row>
    <row r="302" spans="2:3" x14ac:dyDescent="0.25">
      <c r="B302"/>
      <c r="C302"/>
    </row>
    <row r="303" spans="2:3" x14ac:dyDescent="0.25">
      <c r="B303"/>
      <c r="C303"/>
    </row>
    <row r="304" spans="2:3" x14ac:dyDescent="0.25">
      <c r="B304"/>
      <c r="C304"/>
    </row>
    <row r="305" spans="2:3" x14ac:dyDescent="0.25">
      <c r="B305"/>
      <c r="C305"/>
    </row>
    <row r="306" spans="2:3" x14ac:dyDescent="0.25">
      <c r="B306"/>
      <c r="C306"/>
    </row>
    <row r="307" spans="2:3" x14ac:dyDescent="0.25">
      <c r="B307"/>
      <c r="C307"/>
    </row>
    <row r="308" spans="2:3" x14ac:dyDescent="0.25">
      <c r="B308"/>
      <c r="C308"/>
    </row>
    <row r="309" spans="2:3" x14ac:dyDescent="0.25">
      <c r="B309"/>
      <c r="C309"/>
    </row>
    <row r="310" spans="2:3" x14ac:dyDescent="0.25">
      <c r="B310"/>
      <c r="C310"/>
    </row>
    <row r="311" spans="2:3" x14ac:dyDescent="0.25">
      <c r="B311"/>
      <c r="C311"/>
    </row>
    <row r="312" spans="2:3" x14ac:dyDescent="0.25">
      <c r="B312"/>
      <c r="C312"/>
    </row>
    <row r="313" spans="2:3" x14ac:dyDescent="0.25">
      <c r="B313"/>
      <c r="C313"/>
    </row>
    <row r="314" spans="2:3" x14ac:dyDescent="0.25">
      <c r="B314"/>
      <c r="C314"/>
    </row>
    <row r="315" spans="2:3" x14ac:dyDescent="0.25">
      <c r="B315"/>
      <c r="C315"/>
    </row>
    <row r="316" spans="2:3" x14ac:dyDescent="0.25">
      <c r="B316"/>
      <c r="C316"/>
    </row>
    <row r="317" spans="2:3" x14ac:dyDescent="0.25">
      <c r="B317"/>
      <c r="C317"/>
    </row>
    <row r="318" spans="2:3" x14ac:dyDescent="0.25">
      <c r="B318"/>
      <c r="C318"/>
    </row>
    <row r="319" spans="2:3" x14ac:dyDescent="0.25">
      <c r="B319"/>
      <c r="C319"/>
    </row>
    <row r="320" spans="2:3" x14ac:dyDescent="0.25">
      <c r="B320"/>
      <c r="C320"/>
    </row>
    <row r="321" spans="2:3" x14ac:dyDescent="0.25">
      <c r="B321"/>
      <c r="C321"/>
    </row>
    <row r="322" spans="2:3" x14ac:dyDescent="0.25">
      <c r="B322"/>
      <c r="C322"/>
    </row>
    <row r="323" spans="2:3" x14ac:dyDescent="0.25">
      <c r="B323"/>
      <c r="C323"/>
    </row>
    <row r="324" spans="2:3" x14ac:dyDescent="0.25">
      <c r="B324"/>
      <c r="C324"/>
    </row>
    <row r="325" spans="2:3" x14ac:dyDescent="0.25">
      <c r="B325"/>
      <c r="C325"/>
    </row>
    <row r="326" spans="2:3" x14ac:dyDescent="0.25">
      <c r="B326"/>
      <c r="C326"/>
    </row>
    <row r="327" spans="2:3" x14ac:dyDescent="0.25">
      <c r="B327"/>
      <c r="C327"/>
    </row>
    <row r="328" spans="2:3" x14ac:dyDescent="0.25">
      <c r="B328"/>
      <c r="C328"/>
    </row>
    <row r="329" spans="2:3" x14ac:dyDescent="0.25">
      <c r="B329"/>
      <c r="C329"/>
    </row>
    <row r="330" spans="2:3" x14ac:dyDescent="0.25">
      <c r="B330"/>
      <c r="C330"/>
    </row>
    <row r="331" spans="2:3" x14ac:dyDescent="0.25">
      <c r="B331"/>
      <c r="C331"/>
    </row>
    <row r="332" spans="2:3" x14ac:dyDescent="0.25">
      <c r="B332"/>
      <c r="C332"/>
    </row>
    <row r="333" spans="2:3" x14ac:dyDescent="0.25">
      <c r="B333"/>
      <c r="C333"/>
    </row>
    <row r="334" spans="2:3" x14ac:dyDescent="0.25">
      <c r="B334"/>
      <c r="C334"/>
    </row>
    <row r="335" spans="2:3" x14ac:dyDescent="0.25">
      <c r="B335"/>
      <c r="C335"/>
    </row>
    <row r="336" spans="2:3" x14ac:dyDescent="0.25">
      <c r="B336"/>
      <c r="C336"/>
    </row>
    <row r="337" spans="2:3" x14ac:dyDescent="0.25">
      <c r="B337"/>
      <c r="C337"/>
    </row>
    <row r="338" spans="2:3" x14ac:dyDescent="0.25">
      <c r="B338"/>
      <c r="C338"/>
    </row>
    <row r="339" spans="2:3" x14ac:dyDescent="0.25">
      <c r="B339"/>
      <c r="C339"/>
    </row>
    <row r="340" spans="2:3" x14ac:dyDescent="0.25">
      <c r="B340"/>
      <c r="C340"/>
    </row>
    <row r="341" spans="2:3" x14ac:dyDescent="0.25">
      <c r="B341"/>
      <c r="C341"/>
    </row>
    <row r="342" spans="2:3" x14ac:dyDescent="0.25">
      <c r="B342"/>
      <c r="C342"/>
    </row>
    <row r="343" spans="2:3" x14ac:dyDescent="0.25">
      <c r="B343"/>
      <c r="C343"/>
    </row>
    <row r="344" spans="2:3" x14ac:dyDescent="0.25">
      <c r="B344"/>
      <c r="C344"/>
    </row>
    <row r="345" spans="2:3" x14ac:dyDescent="0.25">
      <c r="B345"/>
      <c r="C345"/>
    </row>
    <row r="346" spans="2:3" x14ac:dyDescent="0.25">
      <c r="B346"/>
      <c r="C346"/>
    </row>
    <row r="347" spans="2:3" x14ac:dyDescent="0.25">
      <c r="B347"/>
      <c r="C347"/>
    </row>
    <row r="348" spans="2:3" x14ac:dyDescent="0.25">
      <c r="B348"/>
      <c r="C348"/>
    </row>
    <row r="349" spans="2:3" x14ac:dyDescent="0.25">
      <c r="B349"/>
      <c r="C349"/>
    </row>
    <row r="350" spans="2:3" x14ac:dyDescent="0.25">
      <c r="B350"/>
      <c r="C350"/>
    </row>
    <row r="351" spans="2:3" x14ac:dyDescent="0.25">
      <c r="B351"/>
      <c r="C351"/>
    </row>
    <row r="352" spans="2:3" x14ac:dyDescent="0.25">
      <c r="B352"/>
      <c r="C352"/>
    </row>
    <row r="353" spans="2:3" x14ac:dyDescent="0.25">
      <c r="B353"/>
      <c r="C353"/>
    </row>
    <row r="354" spans="2:3" x14ac:dyDescent="0.25">
      <c r="B354"/>
      <c r="C354"/>
    </row>
    <row r="355" spans="2:3" x14ac:dyDescent="0.25">
      <c r="B355"/>
      <c r="C355"/>
    </row>
    <row r="356" spans="2:3" x14ac:dyDescent="0.25">
      <c r="B356"/>
      <c r="C356"/>
    </row>
    <row r="357" spans="2:3" x14ac:dyDescent="0.25">
      <c r="B357"/>
      <c r="C357"/>
    </row>
    <row r="358" spans="2:3" x14ac:dyDescent="0.25">
      <c r="B358"/>
      <c r="C358"/>
    </row>
    <row r="359" spans="2:3" x14ac:dyDescent="0.25">
      <c r="B359"/>
      <c r="C359"/>
    </row>
    <row r="360" spans="2:3" x14ac:dyDescent="0.25">
      <c r="B360"/>
      <c r="C360"/>
    </row>
    <row r="361" spans="2:3" x14ac:dyDescent="0.25">
      <c r="B361"/>
      <c r="C361"/>
    </row>
    <row r="362" spans="2:3" x14ac:dyDescent="0.25">
      <c r="B362"/>
      <c r="C362"/>
    </row>
    <row r="363" spans="2:3" x14ac:dyDescent="0.25">
      <c r="B363"/>
      <c r="C363"/>
    </row>
    <row r="364" spans="2:3" x14ac:dyDescent="0.25">
      <c r="B364"/>
      <c r="C364"/>
    </row>
    <row r="365" spans="2:3" x14ac:dyDescent="0.25">
      <c r="B365"/>
      <c r="C365"/>
    </row>
    <row r="366" spans="2:3" x14ac:dyDescent="0.25">
      <c r="B366"/>
      <c r="C366"/>
    </row>
    <row r="367" spans="2:3" x14ac:dyDescent="0.25">
      <c r="B367"/>
      <c r="C367"/>
    </row>
    <row r="368" spans="2:3" x14ac:dyDescent="0.25">
      <c r="B368"/>
      <c r="C368"/>
    </row>
    <row r="369" spans="2:3" x14ac:dyDescent="0.25">
      <c r="B369"/>
      <c r="C369"/>
    </row>
    <row r="370" spans="2:3" x14ac:dyDescent="0.25">
      <c r="B370"/>
      <c r="C370"/>
    </row>
    <row r="371" spans="2:3" x14ac:dyDescent="0.25">
      <c r="B371"/>
      <c r="C371"/>
    </row>
    <row r="372" spans="2:3" x14ac:dyDescent="0.25">
      <c r="B372"/>
      <c r="C372"/>
    </row>
    <row r="373" spans="2:3" x14ac:dyDescent="0.25">
      <c r="B373"/>
      <c r="C373"/>
    </row>
    <row r="374" spans="2:3" x14ac:dyDescent="0.25">
      <c r="B374"/>
      <c r="C374"/>
    </row>
    <row r="375" spans="2:3" x14ac:dyDescent="0.25">
      <c r="B375"/>
      <c r="C375"/>
    </row>
    <row r="376" spans="2:3" x14ac:dyDescent="0.25">
      <c r="B376"/>
      <c r="C376"/>
    </row>
    <row r="377" spans="2:3" x14ac:dyDescent="0.25">
      <c r="B377"/>
      <c r="C377"/>
    </row>
    <row r="378" spans="2:3" x14ac:dyDescent="0.25">
      <c r="B378"/>
      <c r="C378"/>
    </row>
    <row r="379" spans="2:3" x14ac:dyDescent="0.25">
      <c r="B379"/>
      <c r="C379"/>
    </row>
    <row r="380" spans="2:3" x14ac:dyDescent="0.25">
      <c r="B380"/>
      <c r="C380"/>
    </row>
    <row r="381" spans="2:3" x14ac:dyDescent="0.25">
      <c r="B381"/>
      <c r="C381"/>
    </row>
    <row r="382" spans="2:3" x14ac:dyDescent="0.25">
      <c r="B382"/>
      <c r="C382"/>
    </row>
    <row r="383" spans="2:3" x14ac:dyDescent="0.25">
      <c r="B383"/>
      <c r="C383"/>
    </row>
    <row r="384" spans="2:3" x14ac:dyDescent="0.25">
      <c r="B384"/>
      <c r="C384"/>
    </row>
    <row r="385" spans="2:3" x14ac:dyDescent="0.25">
      <c r="B385"/>
      <c r="C385"/>
    </row>
    <row r="386" spans="2:3" x14ac:dyDescent="0.25">
      <c r="B386"/>
      <c r="C386"/>
    </row>
    <row r="387" spans="2:3" x14ac:dyDescent="0.25">
      <c r="B387"/>
      <c r="C387"/>
    </row>
    <row r="388" spans="2:3" x14ac:dyDescent="0.25">
      <c r="B388"/>
      <c r="C388"/>
    </row>
    <row r="389" spans="2:3" x14ac:dyDescent="0.25">
      <c r="B389"/>
      <c r="C389"/>
    </row>
    <row r="390" spans="2:3" x14ac:dyDescent="0.25">
      <c r="B390"/>
      <c r="C390"/>
    </row>
    <row r="391" spans="2:3" x14ac:dyDescent="0.25">
      <c r="B391"/>
      <c r="C391"/>
    </row>
    <row r="392" spans="2:3" x14ac:dyDescent="0.25">
      <c r="B392"/>
      <c r="C392"/>
    </row>
    <row r="393" spans="2:3" x14ac:dyDescent="0.25">
      <c r="B393"/>
      <c r="C393"/>
    </row>
    <row r="394" spans="2:3" x14ac:dyDescent="0.25">
      <c r="B394"/>
      <c r="C394"/>
    </row>
    <row r="395" spans="2:3" x14ac:dyDescent="0.25">
      <c r="B395"/>
      <c r="C395"/>
    </row>
    <row r="396" spans="2:3" x14ac:dyDescent="0.25">
      <c r="B396"/>
      <c r="C396"/>
    </row>
    <row r="397" spans="2:3" x14ac:dyDescent="0.25">
      <c r="B397"/>
      <c r="C397"/>
    </row>
    <row r="398" spans="2:3" x14ac:dyDescent="0.25">
      <c r="B398"/>
      <c r="C398"/>
    </row>
    <row r="399" spans="2:3" x14ac:dyDescent="0.25">
      <c r="B399"/>
      <c r="C399"/>
    </row>
    <row r="400" spans="2:3" x14ac:dyDescent="0.25">
      <c r="B400"/>
      <c r="C400"/>
    </row>
    <row r="401" spans="2:3" x14ac:dyDescent="0.25">
      <c r="B401"/>
      <c r="C401"/>
    </row>
    <row r="402" spans="2:3" x14ac:dyDescent="0.25">
      <c r="B402"/>
      <c r="C402"/>
    </row>
    <row r="403" spans="2:3" x14ac:dyDescent="0.25">
      <c r="B403"/>
      <c r="C403"/>
    </row>
    <row r="404" spans="2:3" x14ac:dyDescent="0.25">
      <c r="B404"/>
      <c r="C404"/>
    </row>
    <row r="405" spans="2:3" x14ac:dyDescent="0.25">
      <c r="B405"/>
      <c r="C405"/>
    </row>
    <row r="406" spans="2:3" x14ac:dyDescent="0.25">
      <c r="B406"/>
      <c r="C406"/>
    </row>
    <row r="407" spans="2:3" x14ac:dyDescent="0.25">
      <c r="B407"/>
      <c r="C407"/>
    </row>
    <row r="408" spans="2:3" x14ac:dyDescent="0.25">
      <c r="B408"/>
      <c r="C408"/>
    </row>
    <row r="409" spans="2:3" x14ac:dyDescent="0.25">
      <c r="B409"/>
      <c r="C409"/>
    </row>
    <row r="410" spans="2:3" x14ac:dyDescent="0.25">
      <c r="B410"/>
      <c r="C410"/>
    </row>
    <row r="411" spans="2:3" x14ac:dyDescent="0.25">
      <c r="B411"/>
      <c r="C411"/>
    </row>
    <row r="412" spans="2:3" x14ac:dyDescent="0.25">
      <c r="B412"/>
      <c r="C412"/>
    </row>
    <row r="413" spans="2:3" x14ac:dyDescent="0.25">
      <c r="B413"/>
      <c r="C413"/>
    </row>
    <row r="414" spans="2:3" x14ac:dyDescent="0.25">
      <c r="B414"/>
      <c r="C414"/>
    </row>
    <row r="415" spans="2:3" x14ac:dyDescent="0.25">
      <c r="B415"/>
      <c r="C415"/>
    </row>
    <row r="416" spans="2:3" x14ac:dyDescent="0.25">
      <c r="B416"/>
      <c r="C416"/>
    </row>
    <row r="417" spans="2:3" x14ac:dyDescent="0.25">
      <c r="B417"/>
      <c r="C417"/>
    </row>
    <row r="418" spans="2:3" x14ac:dyDescent="0.25">
      <c r="B418"/>
      <c r="C418"/>
    </row>
    <row r="419" spans="2:3" x14ac:dyDescent="0.25">
      <c r="B419"/>
      <c r="C419"/>
    </row>
    <row r="420" spans="2:3" x14ac:dyDescent="0.25">
      <c r="B420"/>
      <c r="C420"/>
    </row>
    <row r="421" spans="2:3" x14ac:dyDescent="0.25">
      <c r="B421"/>
      <c r="C421"/>
    </row>
    <row r="422" spans="2:3" x14ac:dyDescent="0.25">
      <c r="B422"/>
      <c r="C422"/>
    </row>
    <row r="423" spans="2:3" x14ac:dyDescent="0.25">
      <c r="B423"/>
      <c r="C423"/>
    </row>
    <row r="424" spans="2:3" x14ac:dyDescent="0.25">
      <c r="B424"/>
      <c r="C424"/>
    </row>
    <row r="425" spans="2:3" x14ac:dyDescent="0.25">
      <c r="B425"/>
      <c r="C425"/>
    </row>
    <row r="426" spans="2:3" x14ac:dyDescent="0.25">
      <c r="B426"/>
      <c r="C426"/>
    </row>
    <row r="427" spans="2:3" x14ac:dyDescent="0.25">
      <c r="B427"/>
      <c r="C427"/>
    </row>
    <row r="428" spans="2:3" x14ac:dyDescent="0.25">
      <c r="B428"/>
      <c r="C428"/>
    </row>
    <row r="429" spans="2:3" x14ac:dyDescent="0.25">
      <c r="B429"/>
      <c r="C429"/>
    </row>
    <row r="430" spans="2:3" x14ac:dyDescent="0.25">
      <c r="B430"/>
      <c r="C430"/>
    </row>
    <row r="431" spans="2:3" x14ac:dyDescent="0.25">
      <c r="B431"/>
      <c r="C431"/>
    </row>
    <row r="432" spans="2:3" x14ac:dyDescent="0.25">
      <c r="B432"/>
      <c r="C432"/>
    </row>
    <row r="433" spans="2:3" x14ac:dyDescent="0.25">
      <c r="B433"/>
      <c r="C433"/>
    </row>
    <row r="434" spans="2:3" x14ac:dyDescent="0.25">
      <c r="B434"/>
      <c r="C434"/>
    </row>
    <row r="435" spans="2:3" x14ac:dyDescent="0.25">
      <c r="B435"/>
      <c r="C435"/>
    </row>
    <row r="436" spans="2:3" x14ac:dyDescent="0.25">
      <c r="B436"/>
      <c r="C436"/>
    </row>
    <row r="437" spans="2:3" x14ac:dyDescent="0.25">
      <c r="B437"/>
      <c r="C437"/>
    </row>
    <row r="438" spans="2:3" x14ac:dyDescent="0.25">
      <c r="B438"/>
      <c r="C438"/>
    </row>
    <row r="439" spans="2:3" x14ac:dyDescent="0.25">
      <c r="B439"/>
      <c r="C439"/>
    </row>
    <row r="440" spans="2:3" x14ac:dyDescent="0.25">
      <c r="B440"/>
      <c r="C440"/>
    </row>
    <row r="441" spans="2:3" x14ac:dyDescent="0.25">
      <c r="B441"/>
      <c r="C441"/>
    </row>
    <row r="442" spans="2:3" x14ac:dyDescent="0.25">
      <c r="B442"/>
      <c r="C442"/>
    </row>
    <row r="443" spans="2:3" x14ac:dyDescent="0.25">
      <c r="B443"/>
      <c r="C443"/>
    </row>
    <row r="444" spans="2:3" x14ac:dyDescent="0.25">
      <c r="B444"/>
      <c r="C444"/>
    </row>
    <row r="445" spans="2:3" x14ac:dyDescent="0.25">
      <c r="B445"/>
      <c r="C445"/>
    </row>
    <row r="446" spans="2:3" x14ac:dyDescent="0.25">
      <c r="B446"/>
      <c r="C446"/>
    </row>
    <row r="447" spans="2:3" x14ac:dyDescent="0.25">
      <c r="B447"/>
      <c r="C447"/>
    </row>
    <row r="448" spans="2:3" x14ac:dyDescent="0.25">
      <c r="B448"/>
      <c r="C448"/>
    </row>
    <row r="449" spans="2:3" x14ac:dyDescent="0.25">
      <c r="B449"/>
      <c r="C449"/>
    </row>
    <row r="450" spans="2:3" x14ac:dyDescent="0.25">
      <c r="B450"/>
      <c r="C450"/>
    </row>
    <row r="451" spans="2:3" x14ac:dyDescent="0.25">
      <c r="B451"/>
      <c r="C451"/>
    </row>
    <row r="452" spans="2:3" x14ac:dyDescent="0.25">
      <c r="B452"/>
      <c r="C452"/>
    </row>
    <row r="453" spans="2:3" x14ac:dyDescent="0.25">
      <c r="B453"/>
      <c r="C453"/>
    </row>
    <row r="454" spans="2:3" x14ac:dyDescent="0.25">
      <c r="B454"/>
      <c r="C454"/>
    </row>
    <row r="455" spans="2:3" x14ac:dyDescent="0.25">
      <c r="B455"/>
      <c r="C455"/>
    </row>
    <row r="456" spans="2:3" x14ac:dyDescent="0.25">
      <c r="B456"/>
      <c r="C456"/>
    </row>
    <row r="457" spans="2:3" x14ac:dyDescent="0.25">
      <c r="B457"/>
      <c r="C457"/>
    </row>
    <row r="458" spans="2:3" x14ac:dyDescent="0.25">
      <c r="B458"/>
      <c r="C458"/>
    </row>
    <row r="459" spans="2:3" x14ac:dyDescent="0.25">
      <c r="B459"/>
      <c r="C459"/>
    </row>
    <row r="460" spans="2:3" x14ac:dyDescent="0.25">
      <c r="B460"/>
      <c r="C460"/>
    </row>
    <row r="461" spans="2:3" x14ac:dyDescent="0.25">
      <c r="B461"/>
      <c r="C461"/>
    </row>
    <row r="462" spans="2:3" x14ac:dyDescent="0.25">
      <c r="B462"/>
      <c r="C462"/>
    </row>
    <row r="463" spans="2:3" x14ac:dyDescent="0.25">
      <c r="B463"/>
      <c r="C463"/>
    </row>
    <row r="464" spans="2:3" x14ac:dyDescent="0.25">
      <c r="B464"/>
      <c r="C464"/>
    </row>
    <row r="465" spans="2:3" x14ac:dyDescent="0.25">
      <c r="B465"/>
      <c r="C465"/>
    </row>
    <row r="466" spans="2:3" x14ac:dyDescent="0.25">
      <c r="B466"/>
      <c r="C466"/>
    </row>
    <row r="467" spans="2:3" x14ac:dyDescent="0.25">
      <c r="B467"/>
      <c r="C467"/>
    </row>
    <row r="468" spans="2:3" x14ac:dyDescent="0.25">
      <c r="B468"/>
      <c r="C468"/>
    </row>
    <row r="469" spans="2:3" x14ac:dyDescent="0.25">
      <c r="B469"/>
      <c r="C469"/>
    </row>
    <row r="470" spans="2:3" x14ac:dyDescent="0.25">
      <c r="B470"/>
      <c r="C470"/>
    </row>
    <row r="471" spans="2:3" x14ac:dyDescent="0.25">
      <c r="B471"/>
      <c r="C471"/>
    </row>
    <row r="472" spans="2:3" x14ac:dyDescent="0.25">
      <c r="B472"/>
      <c r="C472"/>
    </row>
    <row r="473" spans="2:3" x14ac:dyDescent="0.25">
      <c r="B473"/>
      <c r="C473"/>
    </row>
    <row r="474" spans="2:3" x14ac:dyDescent="0.25">
      <c r="B474"/>
      <c r="C474"/>
    </row>
    <row r="475" spans="2:3" x14ac:dyDescent="0.25">
      <c r="B475"/>
      <c r="C475"/>
    </row>
    <row r="476" spans="2:3" x14ac:dyDescent="0.25">
      <c r="B476"/>
      <c r="C476"/>
    </row>
    <row r="477" spans="2:3" x14ac:dyDescent="0.25">
      <c r="B477"/>
      <c r="C477"/>
    </row>
    <row r="478" spans="2:3" x14ac:dyDescent="0.25">
      <c r="B478"/>
      <c r="C478"/>
    </row>
    <row r="479" spans="2:3" x14ac:dyDescent="0.25">
      <c r="B479"/>
      <c r="C479"/>
    </row>
    <row r="480" spans="2:3" x14ac:dyDescent="0.25">
      <c r="B480"/>
      <c r="C480"/>
    </row>
    <row r="481" spans="2:3" x14ac:dyDescent="0.25">
      <c r="B481"/>
      <c r="C481"/>
    </row>
    <row r="482" spans="2:3" x14ac:dyDescent="0.25">
      <c r="B482"/>
      <c r="C482"/>
    </row>
    <row r="483" spans="2:3" x14ac:dyDescent="0.25">
      <c r="B483"/>
      <c r="C483"/>
    </row>
    <row r="484" spans="2:3" x14ac:dyDescent="0.25">
      <c r="B484"/>
      <c r="C484"/>
    </row>
    <row r="485" spans="2:3" x14ac:dyDescent="0.25">
      <c r="B485"/>
      <c r="C485"/>
    </row>
    <row r="486" spans="2:3" x14ac:dyDescent="0.25">
      <c r="B486"/>
      <c r="C486"/>
    </row>
    <row r="487" spans="2:3" x14ac:dyDescent="0.25">
      <c r="B487"/>
      <c r="C487"/>
    </row>
    <row r="488" spans="2:3" x14ac:dyDescent="0.25">
      <c r="B488"/>
      <c r="C488"/>
    </row>
    <row r="489" spans="2:3" x14ac:dyDescent="0.25">
      <c r="B489"/>
      <c r="C489"/>
    </row>
    <row r="490" spans="2:3" x14ac:dyDescent="0.25">
      <c r="B490"/>
      <c r="C490"/>
    </row>
    <row r="491" spans="2:3" x14ac:dyDescent="0.25">
      <c r="B491"/>
      <c r="C491"/>
    </row>
    <row r="492" spans="2:3" x14ac:dyDescent="0.25">
      <c r="B492"/>
      <c r="C492"/>
    </row>
    <row r="493" spans="2:3" x14ac:dyDescent="0.25">
      <c r="B493"/>
      <c r="C493"/>
    </row>
    <row r="494" spans="2:3" x14ac:dyDescent="0.25">
      <c r="B494"/>
      <c r="C494"/>
    </row>
    <row r="495" spans="2:3" x14ac:dyDescent="0.25">
      <c r="B495"/>
      <c r="C495"/>
    </row>
    <row r="496" spans="2:3" x14ac:dyDescent="0.25">
      <c r="B496"/>
      <c r="C496"/>
    </row>
    <row r="497" spans="2:3" x14ac:dyDescent="0.25">
      <c r="B497"/>
      <c r="C497"/>
    </row>
    <row r="498" spans="2:3" x14ac:dyDescent="0.25">
      <c r="B498"/>
      <c r="C498"/>
    </row>
    <row r="499" spans="2:3" x14ac:dyDescent="0.25">
      <c r="B499"/>
      <c r="C499"/>
    </row>
    <row r="500" spans="2:3" x14ac:dyDescent="0.25">
      <c r="B500"/>
      <c r="C500"/>
    </row>
    <row r="501" spans="2:3" x14ac:dyDescent="0.25">
      <c r="B501"/>
      <c r="C501"/>
    </row>
    <row r="502" spans="2:3" x14ac:dyDescent="0.25">
      <c r="B502"/>
      <c r="C502"/>
    </row>
    <row r="503" spans="2:3" x14ac:dyDescent="0.25">
      <c r="B503"/>
      <c r="C503"/>
    </row>
    <row r="504" spans="2:3" x14ac:dyDescent="0.25">
      <c r="B504"/>
      <c r="C504"/>
    </row>
    <row r="505" spans="2:3" x14ac:dyDescent="0.25">
      <c r="B505"/>
      <c r="C505"/>
    </row>
    <row r="506" spans="2:3" x14ac:dyDescent="0.25">
      <c r="B506"/>
      <c r="C506"/>
    </row>
    <row r="507" spans="2:3" x14ac:dyDescent="0.25">
      <c r="B507"/>
      <c r="C507"/>
    </row>
    <row r="508" spans="2:3" x14ac:dyDescent="0.25">
      <c r="B508"/>
      <c r="C508"/>
    </row>
    <row r="509" spans="2:3" x14ac:dyDescent="0.25">
      <c r="B509"/>
      <c r="C509"/>
    </row>
    <row r="510" spans="2:3" x14ac:dyDescent="0.25">
      <c r="B510"/>
      <c r="C510"/>
    </row>
    <row r="511" spans="2:3" x14ac:dyDescent="0.25">
      <c r="B511"/>
      <c r="C511"/>
    </row>
    <row r="512" spans="2:3" x14ac:dyDescent="0.25">
      <c r="B512"/>
      <c r="C512"/>
    </row>
    <row r="513" spans="2:3" x14ac:dyDescent="0.25">
      <c r="B513"/>
      <c r="C513"/>
    </row>
    <row r="514" spans="2:3" x14ac:dyDescent="0.25">
      <c r="B514"/>
      <c r="C514"/>
    </row>
    <row r="515" spans="2:3" x14ac:dyDescent="0.25">
      <c r="B515"/>
      <c r="C515"/>
    </row>
    <row r="516" spans="2:3" x14ac:dyDescent="0.25">
      <c r="B516"/>
      <c r="C516"/>
    </row>
    <row r="517" spans="2:3" x14ac:dyDescent="0.25">
      <c r="B517"/>
      <c r="C517"/>
    </row>
    <row r="518" spans="2:3" x14ac:dyDescent="0.25">
      <c r="B518"/>
      <c r="C518"/>
    </row>
    <row r="519" spans="2:3" x14ac:dyDescent="0.25">
      <c r="B519"/>
      <c r="C519"/>
    </row>
    <row r="520" spans="2:3" x14ac:dyDescent="0.25">
      <c r="B520"/>
      <c r="C520"/>
    </row>
    <row r="521" spans="2:3" x14ac:dyDescent="0.25">
      <c r="B521"/>
      <c r="C521"/>
    </row>
    <row r="522" spans="2:3" x14ac:dyDescent="0.25">
      <c r="B522"/>
      <c r="C522"/>
    </row>
    <row r="523" spans="2:3" x14ac:dyDescent="0.25">
      <c r="B523"/>
      <c r="C523"/>
    </row>
    <row r="524" spans="2:3" x14ac:dyDescent="0.25">
      <c r="B524"/>
      <c r="C524"/>
    </row>
    <row r="525" spans="2:3" x14ac:dyDescent="0.25">
      <c r="B525"/>
      <c r="C525"/>
    </row>
    <row r="526" spans="2:3" x14ac:dyDescent="0.25">
      <c r="B526"/>
      <c r="C526"/>
    </row>
    <row r="527" spans="2:3" x14ac:dyDescent="0.25">
      <c r="B527"/>
      <c r="C527"/>
    </row>
    <row r="528" spans="2:3" x14ac:dyDescent="0.25">
      <c r="B528"/>
      <c r="C528"/>
    </row>
    <row r="529" spans="2:3" x14ac:dyDescent="0.25">
      <c r="B529"/>
      <c r="C529"/>
    </row>
    <row r="530" spans="2:3" x14ac:dyDescent="0.25">
      <c r="B530"/>
      <c r="C530"/>
    </row>
    <row r="531" spans="2:3" x14ac:dyDescent="0.25">
      <c r="B531"/>
      <c r="C531"/>
    </row>
    <row r="532" spans="2:3" x14ac:dyDescent="0.25">
      <c r="B532"/>
      <c r="C532"/>
    </row>
    <row r="533" spans="2:3" x14ac:dyDescent="0.25">
      <c r="B533"/>
      <c r="C533"/>
    </row>
    <row r="534" spans="2:3" x14ac:dyDescent="0.25">
      <c r="B534"/>
      <c r="C534"/>
    </row>
    <row r="535" spans="2:3" x14ac:dyDescent="0.25">
      <c r="B535"/>
      <c r="C535"/>
    </row>
    <row r="536" spans="2:3" x14ac:dyDescent="0.25">
      <c r="B536"/>
      <c r="C536"/>
    </row>
    <row r="537" spans="2:3" x14ac:dyDescent="0.25">
      <c r="B537"/>
      <c r="C537"/>
    </row>
    <row r="538" spans="2:3" x14ac:dyDescent="0.25">
      <c r="B538"/>
      <c r="C538"/>
    </row>
    <row r="539" spans="2:3" x14ac:dyDescent="0.25">
      <c r="B539"/>
      <c r="C539"/>
    </row>
    <row r="540" spans="2:3" x14ac:dyDescent="0.25">
      <c r="B540"/>
      <c r="C540"/>
    </row>
    <row r="541" spans="2:3" x14ac:dyDescent="0.25">
      <c r="B541"/>
      <c r="C541"/>
    </row>
    <row r="542" spans="2:3" x14ac:dyDescent="0.25">
      <c r="B542"/>
      <c r="C542"/>
    </row>
    <row r="543" spans="2:3" x14ac:dyDescent="0.25">
      <c r="B543"/>
      <c r="C543"/>
    </row>
    <row r="544" spans="2:3" x14ac:dyDescent="0.25">
      <c r="B544"/>
      <c r="C544"/>
    </row>
    <row r="545" spans="2:3" x14ac:dyDescent="0.25">
      <c r="B545"/>
      <c r="C545"/>
    </row>
    <row r="546" spans="2:3" x14ac:dyDescent="0.25">
      <c r="B546"/>
      <c r="C546"/>
    </row>
    <row r="547" spans="2:3" x14ac:dyDescent="0.25">
      <c r="B547"/>
      <c r="C547"/>
    </row>
    <row r="548" spans="2:3" x14ac:dyDescent="0.25">
      <c r="B548"/>
      <c r="C548"/>
    </row>
    <row r="549" spans="2:3" x14ac:dyDescent="0.25">
      <c r="B549"/>
      <c r="C549"/>
    </row>
    <row r="550" spans="2:3" x14ac:dyDescent="0.25">
      <c r="B550"/>
      <c r="C550"/>
    </row>
    <row r="551" spans="2:3" x14ac:dyDescent="0.25">
      <c r="B551"/>
      <c r="C551"/>
    </row>
    <row r="552" spans="2:3" x14ac:dyDescent="0.25">
      <c r="B552"/>
      <c r="C552"/>
    </row>
    <row r="553" spans="2:3" x14ac:dyDescent="0.25">
      <c r="B553"/>
      <c r="C553"/>
    </row>
    <row r="554" spans="2:3" x14ac:dyDescent="0.25">
      <c r="B554"/>
      <c r="C554"/>
    </row>
    <row r="555" spans="2:3" x14ac:dyDescent="0.25">
      <c r="B555"/>
      <c r="C555"/>
    </row>
    <row r="556" spans="2:3" x14ac:dyDescent="0.25">
      <c r="B556"/>
      <c r="C556"/>
    </row>
    <row r="557" spans="2:3" x14ac:dyDescent="0.25">
      <c r="B557"/>
      <c r="C557"/>
    </row>
    <row r="558" spans="2:3" x14ac:dyDescent="0.25">
      <c r="B558"/>
      <c r="C558"/>
    </row>
    <row r="559" spans="2:3" x14ac:dyDescent="0.25">
      <c r="B559"/>
      <c r="C559"/>
    </row>
    <row r="560" spans="2:3" x14ac:dyDescent="0.25">
      <c r="B560"/>
      <c r="C560"/>
    </row>
    <row r="561" spans="2:3" x14ac:dyDescent="0.25">
      <c r="B561"/>
      <c r="C561"/>
    </row>
    <row r="562" spans="2:3" x14ac:dyDescent="0.25">
      <c r="B562"/>
      <c r="C562"/>
    </row>
    <row r="563" spans="2:3" x14ac:dyDescent="0.25">
      <c r="B563"/>
      <c r="C563"/>
    </row>
    <row r="564" spans="2:3" x14ac:dyDescent="0.25">
      <c r="B564"/>
      <c r="C564"/>
    </row>
    <row r="565" spans="2:3" x14ac:dyDescent="0.25">
      <c r="B565"/>
      <c r="C565"/>
    </row>
    <row r="566" spans="2:3" x14ac:dyDescent="0.25">
      <c r="B566"/>
      <c r="C566"/>
    </row>
    <row r="567" spans="2:3" x14ac:dyDescent="0.25">
      <c r="B567"/>
      <c r="C567"/>
    </row>
    <row r="568" spans="2:3" x14ac:dyDescent="0.25">
      <c r="B568"/>
      <c r="C568"/>
    </row>
    <row r="569" spans="2:3" x14ac:dyDescent="0.25">
      <c r="B569"/>
      <c r="C569"/>
    </row>
    <row r="570" spans="2:3" x14ac:dyDescent="0.25">
      <c r="B570"/>
      <c r="C570"/>
    </row>
    <row r="571" spans="2:3" x14ac:dyDescent="0.25">
      <c r="B571"/>
      <c r="C571"/>
    </row>
    <row r="572" spans="2:3" x14ac:dyDescent="0.25">
      <c r="B572"/>
      <c r="C572"/>
    </row>
    <row r="573" spans="2:3" x14ac:dyDescent="0.25">
      <c r="B573"/>
      <c r="C573"/>
    </row>
    <row r="574" spans="2:3" x14ac:dyDescent="0.25">
      <c r="B574"/>
      <c r="C574"/>
    </row>
    <row r="575" spans="2:3" x14ac:dyDescent="0.25">
      <c r="B575"/>
      <c r="C575"/>
    </row>
    <row r="576" spans="2:3" x14ac:dyDescent="0.25">
      <c r="B576"/>
      <c r="C576"/>
    </row>
    <row r="577" spans="2:3" x14ac:dyDescent="0.25">
      <c r="B577"/>
      <c r="C577"/>
    </row>
    <row r="578" spans="2:3" x14ac:dyDescent="0.25">
      <c r="B578"/>
      <c r="C578"/>
    </row>
    <row r="579" spans="2:3" x14ac:dyDescent="0.25">
      <c r="B579"/>
      <c r="C579"/>
    </row>
    <row r="580" spans="2:3" x14ac:dyDescent="0.25">
      <c r="B580"/>
      <c r="C580"/>
    </row>
    <row r="581" spans="2:3" x14ac:dyDescent="0.25">
      <c r="B581"/>
      <c r="C581"/>
    </row>
    <row r="582" spans="2:3" x14ac:dyDescent="0.25">
      <c r="B582"/>
      <c r="C582"/>
    </row>
    <row r="583" spans="2:3" x14ac:dyDescent="0.25">
      <c r="B583"/>
      <c r="C583"/>
    </row>
    <row r="584" spans="2:3" x14ac:dyDescent="0.25">
      <c r="B584"/>
      <c r="C584"/>
    </row>
    <row r="585" spans="2:3" x14ac:dyDescent="0.25">
      <c r="B585"/>
      <c r="C585"/>
    </row>
    <row r="586" spans="2:3" x14ac:dyDescent="0.25">
      <c r="B586"/>
      <c r="C586"/>
    </row>
    <row r="587" spans="2:3" x14ac:dyDescent="0.25">
      <c r="B587"/>
      <c r="C587"/>
    </row>
    <row r="588" spans="2:3" x14ac:dyDescent="0.25">
      <c r="B588"/>
      <c r="C588"/>
    </row>
    <row r="589" spans="2:3" x14ac:dyDescent="0.25">
      <c r="B589"/>
      <c r="C589"/>
    </row>
    <row r="590" spans="2:3" x14ac:dyDescent="0.25">
      <c r="B590"/>
      <c r="C590"/>
    </row>
    <row r="591" spans="2:3" x14ac:dyDescent="0.25">
      <c r="B591"/>
      <c r="C591"/>
    </row>
    <row r="592" spans="2:3" x14ac:dyDescent="0.25">
      <c r="B592"/>
      <c r="C592"/>
    </row>
    <row r="593" spans="2:3" x14ac:dyDescent="0.25">
      <c r="B593"/>
      <c r="C593"/>
    </row>
    <row r="594" spans="2:3" x14ac:dyDescent="0.25">
      <c r="B594"/>
      <c r="C594"/>
    </row>
    <row r="595" spans="2:3" x14ac:dyDescent="0.25">
      <c r="B595"/>
      <c r="C595"/>
    </row>
    <row r="596" spans="2:3" x14ac:dyDescent="0.25">
      <c r="B596"/>
      <c r="C596"/>
    </row>
    <row r="597" spans="2:3" x14ac:dyDescent="0.25">
      <c r="B597"/>
      <c r="C597"/>
    </row>
    <row r="598" spans="2:3" x14ac:dyDescent="0.25">
      <c r="B598"/>
      <c r="C598"/>
    </row>
    <row r="599" spans="2:3" x14ac:dyDescent="0.25">
      <c r="B599"/>
      <c r="C599"/>
    </row>
    <row r="600" spans="2:3" x14ac:dyDescent="0.25">
      <c r="B600"/>
      <c r="C600"/>
    </row>
    <row r="601" spans="2:3" x14ac:dyDescent="0.25">
      <c r="B601"/>
      <c r="C601"/>
    </row>
    <row r="602" spans="2:3" x14ac:dyDescent="0.25">
      <c r="B602"/>
      <c r="C602"/>
    </row>
    <row r="603" spans="2:3" x14ac:dyDescent="0.25">
      <c r="B603"/>
      <c r="C603"/>
    </row>
    <row r="604" spans="2:3" x14ac:dyDescent="0.25">
      <c r="B604"/>
      <c r="C604"/>
    </row>
    <row r="605" spans="2:3" x14ac:dyDescent="0.25">
      <c r="B605"/>
      <c r="C605"/>
    </row>
    <row r="606" spans="2:3" x14ac:dyDescent="0.25">
      <c r="B606"/>
      <c r="C606"/>
    </row>
    <row r="607" spans="2:3" x14ac:dyDescent="0.25">
      <c r="B607"/>
      <c r="C607"/>
    </row>
    <row r="608" spans="2:3" x14ac:dyDescent="0.25">
      <c r="B608"/>
      <c r="C608"/>
    </row>
    <row r="609" spans="2:3" x14ac:dyDescent="0.25">
      <c r="B609"/>
      <c r="C609"/>
    </row>
    <row r="610" spans="2:3" x14ac:dyDescent="0.25">
      <c r="B610"/>
      <c r="C610"/>
    </row>
    <row r="611" spans="2:3" x14ac:dyDescent="0.25">
      <c r="B611"/>
      <c r="C611"/>
    </row>
    <row r="612" spans="2:3" x14ac:dyDescent="0.25">
      <c r="B612"/>
      <c r="C612"/>
    </row>
    <row r="613" spans="2:3" x14ac:dyDescent="0.25">
      <c r="B613"/>
      <c r="C613"/>
    </row>
    <row r="614" spans="2:3" x14ac:dyDescent="0.25">
      <c r="B614"/>
      <c r="C614"/>
    </row>
    <row r="615" spans="2:3" x14ac:dyDescent="0.25">
      <c r="B615"/>
      <c r="C615"/>
    </row>
    <row r="616" spans="2:3" x14ac:dyDescent="0.25">
      <c r="B616"/>
      <c r="C616"/>
    </row>
    <row r="617" spans="2:3" x14ac:dyDescent="0.25">
      <c r="B617"/>
      <c r="C617"/>
    </row>
    <row r="618" spans="2:3" x14ac:dyDescent="0.25">
      <c r="B618"/>
      <c r="C618"/>
    </row>
    <row r="619" spans="2:3" x14ac:dyDescent="0.25">
      <c r="B619"/>
      <c r="C619"/>
    </row>
    <row r="620" spans="2:3" x14ac:dyDescent="0.25">
      <c r="B620"/>
      <c r="C620"/>
    </row>
    <row r="621" spans="2:3" x14ac:dyDescent="0.25">
      <c r="B621"/>
      <c r="C621"/>
    </row>
    <row r="622" spans="2:3" x14ac:dyDescent="0.25">
      <c r="B622"/>
      <c r="C622"/>
    </row>
    <row r="623" spans="2:3" x14ac:dyDescent="0.25">
      <c r="B623"/>
      <c r="C623"/>
    </row>
    <row r="624" spans="2:3" x14ac:dyDescent="0.25">
      <c r="B624"/>
      <c r="C624"/>
    </row>
    <row r="625" spans="2:3" x14ac:dyDescent="0.25">
      <c r="B625"/>
      <c r="C625"/>
    </row>
    <row r="626" spans="2:3" x14ac:dyDescent="0.25">
      <c r="B626"/>
      <c r="C626"/>
    </row>
    <row r="627" spans="2:3" x14ac:dyDescent="0.25">
      <c r="B627"/>
      <c r="C627"/>
    </row>
    <row r="628" spans="2:3" x14ac:dyDescent="0.25">
      <c r="B628"/>
      <c r="C628"/>
    </row>
    <row r="629" spans="2:3" x14ac:dyDescent="0.25">
      <c r="B629"/>
      <c r="C629"/>
    </row>
    <row r="630" spans="2:3" x14ac:dyDescent="0.25">
      <c r="B630"/>
      <c r="C630"/>
    </row>
    <row r="631" spans="2:3" x14ac:dyDescent="0.25">
      <c r="B631"/>
      <c r="C631"/>
    </row>
    <row r="632" spans="2:3" x14ac:dyDescent="0.25">
      <c r="B632"/>
      <c r="C632"/>
    </row>
    <row r="633" spans="2:3" x14ac:dyDescent="0.25">
      <c r="B633"/>
      <c r="C633"/>
    </row>
    <row r="634" spans="2:3" x14ac:dyDescent="0.25">
      <c r="B634"/>
      <c r="C634"/>
    </row>
    <row r="635" spans="2:3" x14ac:dyDescent="0.25">
      <c r="B635"/>
      <c r="C635"/>
    </row>
    <row r="636" spans="2:3" x14ac:dyDescent="0.25">
      <c r="B636"/>
      <c r="C636"/>
    </row>
    <row r="637" spans="2:3" x14ac:dyDescent="0.25">
      <c r="B637"/>
      <c r="C637"/>
    </row>
    <row r="638" spans="2:3" x14ac:dyDescent="0.25">
      <c r="B638"/>
      <c r="C638"/>
    </row>
    <row r="639" spans="2:3" x14ac:dyDescent="0.25">
      <c r="B639"/>
      <c r="C639"/>
    </row>
    <row r="640" spans="2:3" x14ac:dyDescent="0.25">
      <c r="B640"/>
      <c r="C640"/>
    </row>
    <row r="641" spans="2:3" x14ac:dyDescent="0.25">
      <c r="B641"/>
      <c r="C641"/>
    </row>
    <row r="642" spans="2:3" x14ac:dyDescent="0.25">
      <c r="B642"/>
      <c r="C642"/>
    </row>
    <row r="643" spans="2:3" x14ac:dyDescent="0.25">
      <c r="B643"/>
      <c r="C643"/>
    </row>
    <row r="644" spans="2:3" x14ac:dyDescent="0.25">
      <c r="B644"/>
      <c r="C644"/>
    </row>
    <row r="645" spans="2:3" x14ac:dyDescent="0.25">
      <c r="B645"/>
      <c r="C645"/>
    </row>
    <row r="646" spans="2:3" x14ac:dyDescent="0.25">
      <c r="B646"/>
      <c r="C646"/>
    </row>
    <row r="647" spans="2:3" x14ac:dyDescent="0.25">
      <c r="B647"/>
      <c r="C647"/>
    </row>
    <row r="648" spans="2:3" x14ac:dyDescent="0.25">
      <c r="B648"/>
      <c r="C648"/>
    </row>
    <row r="649" spans="2:3" x14ac:dyDescent="0.25">
      <c r="B649"/>
      <c r="C649"/>
    </row>
    <row r="650" spans="2:3" x14ac:dyDescent="0.25">
      <c r="B650"/>
      <c r="C650"/>
    </row>
    <row r="651" spans="2:3" x14ac:dyDescent="0.25">
      <c r="B651"/>
      <c r="C651"/>
    </row>
    <row r="652" spans="2:3" x14ac:dyDescent="0.25">
      <c r="B652"/>
      <c r="C652"/>
    </row>
    <row r="653" spans="2:3" x14ac:dyDescent="0.25">
      <c r="B653"/>
      <c r="C653"/>
    </row>
    <row r="654" spans="2:3" x14ac:dyDescent="0.25">
      <c r="B654"/>
      <c r="C654"/>
    </row>
    <row r="655" spans="2:3" x14ac:dyDescent="0.25">
      <c r="B655"/>
      <c r="C655"/>
    </row>
    <row r="656" spans="2:3" x14ac:dyDescent="0.25">
      <c r="B656"/>
      <c r="C656"/>
    </row>
    <row r="657" spans="2:3" x14ac:dyDescent="0.25">
      <c r="B657"/>
      <c r="C657"/>
    </row>
    <row r="658" spans="2:3" x14ac:dyDescent="0.25">
      <c r="B658"/>
      <c r="C658"/>
    </row>
    <row r="659" spans="2:3" x14ac:dyDescent="0.25">
      <c r="B659"/>
      <c r="C659"/>
    </row>
    <row r="660" spans="2:3" x14ac:dyDescent="0.25">
      <c r="B660"/>
      <c r="C660"/>
    </row>
    <row r="661" spans="2:3" x14ac:dyDescent="0.25">
      <c r="B661"/>
      <c r="C661"/>
    </row>
    <row r="662" spans="2:3" x14ac:dyDescent="0.25">
      <c r="B662"/>
      <c r="C662"/>
    </row>
    <row r="663" spans="2:3" x14ac:dyDescent="0.25">
      <c r="B663"/>
      <c r="C663"/>
    </row>
    <row r="664" spans="2:3" x14ac:dyDescent="0.25">
      <c r="B664"/>
      <c r="C664"/>
    </row>
    <row r="665" spans="2:3" x14ac:dyDescent="0.25">
      <c r="B665"/>
      <c r="C665"/>
    </row>
    <row r="666" spans="2:3" x14ac:dyDescent="0.25">
      <c r="B666"/>
      <c r="C666"/>
    </row>
    <row r="667" spans="2:3" x14ac:dyDescent="0.25">
      <c r="B667"/>
      <c r="C667"/>
    </row>
    <row r="668" spans="2:3" x14ac:dyDescent="0.25">
      <c r="B668"/>
      <c r="C668"/>
    </row>
    <row r="669" spans="2:3" x14ac:dyDescent="0.25">
      <c r="B669"/>
      <c r="C669"/>
    </row>
    <row r="670" spans="2:3" x14ac:dyDescent="0.25">
      <c r="B670"/>
      <c r="C670"/>
    </row>
    <row r="671" spans="2:3" x14ac:dyDescent="0.25">
      <c r="B671"/>
      <c r="C671"/>
    </row>
    <row r="672" spans="2:3" x14ac:dyDescent="0.25">
      <c r="B672"/>
      <c r="C672"/>
    </row>
    <row r="673" spans="2:3" x14ac:dyDescent="0.25">
      <c r="B673"/>
      <c r="C673"/>
    </row>
    <row r="674" spans="2:3" x14ac:dyDescent="0.25">
      <c r="B674"/>
      <c r="C674"/>
    </row>
    <row r="675" spans="2:3" x14ac:dyDescent="0.25">
      <c r="B675"/>
      <c r="C675"/>
    </row>
    <row r="676" spans="2:3" x14ac:dyDescent="0.25">
      <c r="B676"/>
      <c r="C676"/>
    </row>
    <row r="677" spans="2:3" x14ac:dyDescent="0.25">
      <c r="B677"/>
      <c r="C677"/>
    </row>
    <row r="678" spans="2:3" x14ac:dyDescent="0.25">
      <c r="B678"/>
      <c r="C678"/>
    </row>
    <row r="679" spans="2:3" x14ac:dyDescent="0.25">
      <c r="B679"/>
      <c r="C679"/>
    </row>
    <row r="680" spans="2:3" x14ac:dyDescent="0.25">
      <c r="B680"/>
      <c r="C680"/>
    </row>
    <row r="681" spans="2:3" x14ac:dyDescent="0.25">
      <c r="B681"/>
      <c r="C681"/>
    </row>
    <row r="682" spans="2:3" x14ac:dyDescent="0.25">
      <c r="B682"/>
      <c r="C682"/>
    </row>
    <row r="683" spans="2:3" x14ac:dyDescent="0.25">
      <c r="B683"/>
      <c r="C683"/>
    </row>
    <row r="684" spans="2:3" x14ac:dyDescent="0.25">
      <c r="B684"/>
      <c r="C684"/>
    </row>
    <row r="685" spans="2:3" x14ac:dyDescent="0.25">
      <c r="B685"/>
      <c r="C685"/>
    </row>
    <row r="686" spans="2:3" x14ac:dyDescent="0.25">
      <c r="B686"/>
      <c r="C686"/>
    </row>
    <row r="687" spans="2:3" x14ac:dyDescent="0.25">
      <c r="B687"/>
      <c r="C687"/>
    </row>
    <row r="688" spans="2:3" x14ac:dyDescent="0.25">
      <c r="B688"/>
      <c r="C688"/>
    </row>
    <row r="689" spans="2:3" x14ac:dyDescent="0.25">
      <c r="B689"/>
      <c r="C689"/>
    </row>
    <row r="690" spans="2:3" x14ac:dyDescent="0.25">
      <c r="B690"/>
      <c r="C690"/>
    </row>
    <row r="691" spans="2:3" x14ac:dyDescent="0.25">
      <c r="B691"/>
      <c r="C691"/>
    </row>
    <row r="692" spans="2:3" x14ac:dyDescent="0.25">
      <c r="B692"/>
      <c r="C692"/>
    </row>
    <row r="693" spans="2:3" x14ac:dyDescent="0.25">
      <c r="B693"/>
      <c r="C693"/>
    </row>
    <row r="694" spans="2:3" x14ac:dyDescent="0.25">
      <c r="B694"/>
      <c r="C694"/>
    </row>
    <row r="695" spans="2:3" x14ac:dyDescent="0.25">
      <c r="B695"/>
      <c r="C695"/>
    </row>
    <row r="696" spans="2:3" x14ac:dyDescent="0.25">
      <c r="B696"/>
      <c r="C696"/>
    </row>
    <row r="697" spans="2:3" x14ac:dyDescent="0.25">
      <c r="B697"/>
      <c r="C697"/>
    </row>
    <row r="698" spans="2:3" x14ac:dyDescent="0.25">
      <c r="B698"/>
      <c r="C698"/>
    </row>
    <row r="699" spans="2:3" x14ac:dyDescent="0.25">
      <c r="B699"/>
      <c r="C699"/>
    </row>
    <row r="700" spans="2:3" x14ac:dyDescent="0.25">
      <c r="B700"/>
      <c r="C700"/>
    </row>
    <row r="701" spans="2:3" x14ac:dyDescent="0.25">
      <c r="B701"/>
      <c r="C701"/>
    </row>
    <row r="702" spans="2:3" x14ac:dyDescent="0.25">
      <c r="B702"/>
      <c r="C702"/>
    </row>
    <row r="703" spans="2:3" x14ac:dyDescent="0.25">
      <c r="B703"/>
      <c r="C703"/>
    </row>
    <row r="704" spans="2:3" x14ac:dyDescent="0.25">
      <c r="B704"/>
      <c r="C704"/>
    </row>
    <row r="705" spans="2:3" x14ac:dyDescent="0.25">
      <c r="B705"/>
      <c r="C705"/>
    </row>
    <row r="706" spans="2:3" x14ac:dyDescent="0.25">
      <c r="B706"/>
      <c r="C706"/>
    </row>
    <row r="707" spans="2:3" x14ac:dyDescent="0.25">
      <c r="B707"/>
      <c r="C707"/>
    </row>
    <row r="708" spans="2:3" x14ac:dyDescent="0.25">
      <c r="B708"/>
      <c r="C708"/>
    </row>
    <row r="709" spans="2:3" x14ac:dyDescent="0.25">
      <c r="B709"/>
      <c r="C709"/>
    </row>
    <row r="710" spans="2:3" x14ac:dyDescent="0.25">
      <c r="B710"/>
      <c r="C710"/>
    </row>
    <row r="711" spans="2:3" x14ac:dyDescent="0.25">
      <c r="B711"/>
      <c r="C711"/>
    </row>
    <row r="712" spans="2:3" x14ac:dyDescent="0.25">
      <c r="B712"/>
      <c r="C712"/>
    </row>
    <row r="713" spans="2:3" x14ac:dyDescent="0.25">
      <c r="B713"/>
      <c r="C713"/>
    </row>
    <row r="714" spans="2:3" x14ac:dyDescent="0.25">
      <c r="B714"/>
      <c r="C714"/>
    </row>
    <row r="715" spans="2:3" x14ac:dyDescent="0.25">
      <c r="B715"/>
      <c r="C715"/>
    </row>
    <row r="716" spans="2:3" x14ac:dyDescent="0.25">
      <c r="B716"/>
      <c r="C716"/>
    </row>
    <row r="717" spans="2:3" x14ac:dyDescent="0.25">
      <c r="B717"/>
      <c r="C717"/>
    </row>
    <row r="718" spans="2:3" x14ac:dyDescent="0.25">
      <c r="B718"/>
      <c r="C718"/>
    </row>
    <row r="719" spans="2:3" x14ac:dyDescent="0.25">
      <c r="B719"/>
      <c r="C719"/>
    </row>
    <row r="720" spans="2:3" x14ac:dyDescent="0.25">
      <c r="B720"/>
      <c r="C720"/>
    </row>
    <row r="721" spans="2:3" x14ac:dyDescent="0.25">
      <c r="B721"/>
      <c r="C721"/>
    </row>
    <row r="722" spans="2:3" x14ac:dyDescent="0.25">
      <c r="B722"/>
      <c r="C722"/>
    </row>
    <row r="723" spans="2:3" x14ac:dyDescent="0.25">
      <c r="B723"/>
      <c r="C723"/>
    </row>
    <row r="724" spans="2:3" x14ac:dyDescent="0.25">
      <c r="B724"/>
      <c r="C724"/>
    </row>
    <row r="725" spans="2:3" x14ac:dyDescent="0.25">
      <c r="B725"/>
      <c r="C725"/>
    </row>
    <row r="726" spans="2:3" x14ac:dyDescent="0.25">
      <c r="B726"/>
      <c r="C726"/>
    </row>
    <row r="727" spans="2:3" x14ac:dyDescent="0.25">
      <c r="B727"/>
      <c r="C727"/>
    </row>
    <row r="728" spans="2:3" x14ac:dyDescent="0.25">
      <c r="B728"/>
      <c r="C728"/>
    </row>
    <row r="729" spans="2:3" x14ac:dyDescent="0.25">
      <c r="B729"/>
      <c r="C729"/>
    </row>
    <row r="730" spans="2:3" x14ac:dyDescent="0.25">
      <c r="B730"/>
      <c r="C730"/>
    </row>
    <row r="731" spans="2:3" x14ac:dyDescent="0.25">
      <c r="B731"/>
      <c r="C731"/>
    </row>
    <row r="732" spans="2:3" x14ac:dyDescent="0.25">
      <c r="B732"/>
      <c r="C732"/>
    </row>
    <row r="733" spans="2:3" x14ac:dyDescent="0.25">
      <c r="B733"/>
      <c r="C733"/>
    </row>
    <row r="734" spans="2:3" x14ac:dyDescent="0.25">
      <c r="B734"/>
      <c r="C734"/>
    </row>
    <row r="735" spans="2:3" x14ac:dyDescent="0.25">
      <c r="B735"/>
      <c r="C735"/>
    </row>
    <row r="736" spans="2:3" x14ac:dyDescent="0.25">
      <c r="B736"/>
      <c r="C736"/>
    </row>
    <row r="737" spans="2:3" x14ac:dyDescent="0.25">
      <c r="B737"/>
      <c r="C737"/>
    </row>
    <row r="738" spans="2:3" x14ac:dyDescent="0.25">
      <c r="B738"/>
      <c r="C738"/>
    </row>
    <row r="739" spans="2:3" x14ac:dyDescent="0.25">
      <c r="B739"/>
      <c r="C739"/>
    </row>
    <row r="740" spans="2:3" x14ac:dyDescent="0.25">
      <c r="B740"/>
      <c r="C740"/>
    </row>
    <row r="741" spans="2:3" x14ac:dyDescent="0.25">
      <c r="B741"/>
      <c r="C741"/>
    </row>
    <row r="742" spans="2:3" x14ac:dyDescent="0.25">
      <c r="B742"/>
      <c r="C742"/>
    </row>
    <row r="743" spans="2:3" x14ac:dyDescent="0.25">
      <c r="B743"/>
      <c r="C743"/>
    </row>
    <row r="744" spans="2:3" x14ac:dyDescent="0.25">
      <c r="B744"/>
      <c r="C744"/>
    </row>
    <row r="745" spans="2:3" x14ac:dyDescent="0.25">
      <c r="B745"/>
      <c r="C745"/>
    </row>
    <row r="746" spans="2:3" x14ac:dyDescent="0.25">
      <c r="B746"/>
      <c r="C746"/>
    </row>
    <row r="747" spans="2:3" x14ac:dyDescent="0.25">
      <c r="B747"/>
      <c r="C747"/>
    </row>
    <row r="748" spans="2:3" x14ac:dyDescent="0.25">
      <c r="B748"/>
      <c r="C748"/>
    </row>
    <row r="749" spans="2:3" x14ac:dyDescent="0.25">
      <c r="B749"/>
      <c r="C749"/>
    </row>
    <row r="750" spans="2:3" x14ac:dyDescent="0.25">
      <c r="B750"/>
      <c r="C750"/>
    </row>
    <row r="751" spans="2:3" x14ac:dyDescent="0.25">
      <c r="B751"/>
      <c r="C751"/>
    </row>
    <row r="752" spans="2:3" x14ac:dyDescent="0.25">
      <c r="B752"/>
      <c r="C752"/>
    </row>
    <row r="753" spans="2:3" x14ac:dyDescent="0.25">
      <c r="B753"/>
      <c r="C753"/>
    </row>
    <row r="754" spans="2:3" x14ac:dyDescent="0.25">
      <c r="B754"/>
      <c r="C754"/>
    </row>
    <row r="755" spans="2:3" x14ac:dyDescent="0.25">
      <c r="B755"/>
      <c r="C755"/>
    </row>
    <row r="756" spans="2:3" x14ac:dyDescent="0.25">
      <c r="B756"/>
      <c r="C756"/>
    </row>
    <row r="757" spans="2:3" x14ac:dyDescent="0.25">
      <c r="B757"/>
      <c r="C757"/>
    </row>
    <row r="758" spans="2:3" x14ac:dyDescent="0.25">
      <c r="B758"/>
      <c r="C758"/>
    </row>
    <row r="759" spans="2:3" x14ac:dyDescent="0.25">
      <c r="B759"/>
      <c r="C759"/>
    </row>
    <row r="760" spans="2:3" x14ac:dyDescent="0.25">
      <c r="B760"/>
      <c r="C760"/>
    </row>
    <row r="761" spans="2:3" x14ac:dyDescent="0.25">
      <c r="B761"/>
      <c r="C761"/>
    </row>
    <row r="762" spans="2:3" x14ac:dyDescent="0.25">
      <c r="B762"/>
      <c r="C762"/>
    </row>
    <row r="763" spans="2:3" x14ac:dyDescent="0.25">
      <c r="B763"/>
      <c r="C763"/>
    </row>
    <row r="764" spans="2:3" x14ac:dyDescent="0.25">
      <c r="B764"/>
      <c r="C764"/>
    </row>
    <row r="765" spans="2:3" x14ac:dyDescent="0.25">
      <c r="B765"/>
      <c r="C765"/>
    </row>
    <row r="766" spans="2:3" x14ac:dyDescent="0.25">
      <c r="B766"/>
      <c r="C766"/>
    </row>
    <row r="767" spans="2:3" x14ac:dyDescent="0.25">
      <c r="B767"/>
      <c r="C767"/>
    </row>
    <row r="768" spans="2:3" x14ac:dyDescent="0.25">
      <c r="B768"/>
      <c r="C768"/>
    </row>
    <row r="769" spans="2:3" x14ac:dyDescent="0.25">
      <c r="B769"/>
      <c r="C769"/>
    </row>
    <row r="770" spans="2:3" x14ac:dyDescent="0.25">
      <c r="B770"/>
      <c r="C770"/>
    </row>
    <row r="771" spans="2:3" x14ac:dyDescent="0.25">
      <c r="B771"/>
      <c r="C771"/>
    </row>
    <row r="772" spans="2:3" x14ac:dyDescent="0.25">
      <c r="B772"/>
      <c r="C772"/>
    </row>
    <row r="773" spans="2:3" x14ac:dyDescent="0.25">
      <c r="B773"/>
      <c r="C773"/>
    </row>
    <row r="774" spans="2:3" x14ac:dyDescent="0.25">
      <c r="B774"/>
      <c r="C774"/>
    </row>
    <row r="775" spans="2:3" x14ac:dyDescent="0.25">
      <c r="B775"/>
      <c r="C775"/>
    </row>
    <row r="776" spans="2:3" x14ac:dyDescent="0.25">
      <c r="B776"/>
      <c r="C776"/>
    </row>
    <row r="777" spans="2:3" x14ac:dyDescent="0.25">
      <c r="B777"/>
      <c r="C777"/>
    </row>
    <row r="778" spans="2:3" x14ac:dyDescent="0.25">
      <c r="B778"/>
      <c r="C778"/>
    </row>
    <row r="779" spans="2:3" x14ac:dyDescent="0.25">
      <c r="B779"/>
      <c r="C779"/>
    </row>
    <row r="780" spans="2:3" x14ac:dyDescent="0.25">
      <c r="B780"/>
      <c r="C780"/>
    </row>
    <row r="781" spans="2:3" x14ac:dyDescent="0.25">
      <c r="B781"/>
      <c r="C781"/>
    </row>
    <row r="782" spans="2:3" x14ac:dyDescent="0.25">
      <c r="B782"/>
      <c r="C782"/>
    </row>
    <row r="783" spans="2:3" x14ac:dyDescent="0.25">
      <c r="B783"/>
      <c r="C783"/>
    </row>
    <row r="784" spans="2:3" x14ac:dyDescent="0.25">
      <c r="B784"/>
      <c r="C784"/>
    </row>
    <row r="785" spans="2:3" x14ac:dyDescent="0.25">
      <c r="B785"/>
      <c r="C785"/>
    </row>
    <row r="786" spans="2:3" x14ac:dyDescent="0.25">
      <c r="B786"/>
      <c r="C786"/>
    </row>
    <row r="787" spans="2:3" x14ac:dyDescent="0.25">
      <c r="B787"/>
      <c r="C787"/>
    </row>
    <row r="788" spans="2:3" x14ac:dyDescent="0.25">
      <c r="B788"/>
      <c r="C788"/>
    </row>
    <row r="789" spans="2:3" x14ac:dyDescent="0.25">
      <c r="B789"/>
      <c r="C789"/>
    </row>
    <row r="790" spans="2:3" x14ac:dyDescent="0.25">
      <c r="B790"/>
      <c r="C790"/>
    </row>
    <row r="791" spans="2:3" x14ac:dyDescent="0.25">
      <c r="B791"/>
      <c r="C791"/>
    </row>
    <row r="792" spans="2:3" x14ac:dyDescent="0.25">
      <c r="B792"/>
      <c r="C792"/>
    </row>
    <row r="793" spans="2:3" x14ac:dyDescent="0.25">
      <c r="B793"/>
      <c r="C793"/>
    </row>
    <row r="794" spans="2:3" x14ac:dyDescent="0.25">
      <c r="B794"/>
      <c r="C794"/>
    </row>
    <row r="795" spans="2:3" x14ac:dyDescent="0.25">
      <c r="B795"/>
      <c r="C795"/>
    </row>
    <row r="796" spans="2:3" x14ac:dyDescent="0.25">
      <c r="B796"/>
      <c r="C796"/>
    </row>
    <row r="797" spans="2:3" x14ac:dyDescent="0.25">
      <c r="B797"/>
      <c r="C797"/>
    </row>
    <row r="798" spans="2:3" x14ac:dyDescent="0.25">
      <c r="B798"/>
      <c r="C798"/>
    </row>
    <row r="799" spans="2:3" x14ac:dyDescent="0.25">
      <c r="B799"/>
      <c r="C799"/>
    </row>
    <row r="800" spans="2:3" x14ac:dyDescent="0.25">
      <c r="B800"/>
      <c r="C800"/>
    </row>
    <row r="801" spans="2:3" x14ac:dyDescent="0.25">
      <c r="B801"/>
      <c r="C801"/>
    </row>
    <row r="802" spans="2:3" x14ac:dyDescent="0.25">
      <c r="B802"/>
      <c r="C802"/>
    </row>
    <row r="803" spans="2:3" x14ac:dyDescent="0.25">
      <c r="B803"/>
      <c r="C803"/>
    </row>
    <row r="804" spans="2:3" x14ac:dyDescent="0.25">
      <c r="B804"/>
      <c r="C804"/>
    </row>
    <row r="805" spans="2:3" x14ac:dyDescent="0.25">
      <c r="B805"/>
      <c r="C805"/>
    </row>
    <row r="806" spans="2:3" x14ac:dyDescent="0.25">
      <c r="B806"/>
      <c r="C806"/>
    </row>
    <row r="807" spans="2:3" x14ac:dyDescent="0.25">
      <c r="B807"/>
      <c r="C807"/>
    </row>
    <row r="808" spans="2:3" x14ac:dyDescent="0.25">
      <c r="B808"/>
      <c r="C808"/>
    </row>
    <row r="809" spans="2:3" x14ac:dyDescent="0.25">
      <c r="B809"/>
      <c r="C809"/>
    </row>
    <row r="810" spans="2:3" x14ac:dyDescent="0.25">
      <c r="B810"/>
      <c r="C810"/>
    </row>
    <row r="811" spans="2:3" x14ac:dyDescent="0.25">
      <c r="B811"/>
      <c r="C811"/>
    </row>
    <row r="812" spans="2:3" x14ac:dyDescent="0.25">
      <c r="B812"/>
      <c r="C812"/>
    </row>
    <row r="813" spans="2:3" x14ac:dyDescent="0.25">
      <c r="B813"/>
      <c r="C813"/>
    </row>
    <row r="814" spans="2:3" x14ac:dyDescent="0.25">
      <c r="B814"/>
      <c r="C814"/>
    </row>
    <row r="815" spans="2:3" x14ac:dyDescent="0.25">
      <c r="B815"/>
      <c r="C815"/>
    </row>
    <row r="816" spans="2:3" x14ac:dyDescent="0.25">
      <c r="B816"/>
      <c r="C816"/>
    </row>
    <row r="817" spans="2:3" x14ac:dyDescent="0.25">
      <c r="B817"/>
      <c r="C817"/>
    </row>
    <row r="818" spans="2:3" x14ac:dyDescent="0.25">
      <c r="B818"/>
      <c r="C818"/>
    </row>
    <row r="819" spans="2:3" x14ac:dyDescent="0.25">
      <c r="B819"/>
      <c r="C819"/>
    </row>
    <row r="820" spans="2:3" x14ac:dyDescent="0.25">
      <c r="B820"/>
      <c r="C820"/>
    </row>
    <row r="821" spans="2:3" x14ac:dyDescent="0.25">
      <c r="B821"/>
      <c r="C821"/>
    </row>
    <row r="822" spans="2:3" x14ac:dyDescent="0.25">
      <c r="B822"/>
      <c r="C822"/>
    </row>
    <row r="823" spans="2:3" x14ac:dyDescent="0.25">
      <c r="B823"/>
      <c r="C823"/>
    </row>
    <row r="824" spans="2:3" x14ac:dyDescent="0.25">
      <c r="B824"/>
      <c r="C824"/>
    </row>
    <row r="825" spans="2:3" x14ac:dyDescent="0.25">
      <c r="B825"/>
      <c r="C825"/>
    </row>
    <row r="826" spans="2:3" x14ac:dyDescent="0.25">
      <c r="B826"/>
      <c r="C826"/>
    </row>
    <row r="827" spans="2:3" x14ac:dyDescent="0.25">
      <c r="B827"/>
      <c r="C827"/>
    </row>
    <row r="828" spans="2:3" x14ac:dyDescent="0.25">
      <c r="B828"/>
      <c r="C828"/>
    </row>
    <row r="829" spans="2:3" x14ac:dyDescent="0.25">
      <c r="B829"/>
      <c r="C829"/>
    </row>
    <row r="830" spans="2:3" x14ac:dyDescent="0.25">
      <c r="B830"/>
      <c r="C830"/>
    </row>
    <row r="831" spans="2:3" x14ac:dyDescent="0.25">
      <c r="B831"/>
      <c r="C831"/>
    </row>
    <row r="832" spans="2:3" x14ac:dyDescent="0.25">
      <c r="B832"/>
      <c r="C832"/>
    </row>
    <row r="833" spans="2:3" x14ac:dyDescent="0.25">
      <c r="B833"/>
      <c r="C833"/>
    </row>
    <row r="834" spans="2:3" x14ac:dyDescent="0.25">
      <c r="B834"/>
      <c r="C834"/>
    </row>
    <row r="835" spans="2:3" x14ac:dyDescent="0.25">
      <c r="B835"/>
      <c r="C835"/>
    </row>
    <row r="836" spans="2:3" x14ac:dyDescent="0.25">
      <c r="B836"/>
      <c r="C836"/>
    </row>
    <row r="837" spans="2:3" x14ac:dyDescent="0.25">
      <c r="B837"/>
      <c r="C837"/>
    </row>
    <row r="838" spans="2:3" x14ac:dyDescent="0.25">
      <c r="B838"/>
      <c r="C838"/>
    </row>
    <row r="839" spans="2:3" x14ac:dyDescent="0.25">
      <c r="B839"/>
      <c r="C839"/>
    </row>
    <row r="840" spans="2:3" x14ac:dyDescent="0.25">
      <c r="B840"/>
      <c r="C840"/>
    </row>
    <row r="841" spans="2:3" x14ac:dyDescent="0.25">
      <c r="B841"/>
      <c r="C841"/>
    </row>
    <row r="842" spans="2:3" x14ac:dyDescent="0.25">
      <c r="B842"/>
      <c r="C842"/>
    </row>
    <row r="843" spans="2:3" x14ac:dyDescent="0.25">
      <c r="B843"/>
      <c r="C843"/>
    </row>
    <row r="844" spans="2:3" x14ac:dyDescent="0.25">
      <c r="B844"/>
      <c r="C844"/>
    </row>
    <row r="845" spans="2:3" x14ac:dyDescent="0.25">
      <c r="B845"/>
      <c r="C845"/>
    </row>
    <row r="846" spans="2:3" x14ac:dyDescent="0.25">
      <c r="B846"/>
      <c r="C846"/>
    </row>
    <row r="847" spans="2:3" x14ac:dyDescent="0.25">
      <c r="B847"/>
      <c r="C847"/>
    </row>
    <row r="848" spans="2:3" x14ac:dyDescent="0.25">
      <c r="B848"/>
      <c r="C848"/>
    </row>
    <row r="849" spans="2:3" x14ac:dyDescent="0.25">
      <c r="B849"/>
      <c r="C849"/>
    </row>
    <row r="850" spans="2:3" x14ac:dyDescent="0.25">
      <c r="B850"/>
      <c r="C850"/>
    </row>
    <row r="851" spans="2:3" x14ac:dyDescent="0.25">
      <c r="B851"/>
      <c r="C851"/>
    </row>
    <row r="852" spans="2:3" x14ac:dyDescent="0.25">
      <c r="B852"/>
      <c r="C852"/>
    </row>
    <row r="853" spans="2:3" x14ac:dyDescent="0.25">
      <c r="B853"/>
      <c r="C853"/>
    </row>
    <row r="854" spans="2:3" x14ac:dyDescent="0.25">
      <c r="B854"/>
      <c r="C854"/>
    </row>
    <row r="855" spans="2:3" x14ac:dyDescent="0.25">
      <c r="B855"/>
      <c r="C855"/>
    </row>
    <row r="856" spans="2:3" x14ac:dyDescent="0.25">
      <c r="B856"/>
      <c r="C856"/>
    </row>
    <row r="857" spans="2:3" x14ac:dyDescent="0.25">
      <c r="B857"/>
      <c r="C857"/>
    </row>
    <row r="858" spans="2:3" x14ac:dyDescent="0.25">
      <c r="B858"/>
      <c r="C858"/>
    </row>
    <row r="859" spans="2:3" x14ac:dyDescent="0.25">
      <c r="B859"/>
      <c r="C859"/>
    </row>
    <row r="860" spans="2:3" x14ac:dyDescent="0.25">
      <c r="B860"/>
      <c r="C860"/>
    </row>
    <row r="861" spans="2:3" x14ac:dyDescent="0.25">
      <c r="B861"/>
      <c r="C861"/>
    </row>
    <row r="862" spans="2:3" x14ac:dyDescent="0.25">
      <c r="B862"/>
      <c r="C862"/>
    </row>
    <row r="863" spans="2:3" x14ac:dyDescent="0.25">
      <c r="B863"/>
      <c r="C863"/>
    </row>
    <row r="864" spans="2:3" x14ac:dyDescent="0.25">
      <c r="B864"/>
      <c r="C864"/>
    </row>
    <row r="865" spans="2:3" x14ac:dyDescent="0.25">
      <c r="B865"/>
      <c r="C865"/>
    </row>
    <row r="866" spans="2:3" x14ac:dyDescent="0.25">
      <c r="B866"/>
      <c r="C866"/>
    </row>
    <row r="867" spans="2:3" x14ac:dyDescent="0.25">
      <c r="B867"/>
      <c r="C867"/>
    </row>
    <row r="868" spans="2:3" x14ac:dyDescent="0.25">
      <c r="B868"/>
      <c r="C868"/>
    </row>
    <row r="869" spans="2:3" x14ac:dyDescent="0.25">
      <c r="B869"/>
      <c r="C869"/>
    </row>
    <row r="870" spans="2:3" x14ac:dyDescent="0.25">
      <c r="B870"/>
      <c r="C870"/>
    </row>
    <row r="871" spans="2:3" x14ac:dyDescent="0.25">
      <c r="B871"/>
      <c r="C871"/>
    </row>
    <row r="872" spans="2:3" x14ac:dyDescent="0.25">
      <c r="B872"/>
      <c r="C872"/>
    </row>
    <row r="873" spans="2:3" x14ac:dyDescent="0.25">
      <c r="B873"/>
      <c r="C873"/>
    </row>
    <row r="874" spans="2:3" x14ac:dyDescent="0.25">
      <c r="B874"/>
      <c r="C874"/>
    </row>
    <row r="875" spans="2:3" x14ac:dyDescent="0.25">
      <c r="B875"/>
      <c r="C875"/>
    </row>
    <row r="876" spans="2:3" x14ac:dyDescent="0.25">
      <c r="B876"/>
      <c r="C876"/>
    </row>
    <row r="877" spans="2:3" x14ac:dyDescent="0.25">
      <c r="B877"/>
      <c r="C877"/>
    </row>
    <row r="878" spans="2:3" x14ac:dyDescent="0.25">
      <c r="B878"/>
      <c r="C878"/>
    </row>
    <row r="879" spans="2:3" x14ac:dyDescent="0.25">
      <c r="B879"/>
      <c r="C879"/>
    </row>
    <row r="880" spans="2:3" x14ac:dyDescent="0.25">
      <c r="B880"/>
      <c r="C880"/>
    </row>
    <row r="881" spans="2:3" x14ac:dyDescent="0.25">
      <c r="B881"/>
      <c r="C881"/>
    </row>
    <row r="882" spans="2:3" x14ac:dyDescent="0.25">
      <c r="B882"/>
      <c r="C882"/>
    </row>
    <row r="883" spans="2:3" x14ac:dyDescent="0.25">
      <c r="B883"/>
      <c r="C883"/>
    </row>
    <row r="884" spans="2:3" x14ac:dyDescent="0.25">
      <c r="B884"/>
      <c r="C884"/>
    </row>
    <row r="885" spans="2:3" x14ac:dyDescent="0.25">
      <c r="B885"/>
      <c r="C885"/>
    </row>
    <row r="886" spans="2:3" x14ac:dyDescent="0.25">
      <c r="B886"/>
      <c r="C886"/>
    </row>
    <row r="887" spans="2:3" x14ac:dyDescent="0.25">
      <c r="B887"/>
      <c r="C887"/>
    </row>
    <row r="888" spans="2:3" x14ac:dyDescent="0.25">
      <c r="B888"/>
      <c r="C888"/>
    </row>
    <row r="889" spans="2:3" x14ac:dyDescent="0.25">
      <c r="B889"/>
      <c r="C889"/>
    </row>
    <row r="890" spans="2:3" x14ac:dyDescent="0.25">
      <c r="B890"/>
      <c r="C890"/>
    </row>
    <row r="891" spans="2:3" x14ac:dyDescent="0.25">
      <c r="B891"/>
      <c r="C891"/>
    </row>
    <row r="892" spans="2:3" x14ac:dyDescent="0.25">
      <c r="B892"/>
      <c r="C892"/>
    </row>
    <row r="893" spans="2:3" x14ac:dyDescent="0.25">
      <c r="B893"/>
      <c r="C893"/>
    </row>
    <row r="894" spans="2:3" x14ac:dyDescent="0.25">
      <c r="B894"/>
      <c r="C894"/>
    </row>
    <row r="895" spans="2:3" x14ac:dyDescent="0.25">
      <c r="B895"/>
      <c r="C895"/>
    </row>
    <row r="896" spans="2:3" x14ac:dyDescent="0.25">
      <c r="B896"/>
      <c r="C896"/>
    </row>
    <row r="897" spans="2:3" x14ac:dyDescent="0.25">
      <c r="B897"/>
      <c r="C897"/>
    </row>
    <row r="898" spans="2:3" x14ac:dyDescent="0.25">
      <c r="B898"/>
      <c r="C898"/>
    </row>
    <row r="899" spans="2:3" x14ac:dyDescent="0.25">
      <c r="B899"/>
      <c r="C899"/>
    </row>
    <row r="900" spans="2:3" x14ac:dyDescent="0.25">
      <c r="B900"/>
      <c r="C900"/>
    </row>
    <row r="901" spans="2:3" x14ac:dyDescent="0.25">
      <c r="B901"/>
      <c r="C901"/>
    </row>
    <row r="902" spans="2:3" x14ac:dyDescent="0.25">
      <c r="B902"/>
      <c r="C902"/>
    </row>
    <row r="903" spans="2:3" x14ac:dyDescent="0.25">
      <c r="B903"/>
      <c r="C903"/>
    </row>
    <row r="904" spans="2:3" x14ac:dyDescent="0.25">
      <c r="B904"/>
      <c r="C904"/>
    </row>
    <row r="905" spans="2:3" x14ac:dyDescent="0.25">
      <c r="B905"/>
      <c r="C905"/>
    </row>
    <row r="906" spans="2:3" x14ac:dyDescent="0.25">
      <c r="B906"/>
      <c r="C906"/>
    </row>
    <row r="907" spans="2:3" x14ac:dyDescent="0.25">
      <c r="B907"/>
      <c r="C907"/>
    </row>
    <row r="908" spans="2:3" x14ac:dyDescent="0.25">
      <c r="B908"/>
      <c r="C908"/>
    </row>
    <row r="909" spans="2:3" x14ac:dyDescent="0.25">
      <c r="B909"/>
      <c r="C909"/>
    </row>
    <row r="910" spans="2:3" x14ac:dyDescent="0.25">
      <c r="B910"/>
      <c r="C910"/>
    </row>
    <row r="911" spans="2:3" x14ac:dyDescent="0.25">
      <c r="B911"/>
      <c r="C911"/>
    </row>
    <row r="912" spans="2:3" x14ac:dyDescent="0.25">
      <c r="B912"/>
      <c r="C912"/>
    </row>
    <row r="913" spans="2:3" x14ac:dyDescent="0.25">
      <c r="B913"/>
      <c r="C913"/>
    </row>
    <row r="914" spans="2:3" x14ac:dyDescent="0.25">
      <c r="B914"/>
      <c r="C914"/>
    </row>
    <row r="915" spans="2:3" x14ac:dyDescent="0.25">
      <c r="B915"/>
      <c r="C915"/>
    </row>
    <row r="916" spans="2:3" x14ac:dyDescent="0.25">
      <c r="B916"/>
      <c r="C916"/>
    </row>
    <row r="917" spans="2:3" x14ac:dyDescent="0.25">
      <c r="B917"/>
      <c r="C917"/>
    </row>
    <row r="918" spans="2:3" x14ac:dyDescent="0.25">
      <c r="B918"/>
      <c r="C918"/>
    </row>
    <row r="919" spans="2:3" x14ac:dyDescent="0.25">
      <c r="B919"/>
      <c r="C919"/>
    </row>
    <row r="920" spans="2:3" x14ac:dyDescent="0.25">
      <c r="B920"/>
      <c r="C920"/>
    </row>
    <row r="921" spans="2:3" x14ac:dyDescent="0.25">
      <c r="B921"/>
      <c r="C921"/>
    </row>
    <row r="922" spans="2:3" x14ac:dyDescent="0.25">
      <c r="B922"/>
      <c r="C922"/>
    </row>
    <row r="923" spans="2:3" x14ac:dyDescent="0.25">
      <c r="B923"/>
      <c r="C923"/>
    </row>
    <row r="924" spans="2:3" x14ac:dyDescent="0.25">
      <c r="B924"/>
      <c r="C924"/>
    </row>
    <row r="925" spans="2:3" x14ac:dyDescent="0.25">
      <c r="B925"/>
      <c r="C925"/>
    </row>
    <row r="926" spans="2:3" x14ac:dyDescent="0.25">
      <c r="B926"/>
      <c r="C926"/>
    </row>
    <row r="927" spans="2:3" x14ac:dyDescent="0.25">
      <c r="B927"/>
      <c r="C927"/>
    </row>
    <row r="928" spans="2:3" x14ac:dyDescent="0.25">
      <c r="B928"/>
      <c r="C928"/>
    </row>
    <row r="929" spans="2:3" x14ac:dyDescent="0.25">
      <c r="B929"/>
      <c r="C929"/>
    </row>
    <row r="930" spans="2:3" x14ac:dyDescent="0.25">
      <c r="B930"/>
      <c r="C930"/>
    </row>
    <row r="931" spans="2:3" x14ac:dyDescent="0.25">
      <c r="B931"/>
      <c r="C931"/>
    </row>
    <row r="932" spans="2:3" x14ac:dyDescent="0.25">
      <c r="B932"/>
      <c r="C932"/>
    </row>
    <row r="933" spans="2:3" x14ac:dyDescent="0.25">
      <c r="B933"/>
      <c r="C933"/>
    </row>
    <row r="934" spans="2:3" x14ac:dyDescent="0.25">
      <c r="B934"/>
      <c r="C934"/>
    </row>
    <row r="935" spans="2:3" x14ac:dyDescent="0.25">
      <c r="B935"/>
      <c r="C935"/>
    </row>
    <row r="936" spans="2:3" x14ac:dyDescent="0.25">
      <c r="B936"/>
      <c r="C936"/>
    </row>
    <row r="937" spans="2:3" x14ac:dyDescent="0.25">
      <c r="B937"/>
      <c r="C937"/>
    </row>
    <row r="938" spans="2:3" x14ac:dyDescent="0.25">
      <c r="B938"/>
      <c r="C938"/>
    </row>
    <row r="939" spans="2:3" x14ac:dyDescent="0.25">
      <c r="B939"/>
      <c r="C939"/>
    </row>
    <row r="940" spans="2:3" x14ac:dyDescent="0.25">
      <c r="B940"/>
      <c r="C940"/>
    </row>
    <row r="941" spans="2:3" x14ac:dyDescent="0.25">
      <c r="B941"/>
      <c r="C941"/>
    </row>
    <row r="942" spans="2:3" x14ac:dyDescent="0.25">
      <c r="B942"/>
      <c r="C942"/>
    </row>
    <row r="943" spans="2:3" x14ac:dyDescent="0.25">
      <c r="B943"/>
      <c r="C943"/>
    </row>
    <row r="944" spans="2:3" x14ac:dyDescent="0.25">
      <c r="B944"/>
      <c r="C944"/>
    </row>
    <row r="945" spans="2:3" x14ac:dyDescent="0.25">
      <c r="B945"/>
      <c r="C945"/>
    </row>
    <row r="946" spans="2:3" x14ac:dyDescent="0.25">
      <c r="B946"/>
      <c r="C946"/>
    </row>
    <row r="947" spans="2:3" x14ac:dyDescent="0.25">
      <c r="B947"/>
      <c r="C947"/>
    </row>
    <row r="948" spans="2:3" x14ac:dyDescent="0.25">
      <c r="B948"/>
      <c r="C948"/>
    </row>
    <row r="949" spans="2:3" x14ac:dyDescent="0.25">
      <c r="B949"/>
      <c r="C949"/>
    </row>
    <row r="950" spans="2:3" x14ac:dyDescent="0.25">
      <c r="B950"/>
      <c r="C950"/>
    </row>
    <row r="951" spans="2:3" x14ac:dyDescent="0.25">
      <c r="B951"/>
      <c r="C951"/>
    </row>
    <row r="952" spans="2:3" x14ac:dyDescent="0.25">
      <c r="B952"/>
      <c r="C952"/>
    </row>
    <row r="953" spans="2:3" x14ac:dyDescent="0.25">
      <c r="B953"/>
      <c r="C953"/>
    </row>
    <row r="954" spans="2:3" x14ac:dyDescent="0.25">
      <c r="B954"/>
      <c r="C954"/>
    </row>
    <row r="955" spans="2:3" x14ac:dyDescent="0.25">
      <c r="B955"/>
      <c r="C955"/>
    </row>
    <row r="956" spans="2:3" x14ac:dyDescent="0.25">
      <c r="B956"/>
      <c r="C956"/>
    </row>
    <row r="957" spans="2:3" x14ac:dyDescent="0.25">
      <c r="B957"/>
      <c r="C957"/>
    </row>
    <row r="958" spans="2:3" x14ac:dyDescent="0.25">
      <c r="B958"/>
      <c r="C958"/>
    </row>
    <row r="959" spans="2:3" x14ac:dyDescent="0.25">
      <c r="B959"/>
      <c r="C959"/>
    </row>
    <row r="960" spans="2:3" x14ac:dyDescent="0.25">
      <c r="B960"/>
      <c r="C960"/>
    </row>
    <row r="961" spans="2:3" x14ac:dyDescent="0.25">
      <c r="B961"/>
      <c r="C961"/>
    </row>
    <row r="962" spans="2:3" x14ac:dyDescent="0.25">
      <c r="B962"/>
      <c r="C962"/>
    </row>
    <row r="963" spans="2:3" x14ac:dyDescent="0.25">
      <c r="B963"/>
      <c r="C963"/>
    </row>
    <row r="964" spans="2:3" x14ac:dyDescent="0.25">
      <c r="B964"/>
      <c r="C964"/>
    </row>
    <row r="965" spans="2:3" x14ac:dyDescent="0.25">
      <c r="B965"/>
      <c r="C965"/>
    </row>
    <row r="966" spans="2:3" x14ac:dyDescent="0.25">
      <c r="B966"/>
      <c r="C966"/>
    </row>
    <row r="967" spans="2:3" x14ac:dyDescent="0.25">
      <c r="B967"/>
      <c r="C967"/>
    </row>
    <row r="968" spans="2:3" x14ac:dyDescent="0.25">
      <c r="B968"/>
      <c r="C968"/>
    </row>
    <row r="969" spans="2:3" x14ac:dyDescent="0.25">
      <c r="B969"/>
      <c r="C969"/>
    </row>
    <row r="970" spans="2:3" x14ac:dyDescent="0.25">
      <c r="B970"/>
      <c r="C970"/>
    </row>
    <row r="971" spans="2:3" x14ac:dyDescent="0.25">
      <c r="B971"/>
      <c r="C971"/>
    </row>
    <row r="972" spans="2:3" x14ac:dyDescent="0.25">
      <c r="B972"/>
      <c r="C972"/>
    </row>
    <row r="973" spans="2:3" x14ac:dyDescent="0.25">
      <c r="B973"/>
      <c r="C973"/>
    </row>
    <row r="974" spans="2:3" x14ac:dyDescent="0.25">
      <c r="B974"/>
      <c r="C974"/>
    </row>
    <row r="975" spans="2:3" x14ac:dyDescent="0.25">
      <c r="B975"/>
      <c r="C975"/>
    </row>
    <row r="976" spans="2:3" x14ac:dyDescent="0.25">
      <c r="B976"/>
      <c r="C976"/>
    </row>
    <row r="977" spans="2:3" x14ac:dyDescent="0.25">
      <c r="B977"/>
      <c r="C977"/>
    </row>
    <row r="978" spans="2:3" x14ac:dyDescent="0.25">
      <c r="B978"/>
      <c r="C978"/>
    </row>
    <row r="979" spans="2:3" x14ac:dyDescent="0.25">
      <c r="B979"/>
      <c r="C979"/>
    </row>
    <row r="980" spans="2:3" x14ac:dyDescent="0.25">
      <c r="B980"/>
      <c r="C980"/>
    </row>
    <row r="981" spans="2:3" x14ac:dyDescent="0.25">
      <c r="B981"/>
      <c r="C981"/>
    </row>
    <row r="982" spans="2:3" x14ac:dyDescent="0.25">
      <c r="B982"/>
      <c r="C982"/>
    </row>
    <row r="983" spans="2:3" x14ac:dyDescent="0.25">
      <c r="B983"/>
      <c r="C983"/>
    </row>
    <row r="984" spans="2:3" x14ac:dyDescent="0.25">
      <c r="B984"/>
      <c r="C984"/>
    </row>
    <row r="985" spans="2:3" x14ac:dyDescent="0.25">
      <c r="B985"/>
      <c r="C985"/>
    </row>
    <row r="986" spans="2:3" x14ac:dyDescent="0.25">
      <c r="B986"/>
      <c r="C986"/>
    </row>
    <row r="987" spans="2:3" x14ac:dyDescent="0.25">
      <c r="B987"/>
      <c r="C987"/>
    </row>
    <row r="988" spans="2:3" x14ac:dyDescent="0.25">
      <c r="B988"/>
      <c r="C988"/>
    </row>
    <row r="989" spans="2:3" x14ac:dyDescent="0.25">
      <c r="B989"/>
      <c r="C989"/>
    </row>
    <row r="990" spans="2:3" x14ac:dyDescent="0.25">
      <c r="B990"/>
      <c r="C990"/>
    </row>
    <row r="991" spans="2:3" x14ac:dyDescent="0.25">
      <c r="B991"/>
      <c r="C991"/>
    </row>
    <row r="992" spans="2:3" x14ac:dyDescent="0.25">
      <c r="B992"/>
      <c r="C992"/>
    </row>
    <row r="993" spans="2:3" x14ac:dyDescent="0.25">
      <c r="B993"/>
      <c r="C993"/>
    </row>
    <row r="994" spans="2:3" x14ac:dyDescent="0.25">
      <c r="B994"/>
      <c r="C994"/>
    </row>
    <row r="995" spans="2:3" x14ac:dyDescent="0.25">
      <c r="B995"/>
      <c r="C995"/>
    </row>
    <row r="996" spans="2:3" x14ac:dyDescent="0.25">
      <c r="B996"/>
      <c r="C996"/>
    </row>
    <row r="997" spans="2:3" x14ac:dyDescent="0.25">
      <c r="B997"/>
      <c r="C997"/>
    </row>
    <row r="998" spans="2:3" x14ac:dyDescent="0.25">
      <c r="B998"/>
      <c r="C998"/>
    </row>
    <row r="999" spans="2:3" x14ac:dyDescent="0.25">
      <c r="B999"/>
      <c r="C999"/>
    </row>
    <row r="1000" spans="2:3" x14ac:dyDescent="0.25">
      <c r="B1000"/>
      <c r="C1000"/>
    </row>
    <row r="1001" spans="2:3" x14ac:dyDescent="0.25">
      <c r="B1001"/>
      <c r="C1001"/>
    </row>
    <row r="1002" spans="2:3" x14ac:dyDescent="0.25">
      <c r="B1002"/>
      <c r="C1002"/>
    </row>
    <row r="1003" spans="2:3" x14ac:dyDescent="0.25">
      <c r="B1003"/>
      <c r="C1003"/>
    </row>
    <row r="1004" spans="2:3" x14ac:dyDescent="0.25">
      <c r="B1004"/>
      <c r="C1004"/>
    </row>
    <row r="1005" spans="2:3" x14ac:dyDescent="0.25">
      <c r="B1005"/>
      <c r="C1005"/>
    </row>
    <row r="1006" spans="2:3" x14ac:dyDescent="0.25">
      <c r="B1006"/>
      <c r="C1006"/>
    </row>
    <row r="1007" spans="2:3" x14ac:dyDescent="0.25">
      <c r="B1007"/>
      <c r="C1007"/>
    </row>
    <row r="1008" spans="2:3" x14ac:dyDescent="0.25">
      <c r="B1008"/>
      <c r="C1008"/>
    </row>
    <row r="1009" spans="2:3" x14ac:dyDescent="0.25">
      <c r="B1009"/>
      <c r="C1009"/>
    </row>
    <row r="1010" spans="2:3" x14ac:dyDescent="0.25">
      <c r="B1010"/>
      <c r="C1010"/>
    </row>
    <row r="1011" spans="2:3" x14ac:dyDescent="0.25">
      <c r="B1011"/>
      <c r="C1011"/>
    </row>
    <row r="1012" spans="2:3" x14ac:dyDescent="0.25">
      <c r="B1012"/>
      <c r="C1012"/>
    </row>
    <row r="1013" spans="2:3" x14ac:dyDescent="0.25">
      <c r="B1013"/>
      <c r="C1013"/>
    </row>
    <row r="1014" spans="2:3" x14ac:dyDescent="0.25">
      <c r="B1014"/>
      <c r="C1014"/>
    </row>
    <row r="1015" spans="2:3" x14ac:dyDescent="0.25">
      <c r="B1015"/>
      <c r="C1015"/>
    </row>
    <row r="1016" spans="2:3" x14ac:dyDescent="0.25">
      <c r="B1016"/>
      <c r="C1016"/>
    </row>
    <row r="1017" spans="2:3" x14ac:dyDescent="0.25">
      <c r="B1017"/>
      <c r="C1017"/>
    </row>
    <row r="1018" spans="2:3" x14ac:dyDescent="0.25">
      <c r="B1018"/>
      <c r="C1018"/>
    </row>
    <row r="1019" spans="2:3" x14ac:dyDescent="0.25">
      <c r="B1019"/>
      <c r="C1019"/>
    </row>
    <row r="1020" spans="2:3" x14ac:dyDescent="0.25">
      <c r="B1020"/>
      <c r="C1020"/>
    </row>
    <row r="1021" spans="2:3" x14ac:dyDescent="0.25">
      <c r="B1021"/>
      <c r="C1021"/>
    </row>
    <row r="1022" spans="2:3" x14ac:dyDescent="0.25">
      <c r="B1022"/>
      <c r="C1022"/>
    </row>
    <row r="1023" spans="2:3" x14ac:dyDescent="0.25">
      <c r="B1023"/>
      <c r="C1023"/>
    </row>
    <row r="1024" spans="2:3" x14ac:dyDescent="0.25">
      <c r="B1024"/>
      <c r="C1024"/>
    </row>
    <row r="1025" spans="2:3" x14ac:dyDescent="0.25">
      <c r="B1025"/>
      <c r="C1025"/>
    </row>
    <row r="1026" spans="2:3" x14ac:dyDescent="0.25">
      <c r="B1026"/>
      <c r="C1026"/>
    </row>
    <row r="1027" spans="2:3" x14ac:dyDescent="0.25">
      <c r="B1027"/>
      <c r="C1027"/>
    </row>
    <row r="1028" spans="2:3" x14ac:dyDescent="0.25">
      <c r="B1028"/>
      <c r="C1028"/>
    </row>
    <row r="1029" spans="2:3" x14ac:dyDescent="0.25">
      <c r="B1029"/>
      <c r="C1029"/>
    </row>
    <row r="1030" spans="2:3" x14ac:dyDescent="0.25">
      <c r="B1030"/>
      <c r="C1030"/>
    </row>
    <row r="1031" spans="2:3" x14ac:dyDescent="0.25">
      <c r="B1031"/>
      <c r="C1031"/>
    </row>
    <row r="1032" spans="2:3" x14ac:dyDescent="0.25">
      <c r="B1032"/>
      <c r="C1032"/>
    </row>
    <row r="1033" spans="2:3" x14ac:dyDescent="0.25">
      <c r="B1033"/>
      <c r="C1033"/>
    </row>
    <row r="1034" spans="2:3" x14ac:dyDescent="0.25">
      <c r="B1034"/>
      <c r="C1034"/>
    </row>
    <row r="1035" spans="2:3" x14ac:dyDescent="0.25">
      <c r="B1035"/>
      <c r="C1035"/>
    </row>
    <row r="1036" spans="2:3" x14ac:dyDescent="0.25">
      <c r="B1036"/>
      <c r="C1036"/>
    </row>
    <row r="1037" spans="2:3" x14ac:dyDescent="0.25">
      <c r="B1037"/>
      <c r="C1037"/>
    </row>
    <row r="1038" spans="2:3" x14ac:dyDescent="0.25">
      <c r="B1038"/>
      <c r="C1038"/>
    </row>
    <row r="1039" spans="2:3" x14ac:dyDescent="0.25">
      <c r="B1039"/>
      <c r="C1039"/>
    </row>
    <row r="1040" spans="2:3" x14ac:dyDescent="0.25">
      <c r="B1040"/>
      <c r="C1040"/>
    </row>
    <row r="1041" spans="2:3" x14ac:dyDescent="0.25">
      <c r="B1041"/>
      <c r="C1041"/>
    </row>
    <row r="1042" spans="2:3" x14ac:dyDescent="0.25">
      <c r="B1042"/>
      <c r="C1042"/>
    </row>
    <row r="1043" spans="2:3" x14ac:dyDescent="0.25">
      <c r="B1043"/>
      <c r="C1043"/>
    </row>
    <row r="1044" spans="2:3" x14ac:dyDescent="0.25">
      <c r="B1044"/>
      <c r="C1044"/>
    </row>
    <row r="1045" spans="2:3" x14ac:dyDescent="0.25">
      <c r="B1045"/>
      <c r="C1045"/>
    </row>
    <row r="1046" spans="2:3" x14ac:dyDescent="0.25">
      <c r="B1046"/>
      <c r="C1046"/>
    </row>
    <row r="1047" spans="2:3" x14ac:dyDescent="0.25">
      <c r="B1047"/>
      <c r="C1047"/>
    </row>
    <row r="1048" spans="2:3" x14ac:dyDescent="0.25">
      <c r="B1048"/>
      <c r="C1048"/>
    </row>
    <row r="1049" spans="2:3" x14ac:dyDescent="0.25">
      <c r="B1049"/>
      <c r="C1049"/>
    </row>
    <row r="1050" spans="2:3" x14ac:dyDescent="0.25">
      <c r="B1050"/>
      <c r="C1050"/>
    </row>
    <row r="1051" spans="2:3" x14ac:dyDescent="0.25">
      <c r="B1051"/>
      <c r="C1051"/>
    </row>
    <row r="1052" spans="2:3" x14ac:dyDescent="0.25">
      <c r="B1052"/>
      <c r="C1052"/>
    </row>
    <row r="1053" spans="2:3" x14ac:dyDescent="0.25">
      <c r="B1053"/>
      <c r="C1053"/>
    </row>
    <row r="1054" spans="2:3" x14ac:dyDescent="0.25">
      <c r="B1054"/>
      <c r="C1054"/>
    </row>
    <row r="1055" spans="2:3" x14ac:dyDescent="0.25">
      <c r="B1055"/>
      <c r="C1055"/>
    </row>
    <row r="1056" spans="2:3" x14ac:dyDescent="0.25">
      <c r="B1056"/>
      <c r="C1056"/>
    </row>
    <row r="1057" spans="2:3" x14ac:dyDescent="0.25">
      <c r="B1057"/>
      <c r="C1057"/>
    </row>
    <row r="1058" spans="2:3" x14ac:dyDescent="0.25">
      <c r="B1058"/>
      <c r="C1058"/>
    </row>
    <row r="1059" spans="2:3" x14ac:dyDescent="0.25">
      <c r="B1059"/>
      <c r="C1059"/>
    </row>
    <row r="1060" spans="2:3" x14ac:dyDescent="0.25">
      <c r="B1060"/>
      <c r="C1060"/>
    </row>
    <row r="1061" spans="2:3" x14ac:dyDescent="0.25">
      <c r="B1061"/>
      <c r="C1061"/>
    </row>
    <row r="1062" spans="2:3" x14ac:dyDescent="0.25">
      <c r="B1062"/>
      <c r="C1062"/>
    </row>
    <row r="1063" spans="2:3" x14ac:dyDescent="0.25">
      <c r="B1063"/>
      <c r="C1063"/>
    </row>
    <row r="1064" spans="2:3" x14ac:dyDescent="0.25">
      <c r="B1064"/>
      <c r="C1064"/>
    </row>
    <row r="1065" spans="2:3" x14ac:dyDescent="0.25">
      <c r="B1065"/>
      <c r="C1065"/>
    </row>
    <row r="1066" spans="2:3" x14ac:dyDescent="0.25">
      <c r="B1066"/>
      <c r="C1066"/>
    </row>
    <row r="1067" spans="2:3" x14ac:dyDescent="0.25">
      <c r="B1067"/>
      <c r="C1067"/>
    </row>
    <row r="1068" spans="2:3" x14ac:dyDescent="0.25">
      <c r="B1068"/>
      <c r="C1068"/>
    </row>
    <row r="1069" spans="2:3" x14ac:dyDescent="0.25">
      <c r="B1069"/>
      <c r="C1069"/>
    </row>
    <row r="1070" spans="2:3" x14ac:dyDescent="0.25">
      <c r="B1070"/>
      <c r="C1070"/>
    </row>
    <row r="1071" spans="2:3" x14ac:dyDescent="0.25">
      <c r="B1071"/>
      <c r="C1071"/>
    </row>
    <row r="1072" spans="2:3" x14ac:dyDescent="0.25">
      <c r="B1072"/>
      <c r="C1072"/>
    </row>
    <row r="1073" spans="2:3" x14ac:dyDescent="0.25">
      <c r="B1073"/>
      <c r="C1073"/>
    </row>
    <row r="1074" spans="2:3" x14ac:dyDescent="0.25">
      <c r="B1074"/>
      <c r="C1074"/>
    </row>
    <row r="1075" spans="2:3" x14ac:dyDescent="0.25">
      <c r="B1075"/>
      <c r="C1075"/>
    </row>
    <row r="1076" spans="2:3" x14ac:dyDescent="0.25">
      <c r="B1076"/>
      <c r="C1076"/>
    </row>
    <row r="1077" spans="2:3" x14ac:dyDescent="0.25">
      <c r="B1077"/>
      <c r="C1077"/>
    </row>
    <row r="1078" spans="2:3" x14ac:dyDescent="0.25">
      <c r="B1078"/>
      <c r="C1078"/>
    </row>
    <row r="1079" spans="2:3" x14ac:dyDescent="0.25">
      <c r="B1079"/>
      <c r="C1079"/>
    </row>
    <row r="1080" spans="2:3" x14ac:dyDescent="0.25">
      <c r="B1080"/>
      <c r="C1080"/>
    </row>
    <row r="1081" spans="2:3" x14ac:dyDescent="0.25">
      <c r="B1081"/>
      <c r="C1081"/>
    </row>
    <row r="1082" spans="2:3" x14ac:dyDescent="0.25">
      <c r="B1082"/>
      <c r="C1082"/>
    </row>
    <row r="1083" spans="2:3" x14ac:dyDescent="0.25">
      <c r="B1083"/>
      <c r="C1083"/>
    </row>
    <row r="1084" spans="2:3" x14ac:dyDescent="0.25">
      <c r="B1084"/>
      <c r="C1084"/>
    </row>
    <row r="1085" spans="2:3" x14ac:dyDescent="0.25">
      <c r="B1085"/>
      <c r="C1085"/>
    </row>
    <row r="1086" spans="2:3" x14ac:dyDescent="0.25">
      <c r="B1086"/>
      <c r="C1086"/>
    </row>
    <row r="1087" spans="2:3" x14ac:dyDescent="0.25">
      <c r="B1087"/>
      <c r="C1087"/>
    </row>
    <row r="1088" spans="2:3" x14ac:dyDescent="0.25">
      <c r="B1088"/>
      <c r="C1088"/>
    </row>
    <row r="1089" spans="2:3" x14ac:dyDescent="0.25">
      <c r="B1089"/>
      <c r="C1089"/>
    </row>
    <row r="1090" spans="2:3" x14ac:dyDescent="0.25">
      <c r="B1090"/>
      <c r="C1090"/>
    </row>
    <row r="1091" spans="2:3" x14ac:dyDescent="0.25">
      <c r="B1091"/>
      <c r="C1091"/>
    </row>
    <row r="1092" spans="2:3" x14ac:dyDescent="0.25">
      <c r="B1092"/>
      <c r="C1092"/>
    </row>
    <row r="1093" spans="2:3" x14ac:dyDescent="0.25">
      <c r="B1093"/>
      <c r="C1093"/>
    </row>
    <row r="1094" spans="2:3" x14ac:dyDescent="0.25">
      <c r="B1094"/>
      <c r="C1094"/>
    </row>
    <row r="1095" spans="2:3" x14ac:dyDescent="0.25">
      <c r="B1095"/>
      <c r="C1095"/>
    </row>
    <row r="1096" spans="2:3" x14ac:dyDescent="0.25">
      <c r="B1096"/>
      <c r="C1096"/>
    </row>
    <row r="1097" spans="2:3" x14ac:dyDescent="0.25">
      <c r="B1097"/>
      <c r="C1097"/>
    </row>
    <row r="1098" spans="2:3" x14ac:dyDescent="0.25">
      <c r="B1098"/>
      <c r="C1098"/>
    </row>
    <row r="1099" spans="2:3" x14ac:dyDescent="0.25">
      <c r="B1099"/>
      <c r="C1099"/>
    </row>
    <row r="1100" spans="2:3" x14ac:dyDescent="0.25">
      <c r="B1100"/>
      <c r="C1100"/>
    </row>
    <row r="1101" spans="2:3" x14ac:dyDescent="0.25">
      <c r="B1101"/>
      <c r="C1101"/>
    </row>
    <row r="1102" spans="2:3" x14ac:dyDescent="0.25">
      <c r="B1102"/>
      <c r="C1102"/>
    </row>
    <row r="1103" spans="2:3" x14ac:dyDescent="0.25">
      <c r="B1103"/>
      <c r="C1103"/>
    </row>
    <row r="1104" spans="2:3" x14ac:dyDescent="0.25">
      <c r="B1104"/>
      <c r="C1104"/>
    </row>
    <row r="1105" spans="2:3" x14ac:dyDescent="0.25">
      <c r="B1105"/>
      <c r="C1105"/>
    </row>
    <row r="1106" spans="2:3" x14ac:dyDescent="0.25">
      <c r="B1106"/>
      <c r="C1106"/>
    </row>
    <row r="1107" spans="2:3" x14ac:dyDescent="0.25">
      <c r="B1107"/>
      <c r="C1107"/>
    </row>
    <row r="1108" spans="2:3" x14ac:dyDescent="0.25">
      <c r="B1108"/>
      <c r="C1108"/>
    </row>
    <row r="1109" spans="2:3" x14ac:dyDescent="0.25">
      <c r="B1109"/>
      <c r="C1109"/>
    </row>
    <row r="1110" spans="2:3" x14ac:dyDescent="0.25">
      <c r="B1110"/>
      <c r="C1110"/>
    </row>
    <row r="1111" spans="2:3" x14ac:dyDescent="0.25">
      <c r="B1111"/>
      <c r="C1111"/>
    </row>
    <row r="1112" spans="2:3" x14ac:dyDescent="0.25">
      <c r="B1112"/>
      <c r="C1112"/>
    </row>
    <row r="1113" spans="2:3" x14ac:dyDescent="0.25">
      <c r="B1113"/>
      <c r="C1113"/>
    </row>
    <row r="1114" spans="2:3" x14ac:dyDescent="0.25">
      <c r="B1114"/>
      <c r="C1114"/>
    </row>
    <row r="1115" spans="2:3" x14ac:dyDescent="0.25">
      <c r="B1115"/>
      <c r="C1115"/>
    </row>
    <row r="1116" spans="2:3" x14ac:dyDescent="0.25">
      <c r="B1116"/>
      <c r="C1116"/>
    </row>
    <row r="1117" spans="2:3" x14ac:dyDescent="0.25">
      <c r="B1117"/>
      <c r="C1117"/>
    </row>
    <row r="1118" spans="2:3" x14ac:dyDescent="0.25">
      <c r="B1118"/>
      <c r="C1118"/>
    </row>
    <row r="1119" spans="2:3" x14ac:dyDescent="0.25">
      <c r="B1119"/>
      <c r="C1119"/>
    </row>
    <row r="1120" spans="2:3" x14ac:dyDescent="0.25">
      <c r="B1120"/>
      <c r="C1120"/>
    </row>
    <row r="1121" spans="2:3" x14ac:dyDescent="0.25">
      <c r="B1121"/>
      <c r="C1121"/>
    </row>
    <row r="1122" spans="2:3" x14ac:dyDescent="0.25">
      <c r="B1122"/>
      <c r="C1122"/>
    </row>
    <row r="1123" spans="2:3" x14ac:dyDescent="0.25">
      <c r="B1123"/>
      <c r="C1123"/>
    </row>
    <row r="1124" spans="2:3" x14ac:dyDescent="0.25">
      <c r="B1124"/>
      <c r="C1124"/>
    </row>
    <row r="1125" spans="2:3" x14ac:dyDescent="0.25">
      <c r="B1125"/>
      <c r="C1125"/>
    </row>
    <row r="1126" spans="2:3" x14ac:dyDescent="0.25">
      <c r="B1126"/>
      <c r="C1126"/>
    </row>
    <row r="1127" spans="2:3" x14ac:dyDescent="0.25">
      <c r="B1127"/>
      <c r="C1127"/>
    </row>
    <row r="1128" spans="2:3" x14ac:dyDescent="0.25">
      <c r="B1128"/>
      <c r="C1128"/>
    </row>
    <row r="1129" spans="2:3" x14ac:dyDescent="0.25">
      <c r="B1129"/>
      <c r="C1129"/>
    </row>
    <row r="1130" spans="2:3" x14ac:dyDescent="0.25">
      <c r="B1130"/>
      <c r="C1130"/>
    </row>
    <row r="1131" spans="2:3" x14ac:dyDescent="0.25">
      <c r="B1131"/>
      <c r="C1131"/>
    </row>
    <row r="1132" spans="2:3" x14ac:dyDescent="0.25">
      <c r="B1132"/>
      <c r="C1132"/>
    </row>
    <row r="1133" spans="2:3" x14ac:dyDescent="0.25">
      <c r="B1133"/>
      <c r="C1133"/>
    </row>
    <row r="1134" spans="2:3" x14ac:dyDescent="0.25">
      <c r="B1134"/>
      <c r="C1134"/>
    </row>
    <row r="1135" spans="2:3" x14ac:dyDescent="0.25">
      <c r="B1135"/>
      <c r="C1135"/>
    </row>
    <row r="1136" spans="2:3" x14ac:dyDescent="0.25">
      <c r="B1136"/>
      <c r="C1136"/>
    </row>
    <row r="1137" spans="2:3" x14ac:dyDescent="0.25">
      <c r="B1137"/>
      <c r="C1137"/>
    </row>
    <row r="1138" spans="2:3" x14ac:dyDescent="0.25">
      <c r="B1138"/>
      <c r="C1138"/>
    </row>
    <row r="1139" spans="2:3" x14ac:dyDescent="0.25">
      <c r="B1139"/>
      <c r="C1139"/>
    </row>
    <row r="1140" spans="2:3" x14ac:dyDescent="0.25">
      <c r="B1140"/>
      <c r="C1140"/>
    </row>
    <row r="1141" spans="2:3" x14ac:dyDescent="0.25">
      <c r="B1141"/>
      <c r="C1141"/>
    </row>
    <row r="1142" spans="2:3" x14ac:dyDescent="0.25">
      <c r="B1142"/>
      <c r="C1142"/>
    </row>
    <row r="1143" spans="2:3" x14ac:dyDescent="0.25">
      <c r="B1143"/>
      <c r="C1143"/>
    </row>
    <row r="1144" spans="2:3" x14ac:dyDescent="0.25">
      <c r="B1144"/>
      <c r="C1144"/>
    </row>
    <row r="1145" spans="2:3" x14ac:dyDescent="0.25">
      <c r="B1145"/>
      <c r="C1145"/>
    </row>
    <row r="1146" spans="2:3" x14ac:dyDescent="0.25">
      <c r="B1146"/>
      <c r="C1146"/>
    </row>
    <row r="1147" spans="2:3" x14ac:dyDescent="0.25">
      <c r="B1147"/>
      <c r="C1147"/>
    </row>
    <row r="1148" spans="2:3" x14ac:dyDescent="0.25">
      <c r="B1148"/>
      <c r="C1148"/>
    </row>
    <row r="1149" spans="2:3" x14ac:dyDescent="0.25">
      <c r="B1149"/>
      <c r="C1149"/>
    </row>
    <row r="1150" spans="2:3" x14ac:dyDescent="0.25">
      <c r="B1150"/>
      <c r="C1150"/>
    </row>
    <row r="1151" spans="2:3" x14ac:dyDescent="0.25">
      <c r="B1151"/>
      <c r="C1151"/>
    </row>
    <row r="1152" spans="2:3" x14ac:dyDescent="0.25">
      <c r="B1152"/>
      <c r="C1152"/>
    </row>
    <row r="1153" spans="2:3" x14ac:dyDescent="0.25">
      <c r="B1153"/>
      <c r="C1153"/>
    </row>
    <row r="1154" spans="2:3" x14ac:dyDescent="0.25">
      <c r="B1154"/>
      <c r="C1154"/>
    </row>
    <row r="1155" spans="2:3" x14ac:dyDescent="0.25">
      <c r="B1155"/>
      <c r="C1155"/>
    </row>
    <row r="1156" spans="2:3" x14ac:dyDescent="0.25">
      <c r="B1156"/>
      <c r="C1156"/>
    </row>
    <row r="1157" spans="2:3" x14ac:dyDescent="0.25">
      <c r="B1157"/>
      <c r="C1157"/>
    </row>
    <row r="1158" spans="2:3" x14ac:dyDescent="0.25">
      <c r="B1158"/>
      <c r="C1158"/>
    </row>
    <row r="1159" spans="2:3" x14ac:dyDescent="0.25">
      <c r="B1159"/>
      <c r="C1159"/>
    </row>
    <row r="1160" spans="2:3" x14ac:dyDescent="0.25">
      <c r="B1160"/>
      <c r="C1160"/>
    </row>
    <row r="1161" spans="2:3" x14ac:dyDescent="0.25">
      <c r="B1161"/>
      <c r="C1161"/>
    </row>
    <row r="1162" spans="2:3" x14ac:dyDescent="0.25">
      <c r="B1162"/>
      <c r="C1162"/>
    </row>
    <row r="1163" spans="2:3" x14ac:dyDescent="0.25">
      <c r="B1163"/>
      <c r="C1163"/>
    </row>
    <row r="1164" spans="2:3" x14ac:dyDescent="0.25">
      <c r="B1164"/>
      <c r="C1164"/>
    </row>
    <row r="1165" spans="2:3" x14ac:dyDescent="0.25">
      <c r="B1165"/>
      <c r="C1165"/>
    </row>
    <row r="1166" spans="2:3" x14ac:dyDescent="0.25">
      <c r="B1166"/>
      <c r="C1166"/>
    </row>
    <row r="1167" spans="2:3" x14ac:dyDescent="0.25">
      <c r="B1167"/>
      <c r="C1167"/>
    </row>
    <row r="1168" spans="2:3" x14ac:dyDescent="0.25">
      <c r="B1168"/>
      <c r="C1168"/>
    </row>
    <row r="1169" spans="2:3" x14ac:dyDescent="0.25">
      <c r="B1169"/>
      <c r="C1169"/>
    </row>
    <row r="1170" spans="2:3" x14ac:dyDescent="0.25">
      <c r="B1170"/>
      <c r="C1170"/>
    </row>
    <row r="1171" spans="2:3" x14ac:dyDescent="0.25">
      <c r="B1171"/>
      <c r="C1171"/>
    </row>
    <row r="1172" spans="2:3" x14ac:dyDescent="0.25">
      <c r="B1172"/>
      <c r="C1172"/>
    </row>
    <row r="1173" spans="2:3" x14ac:dyDescent="0.25">
      <c r="B1173"/>
      <c r="C1173"/>
    </row>
    <row r="1174" spans="2:3" x14ac:dyDescent="0.25">
      <c r="B1174"/>
      <c r="C1174"/>
    </row>
    <row r="1175" spans="2:3" x14ac:dyDescent="0.25">
      <c r="B1175"/>
      <c r="C1175"/>
    </row>
    <row r="1176" spans="2:3" x14ac:dyDescent="0.25">
      <c r="B1176"/>
      <c r="C1176"/>
    </row>
    <row r="1177" spans="2:3" x14ac:dyDescent="0.25">
      <c r="B1177"/>
      <c r="C1177"/>
    </row>
    <row r="1178" spans="2:3" x14ac:dyDescent="0.25">
      <c r="B1178"/>
      <c r="C1178"/>
    </row>
    <row r="1179" spans="2:3" x14ac:dyDescent="0.25">
      <c r="B1179"/>
      <c r="C1179"/>
    </row>
    <row r="1180" spans="2:3" x14ac:dyDescent="0.25">
      <c r="B1180"/>
      <c r="C1180"/>
    </row>
    <row r="1181" spans="2:3" x14ac:dyDescent="0.25">
      <c r="B1181"/>
      <c r="C1181"/>
    </row>
    <row r="1182" spans="2:3" x14ac:dyDescent="0.25">
      <c r="B1182"/>
      <c r="C1182"/>
    </row>
    <row r="1183" spans="2:3" x14ac:dyDescent="0.25">
      <c r="B1183"/>
      <c r="C1183"/>
    </row>
    <row r="1184" spans="2:3" x14ac:dyDescent="0.25">
      <c r="B1184"/>
      <c r="C1184"/>
    </row>
    <row r="1185" spans="2:3" x14ac:dyDescent="0.25">
      <c r="B1185"/>
      <c r="C1185"/>
    </row>
    <row r="1186" spans="2:3" x14ac:dyDescent="0.25">
      <c r="B1186"/>
      <c r="C1186"/>
    </row>
    <row r="1187" spans="2:3" x14ac:dyDescent="0.25">
      <c r="B1187"/>
      <c r="C1187"/>
    </row>
    <row r="1188" spans="2:3" x14ac:dyDescent="0.25">
      <c r="B1188"/>
      <c r="C1188"/>
    </row>
    <row r="1189" spans="2:3" x14ac:dyDescent="0.25">
      <c r="B1189"/>
      <c r="C1189"/>
    </row>
    <row r="1190" spans="2:3" x14ac:dyDescent="0.25">
      <c r="B1190"/>
      <c r="C1190"/>
    </row>
    <row r="1191" spans="2:3" x14ac:dyDescent="0.25">
      <c r="B1191"/>
      <c r="C1191"/>
    </row>
    <row r="1192" spans="2:3" x14ac:dyDescent="0.25">
      <c r="B1192"/>
      <c r="C1192"/>
    </row>
    <row r="1193" spans="2:3" x14ac:dyDescent="0.25">
      <c r="B1193"/>
      <c r="C1193"/>
    </row>
    <row r="1194" spans="2:3" x14ac:dyDescent="0.25">
      <c r="B1194"/>
      <c r="C1194"/>
    </row>
    <row r="1195" spans="2:3" x14ac:dyDescent="0.25">
      <c r="B1195"/>
      <c r="C1195"/>
    </row>
    <row r="1196" spans="2:3" x14ac:dyDescent="0.25">
      <c r="B1196"/>
      <c r="C1196"/>
    </row>
    <row r="1197" spans="2:3" x14ac:dyDescent="0.25">
      <c r="B1197"/>
      <c r="C1197"/>
    </row>
    <row r="1198" spans="2:3" x14ac:dyDescent="0.25">
      <c r="B1198"/>
      <c r="C1198"/>
    </row>
    <row r="1199" spans="2:3" x14ac:dyDescent="0.25">
      <c r="B1199"/>
      <c r="C1199"/>
    </row>
    <row r="1200" spans="2:3" x14ac:dyDescent="0.25">
      <c r="B1200"/>
      <c r="C1200"/>
    </row>
    <row r="1201" spans="2:3" x14ac:dyDescent="0.25">
      <c r="B1201"/>
      <c r="C1201"/>
    </row>
    <row r="1202" spans="2:3" x14ac:dyDescent="0.25">
      <c r="B1202"/>
      <c r="C1202"/>
    </row>
    <row r="1203" spans="2:3" x14ac:dyDescent="0.25">
      <c r="B1203"/>
      <c r="C1203"/>
    </row>
    <row r="1204" spans="2:3" x14ac:dyDescent="0.25">
      <c r="B1204"/>
      <c r="C1204"/>
    </row>
    <row r="1205" spans="2:3" x14ac:dyDescent="0.25">
      <c r="B1205"/>
      <c r="C1205"/>
    </row>
    <row r="1206" spans="2:3" x14ac:dyDescent="0.25">
      <c r="B1206"/>
      <c r="C1206"/>
    </row>
    <row r="1207" spans="2:3" x14ac:dyDescent="0.25">
      <c r="B1207"/>
      <c r="C1207"/>
    </row>
    <row r="1208" spans="2:3" x14ac:dyDescent="0.25">
      <c r="B1208"/>
      <c r="C1208"/>
    </row>
    <row r="1209" spans="2:3" x14ac:dyDescent="0.25">
      <c r="B1209"/>
      <c r="C1209"/>
    </row>
    <row r="1210" spans="2:3" x14ac:dyDescent="0.25">
      <c r="B1210"/>
      <c r="C1210"/>
    </row>
    <row r="1211" spans="2:3" x14ac:dyDescent="0.25">
      <c r="B1211"/>
      <c r="C1211"/>
    </row>
    <row r="1212" spans="2:3" x14ac:dyDescent="0.25">
      <c r="B1212"/>
      <c r="C1212"/>
    </row>
    <row r="1213" spans="2:3" x14ac:dyDescent="0.25">
      <c r="B1213"/>
      <c r="C1213"/>
    </row>
    <row r="1214" spans="2:3" x14ac:dyDescent="0.25">
      <c r="B1214"/>
      <c r="C1214"/>
    </row>
    <row r="1215" spans="2:3" x14ac:dyDescent="0.25">
      <c r="B1215"/>
      <c r="C1215"/>
    </row>
    <row r="1216" spans="2:3" x14ac:dyDescent="0.25">
      <c r="B1216"/>
      <c r="C1216"/>
    </row>
    <row r="1217" spans="2:3" x14ac:dyDescent="0.25">
      <c r="B1217"/>
      <c r="C1217"/>
    </row>
    <row r="1218" spans="2:3" x14ac:dyDescent="0.25">
      <c r="B1218"/>
      <c r="C1218"/>
    </row>
    <row r="1219" spans="2:3" x14ac:dyDescent="0.25">
      <c r="B1219"/>
      <c r="C1219"/>
    </row>
    <row r="1220" spans="2:3" x14ac:dyDescent="0.25">
      <c r="B1220"/>
      <c r="C1220"/>
    </row>
    <row r="1221" spans="2:3" x14ac:dyDescent="0.25">
      <c r="B1221"/>
      <c r="C1221"/>
    </row>
    <row r="1222" spans="2:3" x14ac:dyDescent="0.25">
      <c r="B1222"/>
      <c r="C1222"/>
    </row>
    <row r="1223" spans="2:3" x14ac:dyDescent="0.25">
      <c r="B1223"/>
      <c r="C1223"/>
    </row>
    <row r="1224" spans="2:3" x14ac:dyDescent="0.25">
      <c r="B1224"/>
      <c r="C1224"/>
    </row>
    <row r="1225" spans="2:3" x14ac:dyDescent="0.25">
      <c r="B1225"/>
      <c r="C1225"/>
    </row>
    <row r="1226" spans="2:3" x14ac:dyDescent="0.25">
      <c r="B1226"/>
      <c r="C1226"/>
    </row>
    <row r="1227" spans="2:3" x14ac:dyDescent="0.25">
      <c r="B1227"/>
      <c r="C1227"/>
    </row>
    <row r="1228" spans="2:3" x14ac:dyDescent="0.25">
      <c r="B1228"/>
      <c r="C1228"/>
    </row>
    <row r="1229" spans="2:3" x14ac:dyDescent="0.25">
      <c r="B1229"/>
      <c r="C1229"/>
    </row>
    <row r="1230" spans="2:3" x14ac:dyDescent="0.25">
      <c r="B1230"/>
      <c r="C1230"/>
    </row>
    <row r="1231" spans="2:3" x14ac:dyDescent="0.25">
      <c r="B1231"/>
      <c r="C1231"/>
    </row>
    <row r="1232" spans="2:3" x14ac:dyDescent="0.25">
      <c r="B1232"/>
      <c r="C1232"/>
    </row>
    <row r="1233" spans="2:3" x14ac:dyDescent="0.25">
      <c r="B1233"/>
      <c r="C1233"/>
    </row>
    <row r="1234" spans="2:3" x14ac:dyDescent="0.25">
      <c r="B1234"/>
      <c r="C1234"/>
    </row>
    <row r="1235" spans="2:3" x14ac:dyDescent="0.25">
      <c r="B1235"/>
      <c r="C1235"/>
    </row>
    <row r="1236" spans="2:3" x14ac:dyDescent="0.25">
      <c r="B1236"/>
      <c r="C1236"/>
    </row>
    <row r="1237" spans="2:3" x14ac:dyDescent="0.25">
      <c r="B1237"/>
      <c r="C1237"/>
    </row>
    <row r="1238" spans="2:3" x14ac:dyDescent="0.25">
      <c r="B1238"/>
      <c r="C1238"/>
    </row>
    <row r="1239" spans="2:3" x14ac:dyDescent="0.25">
      <c r="B1239"/>
      <c r="C1239"/>
    </row>
    <row r="1240" spans="2:3" x14ac:dyDescent="0.25">
      <c r="B1240"/>
      <c r="C1240"/>
    </row>
    <row r="1241" spans="2:3" x14ac:dyDescent="0.25">
      <c r="B1241"/>
      <c r="C1241"/>
    </row>
    <row r="1242" spans="2:3" x14ac:dyDescent="0.25">
      <c r="B1242"/>
      <c r="C1242"/>
    </row>
    <row r="1243" spans="2:3" x14ac:dyDescent="0.25">
      <c r="B1243"/>
      <c r="C1243"/>
    </row>
    <row r="1244" spans="2:3" x14ac:dyDescent="0.25">
      <c r="B1244"/>
      <c r="C1244"/>
    </row>
    <row r="1245" spans="2:3" x14ac:dyDescent="0.25">
      <c r="B1245"/>
      <c r="C1245"/>
    </row>
    <row r="1246" spans="2:3" x14ac:dyDescent="0.25">
      <c r="B1246"/>
      <c r="C1246"/>
    </row>
    <row r="1247" spans="2:3" x14ac:dyDescent="0.25">
      <c r="B1247"/>
      <c r="C1247"/>
    </row>
    <row r="1248" spans="2:3" x14ac:dyDescent="0.25">
      <c r="B1248"/>
      <c r="C1248"/>
    </row>
    <row r="1249" spans="2:3" x14ac:dyDescent="0.25">
      <c r="B1249"/>
      <c r="C1249"/>
    </row>
    <row r="1250" spans="2:3" x14ac:dyDescent="0.25">
      <c r="B1250"/>
      <c r="C1250"/>
    </row>
    <row r="1251" spans="2:3" x14ac:dyDescent="0.25">
      <c r="B1251"/>
      <c r="C1251"/>
    </row>
    <row r="1252" spans="2:3" x14ac:dyDescent="0.25">
      <c r="B1252"/>
      <c r="C1252"/>
    </row>
    <row r="1253" spans="2:3" x14ac:dyDescent="0.25">
      <c r="B1253"/>
      <c r="C1253"/>
    </row>
    <row r="1254" spans="2:3" x14ac:dyDescent="0.25">
      <c r="B1254"/>
      <c r="C1254"/>
    </row>
    <row r="1255" spans="2:3" x14ac:dyDescent="0.25">
      <c r="B1255"/>
      <c r="C1255"/>
    </row>
    <row r="1256" spans="2:3" x14ac:dyDescent="0.25">
      <c r="B1256"/>
      <c r="C1256"/>
    </row>
    <row r="1257" spans="2:3" x14ac:dyDescent="0.25">
      <c r="B1257"/>
      <c r="C1257"/>
    </row>
    <row r="1258" spans="2:3" x14ac:dyDescent="0.25">
      <c r="B1258"/>
      <c r="C1258"/>
    </row>
    <row r="1259" spans="2:3" x14ac:dyDescent="0.25">
      <c r="B1259"/>
      <c r="C1259"/>
    </row>
    <row r="1260" spans="2:3" x14ac:dyDescent="0.25">
      <c r="B1260"/>
      <c r="C1260"/>
    </row>
    <row r="1261" spans="2:3" x14ac:dyDescent="0.25">
      <c r="B1261"/>
      <c r="C1261"/>
    </row>
    <row r="1262" spans="2:3" x14ac:dyDescent="0.25">
      <c r="B1262"/>
      <c r="C1262"/>
    </row>
    <row r="1263" spans="2:3" x14ac:dyDescent="0.25">
      <c r="B1263"/>
      <c r="C1263"/>
    </row>
    <row r="1264" spans="2:3" x14ac:dyDescent="0.25">
      <c r="B1264"/>
      <c r="C1264"/>
    </row>
    <row r="1265" spans="2:13" x14ac:dyDescent="0.25">
      <c r="B1265"/>
      <c r="C1265"/>
    </row>
    <row r="1266" spans="2:13" x14ac:dyDescent="0.25">
      <c r="B1266"/>
      <c r="C1266"/>
    </row>
    <row r="1267" spans="2:13" x14ac:dyDescent="0.25">
      <c r="B1267"/>
      <c r="C1267"/>
    </row>
    <row r="1268" spans="2:13" x14ac:dyDescent="0.25">
      <c r="B1268"/>
      <c r="C1268"/>
    </row>
    <row r="1269" spans="2:13" x14ac:dyDescent="0.25">
      <c r="B1269"/>
      <c r="C1269"/>
    </row>
    <row r="1270" spans="2:13" x14ac:dyDescent="0.25">
      <c r="B1270"/>
      <c r="C1270"/>
    </row>
    <row r="1271" spans="2:13" x14ac:dyDescent="0.25">
      <c r="B1271"/>
      <c r="C1271"/>
    </row>
    <row r="1272" spans="2:13" x14ac:dyDescent="0.25">
      <c r="B1272"/>
      <c r="C1272"/>
    </row>
    <row r="1273" spans="2:13" x14ac:dyDescent="0.25">
      <c r="B1273"/>
      <c r="C1273"/>
    </row>
    <row r="1274" spans="2:13" x14ac:dyDescent="0.25">
      <c r="B1274"/>
      <c r="C1274"/>
    </row>
    <row r="1275" spans="2:13" x14ac:dyDescent="0.25">
      <c r="B1275"/>
      <c r="C1275"/>
    </row>
    <row r="1276" spans="2:13" x14ac:dyDescent="0.25">
      <c r="B1276" s="19"/>
    </row>
    <row r="1277" spans="2:13" x14ac:dyDescent="0.25">
      <c r="B1277" s="19"/>
    </row>
    <row r="1278" spans="2:13" x14ac:dyDescent="0.25">
      <c r="B1278" s="19"/>
    </row>
    <row r="1279" spans="2:13" x14ac:dyDescent="0.25">
      <c r="B1279" s="19"/>
    </row>
    <row r="1280" spans="2:13" s="9" customFormat="1" x14ac:dyDescent="0.25">
      <c r="B1280" s="19"/>
      <c r="D1280"/>
      <c r="E1280" s="123"/>
      <c r="F1280"/>
      <c r="G1280" s="40"/>
      <c r="H1280" s="40"/>
      <c r="I1280" s="123"/>
      <c r="J1280" s="40"/>
      <c r="K1280" s="40"/>
      <c r="L1280" s="40"/>
      <c r="M1280"/>
    </row>
    <row r="1281" spans="2:13" s="9" customFormat="1" x14ac:dyDescent="0.25">
      <c r="B1281" s="19"/>
      <c r="D1281"/>
      <c r="E1281" s="123"/>
      <c r="F1281"/>
      <c r="G1281" s="40"/>
      <c r="H1281" s="40"/>
      <c r="I1281" s="123"/>
      <c r="J1281" s="40"/>
      <c r="K1281" s="40"/>
      <c r="L1281" s="40"/>
      <c r="M1281"/>
    </row>
    <row r="1282" spans="2:13" s="9" customFormat="1" x14ac:dyDescent="0.25">
      <c r="B1282" s="19"/>
      <c r="D1282"/>
      <c r="E1282" s="123"/>
      <c r="F1282"/>
      <c r="G1282" s="40"/>
      <c r="H1282" s="40"/>
      <c r="I1282" s="123"/>
      <c r="J1282" s="40"/>
      <c r="K1282" s="40"/>
      <c r="L1282" s="40"/>
      <c r="M1282"/>
    </row>
    <row r="1283" spans="2:13" s="9" customFormat="1" x14ac:dyDescent="0.25">
      <c r="B1283" s="19"/>
      <c r="D1283"/>
      <c r="E1283" s="123"/>
      <c r="F1283"/>
      <c r="G1283" s="40"/>
      <c r="H1283" s="40"/>
      <c r="I1283" s="123"/>
      <c r="J1283" s="40"/>
      <c r="K1283" s="40"/>
      <c r="L1283" s="40"/>
      <c r="M1283"/>
    </row>
    <row r="1284" spans="2:13" s="9" customFormat="1" x14ac:dyDescent="0.25">
      <c r="B1284" s="19"/>
      <c r="D1284"/>
      <c r="E1284" s="123"/>
      <c r="F1284"/>
      <c r="G1284" s="40"/>
      <c r="H1284" s="40"/>
      <c r="I1284" s="123"/>
      <c r="J1284" s="40"/>
      <c r="K1284" s="40"/>
      <c r="L1284" s="40"/>
      <c r="M1284"/>
    </row>
    <row r="1285" spans="2:13" s="9" customFormat="1" x14ac:dyDescent="0.25">
      <c r="B1285" s="19"/>
      <c r="D1285"/>
      <c r="E1285" s="123"/>
      <c r="F1285"/>
      <c r="G1285" s="40"/>
      <c r="H1285" s="40"/>
      <c r="I1285" s="123"/>
      <c r="J1285" s="40"/>
      <c r="K1285" s="40"/>
      <c r="L1285" s="40"/>
      <c r="M1285"/>
    </row>
    <row r="1286" spans="2:13" s="9" customFormat="1" x14ac:dyDescent="0.25">
      <c r="B1286" s="19"/>
      <c r="D1286"/>
      <c r="E1286" s="123"/>
      <c r="F1286"/>
      <c r="G1286" s="40"/>
      <c r="H1286" s="40"/>
      <c r="I1286" s="123"/>
      <c r="J1286" s="40"/>
      <c r="K1286" s="40"/>
      <c r="L1286" s="40"/>
      <c r="M1286"/>
    </row>
    <row r="1287" spans="2:13" s="9" customFormat="1" x14ac:dyDescent="0.25">
      <c r="B1287" s="19"/>
      <c r="D1287"/>
      <c r="E1287" s="123"/>
      <c r="F1287"/>
      <c r="G1287" s="40"/>
      <c r="H1287" s="40"/>
      <c r="I1287" s="123"/>
      <c r="J1287" s="40"/>
      <c r="K1287" s="40"/>
      <c r="L1287" s="40"/>
      <c r="M1287"/>
    </row>
    <row r="1288" spans="2:13" s="9" customFormat="1" x14ac:dyDescent="0.25">
      <c r="B1288" s="19"/>
      <c r="D1288"/>
      <c r="E1288" s="123"/>
      <c r="F1288"/>
      <c r="G1288" s="40"/>
      <c r="H1288" s="40"/>
      <c r="I1288" s="123"/>
      <c r="J1288" s="40"/>
      <c r="K1288" s="40"/>
      <c r="L1288" s="40"/>
      <c r="M1288"/>
    </row>
    <row r="1289" spans="2:13" s="9" customFormat="1" x14ac:dyDescent="0.25">
      <c r="B1289" s="19"/>
      <c r="D1289"/>
      <c r="E1289" s="123"/>
      <c r="F1289"/>
      <c r="G1289" s="40"/>
      <c r="H1289" s="40"/>
      <c r="I1289" s="123"/>
      <c r="J1289" s="40"/>
      <c r="K1289" s="40"/>
      <c r="L1289" s="40"/>
      <c r="M1289"/>
    </row>
    <row r="1290" spans="2:13" s="9" customFormat="1" x14ac:dyDescent="0.25">
      <c r="B1290" s="19"/>
      <c r="D1290"/>
      <c r="E1290" s="123"/>
      <c r="F1290"/>
      <c r="G1290" s="40"/>
      <c r="H1290" s="40"/>
      <c r="I1290" s="123"/>
      <c r="J1290" s="40"/>
      <c r="K1290" s="40"/>
      <c r="L1290" s="40"/>
      <c r="M1290"/>
    </row>
    <row r="1291" spans="2:13" s="9" customFormat="1" x14ac:dyDescent="0.25">
      <c r="B1291" s="19"/>
      <c r="D1291"/>
      <c r="E1291" s="123"/>
      <c r="F1291"/>
      <c r="G1291" s="40"/>
      <c r="H1291" s="40"/>
      <c r="I1291" s="123"/>
      <c r="J1291" s="40"/>
      <c r="K1291" s="40"/>
      <c r="L1291" s="40"/>
      <c r="M1291"/>
    </row>
    <row r="1292" spans="2:13" s="9" customFormat="1" x14ac:dyDescent="0.25">
      <c r="B1292" s="19"/>
      <c r="D1292"/>
      <c r="E1292" s="123"/>
      <c r="F1292"/>
      <c r="G1292" s="40"/>
      <c r="H1292" s="40"/>
      <c r="I1292" s="123"/>
      <c r="J1292" s="40"/>
      <c r="K1292" s="40"/>
      <c r="L1292" s="40"/>
      <c r="M1292"/>
    </row>
    <row r="1293" spans="2:13" s="9" customFormat="1" x14ac:dyDescent="0.25">
      <c r="B1293" s="19"/>
      <c r="D1293"/>
      <c r="E1293" s="123"/>
      <c r="F1293"/>
      <c r="G1293" s="40"/>
      <c r="H1293" s="40"/>
      <c r="I1293" s="123"/>
      <c r="J1293" s="40"/>
      <c r="K1293" s="40"/>
      <c r="L1293" s="40"/>
      <c r="M1293"/>
    </row>
    <row r="1294" spans="2:13" s="9" customFormat="1" x14ac:dyDescent="0.25">
      <c r="B1294" s="19"/>
      <c r="D1294"/>
      <c r="E1294" s="123"/>
      <c r="F1294"/>
      <c r="G1294" s="40"/>
      <c r="H1294" s="40"/>
      <c r="I1294" s="123"/>
      <c r="J1294" s="40"/>
      <c r="K1294" s="40"/>
      <c r="L1294" s="40"/>
      <c r="M1294"/>
    </row>
    <row r="1295" spans="2:13" s="9" customFormat="1" x14ac:dyDescent="0.25">
      <c r="B1295" s="19"/>
      <c r="D1295"/>
      <c r="E1295" s="123"/>
      <c r="F1295"/>
      <c r="G1295" s="40"/>
      <c r="H1295" s="40"/>
      <c r="I1295" s="123"/>
      <c r="J1295" s="40"/>
      <c r="K1295" s="40"/>
      <c r="L1295" s="40"/>
      <c r="M1295"/>
    </row>
    <row r="1296" spans="2:13" s="9" customFormat="1" x14ac:dyDescent="0.25">
      <c r="B1296" s="19"/>
      <c r="D1296"/>
      <c r="E1296" s="123"/>
      <c r="F1296"/>
      <c r="G1296" s="40"/>
      <c r="H1296" s="40"/>
      <c r="I1296" s="123"/>
      <c r="J1296" s="40"/>
      <c r="K1296" s="40"/>
      <c r="L1296" s="40"/>
      <c r="M1296"/>
    </row>
    <row r="1297" spans="2:13" s="9" customFormat="1" x14ac:dyDescent="0.25">
      <c r="B1297" s="19"/>
      <c r="D1297"/>
      <c r="E1297" s="123"/>
      <c r="F1297"/>
      <c r="G1297" s="40"/>
      <c r="H1297" s="40"/>
      <c r="I1297" s="123"/>
      <c r="J1297" s="40"/>
      <c r="K1297" s="40"/>
      <c r="L1297" s="40"/>
      <c r="M1297"/>
    </row>
    <row r="1298" spans="2:13" s="9" customFormat="1" x14ac:dyDescent="0.25">
      <c r="B1298" s="19"/>
      <c r="D1298"/>
      <c r="E1298" s="123"/>
      <c r="F1298"/>
      <c r="G1298" s="40"/>
      <c r="H1298" s="40"/>
      <c r="I1298" s="123"/>
      <c r="J1298" s="40"/>
      <c r="K1298" s="40"/>
      <c r="L1298" s="40"/>
      <c r="M1298"/>
    </row>
    <row r="1299" spans="2:13" s="9" customFormat="1" x14ac:dyDescent="0.25">
      <c r="B1299" s="19"/>
      <c r="D1299"/>
      <c r="E1299" s="123"/>
      <c r="F1299"/>
      <c r="G1299" s="40"/>
      <c r="H1299" s="40"/>
      <c r="I1299" s="123"/>
      <c r="J1299" s="40"/>
      <c r="K1299" s="40"/>
      <c r="L1299" s="40"/>
      <c r="M1299"/>
    </row>
    <row r="1300" spans="2:13" s="9" customFormat="1" x14ac:dyDescent="0.25">
      <c r="B1300" s="19"/>
      <c r="D1300"/>
      <c r="E1300" s="123"/>
      <c r="F1300"/>
      <c r="G1300" s="40"/>
      <c r="H1300" s="40"/>
      <c r="I1300" s="123"/>
      <c r="J1300" s="40"/>
      <c r="K1300" s="40"/>
      <c r="L1300" s="40"/>
      <c r="M1300"/>
    </row>
    <row r="1301" spans="2:13" s="9" customFormat="1" x14ac:dyDescent="0.25">
      <c r="B1301" s="19"/>
      <c r="D1301"/>
      <c r="E1301" s="123"/>
      <c r="F1301"/>
      <c r="G1301" s="40"/>
      <c r="H1301" s="40"/>
      <c r="I1301" s="123"/>
      <c r="J1301" s="40"/>
      <c r="K1301" s="40"/>
      <c r="L1301" s="40"/>
      <c r="M1301"/>
    </row>
    <row r="1302" spans="2:13" s="9" customFormat="1" x14ac:dyDescent="0.25">
      <c r="B1302" s="19"/>
      <c r="D1302"/>
      <c r="E1302" s="123"/>
      <c r="F1302"/>
      <c r="G1302" s="40"/>
      <c r="H1302" s="40"/>
      <c r="I1302" s="123"/>
      <c r="J1302" s="40"/>
      <c r="K1302" s="40"/>
      <c r="L1302" s="40"/>
      <c r="M1302"/>
    </row>
    <row r="1303" spans="2:13" s="9" customFormat="1" x14ac:dyDescent="0.25">
      <c r="B1303" s="19"/>
      <c r="D1303"/>
      <c r="E1303" s="123"/>
      <c r="F1303"/>
      <c r="G1303" s="40"/>
      <c r="H1303" s="40"/>
      <c r="I1303" s="123"/>
      <c r="J1303" s="40"/>
      <c r="K1303" s="40"/>
      <c r="L1303" s="40"/>
      <c r="M1303"/>
    </row>
    <row r="1304" spans="2:13" s="9" customFormat="1" x14ac:dyDescent="0.25">
      <c r="B1304" s="19"/>
      <c r="D1304"/>
      <c r="E1304" s="123"/>
      <c r="F1304"/>
      <c r="G1304" s="40"/>
      <c r="H1304" s="40"/>
      <c r="I1304" s="123"/>
      <c r="J1304" s="40"/>
      <c r="K1304" s="40"/>
      <c r="L1304" s="40"/>
      <c r="M1304"/>
    </row>
    <row r="1305" spans="2:13" s="9" customFormat="1" x14ac:dyDescent="0.25">
      <c r="B1305" s="19"/>
      <c r="D1305"/>
      <c r="E1305" s="123"/>
      <c r="F1305"/>
      <c r="G1305" s="40"/>
      <c r="H1305" s="40"/>
      <c r="I1305" s="123"/>
      <c r="J1305" s="40"/>
      <c r="K1305" s="40"/>
      <c r="L1305" s="40"/>
      <c r="M1305"/>
    </row>
    <row r="1306" spans="2:13" s="9" customFormat="1" x14ac:dyDescent="0.25">
      <c r="B1306" s="19"/>
      <c r="D1306"/>
      <c r="E1306" s="123"/>
      <c r="F1306"/>
      <c r="G1306" s="40"/>
      <c r="H1306" s="40"/>
      <c r="I1306" s="123"/>
      <c r="J1306" s="40"/>
      <c r="K1306" s="40"/>
      <c r="L1306" s="40"/>
      <c r="M1306"/>
    </row>
    <row r="1307" spans="2:13" s="9" customFormat="1" x14ac:dyDescent="0.25">
      <c r="B1307" s="19"/>
      <c r="D1307"/>
      <c r="E1307" s="123"/>
      <c r="F1307"/>
      <c r="G1307" s="40"/>
      <c r="H1307" s="40"/>
      <c r="I1307" s="123"/>
      <c r="J1307" s="40"/>
      <c r="K1307" s="40"/>
      <c r="L1307" s="40"/>
      <c r="M1307"/>
    </row>
    <row r="1308" spans="2:13" s="9" customFormat="1" x14ac:dyDescent="0.25">
      <c r="B1308" s="19"/>
      <c r="D1308"/>
      <c r="E1308" s="123"/>
      <c r="F1308"/>
      <c r="G1308" s="40"/>
      <c r="H1308" s="40"/>
      <c r="I1308" s="123"/>
      <c r="J1308" s="40"/>
      <c r="K1308" s="40"/>
      <c r="L1308" s="40"/>
      <c r="M1308"/>
    </row>
    <row r="1309" spans="2:13" s="9" customFormat="1" x14ac:dyDescent="0.25">
      <c r="B1309" s="19"/>
      <c r="D1309"/>
      <c r="E1309" s="123"/>
      <c r="F1309"/>
      <c r="G1309" s="40"/>
      <c r="H1309" s="40"/>
      <c r="I1309" s="123"/>
      <c r="J1309" s="40"/>
      <c r="K1309" s="40"/>
      <c r="L1309" s="40"/>
      <c r="M1309"/>
    </row>
    <row r="1310" spans="2:13" s="9" customFormat="1" x14ac:dyDescent="0.25">
      <c r="B1310" s="19"/>
      <c r="D1310"/>
      <c r="E1310" s="123"/>
      <c r="F1310"/>
      <c r="G1310" s="40"/>
      <c r="H1310" s="40"/>
      <c r="I1310" s="123"/>
      <c r="J1310" s="40"/>
      <c r="K1310" s="40"/>
      <c r="L1310" s="40"/>
      <c r="M1310"/>
    </row>
    <row r="1311" spans="2:13" s="9" customFormat="1" x14ac:dyDescent="0.25">
      <c r="B1311" s="19"/>
      <c r="D1311"/>
      <c r="E1311" s="123"/>
      <c r="F1311"/>
      <c r="G1311" s="40"/>
      <c r="H1311" s="40"/>
      <c r="I1311" s="123"/>
      <c r="J1311" s="40"/>
      <c r="K1311" s="40"/>
      <c r="L1311" s="40"/>
      <c r="M1311"/>
    </row>
    <row r="1312" spans="2:13" s="9" customFormat="1" x14ac:dyDescent="0.25">
      <c r="B1312" s="19"/>
      <c r="D1312"/>
      <c r="E1312" s="123"/>
      <c r="F1312"/>
      <c r="G1312" s="40"/>
      <c r="H1312" s="40"/>
      <c r="I1312" s="123"/>
      <c r="J1312" s="40"/>
      <c r="K1312" s="40"/>
      <c r="L1312" s="40"/>
      <c r="M1312"/>
    </row>
    <row r="1313" spans="2:13" s="9" customFormat="1" x14ac:dyDescent="0.25">
      <c r="B1313" s="19"/>
      <c r="D1313"/>
      <c r="E1313" s="123"/>
      <c r="F1313"/>
      <c r="G1313" s="40"/>
      <c r="H1313" s="40"/>
      <c r="I1313" s="123"/>
      <c r="J1313" s="40"/>
      <c r="K1313" s="40"/>
      <c r="L1313" s="40"/>
      <c r="M1313"/>
    </row>
    <row r="1314" spans="2:13" s="9" customFormat="1" x14ac:dyDescent="0.25">
      <c r="B1314" s="19"/>
      <c r="D1314"/>
      <c r="E1314" s="123"/>
      <c r="F1314"/>
      <c r="G1314" s="40"/>
      <c r="H1314" s="40"/>
      <c r="I1314" s="123"/>
      <c r="J1314" s="40"/>
      <c r="K1314" s="40"/>
      <c r="L1314" s="40"/>
      <c r="M1314"/>
    </row>
    <row r="1315" spans="2:13" s="9" customFormat="1" x14ac:dyDescent="0.25">
      <c r="B1315" s="19"/>
      <c r="D1315"/>
      <c r="E1315" s="123"/>
      <c r="F1315"/>
      <c r="G1315" s="40"/>
      <c r="H1315" s="40"/>
      <c r="I1315" s="123"/>
      <c r="J1315" s="40"/>
      <c r="K1315" s="40"/>
      <c r="L1315" s="40"/>
      <c r="M1315"/>
    </row>
    <row r="1316" spans="2:13" s="9" customFormat="1" x14ac:dyDescent="0.25">
      <c r="B1316" s="19"/>
      <c r="D1316"/>
      <c r="E1316" s="123"/>
      <c r="F1316"/>
      <c r="G1316" s="40"/>
      <c r="H1316" s="40"/>
      <c r="I1316" s="123"/>
      <c r="J1316" s="40"/>
      <c r="K1316" s="40"/>
      <c r="L1316" s="40"/>
      <c r="M1316"/>
    </row>
    <row r="1317" spans="2:13" s="9" customFormat="1" x14ac:dyDescent="0.25">
      <c r="B1317" s="19"/>
      <c r="D1317"/>
      <c r="E1317" s="123"/>
      <c r="F1317"/>
      <c r="G1317" s="40"/>
      <c r="H1317" s="40"/>
      <c r="I1317" s="123"/>
      <c r="J1317" s="40"/>
      <c r="K1317" s="40"/>
      <c r="L1317" s="40"/>
      <c r="M1317"/>
    </row>
    <row r="1318" spans="2:13" s="9" customFormat="1" x14ac:dyDescent="0.25">
      <c r="B1318" s="19"/>
      <c r="D1318"/>
      <c r="E1318" s="123"/>
      <c r="F1318"/>
      <c r="G1318" s="40"/>
      <c r="H1318" s="40"/>
      <c r="I1318" s="123"/>
      <c r="J1318" s="40"/>
      <c r="K1318" s="40"/>
      <c r="L1318" s="40"/>
      <c r="M1318"/>
    </row>
    <row r="1319" spans="2:13" s="9" customFormat="1" x14ac:dyDescent="0.25">
      <c r="B1319" s="19"/>
      <c r="D1319"/>
      <c r="E1319" s="123"/>
      <c r="F1319"/>
      <c r="G1319" s="40"/>
      <c r="H1319" s="40"/>
      <c r="I1319" s="123"/>
      <c r="J1319" s="40"/>
      <c r="K1319" s="40"/>
      <c r="L1319" s="40"/>
      <c r="M1319"/>
    </row>
    <row r="1320" spans="2:13" s="9" customFormat="1" x14ac:dyDescent="0.25">
      <c r="B1320" s="19"/>
      <c r="D1320"/>
      <c r="E1320" s="123"/>
      <c r="F1320"/>
      <c r="G1320" s="40"/>
      <c r="H1320" s="40"/>
      <c r="I1320" s="123"/>
      <c r="J1320" s="40"/>
      <c r="K1320" s="40"/>
      <c r="L1320" s="40"/>
      <c r="M1320"/>
    </row>
    <row r="1321" spans="2:13" s="9" customFormat="1" x14ac:dyDescent="0.25">
      <c r="B1321" s="19"/>
      <c r="D1321"/>
      <c r="E1321" s="123"/>
      <c r="F1321"/>
      <c r="G1321" s="40"/>
      <c r="H1321" s="40"/>
      <c r="I1321" s="123"/>
      <c r="J1321" s="40"/>
      <c r="K1321" s="40"/>
      <c r="L1321" s="40"/>
      <c r="M1321"/>
    </row>
    <row r="1322" spans="2:13" s="9" customFormat="1" x14ac:dyDescent="0.25">
      <c r="B1322" s="19"/>
      <c r="D1322"/>
      <c r="E1322" s="123"/>
      <c r="F1322"/>
      <c r="G1322" s="40"/>
      <c r="H1322" s="40"/>
      <c r="I1322" s="123"/>
      <c r="J1322" s="40"/>
      <c r="K1322" s="40"/>
      <c r="L1322" s="40"/>
      <c r="M1322"/>
    </row>
    <row r="1323" spans="2:13" s="9" customFormat="1" x14ac:dyDescent="0.25">
      <c r="B1323" s="19"/>
      <c r="D1323"/>
      <c r="E1323" s="123"/>
      <c r="F1323"/>
      <c r="G1323" s="40"/>
      <c r="H1323" s="40"/>
      <c r="I1323" s="123"/>
      <c r="J1323" s="40"/>
      <c r="K1323" s="40"/>
      <c r="L1323" s="40"/>
      <c r="M1323"/>
    </row>
    <row r="1324" spans="2:13" s="9" customFormat="1" x14ac:dyDescent="0.25">
      <c r="B1324" s="19"/>
      <c r="D1324"/>
      <c r="E1324" s="123"/>
      <c r="F1324"/>
      <c r="G1324" s="40"/>
      <c r="H1324" s="40"/>
      <c r="I1324" s="123"/>
      <c r="J1324" s="40"/>
      <c r="K1324" s="40"/>
      <c r="L1324" s="40"/>
      <c r="M1324"/>
    </row>
    <row r="1325" spans="2:13" s="9" customFormat="1" x14ac:dyDescent="0.25">
      <c r="B1325" s="19"/>
      <c r="D1325"/>
      <c r="E1325" s="123"/>
      <c r="F1325"/>
      <c r="G1325" s="40"/>
      <c r="H1325" s="40"/>
      <c r="I1325" s="123"/>
      <c r="J1325" s="40"/>
      <c r="K1325" s="40"/>
      <c r="L1325" s="40"/>
      <c r="M1325"/>
    </row>
    <row r="1326" spans="2:13" s="9" customFormat="1" x14ac:dyDescent="0.25">
      <c r="B1326" s="19"/>
      <c r="D1326"/>
      <c r="E1326" s="123"/>
      <c r="F1326"/>
      <c r="G1326" s="40"/>
      <c r="H1326" s="40"/>
      <c r="I1326" s="123"/>
      <c r="J1326" s="40"/>
      <c r="K1326" s="40"/>
      <c r="L1326" s="40"/>
      <c r="M1326"/>
    </row>
    <row r="1327" spans="2:13" s="9" customFormat="1" x14ac:dyDescent="0.25">
      <c r="B1327" s="19"/>
      <c r="D1327"/>
      <c r="E1327" s="123"/>
      <c r="F1327"/>
      <c r="G1327" s="40"/>
      <c r="H1327" s="40"/>
      <c r="I1327" s="123"/>
      <c r="J1327" s="40"/>
      <c r="K1327" s="40"/>
      <c r="L1327" s="40"/>
      <c r="M1327"/>
    </row>
    <row r="1328" spans="2:13" s="9" customFormat="1" x14ac:dyDescent="0.25">
      <c r="B1328" s="19"/>
      <c r="D1328"/>
      <c r="E1328" s="123"/>
      <c r="F1328"/>
      <c r="G1328" s="40"/>
      <c r="H1328" s="40"/>
      <c r="I1328" s="123"/>
      <c r="J1328" s="40"/>
      <c r="K1328" s="40"/>
      <c r="L1328" s="40"/>
      <c r="M1328"/>
    </row>
    <row r="1329" spans="2:13" s="9" customFormat="1" x14ac:dyDescent="0.25">
      <c r="B1329" s="19"/>
      <c r="D1329"/>
      <c r="E1329" s="123"/>
      <c r="F1329"/>
      <c r="G1329" s="40"/>
      <c r="H1329" s="40"/>
      <c r="I1329" s="123"/>
      <c r="J1329" s="40"/>
      <c r="K1329" s="40"/>
      <c r="L1329" s="40"/>
      <c r="M1329"/>
    </row>
    <row r="1330" spans="2:13" s="9" customFormat="1" x14ac:dyDescent="0.25">
      <c r="B1330" s="19"/>
      <c r="D1330"/>
      <c r="E1330" s="123"/>
      <c r="F1330"/>
      <c r="G1330" s="40"/>
      <c r="H1330" s="40"/>
      <c r="I1330" s="123"/>
      <c r="J1330" s="40"/>
      <c r="K1330" s="40"/>
      <c r="L1330" s="40"/>
      <c r="M1330"/>
    </row>
    <row r="1331" spans="2:13" s="9" customFormat="1" x14ac:dyDescent="0.25">
      <c r="B1331" s="19"/>
      <c r="D1331"/>
      <c r="E1331" s="123"/>
      <c r="F1331"/>
      <c r="G1331" s="40"/>
      <c r="H1331" s="40"/>
      <c r="I1331" s="123"/>
      <c r="J1331" s="40"/>
      <c r="K1331" s="40"/>
      <c r="L1331" s="40"/>
      <c r="M1331"/>
    </row>
    <row r="1332" spans="2:13" s="9" customFormat="1" x14ac:dyDescent="0.25">
      <c r="B1332" s="19"/>
      <c r="D1332"/>
      <c r="E1332" s="123"/>
      <c r="F1332"/>
      <c r="G1332" s="40"/>
      <c r="H1332" s="40"/>
      <c r="I1332" s="123"/>
      <c r="J1332" s="40"/>
      <c r="K1332" s="40"/>
      <c r="L1332" s="40"/>
      <c r="M1332"/>
    </row>
    <row r="1333" spans="2:13" s="9" customFormat="1" x14ac:dyDescent="0.25">
      <c r="B1333" s="19"/>
      <c r="D1333"/>
      <c r="E1333" s="123"/>
      <c r="F1333"/>
      <c r="G1333" s="40"/>
      <c r="H1333" s="40"/>
      <c r="I1333" s="123"/>
      <c r="J1333" s="40"/>
      <c r="K1333" s="40"/>
      <c r="L1333" s="40"/>
      <c r="M1333"/>
    </row>
    <row r="1334" spans="2:13" s="9" customFormat="1" x14ac:dyDescent="0.25">
      <c r="B1334" s="19"/>
      <c r="D1334"/>
      <c r="E1334" s="123"/>
      <c r="F1334"/>
      <c r="G1334" s="40"/>
      <c r="H1334" s="40"/>
      <c r="I1334" s="123"/>
      <c r="J1334" s="40"/>
      <c r="K1334" s="40"/>
      <c r="L1334" s="40"/>
      <c r="M1334"/>
    </row>
    <row r="1335" spans="2:13" s="9" customFormat="1" x14ac:dyDescent="0.25">
      <c r="B1335" s="19"/>
      <c r="D1335"/>
      <c r="E1335" s="123"/>
      <c r="F1335"/>
      <c r="G1335" s="40"/>
      <c r="H1335" s="40"/>
      <c r="I1335" s="123"/>
      <c r="J1335" s="40"/>
      <c r="K1335" s="40"/>
      <c r="L1335" s="40"/>
      <c r="M1335"/>
    </row>
    <row r="1336" spans="2:13" s="9" customFormat="1" x14ac:dyDescent="0.25">
      <c r="B1336" s="19"/>
      <c r="D1336"/>
      <c r="E1336" s="123"/>
      <c r="F1336"/>
      <c r="G1336" s="40"/>
      <c r="H1336" s="40"/>
      <c r="I1336" s="123"/>
      <c r="J1336" s="40"/>
      <c r="K1336" s="40"/>
      <c r="L1336" s="40"/>
      <c r="M1336"/>
    </row>
    <row r="1337" spans="2:13" s="9" customFormat="1" x14ac:dyDescent="0.25">
      <c r="B1337" s="19"/>
      <c r="D1337"/>
      <c r="E1337" s="123"/>
      <c r="F1337"/>
      <c r="G1337" s="40"/>
      <c r="H1337" s="40"/>
      <c r="I1337" s="123"/>
      <c r="J1337" s="40"/>
      <c r="K1337" s="40"/>
      <c r="L1337" s="40"/>
      <c r="M1337"/>
    </row>
    <row r="1338" spans="2:13" s="9" customFormat="1" x14ac:dyDescent="0.25">
      <c r="B1338" s="19"/>
      <c r="D1338"/>
      <c r="E1338" s="123"/>
      <c r="F1338"/>
      <c r="G1338" s="40"/>
      <c r="H1338" s="40"/>
      <c r="I1338" s="123"/>
      <c r="J1338" s="40"/>
      <c r="K1338" s="40"/>
      <c r="L1338" s="40"/>
      <c r="M1338"/>
    </row>
    <row r="1339" spans="2:13" s="9" customFormat="1" x14ac:dyDescent="0.25">
      <c r="B1339" s="19"/>
      <c r="D1339"/>
      <c r="E1339" s="123"/>
      <c r="F1339"/>
      <c r="G1339" s="40"/>
      <c r="H1339" s="40"/>
      <c r="I1339" s="123"/>
      <c r="J1339" s="40"/>
      <c r="K1339" s="40"/>
      <c r="L1339" s="40"/>
      <c r="M1339"/>
    </row>
    <row r="1340" spans="2:13" s="9" customFormat="1" x14ac:dyDescent="0.25">
      <c r="B1340" s="19"/>
      <c r="D1340"/>
      <c r="E1340" s="123"/>
      <c r="F1340"/>
      <c r="G1340" s="40"/>
      <c r="H1340" s="40"/>
      <c r="I1340" s="123"/>
      <c r="J1340" s="40"/>
      <c r="K1340" s="40"/>
      <c r="L1340" s="40"/>
      <c r="M1340"/>
    </row>
    <row r="1341" spans="2:13" s="9" customFormat="1" x14ac:dyDescent="0.25">
      <c r="B1341" s="19"/>
      <c r="D1341"/>
      <c r="E1341" s="123"/>
      <c r="F1341"/>
      <c r="G1341" s="40"/>
      <c r="H1341" s="40"/>
      <c r="I1341" s="123"/>
      <c r="J1341" s="40"/>
      <c r="K1341" s="40"/>
      <c r="L1341" s="40"/>
      <c r="M1341"/>
    </row>
    <row r="1342" spans="2:13" s="9" customFormat="1" x14ac:dyDescent="0.25">
      <c r="B1342" s="19"/>
      <c r="D1342"/>
      <c r="E1342" s="123"/>
      <c r="F1342"/>
      <c r="G1342" s="40"/>
      <c r="H1342" s="40"/>
      <c r="I1342" s="123"/>
      <c r="J1342" s="40"/>
      <c r="K1342" s="40"/>
      <c r="L1342" s="40"/>
      <c r="M1342"/>
    </row>
    <row r="1343" spans="2:13" s="9" customFormat="1" x14ac:dyDescent="0.25">
      <c r="B1343" s="19"/>
      <c r="D1343"/>
      <c r="E1343" s="123"/>
      <c r="F1343"/>
      <c r="G1343" s="40"/>
      <c r="H1343" s="40"/>
      <c r="I1343" s="123"/>
      <c r="J1343" s="40"/>
      <c r="K1343" s="40"/>
      <c r="L1343" s="40"/>
      <c r="M1343"/>
    </row>
    <row r="1344" spans="2:13" s="9" customFormat="1" x14ac:dyDescent="0.25">
      <c r="B1344" s="19"/>
      <c r="D1344"/>
      <c r="E1344" s="123"/>
      <c r="F1344"/>
      <c r="G1344" s="40"/>
      <c r="H1344" s="40"/>
      <c r="I1344" s="123"/>
      <c r="J1344" s="40"/>
      <c r="K1344" s="40"/>
      <c r="L1344" s="40"/>
      <c r="M1344"/>
    </row>
    <row r="1345" spans="2:13" s="9" customFormat="1" x14ac:dyDescent="0.25">
      <c r="B1345" s="19"/>
      <c r="D1345"/>
      <c r="E1345" s="123"/>
      <c r="F1345"/>
      <c r="G1345" s="40"/>
      <c r="H1345" s="40"/>
      <c r="I1345" s="123"/>
      <c r="J1345" s="40"/>
      <c r="K1345" s="40"/>
      <c r="L1345" s="40"/>
      <c r="M1345"/>
    </row>
    <row r="1346" spans="2:13" s="9" customFormat="1" x14ac:dyDescent="0.25">
      <c r="B1346" s="19"/>
      <c r="D1346"/>
      <c r="E1346" s="123"/>
      <c r="F1346"/>
      <c r="G1346" s="40"/>
      <c r="H1346" s="40"/>
      <c r="I1346" s="123"/>
      <c r="J1346" s="40"/>
      <c r="K1346" s="40"/>
      <c r="L1346" s="40"/>
      <c r="M1346"/>
    </row>
    <row r="1347" spans="2:13" s="9" customFormat="1" x14ac:dyDescent="0.25">
      <c r="B1347" s="19"/>
      <c r="D1347"/>
      <c r="E1347" s="123"/>
      <c r="F1347"/>
      <c r="G1347" s="40"/>
      <c r="H1347" s="40"/>
      <c r="I1347" s="123"/>
      <c r="J1347" s="40"/>
      <c r="K1347" s="40"/>
      <c r="L1347" s="40"/>
      <c r="M1347"/>
    </row>
    <row r="1348" spans="2:13" s="9" customFormat="1" x14ac:dyDescent="0.25">
      <c r="B1348" s="19"/>
      <c r="D1348"/>
      <c r="E1348" s="123"/>
      <c r="F1348"/>
      <c r="G1348" s="40"/>
      <c r="H1348" s="40"/>
      <c r="I1348" s="123"/>
      <c r="J1348" s="40"/>
      <c r="K1348" s="40"/>
      <c r="L1348" s="40"/>
      <c r="M1348"/>
    </row>
    <row r="1349" spans="2:13" s="9" customFormat="1" x14ac:dyDescent="0.25">
      <c r="B1349" s="19"/>
      <c r="D1349"/>
      <c r="E1349" s="123"/>
      <c r="F1349"/>
      <c r="G1349" s="40"/>
      <c r="H1349" s="40"/>
      <c r="I1349" s="123"/>
      <c r="J1349" s="40"/>
      <c r="K1349" s="40"/>
      <c r="L1349" s="40"/>
      <c r="M1349"/>
    </row>
    <row r="1350" spans="2:13" s="9" customFormat="1" x14ac:dyDescent="0.25">
      <c r="B1350" s="19"/>
      <c r="D1350"/>
      <c r="E1350" s="123"/>
      <c r="F1350"/>
      <c r="G1350" s="40"/>
      <c r="H1350" s="40"/>
      <c r="I1350" s="123"/>
      <c r="J1350" s="40"/>
      <c r="K1350" s="40"/>
      <c r="L1350" s="40"/>
      <c r="M1350"/>
    </row>
    <row r="1351" spans="2:13" s="9" customFormat="1" x14ac:dyDescent="0.25">
      <c r="B1351" s="19"/>
      <c r="D1351"/>
      <c r="E1351" s="123"/>
      <c r="F1351"/>
      <c r="G1351" s="40"/>
      <c r="H1351" s="40"/>
      <c r="I1351" s="123"/>
      <c r="J1351" s="40"/>
      <c r="K1351" s="40"/>
      <c r="L1351" s="40"/>
      <c r="M1351"/>
    </row>
    <row r="1352" spans="2:13" s="9" customFormat="1" x14ac:dyDescent="0.25">
      <c r="B1352" s="19"/>
      <c r="D1352"/>
      <c r="E1352" s="123"/>
      <c r="F1352"/>
      <c r="G1352" s="40"/>
      <c r="H1352" s="40"/>
      <c r="I1352" s="123"/>
      <c r="J1352" s="40"/>
      <c r="K1352" s="40"/>
      <c r="L1352" s="40"/>
      <c r="M1352"/>
    </row>
    <row r="1353" spans="2:13" s="9" customFormat="1" x14ac:dyDescent="0.25">
      <c r="B1353" s="19"/>
      <c r="D1353"/>
      <c r="E1353" s="123"/>
      <c r="F1353"/>
      <c r="G1353" s="40"/>
      <c r="H1353" s="40"/>
      <c r="I1353" s="123"/>
      <c r="J1353" s="40"/>
      <c r="K1353" s="40"/>
      <c r="L1353" s="40"/>
      <c r="M1353"/>
    </row>
    <row r="1354" spans="2:13" s="9" customFormat="1" x14ac:dyDescent="0.25">
      <c r="B1354" s="19"/>
      <c r="D1354"/>
      <c r="E1354" s="123"/>
      <c r="F1354"/>
      <c r="G1354" s="40"/>
      <c r="H1354" s="40"/>
      <c r="I1354" s="123"/>
      <c r="J1354" s="40"/>
      <c r="K1354" s="40"/>
      <c r="L1354" s="40"/>
      <c r="M1354"/>
    </row>
    <row r="1355" spans="2:13" s="9" customFormat="1" x14ac:dyDescent="0.25">
      <c r="B1355" s="19"/>
      <c r="D1355"/>
      <c r="E1355" s="123"/>
      <c r="F1355"/>
      <c r="G1355" s="40"/>
      <c r="H1355" s="40"/>
      <c r="I1355" s="123"/>
      <c r="J1355" s="40"/>
      <c r="K1355" s="40"/>
      <c r="L1355" s="40"/>
      <c r="M1355"/>
    </row>
    <row r="1356" spans="2:13" s="9" customFormat="1" x14ac:dyDescent="0.25">
      <c r="B1356" s="19"/>
      <c r="D1356"/>
      <c r="E1356" s="123"/>
      <c r="F1356"/>
      <c r="G1356" s="40"/>
      <c r="H1356" s="40"/>
      <c r="I1356" s="123"/>
      <c r="J1356" s="40"/>
      <c r="K1356" s="40"/>
      <c r="L1356" s="40"/>
      <c r="M1356"/>
    </row>
    <row r="1357" spans="2:13" s="9" customFormat="1" x14ac:dyDescent="0.25">
      <c r="B1357" s="19"/>
      <c r="D1357"/>
      <c r="E1357" s="123"/>
      <c r="F1357"/>
      <c r="G1357" s="40"/>
      <c r="H1357" s="40"/>
      <c r="I1357" s="123"/>
      <c r="J1357" s="40"/>
      <c r="K1357" s="40"/>
      <c r="L1357" s="40"/>
      <c r="M1357"/>
    </row>
    <row r="1358" spans="2:13" s="9" customFormat="1" x14ac:dyDescent="0.25">
      <c r="B1358" s="19"/>
      <c r="D1358"/>
      <c r="E1358" s="123"/>
      <c r="F1358"/>
      <c r="G1358" s="40"/>
      <c r="H1358" s="40"/>
      <c r="I1358" s="123"/>
      <c r="J1358" s="40"/>
      <c r="K1358" s="40"/>
      <c r="L1358" s="40"/>
      <c r="M1358"/>
    </row>
    <row r="1359" spans="2:13" s="9" customFormat="1" x14ac:dyDescent="0.25">
      <c r="B1359" s="19"/>
      <c r="D1359"/>
      <c r="E1359" s="123"/>
      <c r="F1359"/>
      <c r="G1359" s="40"/>
      <c r="H1359" s="40"/>
      <c r="I1359" s="123"/>
      <c r="J1359" s="40"/>
      <c r="K1359" s="40"/>
      <c r="L1359" s="40"/>
      <c r="M1359"/>
    </row>
    <row r="1360" spans="2:13" s="9" customFormat="1" x14ac:dyDescent="0.25">
      <c r="B1360" s="19"/>
      <c r="D1360"/>
      <c r="E1360" s="123"/>
      <c r="F1360"/>
      <c r="G1360" s="40"/>
      <c r="H1360" s="40"/>
      <c r="I1360" s="123"/>
      <c r="J1360" s="40"/>
      <c r="K1360" s="40"/>
      <c r="L1360" s="40"/>
      <c r="M1360"/>
    </row>
    <row r="1361" spans="2:13" s="9" customFormat="1" x14ac:dyDescent="0.25">
      <c r="B1361" s="19"/>
      <c r="D1361"/>
      <c r="E1361" s="123"/>
      <c r="F1361"/>
      <c r="G1361" s="40"/>
      <c r="H1361" s="40"/>
      <c r="I1361" s="123"/>
      <c r="J1361" s="40"/>
      <c r="K1361" s="40"/>
      <c r="L1361" s="40"/>
      <c r="M1361"/>
    </row>
    <row r="1362" spans="2:13" s="9" customFormat="1" x14ac:dyDescent="0.25">
      <c r="B1362" s="19"/>
      <c r="D1362"/>
      <c r="E1362" s="123"/>
      <c r="F1362"/>
      <c r="G1362" s="40"/>
      <c r="H1362" s="40"/>
      <c r="I1362" s="123"/>
      <c r="J1362" s="40"/>
      <c r="K1362" s="40"/>
      <c r="L1362" s="40"/>
      <c r="M1362"/>
    </row>
    <row r="1363" spans="2:13" s="9" customFormat="1" x14ac:dyDescent="0.25">
      <c r="B1363" s="19"/>
      <c r="D1363"/>
      <c r="E1363" s="123"/>
      <c r="F1363"/>
      <c r="G1363" s="40"/>
      <c r="H1363" s="40"/>
      <c r="I1363" s="123"/>
      <c r="J1363" s="40"/>
      <c r="K1363" s="40"/>
      <c r="L1363" s="40"/>
      <c r="M1363"/>
    </row>
    <row r="1364" spans="2:13" s="9" customFormat="1" x14ac:dyDescent="0.25">
      <c r="B1364" s="19"/>
      <c r="D1364"/>
      <c r="E1364" s="123"/>
      <c r="F1364"/>
      <c r="G1364" s="40"/>
      <c r="H1364" s="40"/>
      <c r="I1364" s="123"/>
      <c r="J1364" s="40"/>
      <c r="K1364" s="40"/>
      <c r="L1364" s="40"/>
      <c r="M1364"/>
    </row>
    <row r="1365" spans="2:13" s="9" customFormat="1" x14ac:dyDescent="0.25">
      <c r="B1365" s="19"/>
      <c r="D1365"/>
      <c r="E1365" s="123"/>
      <c r="F1365"/>
      <c r="G1365" s="40"/>
      <c r="H1365" s="40"/>
      <c r="I1365" s="123"/>
      <c r="J1365" s="40"/>
      <c r="K1365" s="40"/>
      <c r="L1365" s="40"/>
      <c r="M1365"/>
    </row>
    <row r="1366" spans="2:13" s="9" customFormat="1" x14ac:dyDescent="0.25">
      <c r="B1366" s="19"/>
      <c r="D1366"/>
      <c r="E1366" s="123"/>
      <c r="F1366"/>
      <c r="G1366" s="40"/>
      <c r="H1366" s="40"/>
      <c r="I1366" s="123"/>
      <c r="J1366" s="40"/>
      <c r="K1366" s="40"/>
      <c r="L1366" s="40"/>
      <c r="M1366"/>
    </row>
    <row r="1367" spans="2:13" s="9" customFormat="1" x14ac:dyDescent="0.25">
      <c r="B1367" s="19"/>
      <c r="D1367"/>
      <c r="E1367" s="123"/>
      <c r="F1367"/>
      <c r="G1367" s="40"/>
      <c r="H1367" s="40"/>
      <c r="I1367" s="123"/>
      <c r="J1367" s="40"/>
      <c r="K1367" s="40"/>
      <c r="L1367" s="40"/>
      <c r="M1367"/>
    </row>
    <row r="1368" spans="2:13" s="9" customFormat="1" x14ac:dyDescent="0.25">
      <c r="B1368" s="19"/>
      <c r="D1368"/>
      <c r="E1368" s="123"/>
      <c r="F1368"/>
      <c r="G1368" s="40"/>
      <c r="H1368" s="40"/>
      <c r="I1368" s="123"/>
      <c r="J1368" s="40"/>
      <c r="K1368" s="40"/>
      <c r="L1368" s="40"/>
      <c r="M1368"/>
    </row>
    <row r="1369" spans="2:13" s="9" customFormat="1" x14ac:dyDescent="0.25">
      <c r="B1369" s="19"/>
      <c r="D1369"/>
      <c r="E1369" s="123"/>
      <c r="F1369"/>
      <c r="G1369" s="40"/>
      <c r="H1369" s="40"/>
      <c r="I1369" s="123"/>
      <c r="J1369" s="40"/>
      <c r="K1369" s="40"/>
      <c r="L1369" s="40"/>
      <c r="M1369"/>
    </row>
    <row r="1370" spans="2:13" s="9" customFormat="1" x14ac:dyDescent="0.25">
      <c r="B1370" s="19"/>
      <c r="D1370"/>
      <c r="E1370" s="123"/>
      <c r="F1370"/>
      <c r="G1370" s="40"/>
      <c r="H1370" s="40"/>
      <c r="I1370" s="123"/>
      <c r="J1370" s="40"/>
      <c r="K1370" s="40"/>
      <c r="L1370" s="40"/>
      <c r="M1370"/>
    </row>
    <row r="1371" spans="2:13" s="9" customFormat="1" x14ac:dyDescent="0.25">
      <c r="B1371" s="19"/>
      <c r="D1371"/>
      <c r="E1371" s="123"/>
      <c r="F1371"/>
      <c r="G1371" s="40"/>
      <c r="H1371" s="40"/>
      <c r="I1371" s="123"/>
      <c r="J1371" s="40"/>
      <c r="K1371" s="40"/>
      <c r="L1371" s="40"/>
      <c r="M1371"/>
    </row>
    <row r="1372" spans="2:13" s="9" customFormat="1" x14ac:dyDescent="0.25">
      <c r="B1372" s="19"/>
      <c r="D1372"/>
      <c r="E1372" s="123"/>
      <c r="F1372"/>
      <c r="G1372" s="40"/>
      <c r="H1372" s="40"/>
      <c r="I1372" s="123"/>
      <c r="J1372" s="40"/>
      <c r="K1372" s="40"/>
      <c r="L1372" s="40"/>
      <c r="M1372"/>
    </row>
    <row r="1373" spans="2:13" s="9" customFormat="1" x14ac:dyDescent="0.25">
      <c r="B1373" s="19"/>
      <c r="D1373"/>
      <c r="E1373" s="123"/>
      <c r="F1373"/>
      <c r="G1373" s="40"/>
      <c r="H1373" s="40"/>
      <c r="I1373" s="123"/>
      <c r="J1373" s="40"/>
      <c r="K1373" s="40"/>
      <c r="L1373" s="40"/>
      <c r="M1373"/>
    </row>
    <row r="1374" spans="2:13" s="9" customFormat="1" x14ac:dyDescent="0.25">
      <c r="B1374" s="19"/>
      <c r="D1374"/>
      <c r="E1374" s="123"/>
      <c r="F1374"/>
      <c r="G1374" s="40"/>
      <c r="H1374" s="40"/>
      <c r="I1374" s="123"/>
      <c r="J1374" s="40"/>
      <c r="K1374" s="40"/>
      <c r="L1374" s="40"/>
      <c r="M1374"/>
    </row>
    <row r="1375" spans="2:13" s="9" customFormat="1" x14ac:dyDescent="0.25">
      <c r="B1375" s="19"/>
      <c r="D1375"/>
      <c r="E1375" s="123"/>
      <c r="F1375"/>
      <c r="G1375" s="40"/>
      <c r="H1375" s="40"/>
      <c r="I1375" s="123"/>
      <c r="J1375" s="40"/>
      <c r="K1375" s="40"/>
      <c r="L1375" s="40"/>
      <c r="M1375"/>
    </row>
    <row r="1376" spans="2:13" s="9" customFormat="1" x14ac:dyDescent="0.25">
      <c r="B1376" s="19"/>
      <c r="D1376"/>
      <c r="E1376" s="123"/>
      <c r="F1376"/>
      <c r="G1376" s="40"/>
      <c r="H1376" s="40"/>
      <c r="I1376" s="123"/>
      <c r="J1376" s="40"/>
      <c r="K1376" s="40"/>
      <c r="L1376" s="40"/>
      <c r="M1376"/>
    </row>
    <row r="1377" spans="2:13" s="9" customFormat="1" x14ac:dyDescent="0.25">
      <c r="B1377" s="19"/>
      <c r="D1377"/>
      <c r="E1377" s="123"/>
      <c r="F1377"/>
      <c r="G1377" s="40"/>
      <c r="H1377" s="40"/>
      <c r="I1377" s="123"/>
      <c r="J1377" s="40"/>
      <c r="K1377" s="40"/>
      <c r="L1377" s="40"/>
      <c r="M1377"/>
    </row>
    <row r="1378" spans="2:13" s="9" customFormat="1" x14ac:dyDescent="0.25">
      <c r="B1378" s="19"/>
      <c r="D1378"/>
      <c r="E1378" s="123"/>
      <c r="F1378"/>
      <c r="G1378" s="40"/>
      <c r="H1378" s="40"/>
      <c r="I1378" s="123"/>
      <c r="J1378" s="40"/>
      <c r="K1378" s="40"/>
      <c r="L1378" s="40"/>
      <c r="M1378"/>
    </row>
    <row r="1379" spans="2:13" s="9" customFormat="1" x14ac:dyDescent="0.25">
      <c r="B1379" s="19"/>
      <c r="D1379"/>
      <c r="E1379" s="123"/>
      <c r="F1379"/>
      <c r="G1379" s="40"/>
      <c r="H1379" s="40"/>
      <c r="I1379" s="123"/>
      <c r="J1379" s="40"/>
      <c r="K1379" s="40"/>
      <c r="L1379" s="40"/>
      <c r="M1379"/>
    </row>
    <row r="1380" spans="2:13" s="9" customFormat="1" x14ac:dyDescent="0.25">
      <c r="B1380" s="19"/>
      <c r="D1380"/>
      <c r="E1380" s="123"/>
      <c r="F1380"/>
      <c r="G1380" s="40"/>
      <c r="H1380" s="40"/>
      <c r="I1380" s="123"/>
      <c r="J1380" s="40"/>
      <c r="K1380" s="40"/>
      <c r="L1380" s="40"/>
      <c r="M1380"/>
    </row>
    <row r="1381" spans="2:13" s="9" customFormat="1" x14ac:dyDescent="0.25">
      <c r="B1381" s="19"/>
      <c r="D1381"/>
      <c r="E1381" s="123"/>
      <c r="F1381"/>
      <c r="G1381" s="40"/>
      <c r="H1381" s="40"/>
      <c r="I1381" s="123"/>
      <c r="J1381" s="40"/>
      <c r="K1381" s="40"/>
      <c r="L1381" s="40"/>
      <c r="M1381"/>
    </row>
    <row r="1382" spans="2:13" s="9" customFormat="1" x14ac:dyDescent="0.25">
      <c r="B1382" s="19"/>
      <c r="D1382"/>
      <c r="E1382" s="123"/>
      <c r="F1382"/>
      <c r="G1382" s="40"/>
      <c r="H1382" s="40"/>
      <c r="I1382" s="123"/>
      <c r="J1382" s="40"/>
      <c r="K1382" s="40"/>
      <c r="L1382" s="40"/>
      <c r="M1382"/>
    </row>
    <row r="1383" spans="2:13" s="9" customFormat="1" x14ac:dyDescent="0.25">
      <c r="B1383" s="19"/>
      <c r="D1383"/>
      <c r="E1383" s="123"/>
      <c r="F1383"/>
      <c r="G1383" s="40"/>
      <c r="H1383" s="40"/>
      <c r="I1383" s="123"/>
      <c r="J1383" s="40"/>
      <c r="K1383" s="40"/>
      <c r="L1383" s="40"/>
      <c r="M1383"/>
    </row>
    <row r="1384" spans="2:13" s="9" customFormat="1" x14ac:dyDescent="0.25">
      <c r="B1384" s="19"/>
      <c r="D1384"/>
      <c r="E1384" s="123"/>
      <c r="F1384"/>
      <c r="G1384" s="40"/>
      <c r="H1384" s="40"/>
      <c r="I1384" s="123"/>
      <c r="J1384" s="40"/>
      <c r="K1384" s="40"/>
      <c r="L1384" s="40"/>
      <c r="M1384"/>
    </row>
    <row r="1385" spans="2:13" s="9" customFormat="1" x14ac:dyDescent="0.25">
      <c r="B1385" s="19"/>
      <c r="D1385"/>
      <c r="E1385" s="123"/>
      <c r="F1385"/>
      <c r="G1385" s="40"/>
      <c r="H1385" s="40"/>
      <c r="I1385" s="123"/>
      <c r="J1385" s="40"/>
      <c r="K1385" s="40"/>
      <c r="L1385" s="40"/>
      <c r="M1385"/>
    </row>
    <row r="1386" spans="2:13" s="9" customFormat="1" x14ac:dyDescent="0.25">
      <c r="B1386" s="19"/>
      <c r="D1386"/>
      <c r="E1386" s="123"/>
      <c r="F1386"/>
      <c r="G1386" s="40"/>
      <c r="H1386" s="40"/>
      <c r="I1386" s="123"/>
      <c r="J1386" s="40"/>
      <c r="K1386" s="40"/>
      <c r="L1386" s="40"/>
      <c r="M1386"/>
    </row>
    <row r="1387" spans="2:13" s="9" customFormat="1" x14ac:dyDescent="0.25">
      <c r="B1387" s="19"/>
      <c r="D1387"/>
      <c r="E1387" s="123"/>
      <c r="F1387"/>
      <c r="G1387" s="40"/>
      <c r="H1387" s="40"/>
      <c r="I1387" s="123"/>
      <c r="J1387" s="40"/>
      <c r="K1387" s="40"/>
      <c r="L1387" s="40"/>
      <c r="M1387"/>
    </row>
    <row r="1388" spans="2:13" s="9" customFormat="1" x14ac:dyDescent="0.25">
      <c r="B1388" s="19"/>
      <c r="D1388"/>
      <c r="E1388" s="123"/>
      <c r="F1388"/>
      <c r="G1388" s="40"/>
      <c r="H1388" s="40"/>
      <c r="I1388" s="123"/>
      <c r="J1388" s="40"/>
      <c r="K1388" s="40"/>
      <c r="L1388" s="40"/>
      <c r="M1388"/>
    </row>
    <row r="1389" spans="2:13" s="9" customFormat="1" x14ac:dyDescent="0.25">
      <c r="B1389" s="19"/>
      <c r="D1389"/>
      <c r="E1389" s="123"/>
      <c r="F1389"/>
      <c r="G1389" s="40"/>
      <c r="H1389" s="40"/>
      <c r="I1389" s="123"/>
      <c r="J1389" s="40"/>
      <c r="K1389" s="40"/>
      <c r="L1389" s="40"/>
      <c r="M1389"/>
    </row>
    <row r="1390" spans="2:13" s="9" customFormat="1" x14ac:dyDescent="0.25">
      <c r="B1390" s="19"/>
      <c r="D1390"/>
      <c r="E1390" s="123"/>
      <c r="F1390"/>
      <c r="G1390" s="40"/>
      <c r="H1390" s="40"/>
      <c r="I1390" s="123"/>
      <c r="J1390" s="40"/>
      <c r="K1390" s="40"/>
      <c r="L1390" s="40"/>
      <c r="M1390"/>
    </row>
    <row r="1391" spans="2:13" s="9" customFormat="1" x14ac:dyDescent="0.25">
      <c r="B1391" s="19"/>
      <c r="D1391"/>
      <c r="E1391" s="123"/>
      <c r="F1391"/>
      <c r="G1391" s="40"/>
      <c r="H1391" s="40"/>
      <c r="I1391" s="123"/>
      <c r="J1391" s="40"/>
      <c r="K1391" s="40"/>
      <c r="L1391" s="40"/>
      <c r="M1391"/>
    </row>
    <row r="1392" spans="2:13" s="9" customFormat="1" x14ac:dyDescent="0.25">
      <c r="B1392" s="19"/>
      <c r="D1392"/>
      <c r="E1392" s="123"/>
      <c r="F1392"/>
      <c r="G1392" s="40"/>
      <c r="H1392" s="40"/>
      <c r="I1392" s="123"/>
      <c r="J1392" s="40"/>
      <c r="K1392" s="40"/>
      <c r="L1392" s="40"/>
      <c r="M1392"/>
    </row>
    <row r="1393" spans="2:13" s="9" customFormat="1" x14ac:dyDescent="0.25">
      <c r="B1393" s="19"/>
      <c r="D1393"/>
      <c r="E1393" s="123"/>
      <c r="F1393"/>
      <c r="G1393" s="40"/>
      <c r="H1393" s="40"/>
      <c r="I1393" s="123"/>
      <c r="J1393" s="40"/>
      <c r="K1393" s="40"/>
      <c r="L1393" s="40"/>
      <c r="M1393"/>
    </row>
    <row r="1394" spans="2:13" s="9" customFormat="1" x14ac:dyDescent="0.25">
      <c r="B1394" s="19"/>
      <c r="D1394"/>
      <c r="E1394" s="123"/>
      <c r="F1394"/>
      <c r="G1394" s="40"/>
      <c r="H1394" s="40"/>
      <c r="I1394" s="123"/>
      <c r="J1394" s="40"/>
      <c r="K1394" s="40"/>
      <c r="L1394" s="40"/>
      <c r="M1394"/>
    </row>
    <row r="1395" spans="2:13" s="9" customFormat="1" x14ac:dyDescent="0.25">
      <c r="B1395" s="19"/>
      <c r="D1395"/>
      <c r="E1395" s="123"/>
      <c r="F1395"/>
      <c r="G1395" s="40"/>
      <c r="H1395" s="40"/>
      <c r="I1395" s="123"/>
      <c r="J1395" s="40"/>
      <c r="K1395" s="40"/>
      <c r="L1395" s="40"/>
      <c r="M1395"/>
    </row>
    <row r="1396" spans="2:13" s="9" customFormat="1" x14ac:dyDescent="0.25">
      <c r="B1396" s="19"/>
      <c r="D1396"/>
      <c r="E1396" s="123"/>
      <c r="F1396"/>
      <c r="G1396" s="40"/>
      <c r="H1396" s="40"/>
      <c r="I1396" s="123"/>
      <c r="J1396" s="40"/>
      <c r="K1396" s="40"/>
      <c r="L1396" s="40"/>
      <c r="M1396"/>
    </row>
    <row r="1397" spans="2:13" s="9" customFormat="1" x14ac:dyDescent="0.25">
      <c r="B1397" s="19"/>
      <c r="D1397"/>
      <c r="E1397" s="123"/>
      <c r="F1397"/>
      <c r="G1397" s="40"/>
      <c r="H1397" s="40"/>
      <c r="I1397" s="123"/>
      <c r="J1397" s="40"/>
      <c r="K1397" s="40"/>
      <c r="L1397" s="40"/>
      <c r="M1397"/>
    </row>
    <row r="1398" spans="2:13" s="9" customFormat="1" x14ac:dyDescent="0.25">
      <c r="B1398" s="19"/>
      <c r="D1398"/>
      <c r="E1398" s="123"/>
      <c r="F1398"/>
      <c r="G1398" s="40"/>
      <c r="H1398" s="40"/>
      <c r="I1398" s="123"/>
      <c r="J1398" s="40"/>
      <c r="K1398" s="40"/>
      <c r="L1398" s="40"/>
      <c r="M1398"/>
    </row>
    <row r="1399" spans="2:13" s="9" customFormat="1" x14ac:dyDescent="0.25">
      <c r="B1399" s="19"/>
      <c r="D1399"/>
      <c r="E1399" s="123"/>
      <c r="F1399"/>
      <c r="G1399" s="40"/>
      <c r="H1399" s="40"/>
      <c r="I1399" s="123"/>
      <c r="J1399" s="40"/>
      <c r="K1399" s="40"/>
      <c r="L1399" s="40"/>
      <c r="M1399"/>
    </row>
    <row r="1400" spans="2:13" s="9" customFormat="1" x14ac:dyDescent="0.25">
      <c r="B1400" s="19"/>
      <c r="D1400"/>
      <c r="E1400" s="123"/>
      <c r="F1400"/>
      <c r="G1400" s="40"/>
      <c r="H1400" s="40"/>
      <c r="I1400" s="123"/>
      <c r="J1400" s="40"/>
      <c r="K1400" s="40"/>
      <c r="L1400" s="40"/>
      <c r="M1400"/>
    </row>
    <row r="1401" spans="2:13" s="9" customFormat="1" x14ac:dyDescent="0.25">
      <c r="B1401" s="19"/>
      <c r="D1401"/>
      <c r="E1401" s="123"/>
      <c r="F1401"/>
      <c r="G1401" s="40"/>
      <c r="H1401" s="40"/>
      <c r="I1401" s="123"/>
      <c r="J1401" s="40"/>
      <c r="K1401" s="40"/>
      <c r="L1401" s="40"/>
      <c r="M1401"/>
    </row>
    <row r="1402" spans="2:13" s="9" customFormat="1" x14ac:dyDescent="0.25">
      <c r="B1402" s="19"/>
      <c r="D1402"/>
      <c r="E1402" s="123"/>
      <c r="F1402"/>
      <c r="G1402" s="40"/>
      <c r="H1402" s="40"/>
      <c r="I1402" s="123"/>
      <c r="J1402" s="40"/>
      <c r="K1402" s="40"/>
      <c r="L1402" s="40"/>
      <c r="M1402"/>
    </row>
    <row r="1403" spans="2:13" s="9" customFormat="1" x14ac:dyDescent="0.25">
      <c r="B1403" s="19"/>
      <c r="D1403"/>
      <c r="E1403" s="123"/>
      <c r="F1403"/>
      <c r="G1403" s="40"/>
      <c r="H1403" s="40"/>
      <c r="I1403" s="123"/>
      <c r="J1403" s="40"/>
      <c r="K1403" s="40"/>
      <c r="L1403" s="40"/>
      <c r="M1403"/>
    </row>
    <row r="1404" spans="2:13" s="9" customFormat="1" x14ac:dyDescent="0.25">
      <c r="B1404" s="19"/>
      <c r="D1404"/>
      <c r="E1404" s="123"/>
      <c r="F1404"/>
      <c r="G1404" s="40"/>
      <c r="H1404" s="40"/>
      <c r="I1404" s="123"/>
      <c r="J1404" s="40"/>
      <c r="K1404" s="40"/>
      <c r="L1404" s="40"/>
      <c r="M1404"/>
    </row>
    <row r="1405" spans="2:13" s="9" customFormat="1" x14ac:dyDescent="0.25">
      <c r="B1405" s="19"/>
      <c r="D1405"/>
      <c r="E1405" s="123"/>
      <c r="F1405"/>
      <c r="G1405" s="40"/>
      <c r="H1405" s="40"/>
      <c r="I1405" s="123"/>
      <c r="J1405" s="40"/>
      <c r="K1405" s="40"/>
      <c r="L1405" s="40"/>
      <c r="M1405"/>
    </row>
    <row r="1406" spans="2:13" s="9" customFormat="1" x14ac:dyDescent="0.25">
      <c r="B1406" s="19"/>
      <c r="D1406"/>
      <c r="E1406" s="123"/>
      <c r="F1406"/>
      <c r="G1406" s="40"/>
      <c r="H1406" s="40"/>
      <c r="I1406" s="123"/>
      <c r="J1406" s="40"/>
      <c r="K1406" s="40"/>
      <c r="L1406" s="40"/>
      <c r="M1406"/>
    </row>
    <row r="1407" spans="2:13" s="9" customFormat="1" x14ac:dyDescent="0.25">
      <c r="B1407" s="19"/>
      <c r="D1407"/>
      <c r="E1407" s="123"/>
      <c r="F1407"/>
      <c r="G1407" s="40"/>
      <c r="H1407" s="40"/>
      <c r="I1407" s="123"/>
      <c r="J1407" s="40"/>
      <c r="K1407" s="40"/>
      <c r="L1407" s="40"/>
      <c r="M1407"/>
    </row>
    <row r="1408" spans="2:13" s="9" customFormat="1" x14ac:dyDescent="0.25">
      <c r="B1408" s="19"/>
      <c r="D1408"/>
      <c r="E1408" s="123"/>
      <c r="F1408"/>
      <c r="G1408" s="40"/>
      <c r="H1408" s="40"/>
      <c r="I1408" s="123"/>
      <c r="J1408" s="40"/>
      <c r="K1408" s="40"/>
      <c r="L1408" s="40"/>
      <c r="M1408"/>
    </row>
    <row r="1409" spans="2:13" s="9" customFormat="1" x14ac:dyDescent="0.25">
      <c r="B1409" s="19"/>
      <c r="D1409"/>
      <c r="E1409" s="123"/>
      <c r="F1409"/>
      <c r="G1409" s="40"/>
      <c r="H1409" s="40"/>
      <c r="I1409" s="123"/>
      <c r="J1409" s="40"/>
      <c r="K1409" s="40"/>
      <c r="L1409" s="40"/>
      <c r="M1409"/>
    </row>
    <row r="1410" spans="2:13" s="9" customFormat="1" x14ac:dyDescent="0.25">
      <c r="B1410" s="19"/>
      <c r="D1410"/>
      <c r="E1410" s="123"/>
      <c r="F1410"/>
      <c r="G1410" s="40"/>
      <c r="H1410" s="40"/>
      <c r="I1410" s="123"/>
      <c r="J1410" s="40"/>
      <c r="K1410" s="40"/>
      <c r="L1410" s="40"/>
      <c r="M1410"/>
    </row>
    <row r="1411" spans="2:13" s="9" customFormat="1" x14ac:dyDescent="0.25">
      <c r="B1411" s="19"/>
      <c r="D1411"/>
      <c r="E1411" s="123"/>
      <c r="F1411"/>
      <c r="G1411" s="40"/>
      <c r="H1411" s="40"/>
      <c r="I1411" s="123"/>
      <c r="J1411" s="40"/>
      <c r="K1411" s="40"/>
      <c r="L1411" s="40"/>
      <c r="M1411"/>
    </row>
    <row r="1412" spans="2:13" s="9" customFormat="1" x14ac:dyDescent="0.25">
      <c r="B1412" s="19"/>
      <c r="D1412"/>
      <c r="E1412" s="123"/>
      <c r="F1412"/>
      <c r="G1412" s="40"/>
      <c r="H1412" s="40"/>
      <c r="I1412" s="123"/>
      <c r="J1412" s="40"/>
      <c r="K1412" s="40"/>
      <c r="L1412" s="40"/>
      <c r="M1412"/>
    </row>
    <row r="1413" spans="2:13" s="9" customFormat="1" x14ac:dyDescent="0.25">
      <c r="B1413" s="19"/>
      <c r="D1413"/>
      <c r="E1413" s="123"/>
      <c r="F1413"/>
      <c r="G1413" s="40"/>
      <c r="H1413" s="40"/>
      <c r="I1413" s="123"/>
      <c r="J1413" s="40"/>
      <c r="K1413" s="40"/>
      <c r="L1413" s="40"/>
      <c r="M1413"/>
    </row>
    <row r="1414" spans="2:13" s="9" customFormat="1" x14ac:dyDescent="0.25">
      <c r="B1414" s="19"/>
      <c r="D1414"/>
      <c r="E1414" s="123"/>
      <c r="F1414"/>
      <c r="G1414" s="40"/>
      <c r="H1414" s="40"/>
      <c r="I1414" s="123"/>
      <c r="J1414" s="40"/>
      <c r="K1414" s="40"/>
      <c r="L1414" s="40"/>
      <c r="M1414"/>
    </row>
    <row r="1415" spans="2:13" s="9" customFormat="1" x14ac:dyDescent="0.25">
      <c r="B1415" s="19"/>
      <c r="D1415"/>
      <c r="E1415" s="123"/>
      <c r="F1415"/>
      <c r="G1415" s="40"/>
      <c r="H1415" s="40"/>
      <c r="I1415" s="123"/>
      <c r="J1415" s="40"/>
      <c r="K1415" s="40"/>
      <c r="L1415" s="40"/>
      <c r="M1415"/>
    </row>
    <row r="1416" spans="2:13" s="9" customFormat="1" x14ac:dyDescent="0.25">
      <c r="B1416" s="19"/>
      <c r="D1416"/>
      <c r="E1416" s="123"/>
      <c r="F1416"/>
      <c r="G1416" s="40"/>
      <c r="H1416" s="40"/>
      <c r="I1416" s="123"/>
      <c r="J1416" s="40"/>
      <c r="K1416" s="40"/>
      <c r="L1416" s="40"/>
      <c r="M1416"/>
    </row>
    <row r="1417" spans="2:13" s="9" customFormat="1" x14ac:dyDescent="0.25">
      <c r="B1417" s="19"/>
      <c r="D1417"/>
      <c r="E1417" s="123"/>
      <c r="F1417"/>
      <c r="G1417" s="40"/>
      <c r="H1417" s="40"/>
      <c r="I1417" s="123"/>
      <c r="J1417" s="40"/>
      <c r="K1417" s="40"/>
      <c r="L1417" s="40"/>
      <c r="M1417"/>
    </row>
    <row r="1418" spans="2:13" s="9" customFormat="1" x14ac:dyDescent="0.25">
      <c r="B1418" s="19"/>
      <c r="D1418"/>
      <c r="E1418" s="123"/>
      <c r="F1418"/>
      <c r="G1418" s="40"/>
      <c r="H1418" s="40"/>
      <c r="I1418" s="123"/>
      <c r="J1418" s="40"/>
      <c r="K1418" s="40"/>
      <c r="L1418" s="40"/>
      <c r="M1418"/>
    </row>
    <row r="1419" spans="2:13" s="9" customFormat="1" x14ac:dyDescent="0.25">
      <c r="B1419" s="19"/>
      <c r="D1419"/>
      <c r="E1419" s="123"/>
      <c r="F1419"/>
      <c r="G1419" s="40"/>
      <c r="H1419" s="40"/>
      <c r="I1419" s="123"/>
      <c r="J1419" s="40"/>
      <c r="K1419" s="40"/>
      <c r="L1419" s="40"/>
      <c r="M1419"/>
    </row>
    <row r="1420" spans="2:13" s="9" customFormat="1" x14ac:dyDescent="0.25">
      <c r="B1420" s="19"/>
      <c r="D1420"/>
      <c r="E1420" s="123"/>
      <c r="F1420"/>
      <c r="G1420" s="40"/>
      <c r="H1420" s="40"/>
      <c r="I1420" s="123"/>
      <c r="J1420" s="40"/>
      <c r="K1420" s="40"/>
      <c r="L1420" s="40"/>
      <c r="M1420"/>
    </row>
    <row r="1421" spans="2:13" s="9" customFormat="1" x14ac:dyDescent="0.25">
      <c r="B1421" s="19"/>
      <c r="D1421"/>
      <c r="E1421" s="123"/>
      <c r="F1421"/>
      <c r="G1421" s="40"/>
      <c r="H1421" s="40"/>
      <c r="I1421" s="123"/>
      <c r="J1421" s="40"/>
      <c r="K1421" s="40"/>
      <c r="L1421" s="40"/>
      <c r="M1421"/>
    </row>
    <row r="1422" spans="2:13" s="9" customFormat="1" x14ac:dyDescent="0.25">
      <c r="B1422" s="19"/>
      <c r="D1422"/>
      <c r="E1422" s="123"/>
      <c r="F1422"/>
      <c r="G1422" s="40"/>
      <c r="H1422" s="40"/>
      <c r="I1422" s="123"/>
      <c r="J1422" s="40"/>
      <c r="K1422" s="40"/>
      <c r="L1422" s="40"/>
      <c r="M1422"/>
    </row>
    <row r="1423" spans="2:13" s="9" customFormat="1" x14ac:dyDescent="0.25">
      <c r="B1423" s="19"/>
      <c r="D1423"/>
      <c r="E1423" s="123"/>
      <c r="F1423"/>
      <c r="G1423" s="40"/>
      <c r="H1423" s="40"/>
      <c r="I1423" s="123"/>
      <c r="J1423" s="40"/>
      <c r="K1423" s="40"/>
      <c r="L1423" s="40"/>
      <c r="M1423"/>
    </row>
    <row r="1424" spans="2:13" s="9" customFormat="1" x14ac:dyDescent="0.25">
      <c r="B1424" s="19"/>
      <c r="D1424"/>
      <c r="E1424" s="123"/>
      <c r="F1424"/>
      <c r="G1424" s="40"/>
      <c r="H1424" s="40"/>
      <c r="I1424" s="123"/>
      <c r="J1424" s="40"/>
      <c r="K1424" s="40"/>
      <c r="L1424" s="40"/>
      <c r="M1424"/>
    </row>
    <row r="1425" spans="2:13" s="9" customFormat="1" x14ac:dyDescent="0.25">
      <c r="B1425" s="19"/>
      <c r="D1425"/>
      <c r="E1425" s="123"/>
      <c r="F1425"/>
      <c r="G1425" s="40"/>
      <c r="H1425" s="40"/>
      <c r="I1425" s="123"/>
      <c r="J1425" s="40"/>
      <c r="K1425" s="40"/>
      <c r="L1425" s="40"/>
      <c r="M1425"/>
    </row>
    <row r="1426" spans="2:13" s="9" customFormat="1" x14ac:dyDescent="0.25">
      <c r="B1426" s="19"/>
      <c r="D1426"/>
      <c r="E1426" s="123"/>
      <c r="F1426"/>
      <c r="G1426" s="40"/>
      <c r="H1426" s="40"/>
      <c r="I1426" s="123"/>
      <c r="J1426" s="40"/>
      <c r="K1426" s="40"/>
      <c r="L1426" s="40"/>
      <c r="M1426"/>
    </row>
    <row r="1427" spans="2:13" s="9" customFormat="1" x14ac:dyDescent="0.25">
      <c r="B1427" s="19"/>
      <c r="D1427"/>
      <c r="E1427" s="123"/>
      <c r="F1427"/>
      <c r="G1427" s="40"/>
      <c r="H1427" s="40"/>
      <c r="I1427" s="123"/>
      <c r="J1427" s="40"/>
      <c r="K1427" s="40"/>
      <c r="L1427" s="40"/>
      <c r="M1427"/>
    </row>
    <row r="1428" spans="2:13" s="9" customFormat="1" x14ac:dyDescent="0.25">
      <c r="B1428" s="19"/>
      <c r="D1428"/>
      <c r="E1428" s="123"/>
      <c r="F1428"/>
      <c r="G1428" s="40"/>
      <c r="H1428" s="40"/>
      <c r="I1428" s="123"/>
      <c r="J1428" s="40"/>
      <c r="K1428" s="40"/>
      <c r="L1428" s="40"/>
      <c r="M1428"/>
    </row>
    <row r="1429" spans="2:13" s="9" customFormat="1" x14ac:dyDescent="0.25">
      <c r="B1429" s="19"/>
      <c r="D1429"/>
      <c r="E1429" s="123"/>
      <c r="F1429"/>
      <c r="G1429" s="40"/>
      <c r="H1429" s="40"/>
      <c r="I1429" s="123"/>
      <c r="J1429" s="40"/>
      <c r="K1429" s="40"/>
      <c r="L1429" s="40"/>
      <c r="M1429"/>
    </row>
    <row r="1430" spans="2:13" s="9" customFormat="1" x14ac:dyDescent="0.25">
      <c r="B1430" s="19"/>
      <c r="D1430"/>
      <c r="E1430" s="123"/>
      <c r="F1430"/>
      <c r="G1430" s="40"/>
      <c r="H1430" s="40"/>
      <c r="I1430" s="123"/>
      <c r="J1430" s="40"/>
      <c r="K1430" s="40"/>
      <c r="L1430" s="40"/>
      <c r="M1430"/>
    </row>
    <row r="1431" spans="2:13" s="9" customFormat="1" x14ac:dyDescent="0.25">
      <c r="B1431" s="19"/>
      <c r="D1431"/>
      <c r="E1431" s="123"/>
      <c r="F1431"/>
      <c r="G1431" s="40"/>
      <c r="H1431" s="40"/>
      <c r="I1431" s="123"/>
      <c r="J1431" s="40"/>
      <c r="K1431" s="40"/>
      <c r="L1431" s="40"/>
      <c r="M1431"/>
    </row>
    <row r="1432" spans="2:13" s="9" customFormat="1" x14ac:dyDescent="0.25">
      <c r="B1432" s="19"/>
      <c r="D1432"/>
      <c r="E1432" s="123"/>
      <c r="F1432"/>
      <c r="G1432" s="40"/>
      <c r="H1432" s="40"/>
      <c r="I1432" s="123"/>
      <c r="J1432" s="40"/>
      <c r="K1432" s="40"/>
      <c r="L1432" s="40"/>
      <c r="M1432"/>
    </row>
    <row r="1433" spans="2:13" s="9" customFormat="1" x14ac:dyDescent="0.25">
      <c r="B1433" s="19"/>
      <c r="D1433"/>
      <c r="E1433" s="123"/>
      <c r="F1433"/>
      <c r="G1433" s="40"/>
      <c r="H1433" s="40"/>
      <c r="I1433" s="123"/>
      <c r="J1433" s="40"/>
      <c r="K1433" s="40"/>
      <c r="L1433" s="40"/>
      <c r="M1433"/>
    </row>
    <row r="1434" spans="2:13" s="9" customFormat="1" x14ac:dyDescent="0.25">
      <c r="B1434" s="19"/>
      <c r="D1434"/>
      <c r="E1434" s="123"/>
      <c r="F1434"/>
      <c r="G1434" s="40"/>
      <c r="H1434" s="40"/>
      <c r="I1434" s="123"/>
      <c r="J1434" s="40"/>
      <c r="K1434" s="40"/>
      <c r="L1434" s="40"/>
      <c r="M1434"/>
    </row>
    <row r="1435" spans="2:13" s="9" customFormat="1" x14ac:dyDescent="0.25">
      <c r="B1435" s="19"/>
      <c r="D1435"/>
      <c r="E1435" s="123"/>
      <c r="F1435"/>
      <c r="G1435" s="40"/>
      <c r="H1435" s="40"/>
      <c r="I1435" s="123"/>
      <c r="J1435" s="40"/>
      <c r="K1435" s="40"/>
      <c r="L1435" s="40"/>
      <c r="M1435"/>
    </row>
    <row r="1436" spans="2:13" s="9" customFormat="1" x14ac:dyDescent="0.25">
      <c r="B1436" s="19"/>
      <c r="D1436"/>
      <c r="E1436" s="123"/>
      <c r="F1436"/>
      <c r="G1436" s="40"/>
      <c r="H1436" s="40"/>
      <c r="I1436" s="123"/>
      <c r="J1436" s="40"/>
      <c r="K1436" s="40"/>
      <c r="L1436" s="40"/>
      <c r="M1436"/>
    </row>
    <row r="1437" spans="2:13" s="9" customFormat="1" x14ac:dyDescent="0.25">
      <c r="B1437" s="19"/>
      <c r="D1437"/>
      <c r="E1437" s="123"/>
      <c r="F1437"/>
      <c r="G1437" s="40"/>
      <c r="H1437" s="40"/>
      <c r="I1437" s="123"/>
      <c r="J1437" s="40"/>
      <c r="K1437" s="40"/>
      <c r="L1437" s="40"/>
      <c r="M1437"/>
    </row>
    <row r="1438" spans="2:13" s="9" customFormat="1" x14ac:dyDescent="0.25">
      <c r="B1438" s="19"/>
      <c r="D1438"/>
      <c r="E1438" s="123"/>
      <c r="F1438"/>
      <c r="G1438" s="40"/>
      <c r="H1438" s="40"/>
      <c r="I1438" s="123"/>
      <c r="J1438" s="40"/>
      <c r="K1438" s="40"/>
      <c r="L1438" s="40"/>
      <c r="M1438"/>
    </row>
    <row r="1439" spans="2:13" s="9" customFormat="1" x14ac:dyDescent="0.25">
      <c r="B1439" s="19"/>
      <c r="D1439"/>
      <c r="E1439" s="123"/>
      <c r="F1439"/>
      <c r="G1439" s="40"/>
      <c r="H1439" s="40"/>
      <c r="I1439" s="123"/>
      <c r="J1439" s="40"/>
      <c r="K1439" s="40"/>
      <c r="L1439" s="40"/>
      <c r="M1439"/>
    </row>
    <row r="1440" spans="2:13" s="9" customFormat="1" x14ac:dyDescent="0.25">
      <c r="B1440" s="19"/>
      <c r="D1440"/>
      <c r="E1440" s="123"/>
      <c r="F1440"/>
      <c r="G1440" s="40"/>
      <c r="H1440" s="40"/>
      <c r="I1440" s="123"/>
      <c r="J1440" s="40"/>
      <c r="K1440" s="40"/>
      <c r="L1440" s="40"/>
      <c r="M1440"/>
    </row>
    <row r="1441" spans="2:13" s="9" customFormat="1" x14ac:dyDescent="0.25">
      <c r="B1441" s="19"/>
      <c r="D1441"/>
      <c r="E1441" s="123"/>
      <c r="F1441"/>
      <c r="G1441" s="40"/>
      <c r="H1441" s="40"/>
      <c r="I1441" s="123"/>
      <c r="J1441" s="40"/>
      <c r="K1441" s="40"/>
      <c r="L1441" s="40"/>
      <c r="M1441"/>
    </row>
    <row r="1442" spans="2:13" s="9" customFormat="1" x14ac:dyDescent="0.25">
      <c r="B1442" s="19"/>
      <c r="D1442"/>
      <c r="E1442" s="123"/>
      <c r="F1442"/>
      <c r="G1442" s="40"/>
      <c r="H1442" s="40"/>
      <c r="I1442" s="123"/>
      <c r="J1442" s="40"/>
      <c r="K1442" s="40"/>
      <c r="L1442" s="40"/>
      <c r="M1442"/>
    </row>
    <row r="1443" spans="2:13" s="9" customFormat="1" x14ac:dyDescent="0.25">
      <c r="B1443" s="19"/>
      <c r="D1443"/>
      <c r="E1443" s="123"/>
      <c r="F1443"/>
      <c r="G1443" s="40"/>
      <c r="H1443" s="40"/>
      <c r="I1443" s="123"/>
      <c r="J1443" s="40"/>
      <c r="K1443" s="40"/>
      <c r="L1443" s="40"/>
      <c r="M1443"/>
    </row>
    <row r="1444" spans="2:13" s="9" customFormat="1" x14ac:dyDescent="0.25">
      <c r="B1444" s="19"/>
      <c r="D1444"/>
      <c r="E1444" s="123"/>
      <c r="F1444"/>
      <c r="G1444" s="40"/>
      <c r="H1444" s="40"/>
      <c r="I1444" s="123"/>
      <c r="J1444" s="40"/>
      <c r="K1444" s="40"/>
      <c r="L1444" s="40"/>
      <c r="M1444"/>
    </row>
    <row r="1445" spans="2:13" s="9" customFormat="1" x14ac:dyDescent="0.25">
      <c r="B1445" s="19"/>
      <c r="D1445"/>
      <c r="E1445" s="123"/>
      <c r="F1445"/>
      <c r="G1445" s="40"/>
      <c r="H1445" s="40"/>
      <c r="I1445" s="123"/>
      <c r="J1445" s="40"/>
      <c r="K1445" s="40"/>
      <c r="L1445" s="40"/>
      <c r="M1445"/>
    </row>
    <row r="1446" spans="2:13" s="9" customFormat="1" x14ac:dyDescent="0.25">
      <c r="B1446" s="19"/>
      <c r="D1446"/>
      <c r="E1446" s="123"/>
      <c r="F1446"/>
      <c r="G1446" s="40"/>
      <c r="H1446" s="40"/>
      <c r="I1446" s="123"/>
      <c r="J1446" s="40"/>
      <c r="K1446" s="40"/>
      <c r="L1446" s="40"/>
      <c r="M1446"/>
    </row>
    <row r="1447" spans="2:13" s="9" customFormat="1" x14ac:dyDescent="0.25">
      <c r="B1447" s="19"/>
      <c r="D1447"/>
      <c r="E1447" s="123"/>
      <c r="F1447"/>
      <c r="G1447" s="40"/>
      <c r="H1447" s="40"/>
      <c r="I1447" s="123"/>
      <c r="J1447" s="40"/>
      <c r="K1447" s="40"/>
      <c r="L1447" s="40"/>
      <c r="M1447"/>
    </row>
    <row r="1448" spans="2:13" s="9" customFormat="1" x14ac:dyDescent="0.25">
      <c r="B1448" s="19"/>
      <c r="D1448"/>
      <c r="E1448" s="123"/>
      <c r="F1448"/>
      <c r="G1448" s="40"/>
      <c r="H1448" s="40"/>
      <c r="I1448" s="123"/>
      <c r="J1448" s="40"/>
      <c r="K1448" s="40"/>
      <c r="L1448" s="40"/>
      <c r="M1448"/>
    </row>
    <row r="1449" spans="2:13" s="9" customFormat="1" x14ac:dyDescent="0.25">
      <c r="B1449" s="19"/>
      <c r="D1449"/>
      <c r="E1449" s="123"/>
      <c r="F1449"/>
      <c r="G1449" s="40"/>
      <c r="H1449" s="40"/>
      <c r="I1449" s="123"/>
      <c r="J1449" s="40"/>
      <c r="K1449" s="40"/>
      <c r="L1449" s="40"/>
      <c r="M1449"/>
    </row>
    <row r="1450" spans="2:13" s="9" customFormat="1" x14ac:dyDescent="0.25">
      <c r="B1450" s="19"/>
      <c r="D1450"/>
      <c r="E1450" s="123"/>
      <c r="F1450"/>
      <c r="G1450" s="40"/>
      <c r="H1450" s="40"/>
      <c r="I1450" s="123"/>
      <c r="J1450" s="40"/>
      <c r="K1450" s="40"/>
      <c r="L1450" s="40"/>
      <c r="M1450"/>
    </row>
    <row r="1451" spans="2:13" s="9" customFormat="1" x14ac:dyDescent="0.25">
      <c r="B1451" s="19"/>
      <c r="D1451"/>
      <c r="E1451" s="123"/>
      <c r="F1451"/>
      <c r="G1451" s="40"/>
      <c r="H1451" s="40"/>
      <c r="I1451" s="123"/>
      <c r="J1451" s="40"/>
      <c r="K1451" s="40"/>
      <c r="L1451" s="40"/>
      <c r="M1451"/>
    </row>
    <row r="1452" spans="2:13" s="9" customFormat="1" x14ac:dyDescent="0.25">
      <c r="B1452" s="19"/>
      <c r="D1452"/>
      <c r="E1452" s="123"/>
      <c r="F1452"/>
      <c r="G1452" s="40"/>
      <c r="H1452" s="40"/>
      <c r="I1452" s="123"/>
      <c r="J1452" s="40"/>
      <c r="K1452" s="40"/>
      <c r="L1452" s="40"/>
      <c r="M1452"/>
    </row>
    <row r="1453" spans="2:13" s="9" customFormat="1" x14ac:dyDescent="0.25">
      <c r="B1453" s="19"/>
      <c r="D1453"/>
      <c r="E1453" s="123"/>
      <c r="F1453"/>
      <c r="G1453" s="40"/>
      <c r="H1453" s="40"/>
      <c r="I1453" s="123"/>
      <c r="J1453" s="40"/>
      <c r="K1453" s="40"/>
      <c r="L1453" s="40"/>
      <c r="M1453"/>
    </row>
    <row r="1454" spans="2:13" s="9" customFormat="1" x14ac:dyDescent="0.25">
      <c r="B1454" s="19"/>
      <c r="D1454"/>
      <c r="E1454" s="123"/>
      <c r="F1454"/>
      <c r="G1454" s="40"/>
      <c r="H1454" s="40"/>
      <c r="I1454" s="123"/>
      <c r="J1454" s="40"/>
      <c r="K1454" s="40"/>
      <c r="L1454" s="40"/>
      <c r="M1454"/>
    </row>
    <row r="1455" spans="2:13" s="9" customFormat="1" x14ac:dyDescent="0.25">
      <c r="B1455" s="19"/>
      <c r="D1455"/>
      <c r="E1455" s="123"/>
      <c r="F1455"/>
      <c r="G1455" s="40"/>
      <c r="H1455" s="40"/>
      <c r="I1455" s="123"/>
      <c r="J1455" s="40"/>
      <c r="K1455" s="40"/>
      <c r="L1455" s="40"/>
      <c r="M1455"/>
    </row>
    <row r="1456" spans="2:13" s="9" customFormat="1" x14ac:dyDescent="0.25">
      <c r="B1456" s="19"/>
      <c r="D1456"/>
      <c r="E1456" s="123"/>
      <c r="F1456"/>
      <c r="G1456" s="40"/>
      <c r="H1456" s="40"/>
      <c r="I1456" s="123"/>
      <c r="J1456" s="40"/>
      <c r="K1456" s="40"/>
      <c r="L1456" s="40"/>
      <c r="M1456"/>
    </row>
    <row r="1457" spans="2:13" s="9" customFormat="1" x14ac:dyDescent="0.25">
      <c r="B1457" s="19"/>
      <c r="D1457"/>
      <c r="E1457" s="123"/>
      <c r="F1457"/>
      <c r="G1457" s="40"/>
      <c r="H1457" s="40"/>
      <c r="I1457" s="123"/>
      <c r="J1457" s="40"/>
      <c r="K1457" s="40"/>
      <c r="L1457" s="40"/>
      <c r="M1457"/>
    </row>
    <row r="1458" spans="2:13" s="9" customFormat="1" x14ac:dyDescent="0.25">
      <c r="B1458" s="19"/>
      <c r="D1458"/>
      <c r="E1458" s="123"/>
      <c r="F1458"/>
      <c r="G1458" s="40"/>
      <c r="H1458" s="40"/>
      <c r="I1458" s="123"/>
      <c r="J1458" s="40"/>
      <c r="K1458" s="40"/>
      <c r="L1458" s="40"/>
      <c r="M1458"/>
    </row>
    <row r="1459" spans="2:13" s="9" customFormat="1" x14ac:dyDescent="0.25">
      <c r="B1459" s="19"/>
      <c r="D1459"/>
      <c r="E1459" s="123"/>
      <c r="F1459"/>
      <c r="G1459" s="40"/>
      <c r="H1459" s="40"/>
      <c r="I1459" s="123"/>
      <c r="J1459" s="40"/>
      <c r="K1459" s="40"/>
      <c r="L1459" s="40"/>
      <c r="M1459"/>
    </row>
    <row r="1460" spans="2:13" s="9" customFormat="1" x14ac:dyDescent="0.25">
      <c r="B1460" s="19"/>
      <c r="D1460"/>
      <c r="E1460" s="123"/>
      <c r="F1460"/>
      <c r="G1460" s="40"/>
      <c r="H1460" s="40"/>
      <c r="I1460" s="123"/>
      <c r="J1460" s="40"/>
      <c r="K1460" s="40"/>
      <c r="L1460" s="40"/>
      <c r="M1460"/>
    </row>
    <row r="1461" spans="2:13" s="9" customFormat="1" x14ac:dyDescent="0.25">
      <c r="B1461" s="19"/>
      <c r="D1461"/>
      <c r="E1461" s="123"/>
      <c r="F1461"/>
      <c r="G1461" s="40"/>
      <c r="H1461" s="40"/>
      <c r="I1461" s="123"/>
      <c r="J1461" s="40"/>
      <c r="K1461" s="40"/>
      <c r="L1461" s="40"/>
      <c r="M1461"/>
    </row>
    <row r="1462" spans="2:13" s="9" customFormat="1" x14ac:dyDescent="0.25">
      <c r="B1462" s="19"/>
      <c r="D1462"/>
      <c r="E1462" s="123"/>
      <c r="F1462"/>
      <c r="G1462" s="40"/>
      <c r="H1462" s="40"/>
      <c r="I1462" s="123"/>
      <c r="J1462" s="40"/>
      <c r="K1462" s="40"/>
      <c r="L1462" s="40"/>
      <c r="M1462"/>
    </row>
    <row r="1463" spans="2:13" s="9" customFormat="1" x14ac:dyDescent="0.25">
      <c r="B1463" s="19"/>
      <c r="D1463"/>
      <c r="E1463" s="123"/>
      <c r="F1463"/>
      <c r="G1463" s="40"/>
      <c r="H1463" s="40"/>
      <c r="I1463" s="123"/>
      <c r="J1463" s="40"/>
      <c r="K1463" s="40"/>
      <c r="L1463" s="40"/>
      <c r="M1463"/>
    </row>
    <row r="1464" spans="2:13" s="9" customFormat="1" x14ac:dyDescent="0.25">
      <c r="B1464" s="19"/>
      <c r="D1464"/>
      <c r="E1464" s="123"/>
      <c r="F1464"/>
      <c r="G1464" s="40"/>
      <c r="H1464" s="40"/>
      <c r="I1464" s="123"/>
      <c r="J1464" s="40"/>
      <c r="K1464" s="40"/>
      <c r="L1464" s="40"/>
      <c r="M1464"/>
    </row>
    <row r="1465" spans="2:13" s="9" customFormat="1" x14ac:dyDescent="0.25">
      <c r="B1465" s="19"/>
      <c r="D1465"/>
      <c r="E1465" s="123"/>
      <c r="F1465"/>
      <c r="G1465" s="40"/>
      <c r="H1465" s="40"/>
      <c r="I1465" s="123"/>
      <c r="J1465" s="40"/>
      <c r="K1465" s="40"/>
      <c r="L1465" s="40"/>
      <c r="M1465"/>
    </row>
    <row r="1466" spans="2:13" s="9" customFormat="1" x14ac:dyDescent="0.25">
      <c r="B1466" s="19"/>
      <c r="D1466"/>
      <c r="E1466" s="123"/>
      <c r="F1466"/>
      <c r="G1466" s="40"/>
      <c r="H1466" s="40"/>
      <c r="I1466" s="123"/>
      <c r="J1466" s="40"/>
      <c r="K1466" s="40"/>
      <c r="L1466" s="40"/>
      <c r="M1466"/>
    </row>
    <row r="1467" spans="2:13" s="9" customFormat="1" x14ac:dyDescent="0.25">
      <c r="B1467" s="19"/>
      <c r="D1467"/>
      <c r="E1467" s="123"/>
      <c r="F1467"/>
      <c r="G1467" s="40"/>
      <c r="H1467" s="40"/>
      <c r="I1467" s="123"/>
      <c r="J1467" s="40"/>
      <c r="K1467" s="40"/>
      <c r="L1467" s="40"/>
      <c r="M1467"/>
    </row>
    <row r="1468" spans="2:13" s="9" customFormat="1" x14ac:dyDescent="0.25">
      <c r="B1468" s="19"/>
      <c r="D1468"/>
      <c r="E1468" s="123"/>
      <c r="F1468"/>
      <c r="G1468" s="40"/>
      <c r="H1468" s="40"/>
      <c r="I1468" s="123"/>
      <c r="J1468" s="40"/>
      <c r="K1468" s="40"/>
      <c r="L1468" s="40"/>
      <c r="M1468"/>
    </row>
    <row r="1469" spans="2:13" s="9" customFormat="1" x14ac:dyDescent="0.25">
      <c r="B1469" s="19"/>
      <c r="D1469"/>
      <c r="E1469" s="123"/>
      <c r="F1469"/>
      <c r="G1469" s="40"/>
      <c r="H1469" s="40"/>
      <c r="I1469" s="123"/>
      <c r="J1469" s="40"/>
      <c r="K1469" s="40"/>
      <c r="L1469" s="40"/>
      <c r="M1469"/>
    </row>
    <row r="1470" spans="2:13" s="9" customFormat="1" x14ac:dyDescent="0.25">
      <c r="B1470" s="19"/>
      <c r="D1470"/>
      <c r="E1470" s="123"/>
      <c r="F1470"/>
      <c r="G1470" s="40"/>
      <c r="H1470" s="40"/>
      <c r="I1470" s="123"/>
      <c r="J1470" s="40"/>
      <c r="K1470" s="40"/>
      <c r="L1470" s="40"/>
      <c r="M1470"/>
    </row>
    <row r="1471" spans="2:13" s="9" customFormat="1" x14ac:dyDescent="0.25">
      <c r="B1471" s="19"/>
      <c r="D1471"/>
      <c r="E1471" s="123"/>
      <c r="F1471"/>
      <c r="G1471" s="40"/>
      <c r="H1471" s="40"/>
      <c r="I1471" s="123"/>
      <c r="J1471" s="40"/>
      <c r="K1471" s="40"/>
      <c r="L1471" s="40"/>
      <c r="M1471"/>
    </row>
    <row r="1472" spans="2:13" s="9" customFormat="1" x14ac:dyDescent="0.25">
      <c r="B1472" s="19"/>
      <c r="D1472"/>
      <c r="E1472" s="123"/>
      <c r="F1472"/>
      <c r="G1472" s="40"/>
      <c r="H1472" s="40"/>
      <c r="I1472" s="123"/>
      <c r="J1472" s="40"/>
      <c r="K1472" s="40"/>
      <c r="L1472" s="40"/>
      <c r="M1472"/>
    </row>
    <row r="1473" spans="2:13" s="9" customFormat="1" x14ac:dyDescent="0.25">
      <c r="B1473" s="19"/>
      <c r="D1473"/>
      <c r="E1473" s="123"/>
      <c r="F1473"/>
      <c r="G1473" s="40"/>
      <c r="H1473" s="40"/>
      <c r="I1473" s="123"/>
      <c r="J1473" s="40"/>
      <c r="K1473" s="40"/>
      <c r="L1473" s="40"/>
      <c r="M1473"/>
    </row>
    <row r="1474" spans="2:13" s="9" customFormat="1" x14ac:dyDescent="0.25">
      <c r="B1474" s="19"/>
      <c r="D1474"/>
      <c r="E1474" s="123"/>
      <c r="F1474"/>
      <c r="G1474" s="40"/>
      <c r="H1474" s="40"/>
      <c r="I1474" s="123"/>
      <c r="J1474" s="40"/>
      <c r="K1474" s="40"/>
      <c r="L1474" s="40"/>
      <c r="M1474"/>
    </row>
    <row r="1475" spans="2:13" s="9" customFormat="1" x14ac:dyDescent="0.25">
      <c r="B1475" s="19"/>
      <c r="D1475"/>
      <c r="E1475" s="123"/>
      <c r="F1475"/>
      <c r="G1475" s="40"/>
      <c r="H1475" s="40"/>
      <c r="I1475" s="123"/>
      <c r="J1475" s="40"/>
      <c r="K1475" s="40"/>
      <c r="L1475" s="40"/>
      <c r="M1475"/>
    </row>
    <row r="1476" spans="2:13" s="9" customFormat="1" x14ac:dyDescent="0.25">
      <c r="B1476" s="19"/>
      <c r="D1476"/>
      <c r="E1476" s="123"/>
      <c r="F1476"/>
      <c r="G1476" s="40"/>
      <c r="H1476" s="40"/>
      <c r="I1476" s="123"/>
      <c r="J1476" s="40"/>
      <c r="K1476" s="40"/>
      <c r="L1476" s="40"/>
      <c r="M1476"/>
    </row>
    <row r="1477" spans="2:13" s="9" customFormat="1" x14ac:dyDescent="0.25">
      <c r="B1477" s="19"/>
      <c r="D1477"/>
      <c r="E1477" s="123"/>
      <c r="F1477"/>
      <c r="G1477" s="40"/>
      <c r="H1477" s="40"/>
      <c r="I1477" s="123"/>
      <c r="J1477" s="40"/>
      <c r="K1477" s="40"/>
      <c r="L1477" s="40"/>
      <c r="M1477"/>
    </row>
    <row r="1478" spans="2:13" s="9" customFormat="1" x14ac:dyDescent="0.25">
      <c r="B1478" s="19"/>
      <c r="D1478"/>
      <c r="E1478" s="123"/>
      <c r="F1478"/>
      <c r="G1478" s="40"/>
      <c r="H1478" s="40"/>
      <c r="I1478" s="123"/>
      <c r="J1478" s="40"/>
      <c r="K1478" s="40"/>
      <c r="L1478" s="40"/>
      <c r="M1478"/>
    </row>
    <row r="1479" spans="2:13" s="9" customFormat="1" x14ac:dyDescent="0.25">
      <c r="B1479" s="19"/>
      <c r="D1479"/>
      <c r="E1479" s="123"/>
      <c r="F1479"/>
      <c r="G1479" s="40"/>
      <c r="H1479" s="40"/>
      <c r="I1479" s="123"/>
      <c r="J1479" s="40"/>
      <c r="K1479" s="40"/>
      <c r="L1479" s="40"/>
      <c r="M1479"/>
    </row>
    <row r="1480" spans="2:13" s="9" customFormat="1" x14ac:dyDescent="0.25">
      <c r="B1480" s="19"/>
      <c r="D1480"/>
      <c r="E1480" s="123"/>
      <c r="F1480"/>
      <c r="G1480" s="40"/>
      <c r="H1480" s="40"/>
      <c r="I1480" s="123"/>
      <c r="J1480" s="40"/>
      <c r="K1480" s="40"/>
      <c r="L1480" s="40"/>
      <c r="M1480"/>
    </row>
    <row r="1481" spans="2:13" s="9" customFormat="1" x14ac:dyDescent="0.25">
      <c r="B1481" s="19"/>
      <c r="D1481"/>
      <c r="E1481" s="123"/>
      <c r="F1481"/>
      <c r="G1481" s="40"/>
      <c r="H1481" s="40"/>
      <c r="I1481" s="123"/>
      <c r="J1481" s="40"/>
      <c r="K1481" s="40"/>
      <c r="L1481" s="40"/>
      <c r="M1481"/>
    </row>
    <row r="1482" spans="2:13" s="9" customFormat="1" x14ac:dyDescent="0.25">
      <c r="B1482" s="19"/>
      <c r="D1482"/>
      <c r="E1482" s="123"/>
      <c r="F1482"/>
      <c r="G1482" s="40"/>
      <c r="H1482" s="40"/>
      <c r="I1482" s="123"/>
      <c r="J1482" s="40"/>
      <c r="K1482" s="40"/>
      <c r="L1482" s="40"/>
      <c r="M1482"/>
    </row>
    <row r="1483" spans="2:13" s="9" customFormat="1" x14ac:dyDescent="0.25">
      <c r="B1483" s="19"/>
      <c r="D1483"/>
      <c r="E1483" s="123"/>
      <c r="F1483"/>
      <c r="G1483" s="40"/>
      <c r="H1483" s="40"/>
      <c r="I1483" s="123"/>
      <c r="J1483" s="40"/>
      <c r="K1483" s="40"/>
      <c r="L1483" s="40"/>
      <c r="M1483"/>
    </row>
    <row r="1484" spans="2:13" s="9" customFormat="1" x14ac:dyDescent="0.25">
      <c r="B1484" s="19"/>
      <c r="D1484"/>
      <c r="E1484" s="123"/>
      <c r="F1484"/>
      <c r="G1484" s="40"/>
      <c r="H1484" s="40"/>
      <c r="I1484" s="123"/>
      <c r="J1484" s="40"/>
      <c r="K1484" s="40"/>
      <c r="L1484" s="40"/>
      <c r="M1484"/>
    </row>
    <row r="1485" spans="2:13" s="9" customFormat="1" x14ac:dyDescent="0.25">
      <c r="B1485" s="19"/>
      <c r="D1485"/>
      <c r="E1485" s="123"/>
      <c r="F1485"/>
      <c r="G1485" s="40"/>
      <c r="H1485" s="40"/>
      <c r="I1485" s="123"/>
      <c r="J1485" s="40"/>
      <c r="K1485" s="40"/>
      <c r="L1485" s="40"/>
      <c r="M1485"/>
    </row>
    <row r="1486" spans="2:13" s="9" customFormat="1" x14ac:dyDescent="0.25">
      <c r="B1486" s="19"/>
      <c r="D1486"/>
      <c r="E1486" s="123"/>
      <c r="F1486"/>
      <c r="G1486" s="40"/>
      <c r="H1486" s="40"/>
      <c r="I1486" s="123"/>
      <c r="J1486" s="40"/>
      <c r="K1486" s="40"/>
      <c r="L1486" s="40"/>
      <c r="M1486"/>
    </row>
    <row r="1487" spans="2:13" s="9" customFormat="1" x14ac:dyDescent="0.25">
      <c r="B1487" s="19"/>
      <c r="D1487"/>
      <c r="E1487" s="123"/>
      <c r="F1487"/>
      <c r="G1487" s="40"/>
      <c r="H1487" s="40"/>
      <c r="I1487" s="123"/>
      <c r="J1487" s="40"/>
      <c r="K1487" s="40"/>
      <c r="L1487" s="40"/>
      <c r="M1487"/>
    </row>
    <row r="1488" spans="2:13" s="9" customFormat="1" x14ac:dyDescent="0.25">
      <c r="B1488" s="19"/>
      <c r="D1488"/>
      <c r="E1488" s="123"/>
      <c r="F1488"/>
      <c r="G1488" s="40"/>
      <c r="H1488" s="40"/>
      <c r="I1488" s="123"/>
      <c r="J1488" s="40"/>
      <c r="K1488" s="40"/>
      <c r="L1488" s="40"/>
      <c r="M1488"/>
    </row>
    <row r="1489" spans="2:13" s="9" customFormat="1" x14ac:dyDescent="0.25">
      <c r="B1489" s="19"/>
      <c r="D1489"/>
      <c r="E1489" s="123"/>
      <c r="F1489"/>
      <c r="G1489" s="40"/>
      <c r="H1489" s="40"/>
      <c r="I1489" s="123"/>
      <c r="J1489" s="40"/>
      <c r="K1489" s="40"/>
      <c r="L1489" s="40"/>
      <c r="M1489"/>
    </row>
    <row r="1490" spans="2:13" s="9" customFormat="1" x14ac:dyDescent="0.25">
      <c r="B1490" s="19"/>
      <c r="D1490"/>
      <c r="E1490" s="123"/>
      <c r="F1490"/>
      <c r="G1490" s="40"/>
      <c r="H1490" s="40"/>
      <c r="I1490" s="123"/>
      <c r="J1490" s="40"/>
      <c r="K1490" s="40"/>
      <c r="L1490" s="40"/>
      <c r="M1490"/>
    </row>
    <row r="1491" spans="2:13" s="9" customFormat="1" x14ac:dyDescent="0.25">
      <c r="B1491" s="19"/>
      <c r="D1491"/>
      <c r="E1491" s="123"/>
      <c r="F1491"/>
      <c r="G1491" s="40"/>
      <c r="H1491" s="40"/>
      <c r="I1491" s="123"/>
      <c r="J1491" s="40"/>
      <c r="K1491" s="40"/>
      <c r="L1491" s="40"/>
      <c r="M1491"/>
    </row>
    <row r="1492" spans="2:13" s="9" customFormat="1" x14ac:dyDescent="0.25">
      <c r="B1492" s="19"/>
      <c r="D1492"/>
      <c r="E1492" s="123"/>
      <c r="F1492"/>
      <c r="G1492" s="40"/>
      <c r="H1492" s="40"/>
      <c r="I1492" s="123"/>
      <c r="J1492" s="40"/>
      <c r="K1492" s="40"/>
      <c r="L1492" s="40"/>
      <c r="M1492"/>
    </row>
    <row r="1493" spans="2:13" s="9" customFormat="1" x14ac:dyDescent="0.25">
      <c r="B1493" s="19"/>
      <c r="D1493"/>
      <c r="E1493" s="123"/>
      <c r="F1493"/>
      <c r="G1493" s="40"/>
      <c r="H1493" s="40"/>
      <c r="I1493" s="123"/>
      <c r="J1493" s="40"/>
      <c r="K1493" s="40"/>
      <c r="L1493" s="40"/>
      <c r="M1493"/>
    </row>
    <row r="1494" spans="2:13" s="9" customFormat="1" x14ac:dyDescent="0.25">
      <c r="B1494" s="19"/>
      <c r="D1494"/>
      <c r="E1494" s="123"/>
      <c r="F1494"/>
      <c r="G1494" s="40"/>
      <c r="H1494" s="40"/>
      <c r="I1494" s="123"/>
      <c r="J1494" s="40"/>
      <c r="K1494" s="40"/>
      <c r="L1494" s="40"/>
      <c r="M1494"/>
    </row>
    <row r="1495" spans="2:13" s="9" customFormat="1" x14ac:dyDescent="0.25">
      <c r="B1495" s="19"/>
      <c r="D1495"/>
      <c r="E1495" s="123"/>
      <c r="F1495"/>
      <c r="G1495" s="40"/>
      <c r="H1495" s="40"/>
      <c r="I1495" s="123"/>
      <c r="J1495" s="40"/>
      <c r="K1495" s="40"/>
      <c r="L1495" s="40"/>
      <c r="M1495"/>
    </row>
    <row r="1496" spans="2:13" s="9" customFormat="1" x14ac:dyDescent="0.25">
      <c r="B1496" s="19"/>
      <c r="D1496"/>
      <c r="E1496" s="123"/>
      <c r="F1496"/>
      <c r="G1496" s="40"/>
      <c r="H1496" s="40"/>
      <c r="I1496" s="123"/>
      <c r="J1496" s="40"/>
      <c r="K1496" s="40"/>
      <c r="L1496" s="40"/>
      <c r="M1496"/>
    </row>
    <row r="1497" spans="2:13" s="9" customFormat="1" x14ac:dyDescent="0.25">
      <c r="B1497" s="19"/>
      <c r="D1497"/>
      <c r="E1497" s="123"/>
      <c r="F1497"/>
      <c r="G1497" s="40"/>
      <c r="H1497" s="40"/>
      <c r="I1497" s="123"/>
      <c r="J1497" s="40"/>
      <c r="K1497" s="40"/>
      <c r="L1497" s="40"/>
      <c r="M1497"/>
    </row>
    <row r="1498" spans="2:13" s="9" customFormat="1" x14ac:dyDescent="0.25">
      <c r="B1498" s="19"/>
      <c r="D1498"/>
      <c r="E1498" s="123"/>
      <c r="F1498"/>
      <c r="G1498" s="40"/>
      <c r="H1498" s="40"/>
      <c r="I1498" s="123"/>
      <c r="J1498" s="40"/>
      <c r="K1498" s="40"/>
      <c r="L1498" s="40"/>
      <c r="M1498"/>
    </row>
    <row r="1499" spans="2:13" s="9" customFormat="1" x14ac:dyDescent="0.25">
      <c r="B1499" s="19"/>
      <c r="D1499"/>
      <c r="E1499" s="123"/>
      <c r="F1499"/>
      <c r="G1499" s="40"/>
      <c r="H1499" s="40"/>
      <c r="I1499" s="123"/>
      <c r="J1499" s="40"/>
      <c r="K1499" s="40"/>
      <c r="L1499" s="40"/>
      <c r="M1499"/>
    </row>
    <row r="1500" spans="2:13" s="9" customFormat="1" x14ac:dyDescent="0.25">
      <c r="B1500" s="19"/>
      <c r="D1500"/>
      <c r="E1500" s="123"/>
      <c r="F1500"/>
      <c r="G1500" s="40"/>
      <c r="H1500" s="40"/>
      <c r="I1500" s="123"/>
      <c r="J1500" s="40"/>
      <c r="K1500" s="40"/>
      <c r="L1500" s="40"/>
      <c r="M1500"/>
    </row>
    <row r="1501" spans="2:13" s="9" customFormat="1" x14ac:dyDescent="0.25">
      <c r="B1501" s="19"/>
      <c r="D1501"/>
      <c r="E1501" s="123"/>
      <c r="F1501"/>
      <c r="G1501" s="40"/>
      <c r="H1501" s="40"/>
      <c r="I1501" s="123"/>
      <c r="J1501" s="40"/>
      <c r="K1501" s="40"/>
      <c r="L1501" s="40"/>
      <c r="M1501"/>
    </row>
    <row r="1502" spans="2:13" s="9" customFormat="1" x14ac:dyDescent="0.25">
      <c r="B1502" s="19"/>
      <c r="D1502"/>
      <c r="E1502" s="123"/>
      <c r="F1502"/>
      <c r="G1502" s="40"/>
      <c r="H1502" s="40"/>
      <c r="I1502" s="123"/>
      <c r="J1502" s="40"/>
      <c r="K1502" s="40"/>
      <c r="L1502" s="40"/>
      <c r="M1502"/>
    </row>
    <row r="1503" spans="2:13" s="9" customFormat="1" x14ac:dyDescent="0.25">
      <c r="B1503" s="19"/>
      <c r="D1503"/>
      <c r="E1503" s="123"/>
      <c r="F1503"/>
      <c r="G1503" s="40"/>
      <c r="H1503" s="40"/>
      <c r="I1503" s="123"/>
      <c r="J1503" s="40"/>
      <c r="K1503" s="40"/>
      <c r="L1503" s="40"/>
      <c r="M1503"/>
    </row>
    <row r="1504" spans="2:13" s="9" customFormat="1" x14ac:dyDescent="0.25">
      <c r="B1504" s="19"/>
      <c r="D1504"/>
      <c r="E1504" s="123"/>
      <c r="F1504"/>
      <c r="G1504" s="40"/>
      <c r="H1504" s="40"/>
      <c r="I1504" s="123"/>
      <c r="J1504" s="40"/>
      <c r="K1504" s="40"/>
      <c r="L1504" s="40"/>
      <c r="M1504"/>
    </row>
    <row r="1505" spans="2:13" s="9" customFormat="1" x14ac:dyDescent="0.25">
      <c r="B1505" s="19"/>
      <c r="D1505"/>
      <c r="E1505" s="123"/>
      <c r="F1505"/>
      <c r="G1505" s="40"/>
      <c r="H1505" s="40"/>
      <c r="I1505" s="123"/>
      <c r="J1505" s="40"/>
      <c r="K1505" s="40"/>
      <c r="L1505" s="40"/>
      <c r="M1505"/>
    </row>
    <row r="1506" spans="2:13" s="9" customFormat="1" x14ac:dyDescent="0.25">
      <c r="B1506" s="19"/>
      <c r="D1506"/>
      <c r="E1506" s="123"/>
      <c r="F1506"/>
      <c r="G1506" s="40"/>
      <c r="H1506" s="40"/>
      <c r="I1506" s="123"/>
      <c r="J1506" s="40"/>
      <c r="K1506" s="40"/>
      <c r="L1506" s="40"/>
      <c r="M1506"/>
    </row>
    <row r="1507" spans="2:13" s="9" customFormat="1" x14ac:dyDescent="0.25">
      <c r="B1507" s="19"/>
      <c r="D1507"/>
      <c r="E1507" s="123"/>
      <c r="F1507"/>
      <c r="G1507" s="40"/>
      <c r="H1507" s="40"/>
      <c r="I1507" s="123"/>
      <c r="J1507" s="40"/>
      <c r="K1507" s="40"/>
      <c r="L1507" s="40"/>
      <c r="M1507"/>
    </row>
    <row r="1508" spans="2:13" s="9" customFormat="1" x14ac:dyDescent="0.25">
      <c r="B1508" s="19"/>
      <c r="D1508"/>
      <c r="E1508" s="123"/>
      <c r="F1508"/>
      <c r="G1508" s="40"/>
      <c r="H1508" s="40"/>
      <c r="I1508" s="123"/>
      <c r="J1508" s="40"/>
      <c r="K1508" s="40"/>
      <c r="L1508" s="40"/>
      <c r="M1508"/>
    </row>
    <row r="1509" spans="2:13" s="9" customFormat="1" x14ac:dyDescent="0.25">
      <c r="B1509" s="19"/>
      <c r="D1509"/>
      <c r="E1509" s="123"/>
      <c r="F1509"/>
      <c r="G1509" s="40"/>
      <c r="H1509" s="40"/>
      <c r="I1509" s="123"/>
      <c r="J1509" s="40"/>
      <c r="K1509" s="40"/>
      <c r="L1509" s="40"/>
      <c r="M1509"/>
    </row>
    <row r="1510" spans="2:13" s="9" customFormat="1" x14ac:dyDescent="0.25">
      <c r="B1510" s="19"/>
      <c r="D1510"/>
      <c r="E1510" s="123"/>
      <c r="F1510"/>
      <c r="G1510" s="40"/>
      <c r="H1510" s="40"/>
      <c r="I1510" s="123"/>
      <c r="J1510" s="40"/>
      <c r="K1510" s="40"/>
      <c r="L1510" s="40"/>
      <c r="M1510"/>
    </row>
    <row r="1511" spans="2:13" s="9" customFormat="1" x14ac:dyDescent="0.25">
      <c r="B1511" s="19"/>
      <c r="D1511"/>
      <c r="E1511" s="123"/>
      <c r="F1511"/>
      <c r="G1511" s="40"/>
      <c r="H1511" s="40"/>
      <c r="I1511" s="123"/>
      <c r="J1511" s="40"/>
      <c r="K1511" s="40"/>
      <c r="L1511" s="40"/>
      <c r="M1511"/>
    </row>
    <row r="1512" spans="2:13" s="9" customFormat="1" x14ac:dyDescent="0.25">
      <c r="B1512" s="19"/>
      <c r="D1512"/>
      <c r="E1512" s="123"/>
      <c r="F1512"/>
      <c r="G1512" s="40"/>
      <c r="H1512" s="40"/>
      <c r="I1512" s="123"/>
      <c r="J1512" s="40"/>
      <c r="K1512" s="40"/>
      <c r="L1512" s="40"/>
      <c r="M1512"/>
    </row>
    <row r="1513" spans="2:13" s="9" customFormat="1" x14ac:dyDescent="0.25">
      <c r="B1513" s="19"/>
      <c r="D1513"/>
      <c r="E1513" s="123"/>
      <c r="F1513"/>
      <c r="G1513" s="40"/>
      <c r="H1513" s="40"/>
      <c r="I1513" s="123"/>
      <c r="J1513" s="40"/>
      <c r="K1513" s="40"/>
      <c r="L1513" s="40"/>
      <c r="M1513"/>
    </row>
    <row r="1514" spans="2:13" s="9" customFormat="1" x14ac:dyDescent="0.25">
      <c r="B1514" s="19"/>
      <c r="D1514"/>
      <c r="E1514" s="123"/>
      <c r="F1514"/>
      <c r="G1514" s="40"/>
      <c r="H1514" s="40"/>
      <c r="I1514" s="123"/>
      <c r="J1514" s="40"/>
      <c r="K1514" s="40"/>
      <c r="L1514" s="40"/>
      <c r="M1514"/>
    </row>
    <row r="1515" spans="2:13" s="9" customFormat="1" x14ac:dyDescent="0.25">
      <c r="B1515" s="19"/>
      <c r="D1515"/>
      <c r="E1515" s="123"/>
      <c r="F1515"/>
      <c r="G1515" s="40"/>
      <c r="H1515" s="40"/>
      <c r="I1515" s="123"/>
      <c r="J1515" s="40"/>
      <c r="K1515" s="40"/>
      <c r="L1515" s="40"/>
      <c r="M1515"/>
    </row>
    <row r="1516" spans="2:13" s="9" customFormat="1" x14ac:dyDescent="0.25">
      <c r="B1516" s="19"/>
      <c r="D1516"/>
      <c r="E1516" s="123"/>
      <c r="F1516"/>
      <c r="G1516" s="40"/>
      <c r="H1516" s="40"/>
      <c r="I1516" s="123"/>
      <c r="J1516" s="40"/>
      <c r="K1516" s="40"/>
      <c r="L1516" s="40"/>
      <c r="M1516"/>
    </row>
    <row r="1517" spans="2:13" s="9" customFormat="1" x14ac:dyDescent="0.25">
      <c r="B1517" s="19"/>
      <c r="D1517"/>
      <c r="E1517" s="123"/>
      <c r="F1517"/>
      <c r="G1517" s="40"/>
      <c r="H1517" s="40"/>
      <c r="I1517" s="123"/>
      <c r="J1517" s="40"/>
      <c r="K1517" s="40"/>
      <c r="L1517" s="40"/>
      <c r="M1517"/>
    </row>
    <row r="1518" spans="2:13" s="9" customFormat="1" x14ac:dyDescent="0.25">
      <c r="B1518" s="19"/>
      <c r="D1518"/>
      <c r="E1518" s="123"/>
      <c r="F1518"/>
      <c r="G1518" s="40"/>
      <c r="H1518" s="40"/>
      <c r="I1518" s="123"/>
      <c r="J1518" s="40"/>
      <c r="K1518" s="40"/>
      <c r="L1518" s="40"/>
      <c r="M1518"/>
    </row>
    <row r="1519" spans="2:13" s="9" customFormat="1" x14ac:dyDescent="0.25">
      <c r="B1519" s="19"/>
      <c r="D1519"/>
      <c r="E1519" s="123"/>
      <c r="F1519"/>
      <c r="G1519" s="40"/>
      <c r="H1519" s="40"/>
      <c r="I1519" s="123"/>
      <c r="J1519" s="40"/>
      <c r="K1519" s="40"/>
      <c r="L1519" s="40"/>
      <c r="M1519"/>
    </row>
    <row r="1520" spans="2:13" s="9" customFormat="1" x14ac:dyDescent="0.25">
      <c r="B1520" s="19"/>
      <c r="D1520"/>
      <c r="E1520" s="123"/>
      <c r="F1520"/>
      <c r="G1520" s="40"/>
      <c r="H1520" s="40"/>
      <c r="I1520" s="123"/>
      <c r="J1520" s="40"/>
      <c r="K1520" s="40"/>
      <c r="L1520" s="40"/>
      <c r="M1520"/>
    </row>
    <row r="1521" spans="2:13" s="9" customFormat="1" x14ac:dyDescent="0.25">
      <c r="B1521" s="19"/>
      <c r="D1521"/>
      <c r="E1521" s="123"/>
      <c r="F1521"/>
      <c r="G1521" s="40"/>
      <c r="H1521" s="40"/>
      <c r="I1521" s="123"/>
      <c r="J1521" s="40"/>
      <c r="K1521" s="40"/>
      <c r="L1521" s="40"/>
      <c r="M1521"/>
    </row>
    <row r="1522" spans="2:13" s="9" customFormat="1" x14ac:dyDescent="0.25">
      <c r="B1522" s="19"/>
      <c r="D1522"/>
      <c r="E1522" s="123"/>
      <c r="F1522"/>
      <c r="G1522" s="40"/>
      <c r="H1522" s="40"/>
      <c r="I1522" s="123"/>
      <c r="J1522" s="40"/>
      <c r="K1522" s="40"/>
      <c r="L1522" s="40"/>
      <c r="M1522"/>
    </row>
    <row r="1523" spans="2:13" s="9" customFormat="1" x14ac:dyDescent="0.25">
      <c r="B1523" s="19"/>
      <c r="D1523"/>
      <c r="E1523" s="123"/>
      <c r="F1523"/>
      <c r="G1523" s="40"/>
      <c r="H1523" s="40"/>
      <c r="I1523" s="123"/>
      <c r="J1523" s="40"/>
      <c r="K1523" s="40"/>
      <c r="L1523" s="40"/>
      <c r="M1523"/>
    </row>
    <row r="1524" spans="2:13" s="9" customFormat="1" x14ac:dyDescent="0.25">
      <c r="B1524" s="19"/>
      <c r="D1524"/>
      <c r="E1524" s="123"/>
      <c r="F1524"/>
      <c r="G1524" s="40"/>
      <c r="H1524" s="40"/>
      <c r="I1524" s="123"/>
      <c r="J1524" s="40"/>
      <c r="K1524" s="40"/>
      <c r="L1524" s="40"/>
      <c r="M1524"/>
    </row>
    <row r="1525" spans="2:13" s="9" customFormat="1" x14ac:dyDescent="0.25">
      <c r="B1525" s="19"/>
      <c r="D1525"/>
      <c r="E1525" s="123"/>
      <c r="F1525"/>
      <c r="G1525" s="40"/>
      <c r="H1525" s="40"/>
      <c r="I1525" s="123"/>
      <c r="J1525" s="40"/>
      <c r="K1525" s="40"/>
      <c r="L1525" s="40"/>
      <c r="M1525"/>
    </row>
  </sheetData>
  <mergeCells count="1">
    <mergeCell ref="B4:F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694D-9E7A-437B-B99E-D67793E4C6E1}">
  <dimension ref="B1:L16"/>
  <sheetViews>
    <sheetView showGridLines="0" zoomScale="85" zoomScaleNormal="85" workbookViewId="0">
      <selection activeCell="H32" sqref="H32"/>
    </sheetView>
  </sheetViews>
  <sheetFormatPr defaultRowHeight="15" x14ac:dyDescent="0.25"/>
  <cols>
    <col min="2" max="2" width="50.85546875" customWidth="1"/>
    <col min="3" max="3" width="25.5703125" customWidth="1"/>
    <col min="4" max="4" width="36.5703125" customWidth="1"/>
    <col min="5" max="5" width="32.28515625" customWidth="1"/>
    <col min="6" max="6" width="33.28515625" customWidth="1"/>
    <col min="7" max="8" width="43.5703125" customWidth="1"/>
    <col min="9" max="9" width="40" customWidth="1"/>
  </cols>
  <sheetData>
    <row r="1" spans="2:12" x14ac:dyDescent="0.25">
      <c r="B1" s="12"/>
      <c r="C1" s="13"/>
      <c r="E1" s="123"/>
      <c r="F1" s="40"/>
      <c r="G1" s="40"/>
      <c r="H1" s="40"/>
      <c r="I1" s="123"/>
      <c r="J1" s="40"/>
      <c r="K1" s="40"/>
      <c r="L1" s="40"/>
    </row>
    <row r="2" spans="2:12" ht="36" x14ac:dyDescent="0.55000000000000004">
      <c r="B2" s="34" t="s">
        <v>65</v>
      </c>
      <c r="C2" s="13"/>
      <c r="E2" s="123"/>
      <c r="F2" s="40"/>
      <c r="G2" s="40"/>
      <c r="H2" s="40"/>
      <c r="I2" s="123"/>
      <c r="J2" s="40"/>
      <c r="K2" s="40"/>
      <c r="L2" s="40"/>
    </row>
    <row r="3" spans="2:12" ht="26.25" x14ac:dyDescent="0.4">
      <c r="B3" s="30" t="s">
        <v>108</v>
      </c>
      <c r="C3" s="13"/>
      <c r="E3" s="123"/>
      <c r="F3" s="40"/>
      <c r="G3" s="40"/>
      <c r="H3" s="40"/>
      <c r="I3" s="123"/>
      <c r="J3" s="40"/>
      <c r="K3" s="40"/>
      <c r="L3" s="40"/>
    </row>
    <row r="4" spans="2:12" ht="15.75" thickBot="1" x14ac:dyDescent="0.3">
      <c r="B4" s="12"/>
      <c r="C4" s="13"/>
      <c r="E4" s="123"/>
      <c r="F4" s="40"/>
      <c r="G4" s="40"/>
      <c r="H4" s="40"/>
      <c r="I4" s="123"/>
      <c r="J4" s="40"/>
      <c r="K4" s="40"/>
      <c r="L4" s="40"/>
    </row>
    <row r="5" spans="2:12" ht="15.75" thickBot="1" x14ac:dyDescent="0.3">
      <c r="D5" s="268" t="s">
        <v>99</v>
      </c>
      <c r="E5" s="268"/>
      <c r="F5" s="114" t="s">
        <v>100</v>
      </c>
      <c r="G5" s="114" t="s">
        <v>57</v>
      </c>
      <c r="H5" s="114" t="s">
        <v>109</v>
      </c>
    </row>
    <row r="6" spans="2:12" ht="15.75" thickBot="1" x14ac:dyDescent="0.3">
      <c r="B6" s="115" t="s">
        <v>0</v>
      </c>
      <c r="C6" s="115" t="s">
        <v>97</v>
      </c>
      <c r="D6" s="141" t="s">
        <v>98</v>
      </c>
      <c r="E6" s="141" t="s">
        <v>85</v>
      </c>
      <c r="F6" s="134" t="s">
        <v>110</v>
      </c>
      <c r="G6" s="134" t="s">
        <v>110</v>
      </c>
      <c r="H6" s="134" t="s">
        <v>111</v>
      </c>
      <c r="I6" s="138" t="s">
        <v>8</v>
      </c>
    </row>
    <row r="7" spans="2:12" x14ac:dyDescent="0.25">
      <c r="B7" s="60" t="s">
        <v>120</v>
      </c>
      <c r="C7" s="61">
        <f>SUMIF('5. Ruimtestaat'!C:C,'9. Totalisatie'!B7,'5. Ruimtestaat'!N:N)</f>
        <v>3913.9</v>
      </c>
      <c r="D7" s="135">
        <f>SUMIF('5. Ruimtestaat'!C:C,'9. Totalisatie'!B7,'5. Ruimtestaat'!AB:AB)</f>
        <v>9700.7289999999957</v>
      </c>
      <c r="E7" s="136">
        <f>SUMIF('5. Ruimtestaat'!C:C,'9. Totalisatie'!B7,'5. Ruimtestaat'!AC:AC)</f>
        <v>0</v>
      </c>
      <c r="F7" s="136">
        <f>SUM(Tabel11[Totaalkosten per jaar])</f>
        <v>0</v>
      </c>
      <c r="G7" s="136">
        <f>SUMIF('7. Vloeronderhoud'!B:B,'9. Totalisatie'!B7,'7. Vloeronderhoud'!N:N)</f>
        <v>0</v>
      </c>
      <c r="H7" s="136">
        <f ca="1">SUMIF('8. Sanitaire Supplies'!B:F,'9. Totalisatie'!B7,'8. Sanitaire Supplies'!G:G)</f>
        <v>0</v>
      </c>
      <c r="I7" s="137">
        <f ca="1">SUM(E7:H7)</f>
        <v>0</v>
      </c>
    </row>
    <row r="8" spans="2:12" x14ac:dyDescent="0.25">
      <c r="B8" s="60" t="s">
        <v>136</v>
      </c>
      <c r="C8" s="61">
        <f>SUMIF('5. Ruimtestaat'!C:C,'9. Totalisatie'!B8,'5. Ruimtestaat'!N:N)</f>
        <v>4907</v>
      </c>
      <c r="D8" s="135">
        <f>SUMIF('5. Ruimtestaat'!C:C,'9. Totalisatie'!B8,'5. Ruimtestaat'!AB:AB)</f>
        <v>6263.7449999999999</v>
      </c>
      <c r="E8" s="136">
        <f>SUMIF('5. Ruimtestaat'!C:C,'9. Totalisatie'!B8,'5. Ruimtestaat'!AC:AC)</f>
        <v>0</v>
      </c>
      <c r="F8" s="136">
        <v>0</v>
      </c>
      <c r="G8" s="136">
        <f>SUMIF('7. Vloeronderhoud'!B:B,'9. Totalisatie'!B8,'7. Vloeronderhoud'!N:N)</f>
        <v>0</v>
      </c>
      <c r="H8" s="136">
        <f ca="1">SUMIF('8. Sanitaire Supplies'!B:F,'9. Totalisatie'!B8,'8. Sanitaire Supplies'!G:G)</f>
        <v>0</v>
      </c>
      <c r="I8" s="137">
        <f ca="1">SUM(E8:H8)</f>
        <v>0</v>
      </c>
    </row>
    <row r="9" spans="2:12" ht="26.25" x14ac:dyDescent="0.4">
      <c r="H9" s="140" t="s">
        <v>101</v>
      </c>
      <c r="I9" s="139">
        <f ca="1">SUM(I7:I8)</f>
        <v>0</v>
      </c>
    </row>
    <row r="11" spans="2:12" ht="21" x14ac:dyDescent="0.35">
      <c r="B11" s="267" t="s">
        <v>102</v>
      </c>
      <c r="C11" s="267"/>
      <c r="D11" s="267"/>
    </row>
    <row r="12" spans="2:12" x14ac:dyDescent="0.25">
      <c r="B12" s="142" t="s">
        <v>103</v>
      </c>
      <c r="C12" s="266"/>
      <c r="D12" s="266"/>
    </row>
    <row r="13" spans="2:12" x14ac:dyDescent="0.25">
      <c r="B13" s="142" t="s">
        <v>104</v>
      </c>
      <c r="C13" s="266"/>
      <c r="D13" s="266"/>
    </row>
    <row r="14" spans="2:12" x14ac:dyDescent="0.25">
      <c r="B14" s="142" t="s">
        <v>105</v>
      </c>
      <c r="C14" s="266"/>
      <c r="D14" s="266"/>
    </row>
    <row r="15" spans="2:12" x14ac:dyDescent="0.25">
      <c r="B15" s="142" t="s">
        <v>106</v>
      </c>
      <c r="C15" s="266"/>
      <c r="D15" s="266"/>
    </row>
    <row r="16" spans="2:12" ht="75.95" customHeight="1" x14ac:dyDescent="0.25">
      <c r="B16" s="142" t="s">
        <v>107</v>
      </c>
      <c r="C16" s="266"/>
      <c r="D16" s="266"/>
    </row>
  </sheetData>
  <sheetProtection selectLockedCells="1"/>
  <mergeCells count="7">
    <mergeCell ref="C16:D16"/>
    <mergeCell ref="C12:D12"/>
    <mergeCell ref="B11:D11"/>
    <mergeCell ref="D5:E5"/>
    <mergeCell ref="C13:D13"/>
    <mergeCell ref="C14:D14"/>
    <mergeCell ref="C15:D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c727be-eb9a-4780-9846-133e307ac4b7">
      <Terms xmlns="http://schemas.microsoft.com/office/infopath/2007/PartnerControls"/>
    </lcf76f155ced4ddcb4097134ff3c332f>
    <TaxCatchAll xmlns="4e20aa8c-1ad0-4cf6-a8e0-b5c10aa1e0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A764ACADFA98418A728DEA7EEB38CB" ma:contentTypeVersion="10" ma:contentTypeDescription="Een nieuw document maken." ma:contentTypeScope="" ma:versionID="f62a03a783d782099bd7fa3ab1f25bc0">
  <xsd:schema xmlns:xsd="http://www.w3.org/2001/XMLSchema" xmlns:xs="http://www.w3.org/2001/XMLSchema" xmlns:p="http://schemas.microsoft.com/office/2006/metadata/properties" xmlns:ns2="b9c727be-eb9a-4780-9846-133e307ac4b7" xmlns:ns3="4e20aa8c-1ad0-4cf6-a8e0-b5c10aa1e0a2" targetNamespace="http://schemas.microsoft.com/office/2006/metadata/properties" ma:root="true" ma:fieldsID="98b0e4f96f4a04351ee7b7510de24055" ns2:_="" ns3:_="">
    <xsd:import namespace="b9c727be-eb9a-4780-9846-133e307ac4b7"/>
    <xsd:import namespace="4e20aa8c-1ad0-4cf6-a8e0-b5c10aa1e0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727be-eb9a-4780-9846-133e307ac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5b1cea1-d518-4696-bfe7-cb38fcfd6c7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20aa8c-1ad0-4cf6-a8e0-b5c10aa1e0a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165e87-c18f-4513-94f8-788cee4884c8}" ma:internalName="TaxCatchAll" ma:showField="CatchAllData" ma:web="4e20aa8c-1ad0-4cf6-a8e0-b5c10aa1e0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7B65C7-0AF8-4701-841F-24EE9040387D}">
  <ds:schemaRefs>
    <ds:schemaRef ds:uri="http://schemas.microsoft.com/sharepoint/v3/contenttype/forms"/>
  </ds:schemaRefs>
</ds:datastoreItem>
</file>

<file path=customXml/itemProps2.xml><?xml version="1.0" encoding="utf-8"?>
<ds:datastoreItem xmlns:ds="http://schemas.openxmlformats.org/officeDocument/2006/customXml" ds:itemID="{0A20583D-2A71-4FC3-A681-9043CC752B0A}">
  <ds:schemaRefs>
    <ds:schemaRef ds:uri="http://schemas.microsoft.com/office/2006/metadata/properties"/>
    <ds:schemaRef ds:uri="http://schemas.microsoft.com/office/infopath/2007/PartnerControls"/>
    <ds:schemaRef ds:uri="4f7a1ba3-2415-40f8-897f-cbc9e8918319"/>
    <ds:schemaRef ds:uri="e7fee12f-7364-4350-a58e-b9a3dabb10bc"/>
    <ds:schemaRef ds:uri="b9c727be-eb9a-4780-9846-133e307ac4b7"/>
    <ds:schemaRef ds:uri="4e20aa8c-1ad0-4cf6-a8e0-b5c10aa1e0a2"/>
  </ds:schemaRefs>
</ds:datastoreItem>
</file>

<file path=customXml/itemProps3.xml><?xml version="1.0" encoding="utf-8"?>
<ds:datastoreItem xmlns:ds="http://schemas.openxmlformats.org/officeDocument/2006/customXml" ds:itemID="{0FCD9879-837E-4EAA-B9C4-4F1384319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727be-eb9a-4780-9846-133e307ac4b7"/>
    <ds:schemaRef ds:uri="4e20aa8c-1ad0-4cf6-a8e0-b5c10aa1e0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1. Locatieoverzicht</vt:lpstr>
      <vt:lpstr>2. Programma</vt:lpstr>
      <vt:lpstr>3. Uurtarief</vt:lpstr>
      <vt:lpstr>4. Normen &amp; Tarieven</vt:lpstr>
      <vt:lpstr>5. Ruimtestaat</vt:lpstr>
      <vt:lpstr>6. Glasreiniging</vt:lpstr>
      <vt:lpstr>7. Vloeronderhoud</vt:lpstr>
      <vt:lpstr>8. Sanitaire Supplies</vt:lpstr>
      <vt:lpstr>9. Totalisatie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Thijs Kruger | Helder Inkoopadvies</cp:lastModifiedBy>
  <dcterms:created xsi:type="dcterms:W3CDTF">2025-06-09T07:40:14Z</dcterms:created>
  <dcterms:modified xsi:type="dcterms:W3CDTF">2026-06-01T06:52:18Z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0x01010038A764ACADFA98418A728DEA7EEB38CB</vt:lpwstr>
  </property>
</Properties>
</file>