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Z:\Downloads\"/>
    </mc:Choice>
  </mc:AlternateContent>
  <xr:revisionPtr revIDLastSave="0" documentId="8_{E81EF004-4621-4FF4-9CB0-C9825834ADBD}" xr6:coauthVersionLast="47" xr6:coauthVersionMax="47" xr10:uidLastSave="{00000000-0000-0000-0000-000000000000}"/>
  <bookViews>
    <workbookView xWindow="28680" yWindow="-120" windowWidth="29040" windowHeight="15720" tabRatio="723" activeTab="1" xr2:uid="{00000000-000D-0000-FFFF-FFFF00000000}"/>
  </bookViews>
  <sheets>
    <sheet name="Toelichting Berekening" sheetId="14" r:id="rId1"/>
    <sheet name="Kengetallen" sheetId="11" r:id="rId2"/>
    <sheet name="Parameters" sheetId="12" state="hidden" r:id="rId3"/>
    <sheet name="HULP" sheetId="15" state="hidden" r:id="rId4"/>
  </sheets>
  <externalReferences>
    <externalReference r:id="rId5"/>
  </externalReferences>
  <definedNames>
    <definedName name="AantalPercelenIngeschreven" localSheetId="3">[1]Parameters!$E$19</definedName>
    <definedName name="AantalPercelenIngeschreven" localSheetId="0">[1]Parameters!$E$19</definedName>
    <definedName name="AantalPercelenIngeschreven">Parameters!$E$19</definedName>
    <definedName name="CurrentRatioGemiddeld">Kengetallen!$H$37</definedName>
    <definedName name="CurrentRatioN">Kengetallen!$D$37</definedName>
    <definedName name="CurrentRatioNmin1">Kengetallen!$E$37</definedName>
    <definedName name="CurrentRatioNmin2">Kengetallen!$F$37</definedName>
    <definedName name="EigenVermogenN">Kengetallen!$D$26</definedName>
    <definedName name="EigenVermogenNmin1">Kengetallen!$E$26</definedName>
    <definedName name="EigenVermogenNmin2">Kengetallen!$F$26</definedName>
    <definedName name="InschrijvenPerceel1" localSheetId="3">[1]Parameters!$E$15</definedName>
    <definedName name="InschrijvenPerceel1" localSheetId="0">[1]Parameters!$E$15</definedName>
    <definedName name="InschrijvenPerceel1">Parameters!$E$15</definedName>
    <definedName name="InschrijvenPerceel2" localSheetId="3">[1]Parameters!$E$16</definedName>
    <definedName name="InschrijvenPerceel2" localSheetId="0">[1]Parameters!$E$16</definedName>
    <definedName name="InschrijvenPerceel2">Parameters!$E$16</definedName>
    <definedName name="InschrijvenPerceel3" localSheetId="3">[1]Parameters!$E$17</definedName>
    <definedName name="InschrijvenPerceel3" localSheetId="0">[1]Parameters!$E$17</definedName>
    <definedName name="InschrijvenPerceel3">Parameters!$E$17</definedName>
    <definedName name="InschrijvenPerceel4" localSheetId="3">[1]Parameters!$E$18</definedName>
    <definedName name="InschrijvenPerceel4" localSheetId="0">[1]Parameters!$E$18</definedName>
    <definedName name="InschrijvenPerceel4">Parameters!$E$18</definedName>
    <definedName name="JaNee" localSheetId="3">#REF!</definedName>
    <definedName name="JaNee" localSheetId="0">#REF!</definedName>
    <definedName name="JaNee">Parameters!$C$21:$C$22</definedName>
    <definedName name="LiquideMiddelenN">Kengetallen!$D$22</definedName>
    <definedName name="LiquideMiddelenNmin1">Kengetallen!$E$22</definedName>
    <definedName name="LiquideMiddelenNmin2">Kengetallen!$F$22</definedName>
    <definedName name="MijnGrenzen">#REF!</definedName>
    <definedName name="Multiperceelfactor" localSheetId="3">[1]Parameters!$C$10</definedName>
    <definedName name="Multiperceelfactor" localSheetId="0">[1]Parameters!$C$10</definedName>
    <definedName name="Multiperceelfactor">Parameters!$C$10</definedName>
    <definedName name="NaamAanbesteding" localSheetId="3">#REF!</definedName>
    <definedName name="NaamAanbesteding" localSheetId="0">#REF!</definedName>
    <definedName name="NaamAanbesteding">Parameters!$C$3</definedName>
    <definedName name="NaamPerceel1" localSheetId="3">#REF!</definedName>
    <definedName name="NaamPerceel1" localSheetId="0">#REF!</definedName>
    <definedName name="NaamPerceel1">Parameters!$C$15</definedName>
    <definedName name="NaamPerceel2" localSheetId="3">#REF!</definedName>
    <definedName name="NaamPerceel2" localSheetId="0">#REF!</definedName>
    <definedName name="NaamPerceel2">Parameters!$C$16</definedName>
    <definedName name="NaamPerceel3" localSheetId="3">#REF!</definedName>
    <definedName name="NaamPerceel3" localSheetId="0">#REF!</definedName>
    <definedName name="NaamPerceel3">Parameters!$C$17</definedName>
    <definedName name="NaamPerceel4" localSheetId="3">#REF!</definedName>
    <definedName name="NaamPerceel4" localSheetId="0">#REF!</definedName>
    <definedName name="NaamPerceel4">Parameters!$C$18</definedName>
    <definedName name="NettoResultaatN">Kengetallen!#REF!</definedName>
    <definedName name="NettoResultaatNmin1">Kengetallen!#REF!</definedName>
    <definedName name="NettoResultaatNmin2">Kengetallen!#REF!</definedName>
    <definedName name="OmzetGemiddeld" localSheetId="3">#REF!</definedName>
    <definedName name="OmzetGemiddeld" localSheetId="0">#REF!</definedName>
    <definedName name="OmzetGemiddeld">Kengetallen!#REF!</definedName>
    <definedName name="OmzetN">Kengetallen!#REF!</definedName>
    <definedName name="OmzetNmin1">Kengetallen!#REF!</definedName>
    <definedName name="OmzetNmin2">Kengetallen!#REF!</definedName>
    <definedName name="Omzetwaarde" localSheetId="3">[1]Parameters!$F$19</definedName>
    <definedName name="Omzetwaarde" localSheetId="0">[1]Parameters!$F$19</definedName>
    <definedName name="Omzetwaarde">Parameters!$F$19</definedName>
    <definedName name="Perceelsom" localSheetId="3">[1]Parameters!$F$15:$F$18</definedName>
    <definedName name="Perceelsom" localSheetId="0">[1]Parameters!$F$15:$F$18</definedName>
    <definedName name="Perceelsom">Parameters!$F$15:$F$18</definedName>
    <definedName name="Qmax">#REF!</definedName>
    <definedName name="Qmin">#REF!</definedName>
    <definedName name="RentabiliteitGemiddeld">Kengetallen!#REF!</definedName>
    <definedName name="RentabiliteitN">Kengetallen!#REF!</definedName>
    <definedName name="RentabiliteitNmin1">Kengetallen!#REF!</definedName>
    <definedName name="RentabiliteitNmin2">Kengetallen!#REF!</definedName>
    <definedName name="RentabiliteitTVN">Kengetallen!#REF!</definedName>
    <definedName name="SolvabiliteitGemiddeld">Kengetallen!$H$36</definedName>
    <definedName name="SolvabiliteitN">Kengetallen!$D$36</definedName>
    <definedName name="SolvabiliteitNmin1">Kengetallen!$E$36</definedName>
    <definedName name="SolvabiliteitNmin2">Kengetallen!$F$36</definedName>
    <definedName name="TotaalVermogenN">Kengetallen!$D$18</definedName>
    <definedName name="TotaalVermogenNmin1">Kengetallen!$E$18</definedName>
    <definedName name="TotaalVermogenNmin2">Kengetallen!$F$18</definedName>
    <definedName name="VasteActivaN">Kengetallen!$D$20</definedName>
    <definedName name="VasteActivaNmin1">Kengetallen!$E$20</definedName>
    <definedName name="VasteActivaNmin2">Kengetallen!$F$20</definedName>
    <definedName name="VlottendeActivaN">Kengetallen!$D$23</definedName>
    <definedName name="VlottendeActivaNmin1">Kengetallen!$E$23</definedName>
    <definedName name="VlottendeActivaNmin2">Kengetallen!$F$23</definedName>
    <definedName name="VreemdVermogenKortN">Kengetallen!$D$28</definedName>
    <definedName name="VreemdVermogenKortNmin1">Kengetallen!$E$28</definedName>
    <definedName name="VreemdVermogenKortNmin2">Kengetallen!$F$28</definedName>
    <definedName name="VreemdVermogenLangN">Kengetallen!$D$27</definedName>
    <definedName name="VreemdVermogenLangNmin1">Kengetallen!$E$27</definedName>
    <definedName name="VreemdVermogenLangNmin2">Kengetallen!$F$27</definedName>
    <definedName name="VreemdVermogenN">Kengetallen!$D$29</definedName>
    <definedName name="VreemdVermogenNmin1">Kengetallen!$E$29</definedName>
    <definedName name="VreemdVermogenNmin2">Kengetallen!$F$29</definedName>
    <definedName name="WeegfactorjaarN" localSheetId="3">HULP!$C$7</definedName>
    <definedName name="WeegfactorjaarN" localSheetId="0">HULP!$C$7</definedName>
    <definedName name="WeegfactorjaarN">Parameters!$C$5</definedName>
    <definedName name="WeegfactorjaarNmin1" localSheetId="3">HULP!$C$8</definedName>
    <definedName name="WeegfactorjaarNmin1" localSheetId="0">HULP!$C$8</definedName>
    <definedName name="WeegfactorjaarNmin1">Parameters!$C$6</definedName>
    <definedName name="WeegfactorjaarNmin2" localSheetId="3">HULP!$C$9</definedName>
    <definedName name="WeegfactorjaarNmin2" localSheetId="0">HULP!$C$9</definedName>
    <definedName name="WeegfactorjaarNmin2">Parameters!$C$7</definedName>
    <definedName name="WeegfactorNmin2">Kengetallen!$T$7</definedName>
    <definedName name="weegfactortotaal">Parameters!$C$8</definedName>
    <definedName name="x_PrijsQmax">#REF!</definedName>
    <definedName name="x_Qref">#REF!</definedName>
    <definedName name="x_waardeQma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4" l="1"/>
  <c r="E15" i="15"/>
  <c r="E24" i="14" s="1"/>
  <c r="C27" i="15"/>
  <c r="D27" i="15" s="1"/>
  <c r="E27" i="15" s="1"/>
  <c r="D60" i="15"/>
  <c r="E60" i="15" s="1"/>
  <c r="F60" i="15" s="1"/>
  <c r="G60" i="15" s="1"/>
  <c r="H60" i="15" s="1"/>
  <c r="I60" i="15" s="1"/>
  <c r="J60" i="15" s="1"/>
  <c r="D67" i="15"/>
  <c r="E67" i="15"/>
  <c r="F67" i="15"/>
  <c r="G67" i="15"/>
  <c r="H67" i="15"/>
  <c r="C56" i="14"/>
  <c r="C55" i="14"/>
  <c r="C28" i="14"/>
  <c r="D24" i="14"/>
  <c r="C24" i="14"/>
  <c r="B24" i="14"/>
  <c r="C23" i="14"/>
  <c r="C19" i="14"/>
  <c r="C18" i="14"/>
  <c r="F27" i="15" l="1"/>
  <c r="G27" i="15" s="1"/>
  <c r="H27" i="15" s="1"/>
  <c r="I27" i="15" s="1"/>
  <c r="J27" i="15" s="1"/>
  <c r="K27" i="15" s="1"/>
  <c r="D36" i="11"/>
  <c r="E36" i="11"/>
  <c r="K39" i="11"/>
  <c r="B52" i="11" l="1"/>
  <c r="B50" i="11"/>
  <c r="F21" i="11"/>
  <c r="F23" i="11"/>
  <c r="F24" i="11" s="1"/>
  <c r="E21" i="11"/>
  <c r="E23" i="11" s="1"/>
  <c r="E24" i="11" s="1"/>
  <c r="F16" i="11"/>
  <c r="E16" i="11"/>
  <c r="G36" i="11" l="1"/>
  <c r="D32" i="11"/>
  <c r="Q9" i="11"/>
  <c r="E17" i="11"/>
  <c r="F17" i="11" s="1"/>
  <c r="D21" i="11"/>
  <c r="D23" i="11" s="1"/>
  <c r="D24" i="11" s="1"/>
  <c r="D28" i="11"/>
  <c r="D30" i="11" s="1"/>
  <c r="E28" i="11"/>
  <c r="E30" i="11" s="1"/>
  <c r="F28" i="11"/>
  <c r="F30" i="11" s="1"/>
  <c r="D29" i="11"/>
  <c r="E29" i="11"/>
  <c r="F29" i="11"/>
  <c r="D34" i="11"/>
  <c r="E34" i="11"/>
  <c r="F34" i="11"/>
  <c r="F36" i="11"/>
  <c r="F44" i="11"/>
  <c r="F45" i="11"/>
  <c r="D46" i="11"/>
  <c r="E46" i="11"/>
  <c r="F46" i="11" s="1"/>
  <c r="F47" i="11"/>
  <c r="C8" i="12"/>
  <c r="F15" i="12"/>
  <c r="F16" i="12"/>
  <c r="F17" i="12"/>
  <c r="F18" i="12"/>
  <c r="E19" i="12"/>
  <c r="G37" i="11" l="1"/>
  <c r="F37" i="11"/>
  <c r="E37" i="11"/>
  <c r="D37" i="11"/>
  <c r="F19" i="12"/>
  <c r="G20" i="12" s="1"/>
  <c r="H36" i="11"/>
  <c r="J36" i="11" s="1"/>
  <c r="B60" i="11"/>
  <c r="B59" i="11"/>
  <c r="E32" i="11"/>
  <c r="H37" i="11" l="1"/>
  <c r="J37" i="11" s="1"/>
  <c r="J39" i="11" s="1"/>
  <c r="F32" i="11"/>
  <c r="B58" i="11"/>
  <c r="G9" i="15" l="1"/>
</calcChain>
</file>

<file path=xl/sharedStrings.xml><?xml version="1.0" encoding="utf-8"?>
<sst xmlns="http://schemas.openxmlformats.org/spreadsheetml/2006/main" count="160" uniqueCount="137">
  <si>
    <t>Toelichting berekening financieel economische draagkracht</t>
  </si>
  <si>
    <t>Aanbesteder stelt in deze aanbesteding minimumeisen op het gebied van financiële economische draagkracht. De financiële economische draagkracht wordt op basis van de volgende kengetallen vastgesteld:</t>
  </si>
  <si>
    <t xml:space="preserve"> ● kengetal solvabiliteit;</t>
  </si>
  <si>
    <t xml:space="preserve"> ● kengetal liquiditeit.</t>
  </si>
  <si>
    <t>Kengetal Solvabiliteit</t>
  </si>
  <si>
    <t>Gehanteerde ratio; EV/TV met EV = Eigen vermogen en TV = Totaal vermogen.</t>
  </si>
  <si>
    <t>Minimumeis:</t>
  </si>
  <si>
    <r>
      <t>= Solv</t>
    </r>
    <r>
      <rPr>
        <vertAlign val="subscript"/>
        <sz val="11"/>
        <color rgb="FF000000"/>
        <rFont val="Verdana"/>
        <family val="2"/>
      </rPr>
      <t>bovengrens</t>
    </r>
  </si>
  <si>
    <t xml:space="preserve">Optimum: </t>
  </si>
  <si>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</si>
  <si>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</si>
  <si>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t>Te behalen punten (o.b.v. gewogen gemiddelde solvabiliteit):</t>
  </si>
  <si>
    <t>● Solvabiliteit &lt;</t>
  </si>
  <si>
    <t>: knockout</t>
  </si>
  <si>
    <t>● Solvabiliteit &gt;=</t>
  </si>
  <si>
    <t>: aantal punten is 4.</t>
  </si>
  <si>
    <t xml:space="preserve">       Figuur 1: Aantal punten toegekend voor Solvabiliteit</t>
  </si>
  <si>
    <t>Kengetal liquiditeit</t>
  </si>
  <si>
    <t>Gehanteerde ratio: current ratio (CR):</t>
  </si>
  <si>
    <t>CR = vlottende activa / kort vreemd vermogen (KVV)</t>
  </si>
  <si>
    <t>Minimum:</t>
  </si>
  <si>
    <r>
      <t>= CR</t>
    </r>
    <r>
      <rPr>
        <vertAlign val="subscript"/>
        <sz val="11"/>
        <color rgb="FF000000"/>
        <rFont val="Verdana"/>
        <family val="2"/>
      </rPr>
      <t>bovengrens</t>
    </r>
  </si>
  <si>
    <t>Optimum:</t>
  </si>
  <si>
    <r>
      <t>Punten</t>
    </r>
    <r>
      <rPr>
        <vertAlign val="subscript"/>
        <sz val="11"/>
        <color indexed="8"/>
        <rFont val="Verdana"/>
        <family val="2"/>
      </rPr>
      <t xml:space="preserve">Max </t>
    </r>
    <r>
      <rPr>
        <sz val="11"/>
        <color indexed="8"/>
        <rFont val="Verdana"/>
        <family val="2"/>
      </rPr>
      <t>: 3</t>
    </r>
  </si>
  <si>
    <t>Te behalen punten (o.b.v. gewogen gemiddelde current ratio):</t>
  </si>
  <si>
    <t>● CR &lt; 1: 0 punten</t>
  </si>
  <si>
    <t>● CR &gt;=1 en &lt;1,5</t>
  </si>
  <si>
    <t>● CR &gt;= 1,5: aantal punten is 3</t>
  </si>
  <si>
    <t xml:space="preserve">      Figuur 2: Aantal punten toegekend voor current ratio</t>
  </si>
  <si>
    <t>Versie:</t>
  </si>
  <si>
    <t>1.0</t>
  </si>
  <si>
    <t>Datum:</t>
  </si>
  <si>
    <t>Valuta</t>
  </si>
  <si>
    <t>eenheid</t>
  </si>
  <si>
    <t>deelfactor</t>
  </si>
  <si>
    <t>EUR</t>
  </si>
  <si>
    <t>Naam Inschrijver:</t>
  </si>
  <si>
    <t>= invulveld</t>
  </si>
  <si>
    <t>GBP</t>
  </si>
  <si>
    <t>omrekenfactor omzet</t>
  </si>
  <si>
    <t>Jaarcijfers</t>
  </si>
  <si>
    <t>Naam juridische entiteit  onderstaande gegevens</t>
  </si>
  <si>
    <t>Bedragen maal €</t>
  </si>
  <si>
    <t>&lt; conform opgave jaarverslagen</t>
  </si>
  <si>
    <t>Vul het boekjaar in</t>
  </si>
  <si>
    <t xml:space="preserve">   Opmerkingen</t>
  </si>
  <si>
    <t>Totaal Vermogen (balanstotaal)</t>
  </si>
  <si>
    <t>Activa</t>
  </si>
  <si>
    <t>Vaste activa</t>
  </si>
  <si>
    <t>Vaste activa is inclusief financiële vaste activa</t>
  </si>
  <si>
    <t>Vlottende activa (excl.liquide middelen)</t>
  </si>
  <si>
    <t>Liquide middelen</t>
  </si>
  <si>
    <t>Totaal vlottende activa</t>
  </si>
  <si>
    <t>Totale activa</t>
  </si>
  <si>
    <t>Passiva</t>
  </si>
  <si>
    <t>Eigen Vermogen</t>
  </si>
  <si>
    <t>Minderheidsdeelnemingen meenemen als eigen vermogen</t>
  </si>
  <si>
    <t>Vreemd Vermogen Lang (&gt; 1 jaar)</t>
  </si>
  <si>
    <t>Voorzieningen zijn lang vreemd vermogen</t>
  </si>
  <si>
    <t>Vreemd Vermogen Kort (=&lt; 1 jaar)</t>
  </si>
  <si>
    <t>Totaal vreemd vermogen</t>
  </si>
  <si>
    <t>Totale passiva</t>
  </si>
  <si>
    <t>Kengetallen</t>
  </si>
  <si>
    <t>Norm</t>
  </si>
  <si>
    <t>Gewogen gem.</t>
  </si>
  <si>
    <t>Score per norm</t>
  </si>
  <si>
    <t>Weegfactor</t>
  </si>
  <si>
    <t>Solvabiliteit</t>
  </si>
  <si>
    <t>EV/TV</t>
  </si>
  <si>
    <t>Liquiditeit</t>
  </si>
  <si>
    <t>Current Ratio</t>
  </si>
  <si>
    <t>Totale score</t>
  </si>
  <si>
    <t>Toelichting normatiek / score</t>
  </si>
  <si>
    <t>Waardering</t>
  </si>
  <si>
    <t>Minimum eis</t>
  </si>
  <si>
    <t>Puntenrange</t>
  </si>
  <si>
    <t>Maximum-range</t>
  </si>
  <si>
    <t>Norm: &gt;=</t>
  </si>
  <si>
    <t>punten</t>
  </si>
  <si>
    <t>Current ratio</t>
  </si>
  <si>
    <t xml:space="preserve">Minimum eis: </t>
  </si>
  <si>
    <t>- er dient een minimale score van 1 punt op solvabiliteit behaald te worden,</t>
  </si>
  <si>
    <t>- de rekenregels en het bestandsformaat mogen niet worden aangepast.</t>
  </si>
  <si>
    <t>Gewogen gemiddelde:</t>
  </si>
  <si>
    <t xml:space="preserve">2) De waardering vindt plaats op basis van het gewogen gemiddelde cijfer van de laatste 3 boekjaren per kengetal, waar de volgende </t>
  </si>
  <si>
    <t xml:space="preserve">    wegingsfactoren worden toegepast: </t>
  </si>
  <si>
    <t>Versie</t>
  </si>
  <si>
    <t>1.4</t>
  </si>
  <si>
    <t>Naam aanbesteding</t>
  </si>
  <si>
    <t>weegfactor jaar N</t>
  </si>
  <si>
    <t xml:space="preserve">weegfactor jaar N -1 </t>
  </si>
  <si>
    <t>weegfactor jaar N -2</t>
  </si>
  <si>
    <t>weegfactortotaal</t>
  </si>
  <si>
    <t>Multiperceelfactor</t>
  </si>
  <si>
    <t>Hulp tabel</t>
  </si>
  <si>
    <t>Percelen</t>
  </si>
  <si>
    <t>Naam</t>
  </si>
  <si>
    <t>Omzeteis</t>
  </si>
  <si>
    <t>Inschrijven</t>
  </si>
  <si>
    <t>Perceel 1</t>
  </si>
  <si>
    <t>Perceel 2</t>
  </si>
  <si>
    <t>Perceel 3</t>
  </si>
  <si>
    <t>Perceel 4</t>
  </si>
  <si>
    <t xml:space="preserve"> = omzet eis</t>
  </si>
  <si>
    <t>Ja/ nee</t>
  </si>
  <si>
    <t>Ja</t>
  </si>
  <si>
    <t>Nee</t>
  </si>
  <si>
    <t xml:space="preserve">&lt; DIT TABBLAD VERBERGEN ALS MODEL WORDT VERZONDEN !!!&gt; </t>
  </si>
  <si>
    <t>Weeg-</t>
  </si>
  <si>
    <t>Jaar</t>
  </si>
  <si>
    <t>factor</t>
  </si>
  <si>
    <t>Knock Out</t>
  </si>
  <si>
    <t>Eenheid</t>
  </si>
  <si>
    <t>Deelfactor</t>
  </si>
  <si>
    <t xml:space="preserve"> jaar N</t>
  </si>
  <si>
    <t xml:space="preserve"> jaar N-1</t>
  </si>
  <si>
    <t xml:space="preserve"> jaar N-2</t>
  </si>
  <si>
    <t>Omrekenfactor</t>
  </si>
  <si>
    <t>Normen</t>
  </si>
  <si>
    <t>Min.</t>
  </si>
  <si>
    <t>Max.</t>
  </si>
  <si>
    <t>eis</t>
  </si>
  <si>
    <t>Opmerking</t>
  </si>
  <si>
    <t>Maximum 30% meer dan minimum</t>
  </si>
  <si>
    <t>Maximum 0,5 meer dan minimum</t>
  </si>
  <si>
    <t>Laatste boekjaar</t>
  </si>
  <si>
    <t>Grafieken</t>
  </si>
  <si>
    <t>Grafiek solvabiliteit</t>
  </si>
  <si>
    <t>Punten</t>
  </si>
  <si>
    <t>Grafiek Rentabiliteit</t>
  </si>
  <si>
    <t>Rentabiliteit</t>
  </si>
  <si>
    <t>Grafiek Currentratio</t>
  </si>
  <si>
    <t>Currentratio</t>
  </si>
  <si>
    <t>BIJLAGE 5. GEGEVENS OMTRENT FINANCIEEL ECONOMISCH DRAAGKRACHT</t>
  </si>
  <si>
    <t>PV-installaties RWZI Den Helder, Oostoever en (optioneel) Balgzand</t>
  </si>
  <si>
    <t>Europese aanbesteding Dijkversterking Den Oever - Den Helder</t>
  </si>
  <si>
    <t>met TenderNed kenmerk 560747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</si>
</sst>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0.0"/>
    <numFmt numFmtId="167" formatCode="0.0%"/>
    <numFmt numFmtId="168" formatCode="_-* #,##0_-;_-* #,##0\-;_-* &quot;-&quot;??_-;_-@_-"/>
    <numFmt numFmtId="169" formatCode="[$-413]d\ mmmm\ yyyy;@"/>
  </numFmts>
  <fonts count="51" x14ac:knownFonts="1">
    <font>
      <sz val="10"/>
      <name val="Arial"/>
    </font>
    <font>
      <sz val="10"/>
      <name val="Arial"/>
      <family val="2"/>
    </font>
    <font>
      <sz val="8"/>
      <name val="Arial"/>
      <family val="2"/>
    </font>
    <font>
      <b/>
      <sz val="8"/>
      <name val="Arial"/>
      <family val="2"/>
    </font>
    <font>
      <b/>
      <i/>
      <sz val="8"/>
      <color indexed="9"/>
      <name val="Arial"/>
      <family val="2"/>
    </font>
    <font>
      <b/>
      <i/>
      <u/>
      <sz val="8"/>
      <color indexed="9"/>
      <name val="Arial"/>
      <family val="2"/>
    </font>
    <font>
      <b/>
      <sz val="8"/>
      <color indexed="9"/>
      <name val="Arial"/>
      <family val="2"/>
    </font>
    <font>
      <sz val="10"/>
      <name val="Arial"/>
      <family val="2"/>
    </font>
    <font>
      <sz val="8"/>
      <name val="Verdana"/>
      <family val="2"/>
    </font>
    <font>
      <sz val="10"/>
      <name val="Verdana"/>
      <family val="2"/>
    </font>
    <font>
      <b/>
      <sz val="12"/>
      <name val="Verdana"/>
      <family val="2"/>
    </font>
    <font>
      <b/>
      <sz val="8"/>
      <name val="Verdana"/>
      <family val="2"/>
    </font>
    <font>
      <b/>
      <sz val="10"/>
      <name val="Verdana"/>
      <family val="2"/>
    </font>
    <font>
      <b/>
      <i/>
      <sz val="12"/>
      <name val="Verdana"/>
      <family val="2"/>
    </font>
    <font>
      <sz val="10"/>
      <color indexed="8"/>
      <name val="Verdana"/>
      <family val="2"/>
    </font>
    <font>
      <b/>
      <i/>
      <sz val="8"/>
      <name val="Verdana"/>
      <family val="2"/>
    </font>
    <font>
      <b/>
      <sz val="8"/>
      <color indexed="10"/>
      <name val="Verdana"/>
      <family val="2"/>
    </font>
    <font>
      <b/>
      <i/>
      <sz val="10"/>
      <color indexed="10"/>
      <name val="Verdana"/>
      <family val="2"/>
    </font>
    <font>
      <b/>
      <i/>
      <sz val="8"/>
      <color indexed="9"/>
      <name val="Verdana"/>
      <family val="2"/>
    </font>
    <font>
      <b/>
      <i/>
      <sz val="12"/>
      <color indexed="9"/>
      <name val="Verdana"/>
      <family val="2"/>
    </font>
    <font>
      <i/>
      <sz val="8"/>
      <color indexed="9"/>
      <name val="Verdana"/>
      <family val="2"/>
    </font>
    <font>
      <b/>
      <i/>
      <sz val="8"/>
      <color indexed="8"/>
      <name val="Verdana"/>
      <family val="2"/>
    </font>
    <font>
      <i/>
      <sz val="8"/>
      <name val="Verdana"/>
      <family val="2"/>
    </font>
    <font>
      <sz val="8"/>
      <color indexed="10"/>
      <name val="Verdana"/>
      <family val="2"/>
    </font>
    <font>
      <sz val="10"/>
      <color indexed="9"/>
      <name val="Verdana"/>
      <family val="2"/>
    </font>
    <font>
      <b/>
      <i/>
      <sz val="10"/>
      <color indexed="9"/>
      <name val="Verdana"/>
      <family val="2"/>
    </font>
    <font>
      <i/>
      <sz val="10"/>
      <color indexed="9"/>
      <name val="Verdana"/>
      <family val="2"/>
    </font>
    <font>
      <sz val="9"/>
      <name val="Verdana"/>
      <family val="2"/>
    </font>
    <font>
      <b/>
      <sz val="9"/>
      <name val="Verdana"/>
      <family val="2"/>
    </font>
    <font>
      <b/>
      <i/>
      <sz val="8"/>
      <color theme="0"/>
      <name val="Verdana"/>
      <family val="2"/>
    </font>
    <font>
      <sz val="11"/>
      <name val="Verdana"/>
      <family val="2"/>
    </font>
    <font>
      <b/>
      <sz val="11"/>
      <name val="Verdana"/>
      <family val="2"/>
    </font>
    <font>
      <b/>
      <i/>
      <sz val="14"/>
      <name val="Verdana"/>
      <family val="2"/>
    </font>
    <font>
      <sz val="14"/>
      <name val="Verdana"/>
      <family val="2"/>
    </font>
    <font>
      <b/>
      <i/>
      <sz val="11"/>
      <name val="Verdana"/>
      <family val="2"/>
    </font>
    <font>
      <b/>
      <i/>
      <sz val="14"/>
      <color theme="1"/>
      <name val="Verdana"/>
      <family val="2"/>
    </font>
    <font>
      <b/>
      <sz val="14"/>
      <name val="Verdana"/>
      <family val="2"/>
    </font>
    <font>
      <b/>
      <i/>
      <sz val="11"/>
      <color indexed="10"/>
      <name val="Verdana"/>
      <family val="2"/>
    </font>
    <font>
      <b/>
      <sz val="11"/>
      <color rgb="FF000000"/>
      <name val="Verdana"/>
      <family val="2"/>
    </font>
    <font>
      <sz val="11"/>
      <color rgb="FF000000"/>
      <name val="Verdana"/>
      <family val="2"/>
    </font>
    <font>
      <b/>
      <i/>
      <u/>
      <sz val="14"/>
      <color rgb="FF000000"/>
      <name val="Verdana"/>
      <family val="2"/>
    </font>
    <font>
      <vertAlign val="subscript"/>
      <sz val="11"/>
      <color rgb="FF000000"/>
      <name val="Verdana"/>
      <family val="2"/>
    </font>
    <font>
      <vertAlign val="subscript"/>
      <sz val="11"/>
      <color indexed="8"/>
      <name val="Verdana"/>
      <family val="2"/>
    </font>
    <font>
      <sz val="11"/>
      <color indexed="8"/>
      <name val="Verdana"/>
      <family val="2"/>
    </font>
    <font>
      <i/>
      <sz val="11"/>
      <color rgb="FF000000"/>
      <name val="Verdana"/>
      <family val="2"/>
    </font>
    <font>
      <i/>
      <sz val="11"/>
      <color theme="1"/>
      <name val="Verdana"/>
      <family val="2"/>
    </font>
    <font>
      <sz val="11"/>
      <color theme="1"/>
      <name val="Verdana"/>
      <family val="2"/>
    </font>
    <font>
      <i/>
      <sz val="11"/>
      <color indexed="9"/>
      <name val="Verdana"/>
      <family val="2"/>
    </font>
    <font>
      <sz val="11"/>
      <color rgb="FFFF0000"/>
      <name val="Verdana"/>
      <family val="2"/>
    </font>
    <font>
      <b/>
      <sz val="18"/>
      <color rgb="FFFF0000"/>
      <name val="Verdana"/>
      <family val="2"/>
    </font>
    <font>
      <b/>
      <i/>
      <sz val="10"/>
      <name val="Verdana"/>
      <family val="2"/>
    </font>
  </fonts>
  <fills count="11">
    <fill>
      <patternFill patternType="none"/>
    </fill>
    <fill>
      <patternFill patternType="gray125"/>
    </fill>
    <fill>
      <patternFill patternType="solid">
        <fgColor indexed="52"/>
        <bgColor indexed="64"/>
      </patternFill>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indexed="43"/>
        <bgColor indexed="64"/>
      </patternFill>
    </fill>
  </fills>
  <borders count="3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7"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260">
    <xf numFmtId="0" fontId="0" fillId="0" borderId="0" xfId="0"/>
    <xf numFmtId="0" fontId="2" fillId="0" borderId="0" xfId="1" applyFont="1" applyProtection="1">
      <protection hidden="1"/>
    </xf>
    <xf numFmtId="9" fontId="2" fillId="0" borderId="0" xfId="1" applyNumberFormat="1" applyFont="1" applyProtection="1">
      <protection hidden="1"/>
    </xf>
    <xf numFmtId="0" fontId="5" fillId="3" borderId="4" xfId="1" applyFont="1" applyFill="1" applyBorder="1" applyProtection="1">
      <protection hidden="1"/>
    </xf>
    <xf numFmtId="0" fontId="6" fillId="3" borderId="4" xfId="1" applyFont="1" applyFill="1" applyBorder="1" applyProtection="1">
      <protection hidden="1"/>
    </xf>
    <xf numFmtId="0" fontId="4" fillId="3" borderId="4" xfId="1" applyFont="1" applyFill="1" applyBorder="1" applyProtection="1">
      <protection hidden="1"/>
    </xf>
    <xf numFmtId="0" fontId="6" fillId="3" borderId="4" xfId="1" applyFont="1" applyFill="1" applyBorder="1" applyAlignment="1" applyProtection="1">
      <alignment horizontal="center"/>
      <protection hidden="1"/>
    </xf>
    <xf numFmtId="0" fontId="2" fillId="0" borderId="4" xfId="1" applyFont="1" applyBorder="1" applyAlignment="1" applyProtection="1">
      <alignment horizontal="center"/>
      <protection hidden="1"/>
    </xf>
    <xf numFmtId="0" fontId="2" fillId="0" borderId="4" xfId="1" applyFont="1" applyBorder="1" applyProtection="1">
      <protection hidden="1"/>
    </xf>
    <xf numFmtId="0" fontId="2" fillId="0" borderId="5" xfId="1" applyFont="1" applyBorder="1" applyProtection="1">
      <protection hidden="1"/>
    </xf>
    <xf numFmtId="0" fontId="2" fillId="0" borderId="6" xfId="1" applyFont="1" applyBorder="1" applyProtection="1">
      <protection hidden="1"/>
    </xf>
    <xf numFmtId="0" fontId="2" fillId="0" borderId="0" xfId="1" quotePrefix="1" applyFont="1" applyProtection="1">
      <protection hidden="1"/>
    </xf>
    <xf numFmtId="1" fontId="3" fillId="0" borderId="4" xfId="1" applyNumberFormat="1" applyFont="1" applyBorder="1" applyProtection="1">
      <protection hidden="1"/>
    </xf>
    <xf numFmtId="0" fontId="8" fillId="0" borderId="0" xfId="1" applyFont="1" applyProtection="1">
      <protection hidden="1"/>
    </xf>
    <xf numFmtId="0" fontId="9" fillId="0" borderId="0" xfId="1" applyFont="1" applyProtection="1">
      <protection hidden="1"/>
    </xf>
    <xf numFmtId="0" fontId="8" fillId="0" borderId="0" xfId="1" applyFont="1" applyAlignment="1" applyProtection="1">
      <alignment horizontal="right"/>
      <protection hidden="1"/>
    </xf>
    <xf numFmtId="0" fontId="14" fillId="0" borderId="0" xfId="1" applyFont="1" applyProtection="1">
      <protection hidden="1"/>
    </xf>
    <xf numFmtId="3" fontId="9" fillId="0" borderId="0" xfId="1" applyNumberFormat="1" applyFont="1" applyAlignment="1" applyProtection="1">
      <alignment horizontal="right"/>
      <protection hidden="1"/>
    </xf>
    <xf numFmtId="3" fontId="9" fillId="0" borderId="0" xfId="1" applyNumberFormat="1" applyFont="1" applyProtection="1">
      <protection hidden="1"/>
    </xf>
    <xf numFmtId="168" fontId="18" fillId="3" borderId="0" xfId="2" applyNumberFormat="1" applyFont="1" applyFill="1" applyBorder="1" applyAlignment="1" applyProtection="1">
      <alignment horizontal="center"/>
      <protection hidden="1"/>
    </xf>
    <xf numFmtId="0" fontId="17"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wrapText="1"/>
      <protection hidden="1"/>
    </xf>
    <xf numFmtId="0" fontId="19" fillId="3" borderId="25" xfId="1" applyFont="1" applyFill="1" applyBorder="1" applyProtection="1">
      <protection hidden="1"/>
    </xf>
    <xf numFmtId="0" fontId="20" fillId="3" borderId="8" xfId="1" applyFont="1" applyFill="1" applyBorder="1" applyProtection="1">
      <protection hidden="1"/>
    </xf>
    <xf numFmtId="0" fontId="18" fillId="3" borderId="8" xfId="1" applyFont="1" applyFill="1" applyBorder="1" applyProtection="1">
      <protection hidden="1"/>
    </xf>
    <xf numFmtId="0" fontId="18" fillId="3" borderId="8" xfId="1" applyFont="1" applyFill="1" applyBorder="1" applyAlignment="1" applyProtection="1">
      <alignment horizontal="center"/>
      <protection hidden="1"/>
    </xf>
    <xf numFmtId="0" fontId="18" fillId="3" borderId="8" xfId="1" applyFont="1" applyFill="1" applyBorder="1" applyAlignment="1" applyProtection="1">
      <alignment horizontal="center" wrapText="1"/>
      <protection hidden="1"/>
    </xf>
    <xf numFmtId="0" fontId="20" fillId="3" borderId="14" xfId="1" applyFont="1" applyFill="1" applyBorder="1" applyProtection="1">
      <protection hidden="1"/>
    </xf>
    <xf numFmtId="0" fontId="18" fillId="3" borderId="11" xfId="1" applyFont="1" applyFill="1" applyBorder="1" applyProtection="1">
      <protection hidden="1"/>
    </xf>
    <xf numFmtId="0" fontId="20" fillId="3" borderId="0" xfId="1" applyFont="1" applyFill="1" applyAlignment="1" applyProtection="1">
      <alignment horizontal="right" wrapText="1"/>
      <protection hidden="1"/>
    </xf>
    <xf numFmtId="0" fontId="20" fillId="3" borderId="0" xfId="1" applyFont="1" applyFill="1" applyProtection="1">
      <protection hidden="1"/>
    </xf>
    <xf numFmtId="0" fontId="18" fillId="3" borderId="0" xfId="1" applyFont="1" applyFill="1" applyAlignment="1" applyProtection="1">
      <alignment horizontal="center" wrapText="1"/>
      <protection hidden="1"/>
    </xf>
    <xf numFmtId="0" fontId="20" fillId="3" borderId="9" xfId="1" applyFont="1" applyFill="1" applyBorder="1" applyProtection="1">
      <protection hidden="1"/>
    </xf>
    <xf numFmtId="0" fontId="18" fillId="3" borderId="0" xfId="1" applyFont="1" applyFill="1" applyProtection="1">
      <protection hidden="1"/>
    </xf>
    <xf numFmtId="0" fontId="18" fillId="3" borderId="0" xfId="1" applyFont="1" applyFill="1" applyAlignment="1" applyProtection="1">
      <alignment horizontal="center"/>
      <protection hidden="1"/>
    </xf>
    <xf numFmtId="0" fontId="18" fillId="3" borderId="10" xfId="1" applyFont="1" applyFill="1" applyBorder="1" applyProtection="1">
      <protection hidden="1"/>
    </xf>
    <xf numFmtId="0" fontId="20" fillId="3" borderId="0" xfId="1" applyFont="1" applyFill="1" applyAlignment="1" applyProtection="1">
      <alignment horizontal="right" vertical="center"/>
      <protection hidden="1"/>
    </xf>
    <xf numFmtId="3" fontId="15" fillId="6" borderId="0" xfId="1" applyNumberFormat="1" applyFont="1" applyFill="1" applyAlignment="1" applyProtection="1">
      <alignment horizontal="left"/>
      <protection locked="0" hidden="1"/>
    </xf>
    <xf numFmtId="0" fontId="20" fillId="3" borderId="4" xfId="1" applyFont="1" applyFill="1" applyBorder="1" applyProtection="1">
      <protection hidden="1"/>
    </xf>
    <xf numFmtId="3" fontId="15" fillId="8" borderId="0" xfId="1" applyNumberFormat="1" applyFont="1" applyFill="1" applyAlignment="1" applyProtection="1">
      <alignment horizontal="left"/>
      <protection locked="0" hidden="1"/>
    </xf>
    <xf numFmtId="0" fontId="18" fillId="3" borderId="12" xfId="1" applyFont="1" applyFill="1" applyBorder="1" applyProtection="1">
      <protection hidden="1"/>
    </xf>
    <xf numFmtId="0" fontId="21" fillId="6" borderId="4" xfId="1" applyFont="1" applyFill="1" applyBorder="1" applyAlignment="1" applyProtection="1">
      <alignment horizontal="right"/>
      <protection locked="0" hidden="1"/>
    </xf>
    <xf numFmtId="0" fontId="15" fillId="7" borderId="4" xfId="1" applyFont="1" applyFill="1" applyBorder="1" applyAlignment="1" applyProtection="1">
      <alignment horizontal="right"/>
      <protection hidden="1"/>
    </xf>
    <xf numFmtId="0" fontId="20" fillId="3" borderId="12" xfId="1" applyFont="1" applyFill="1" applyBorder="1" applyProtection="1">
      <protection hidden="1"/>
    </xf>
    <xf numFmtId="0" fontId="20" fillId="3" borderId="13" xfId="1" applyFont="1" applyFill="1" applyBorder="1" applyProtection="1">
      <protection hidden="1"/>
    </xf>
    <xf numFmtId="0" fontId="18" fillId="3" borderId="0" xfId="1" applyFont="1" applyFill="1" applyAlignment="1" applyProtection="1">
      <alignment horizontal="right"/>
      <protection hidden="1"/>
    </xf>
    <xf numFmtId="166" fontId="22" fillId="7" borderId="4" xfId="1" applyNumberFormat="1" applyFont="1" applyFill="1" applyBorder="1" applyAlignment="1" applyProtection="1">
      <alignment horizontal="right"/>
      <protection hidden="1"/>
    </xf>
    <xf numFmtId="166" fontId="22" fillId="5" borderId="4" xfId="1" applyNumberFormat="1" applyFont="1" applyFill="1" applyBorder="1" applyAlignment="1" applyProtection="1">
      <alignment horizontal="right"/>
      <protection hidden="1"/>
    </xf>
    <xf numFmtId="0" fontId="8" fillId="0" borderId="15" xfId="1" applyFont="1" applyBorder="1" applyAlignment="1" applyProtection="1">
      <alignment horizontal="left"/>
      <protection hidden="1"/>
    </xf>
    <xf numFmtId="0" fontId="8" fillId="0" borderId="16" xfId="1" applyFont="1" applyBorder="1" applyProtection="1">
      <protection hidden="1"/>
    </xf>
    <xf numFmtId="166" fontId="8" fillId="6" borderId="4" xfId="1" applyNumberFormat="1" applyFont="1" applyFill="1" applyBorder="1" applyProtection="1">
      <protection locked="0" hidden="1"/>
    </xf>
    <xf numFmtId="0" fontId="8" fillId="0" borderId="8" xfId="1" applyFont="1" applyBorder="1" applyProtection="1">
      <protection hidden="1"/>
    </xf>
    <xf numFmtId="0" fontId="9" fillId="0" borderId="8" xfId="1" applyFont="1" applyBorder="1" applyProtection="1">
      <protection hidden="1"/>
    </xf>
    <xf numFmtId="0" fontId="9" fillId="0" borderId="14" xfId="1" applyFont="1" applyBorder="1" applyProtection="1">
      <protection hidden="1"/>
    </xf>
    <xf numFmtId="0" fontId="15" fillId="0" borderId="17" xfId="1" applyFont="1" applyBorder="1" applyProtection="1">
      <protection hidden="1"/>
    </xf>
    <xf numFmtId="0" fontId="8" fillId="0" borderId="18" xfId="1" applyFont="1" applyBorder="1" applyProtection="1">
      <protection hidden="1"/>
    </xf>
    <xf numFmtId="166" fontId="8" fillId="0" borderId="4" xfId="1" applyNumberFormat="1" applyFont="1" applyBorder="1" applyProtection="1">
      <protection hidden="1"/>
    </xf>
    <xf numFmtId="0" fontId="9" fillId="0" borderId="9" xfId="1" applyFont="1" applyBorder="1" applyProtection="1">
      <protection hidden="1"/>
    </xf>
    <xf numFmtId="0" fontId="8" fillId="0" borderId="19" xfId="1" applyFont="1" applyBorder="1" applyAlignment="1" applyProtection="1">
      <alignment horizontal="left" indent="1"/>
      <protection hidden="1"/>
    </xf>
    <xf numFmtId="0" fontId="8" fillId="0" borderId="20" xfId="1" applyFont="1" applyBorder="1" applyProtection="1">
      <protection hidden="1"/>
    </xf>
    <xf numFmtId="0" fontId="8" fillId="0" borderId="0" xfId="1" quotePrefix="1" applyFont="1" applyProtection="1">
      <protection hidden="1"/>
    </xf>
    <xf numFmtId="0" fontId="8" fillId="0" borderId="10" xfId="1" applyFont="1" applyBorder="1" applyAlignment="1" applyProtection="1">
      <alignment horizontal="left" indent="1"/>
      <protection hidden="1"/>
    </xf>
    <xf numFmtId="166" fontId="8" fillId="5" borderId="4" xfId="1" applyNumberFormat="1" applyFont="1" applyFill="1" applyBorder="1" applyProtection="1">
      <protection hidden="1"/>
    </xf>
    <xf numFmtId="0" fontId="22" fillId="0" borderId="10" xfId="1" applyFont="1" applyBorder="1" applyAlignment="1" applyProtection="1">
      <alignment horizontal="right"/>
      <protection hidden="1"/>
    </xf>
    <xf numFmtId="0" fontId="22" fillId="0" borderId="0" xfId="1" applyFont="1" applyAlignment="1" applyProtection="1">
      <alignment horizontal="right"/>
      <protection hidden="1"/>
    </xf>
    <xf numFmtId="0" fontId="8" fillId="0" borderId="17" xfId="1" applyFont="1" applyBorder="1" applyProtection="1">
      <protection hidden="1"/>
    </xf>
    <xf numFmtId="0" fontId="22" fillId="0" borderId="18" xfId="1" applyFont="1" applyBorder="1" applyAlignment="1" applyProtection="1">
      <alignment horizontal="right"/>
      <protection hidden="1"/>
    </xf>
    <xf numFmtId="0" fontId="23" fillId="0" borderId="0" xfId="1" applyFont="1" applyProtection="1">
      <protection hidden="1"/>
    </xf>
    <xf numFmtId="0" fontId="8" fillId="0" borderId="21" xfId="1" applyFont="1" applyBorder="1" applyProtection="1">
      <protection hidden="1"/>
    </xf>
    <xf numFmtId="0" fontId="22" fillId="0" borderId="22" xfId="1" applyFont="1" applyBorder="1" applyAlignment="1" applyProtection="1">
      <alignment horizontal="right"/>
      <protection hidden="1"/>
    </xf>
    <xf numFmtId="0" fontId="8" fillId="0" borderId="11" xfId="1" applyFont="1" applyBorder="1" applyProtection="1">
      <protection hidden="1"/>
    </xf>
    <xf numFmtId="0" fontId="22" fillId="0" borderId="12" xfId="1" applyFont="1" applyBorder="1" applyAlignment="1" applyProtection="1">
      <alignment horizontal="right"/>
      <protection hidden="1"/>
    </xf>
    <xf numFmtId="166" fontId="8" fillId="0" borderId="2" xfId="1" applyNumberFormat="1" applyFont="1" applyBorder="1" applyProtection="1">
      <protection hidden="1"/>
    </xf>
    <xf numFmtId="0" fontId="8" fillId="0" borderId="12" xfId="1" quotePrefix="1" applyFont="1" applyBorder="1" applyProtection="1">
      <protection hidden="1"/>
    </xf>
    <xf numFmtId="0" fontId="9" fillId="0" borderId="12" xfId="1" applyFont="1" applyBorder="1" applyProtection="1">
      <protection hidden="1"/>
    </xf>
    <xf numFmtId="0" fontId="9" fillId="0" borderId="13" xfId="1" applyFont="1" applyBorder="1" applyProtection="1">
      <protection hidden="1"/>
    </xf>
    <xf numFmtId="0" fontId="18" fillId="3" borderId="25" xfId="1" applyFont="1" applyFill="1" applyBorder="1" applyAlignment="1" applyProtection="1">
      <alignment horizontal="left" wrapText="1"/>
      <protection hidden="1"/>
    </xf>
    <xf numFmtId="0" fontId="18" fillId="3" borderId="31" xfId="1" applyFont="1" applyFill="1" applyBorder="1" applyAlignment="1" applyProtection="1">
      <alignment horizontal="left" wrapText="1"/>
      <protection hidden="1"/>
    </xf>
    <xf numFmtId="0" fontId="18" fillId="3" borderId="31" xfId="1" applyFont="1" applyFill="1" applyBorder="1" applyAlignment="1" applyProtection="1">
      <alignment horizontal="center" wrapText="1"/>
      <protection hidden="1"/>
    </xf>
    <xf numFmtId="0" fontId="18" fillId="3" borderId="34" xfId="1" applyFont="1" applyFill="1" applyBorder="1" applyAlignment="1" applyProtection="1">
      <alignment horizontal="center" wrapText="1"/>
      <protection hidden="1"/>
    </xf>
    <xf numFmtId="0" fontId="18" fillId="3" borderId="14" xfId="1" applyFont="1" applyFill="1" applyBorder="1" applyAlignment="1" applyProtection="1">
      <alignment horizontal="center" wrapText="1"/>
      <protection hidden="1"/>
    </xf>
    <xf numFmtId="0" fontId="8" fillId="0" borderId="7" xfId="1" applyFont="1" applyBorder="1" applyAlignment="1" applyProtection="1">
      <alignment horizontal="left"/>
      <protection hidden="1"/>
    </xf>
    <xf numFmtId="0" fontId="8" fillId="0" borderId="16" xfId="1" applyFont="1" applyBorder="1" applyAlignment="1" applyProtection="1">
      <alignment horizontal="center"/>
      <protection hidden="1"/>
    </xf>
    <xf numFmtId="4" fontId="8" fillId="0" borderId="16" xfId="1" applyNumberFormat="1" applyFont="1" applyBorder="1" applyAlignment="1" applyProtection="1">
      <alignment horizontal="center"/>
      <protection hidden="1"/>
    </xf>
    <xf numFmtId="2" fontId="11" fillId="0" borderId="8" xfId="1" applyNumberFormat="1" applyFont="1" applyBorder="1" applyAlignment="1" applyProtection="1">
      <alignment horizontal="center"/>
      <protection hidden="1"/>
    </xf>
    <xf numFmtId="4" fontId="8" fillId="0" borderId="14" xfId="1" applyNumberFormat="1" applyFont="1" applyBorder="1" applyAlignment="1" applyProtection="1">
      <alignment horizontal="center"/>
      <protection hidden="1"/>
    </xf>
    <xf numFmtId="0" fontId="9" fillId="0" borderId="0" xfId="1" applyFont="1" applyAlignment="1" applyProtection="1">
      <alignment horizontal="center"/>
      <protection hidden="1"/>
    </xf>
    <xf numFmtId="0" fontId="8" fillId="0" borderId="10" xfId="1" applyFont="1" applyBorder="1" applyAlignment="1" applyProtection="1">
      <alignment horizontal="left"/>
      <protection hidden="1"/>
    </xf>
    <xf numFmtId="0" fontId="22" fillId="0" borderId="4" xfId="1" applyFont="1" applyBorder="1" applyAlignment="1" applyProtection="1">
      <alignment horizontal="center"/>
      <protection hidden="1"/>
    </xf>
    <xf numFmtId="3" fontId="8" fillId="0" borderId="4" xfId="1" applyNumberFormat="1" applyFont="1" applyBorder="1" applyAlignment="1" applyProtection="1">
      <alignment horizontal="center"/>
      <protection hidden="1"/>
    </xf>
    <xf numFmtId="2" fontId="11" fillId="0" borderId="0" xfId="1" applyNumberFormat="1" applyFont="1" applyAlignment="1" applyProtection="1">
      <alignment horizontal="center"/>
      <protection hidden="1"/>
    </xf>
    <xf numFmtId="4" fontId="8" fillId="0" borderId="9" xfId="1" applyNumberFormat="1" applyFont="1" applyBorder="1" applyAlignment="1" applyProtection="1">
      <alignment horizontal="center"/>
      <protection hidden="1"/>
    </xf>
    <xf numFmtId="0" fontId="8" fillId="0" borderId="20" xfId="1" applyFont="1" applyBorder="1" applyAlignment="1" applyProtection="1">
      <alignment horizontal="center"/>
      <protection hidden="1"/>
    </xf>
    <xf numFmtId="9" fontId="8" fillId="0" borderId="22" xfId="3" applyFont="1" applyFill="1" applyBorder="1" applyAlignment="1" applyProtection="1">
      <alignment horizontal="center"/>
      <protection hidden="1"/>
    </xf>
    <xf numFmtId="167" fontId="8" fillId="0" borderId="22" xfId="3" applyNumberFormat="1" applyFont="1" applyFill="1" applyBorder="1" applyAlignment="1" applyProtection="1">
      <alignment horizontal="center"/>
      <protection hidden="1"/>
    </xf>
    <xf numFmtId="167" fontId="11" fillId="0" borderId="0" xfId="1" applyNumberFormat="1" applyFont="1" applyAlignment="1" applyProtection="1">
      <alignment horizontal="center"/>
      <protection hidden="1"/>
    </xf>
    <xf numFmtId="10" fontId="8" fillId="0" borderId="9" xfId="3" applyNumberFormat="1" applyFont="1" applyFill="1" applyBorder="1" applyAlignment="1" applyProtection="1">
      <alignment horizontal="center"/>
      <protection hidden="1"/>
    </xf>
    <xf numFmtId="0" fontId="24" fillId="0" borderId="0" xfId="1" applyFont="1" applyProtection="1">
      <protection hidden="1"/>
    </xf>
    <xf numFmtId="0" fontId="11" fillId="0" borderId="23" xfId="1" applyFont="1" applyBorder="1" applyAlignment="1" applyProtection="1">
      <alignment horizontal="left"/>
      <protection hidden="1"/>
    </xf>
    <xf numFmtId="167" fontId="8" fillId="2" borderId="4" xfId="3" applyNumberFormat="1" applyFont="1" applyFill="1" applyBorder="1" applyAlignment="1" applyProtection="1">
      <alignment horizontal="center"/>
      <protection hidden="1"/>
    </xf>
    <xf numFmtId="9" fontId="11" fillId="0" borderId="4" xfId="3" applyFont="1" applyFill="1" applyBorder="1" applyAlignment="1" applyProtection="1">
      <alignment horizontal="center"/>
      <protection hidden="1"/>
    </xf>
    <xf numFmtId="167" fontId="8" fillId="2" borderId="27" xfId="3" applyNumberFormat="1" applyFont="1" applyFill="1" applyBorder="1" applyAlignment="1" applyProtection="1">
      <alignment horizontal="center"/>
      <protection hidden="1"/>
    </xf>
    <xf numFmtId="165" fontId="9" fillId="2" borderId="32" xfId="1" applyNumberFormat="1" applyFont="1" applyFill="1" applyBorder="1" applyAlignment="1" applyProtection="1">
      <alignment horizontal="center"/>
      <protection hidden="1"/>
    </xf>
    <xf numFmtId="0" fontId="11" fillId="0" borderId="24" xfId="1" applyFont="1" applyBorder="1" applyAlignment="1" applyProtection="1">
      <alignment horizontal="left"/>
      <protection hidden="1"/>
    </xf>
    <xf numFmtId="0" fontId="22" fillId="0" borderId="2" xfId="1" applyFont="1" applyBorder="1" applyAlignment="1" applyProtection="1">
      <alignment horizontal="center"/>
      <protection hidden="1"/>
    </xf>
    <xf numFmtId="165" fontId="8" fillId="2" borderId="2" xfId="3" applyNumberFormat="1" applyFont="1" applyFill="1" applyBorder="1" applyAlignment="1" applyProtection="1">
      <alignment horizontal="center"/>
      <protection hidden="1"/>
    </xf>
    <xf numFmtId="0" fontId="11" fillId="0" borderId="2" xfId="1" applyFont="1" applyBorder="1" applyAlignment="1" applyProtection="1">
      <alignment horizontal="center"/>
      <protection hidden="1"/>
    </xf>
    <xf numFmtId="165" fontId="8" fillId="2" borderId="3" xfId="3" applyNumberFormat="1" applyFont="1" applyFill="1" applyBorder="1" applyAlignment="1" applyProtection="1">
      <alignment horizontal="center"/>
      <protection hidden="1"/>
    </xf>
    <xf numFmtId="165" fontId="9" fillId="2" borderId="29" xfId="1" applyNumberFormat="1" applyFont="1" applyFill="1" applyBorder="1" applyAlignment="1" applyProtection="1">
      <alignment horizontal="center"/>
      <protection hidden="1"/>
    </xf>
    <xf numFmtId="0" fontId="11" fillId="0" borderId="0" xfId="1" applyFont="1" applyAlignment="1" applyProtection="1">
      <alignment horizontal="left"/>
      <protection hidden="1"/>
    </xf>
    <xf numFmtId="0" fontId="22" fillId="0" borderId="0" xfId="1" applyFont="1" applyAlignment="1" applyProtection="1">
      <alignment horizontal="center"/>
      <protection hidden="1"/>
    </xf>
    <xf numFmtId="4" fontId="8" fillId="0" borderId="0" xfId="1" applyNumberFormat="1" applyFont="1" applyAlignment="1" applyProtection="1">
      <alignment horizontal="center"/>
      <protection hidden="1"/>
    </xf>
    <xf numFmtId="4" fontId="12" fillId="0" borderId="0" xfId="1" applyNumberFormat="1" applyFont="1" applyAlignment="1" applyProtection="1">
      <alignment horizontal="center"/>
      <protection hidden="1"/>
    </xf>
    <xf numFmtId="165" fontId="12" fillId="0" borderId="33" xfId="1" applyNumberFormat="1" applyFont="1" applyBorder="1" applyAlignment="1" applyProtection="1">
      <alignment horizontal="center"/>
      <protection hidden="1"/>
    </xf>
    <xf numFmtId="0" fontId="9" fillId="0" borderId="0" xfId="1" applyFont="1" applyAlignment="1" applyProtection="1">
      <alignment horizontal="left"/>
      <protection hidden="1"/>
    </xf>
    <xf numFmtId="4" fontId="9" fillId="0" borderId="0" xfId="1" applyNumberFormat="1" applyFont="1" applyAlignment="1" applyProtection="1">
      <alignment horizontal="center"/>
      <protection hidden="1"/>
    </xf>
    <xf numFmtId="0" fontId="12" fillId="0" borderId="0" xfId="1" applyFont="1" applyAlignment="1" applyProtection="1">
      <alignment horizontal="center"/>
      <protection hidden="1"/>
    </xf>
    <xf numFmtId="0" fontId="25" fillId="3" borderId="25" xfId="1" applyFont="1" applyFill="1" applyBorder="1" applyAlignment="1" applyProtection="1">
      <alignment horizontal="left"/>
      <protection hidden="1"/>
    </xf>
    <xf numFmtId="0" fontId="26" fillId="3" borderId="8" xfId="1" applyFont="1" applyFill="1" applyBorder="1" applyProtection="1">
      <protection hidden="1"/>
    </xf>
    <xf numFmtId="0" fontId="26" fillId="3" borderId="14" xfId="1" applyFont="1" applyFill="1" applyBorder="1" applyProtection="1">
      <protection hidden="1"/>
    </xf>
    <xf numFmtId="0" fontId="9" fillId="0" borderId="10" xfId="1" applyFont="1" applyBorder="1" applyProtection="1">
      <protection hidden="1"/>
    </xf>
    <xf numFmtId="0" fontId="18" fillId="3" borderId="11" xfId="1" applyFont="1" applyFill="1" applyBorder="1" applyAlignment="1" applyProtection="1">
      <alignment horizontal="left" wrapText="1"/>
      <protection hidden="1"/>
    </xf>
    <xf numFmtId="0" fontId="18" fillId="3" borderId="12" xfId="1" applyFont="1" applyFill="1" applyBorder="1" applyAlignment="1" applyProtection="1">
      <alignment horizontal="center" wrapText="1"/>
      <protection hidden="1"/>
    </xf>
    <xf numFmtId="0" fontId="18" fillId="3" borderId="13" xfId="1" applyFont="1" applyFill="1" applyBorder="1" applyAlignment="1" applyProtection="1">
      <alignment horizontal="center" wrapText="1"/>
      <protection hidden="1"/>
    </xf>
    <xf numFmtId="49" fontId="9" fillId="0" borderId="0" xfId="1" applyNumberFormat="1" applyFont="1" applyProtection="1">
      <protection hidden="1"/>
    </xf>
    <xf numFmtId="168" fontId="9" fillId="0" borderId="0" xfId="2" applyNumberFormat="1" applyFont="1" applyFill="1" applyBorder="1" applyProtection="1">
      <protection hidden="1"/>
    </xf>
    <xf numFmtId="0" fontId="8" fillId="4" borderId="26" xfId="1" applyFont="1" applyFill="1" applyBorder="1" applyAlignment="1" applyProtection="1">
      <alignment horizontal="left"/>
      <protection hidden="1"/>
    </xf>
    <xf numFmtId="9" fontId="11" fillId="2" borderId="1" xfId="3" applyFont="1" applyFill="1" applyBorder="1" applyAlignment="1" applyProtection="1">
      <alignment horizontal="center"/>
      <protection hidden="1"/>
    </xf>
    <xf numFmtId="0" fontId="22" fillId="2" borderId="1" xfId="1" applyFont="1" applyFill="1" applyBorder="1" applyAlignment="1" applyProtection="1">
      <alignment horizontal="center"/>
      <protection hidden="1"/>
    </xf>
    <xf numFmtId="9" fontId="8" fillId="2" borderId="1" xfId="3" applyFont="1" applyFill="1" applyBorder="1" applyAlignment="1" applyProtection="1">
      <alignment horizontal="center"/>
      <protection hidden="1"/>
    </xf>
    <xf numFmtId="0" fontId="8" fillId="2" borderId="1" xfId="1" applyFont="1" applyFill="1" applyBorder="1" applyAlignment="1" applyProtection="1">
      <alignment horizontal="center"/>
      <protection hidden="1"/>
    </xf>
    <xf numFmtId="9" fontId="8" fillId="2" borderId="30" xfId="3" applyFont="1" applyFill="1" applyBorder="1" applyAlignment="1" applyProtection="1">
      <alignment horizontal="center"/>
      <protection hidden="1"/>
    </xf>
    <xf numFmtId="9" fontId="8" fillId="2" borderId="28" xfId="3" applyFont="1" applyFill="1" applyBorder="1" applyAlignment="1" applyProtection="1">
      <alignment horizontal="center"/>
      <protection hidden="1"/>
    </xf>
    <xf numFmtId="0" fontId="8" fillId="0" borderId="23" xfId="1" applyFont="1" applyBorder="1" applyAlignment="1" applyProtection="1">
      <alignment horizontal="left"/>
      <protection hidden="1"/>
    </xf>
    <xf numFmtId="0" fontId="11" fillId="0" borderId="4" xfId="1" applyFont="1" applyBorder="1" applyAlignment="1" applyProtection="1">
      <alignment horizontal="center"/>
      <protection hidden="1"/>
    </xf>
    <xf numFmtId="0" fontId="11" fillId="0" borderId="5" xfId="1" applyFont="1" applyBorder="1" applyAlignment="1" applyProtection="1">
      <alignment horizontal="center"/>
      <protection hidden="1"/>
    </xf>
    <xf numFmtId="0" fontId="11" fillId="0" borderId="27" xfId="1" applyFont="1" applyBorder="1" applyAlignment="1" applyProtection="1">
      <alignment horizontal="center"/>
      <protection hidden="1"/>
    </xf>
    <xf numFmtId="0" fontId="8" fillId="4" borderId="23" xfId="1" applyFont="1" applyFill="1" applyBorder="1" applyAlignment="1" applyProtection="1">
      <alignment horizontal="left"/>
      <protection hidden="1"/>
    </xf>
    <xf numFmtId="0" fontId="11" fillId="2" borderId="4" xfId="1" applyFont="1" applyFill="1" applyBorder="1" applyAlignment="1" applyProtection="1">
      <alignment horizontal="center"/>
      <protection hidden="1"/>
    </xf>
    <xf numFmtId="0" fontId="22" fillId="2" borderId="4" xfId="1" applyFont="1" applyFill="1" applyBorder="1" applyAlignment="1" applyProtection="1">
      <alignment horizontal="center"/>
      <protection hidden="1"/>
    </xf>
    <xf numFmtId="0" fontId="8" fillId="2" borderId="4" xfId="1" applyFont="1" applyFill="1" applyBorder="1" applyAlignment="1" applyProtection="1">
      <alignment horizontal="center"/>
      <protection hidden="1"/>
    </xf>
    <xf numFmtId="0" fontId="8" fillId="2" borderId="27" xfId="1" applyFont="1" applyFill="1" applyBorder="1" applyAlignment="1" applyProtection="1">
      <alignment horizontal="center"/>
      <protection hidden="1"/>
    </xf>
    <xf numFmtId="0" fontId="8" fillId="0" borderId="24" xfId="1" applyFont="1" applyBorder="1" applyAlignment="1" applyProtection="1">
      <alignment horizontal="left"/>
      <protection hidden="1"/>
    </xf>
    <xf numFmtId="0" fontId="8" fillId="0" borderId="3" xfId="1" applyFont="1" applyBorder="1" applyAlignment="1" applyProtection="1">
      <alignment horizontal="center"/>
      <protection hidden="1"/>
    </xf>
    <xf numFmtId="0" fontId="27" fillId="0" borderId="10" xfId="1" applyFont="1" applyBorder="1" applyProtection="1">
      <protection hidden="1"/>
    </xf>
    <xf numFmtId="0" fontId="27" fillId="0" borderId="0" xfId="1" applyFont="1" applyProtection="1">
      <protection hidden="1"/>
    </xf>
    <xf numFmtId="0" fontId="28" fillId="0" borderId="10" xfId="1" applyFont="1" applyBorder="1" applyProtection="1">
      <protection hidden="1"/>
    </xf>
    <xf numFmtId="0" fontId="28" fillId="0" borderId="0" xfId="1" applyFont="1" applyProtection="1">
      <protection hidden="1"/>
    </xf>
    <xf numFmtId="0" fontId="27" fillId="0" borderId="10" xfId="1" quotePrefix="1" applyFont="1" applyBorder="1" applyProtection="1">
      <protection hidden="1"/>
    </xf>
    <xf numFmtId="49" fontId="27" fillId="0" borderId="10" xfId="1" applyNumberFormat="1" applyFont="1" applyBorder="1" applyProtection="1">
      <protection hidden="1"/>
    </xf>
    <xf numFmtId="0" fontId="9" fillId="0" borderId="11" xfId="1" applyFont="1" applyBorder="1" applyProtection="1">
      <protection hidden="1"/>
    </xf>
    <xf numFmtId="9" fontId="9" fillId="0" borderId="0" xfId="3" applyFont="1" applyProtection="1">
      <protection hidden="1"/>
    </xf>
    <xf numFmtId="9" fontId="9" fillId="0" borderId="0" xfId="1" applyNumberFormat="1" applyFont="1" applyProtection="1">
      <protection hidden="1"/>
    </xf>
    <xf numFmtId="0" fontId="29" fillId="3" borderId="12" xfId="1" applyFont="1" applyFill="1" applyBorder="1" applyAlignment="1" applyProtection="1">
      <alignment horizontal="center" wrapText="1"/>
      <protection hidden="1"/>
    </xf>
    <xf numFmtId="0" fontId="30" fillId="0" borderId="0" xfId="0" applyFont="1"/>
    <xf numFmtId="0" fontId="30" fillId="9" borderId="7" xfId="4" applyFont="1" applyFill="1" applyBorder="1" applyProtection="1">
      <protection hidden="1"/>
    </xf>
    <xf numFmtId="0" fontId="30" fillId="9" borderId="8" xfId="4" applyFont="1" applyFill="1" applyBorder="1" applyProtection="1">
      <protection hidden="1"/>
    </xf>
    <xf numFmtId="0" fontId="31" fillId="9" borderId="14" xfId="4" applyFont="1" applyFill="1" applyBorder="1" applyAlignment="1" applyProtection="1">
      <alignment horizontal="right"/>
      <protection hidden="1"/>
    </xf>
    <xf numFmtId="0" fontId="32" fillId="9" borderId="10" xfId="4" applyFont="1" applyFill="1" applyBorder="1" applyProtection="1">
      <protection hidden="1"/>
    </xf>
    <xf numFmtId="0" fontId="32" fillId="9" borderId="0" xfId="4" applyFont="1" applyFill="1" applyAlignment="1" applyProtection="1">
      <alignment wrapText="1"/>
      <protection hidden="1"/>
    </xf>
    <xf numFmtId="0" fontId="33" fillId="9" borderId="9" xfId="4" applyFont="1" applyFill="1" applyBorder="1" applyProtection="1">
      <protection hidden="1"/>
    </xf>
    <xf numFmtId="0" fontId="33" fillId="0" borderId="0" xfId="0" applyFont="1"/>
    <xf numFmtId="0" fontId="34" fillId="9" borderId="10" xfId="4" applyFont="1" applyFill="1" applyBorder="1" applyAlignment="1" applyProtection="1">
      <alignment horizontal="center" wrapText="1"/>
      <protection hidden="1"/>
    </xf>
    <xf numFmtId="0" fontId="34" fillId="9" borderId="0" xfId="4" applyFont="1" applyFill="1" applyAlignment="1" applyProtection="1">
      <alignment horizontal="center" wrapText="1"/>
      <protection hidden="1"/>
    </xf>
    <xf numFmtId="0" fontId="31" fillId="9" borderId="0" xfId="4" applyFont="1" applyFill="1" applyAlignment="1" applyProtection="1">
      <alignment horizontal="center" vertical="center"/>
      <protection hidden="1"/>
    </xf>
    <xf numFmtId="0" fontId="30" fillId="9" borderId="9" xfId="4" applyFont="1" applyFill="1" applyBorder="1" applyProtection="1">
      <protection hidden="1"/>
    </xf>
    <xf numFmtId="0" fontId="35" fillId="9" borderId="10" xfId="4" applyFont="1" applyFill="1" applyBorder="1" applyProtection="1">
      <protection hidden="1"/>
    </xf>
    <xf numFmtId="0" fontId="33" fillId="9" borderId="0" xfId="4" applyFont="1" applyFill="1" applyProtection="1">
      <protection hidden="1"/>
    </xf>
    <xf numFmtId="0" fontId="36" fillId="9" borderId="0" xfId="4" applyFont="1" applyFill="1" applyProtection="1">
      <protection hidden="1"/>
    </xf>
    <xf numFmtId="0" fontId="36" fillId="9" borderId="0" xfId="4" applyFont="1" applyFill="1" applyAlignment="1" applyProtection="1">
      <alignment horizontal="center" wrapText="1"/>
      <protection hidden="1"/>
    </xf>
    <xf numFmtId="0" fontId="37" fillId="9" borderId="11" xfId="4" applyFont="1" applyFill="1" applyBorder="1" applyProtection="1">
      <protection hidden="1"/>
    </xf>
    <xf numFmtId="0" fontId="30" fillId="9" borderId="12" xfId="4" applyFont="1" applyFill="1" applyBorder="1" applyProtection="1">
      <protection hidden="1"/>
    </xf>
    <xf numFmtId="0" fontId="31" fillId="9" borderId="12" xfId="4" applyFont="1" applyFill="1" applyBorder="1" applyProtection="1">
      <protection hidden="1"/>
    </xf>
    <xf numFmtId="0" fontId="31" fillId="9" borderId="12" xfId="4" applyFont="1" applyFill="1" applyBorder="1" applyAlignment="1" applyProtection="1">
      <alignment horizontal="center" wrapText="1"/>
      <protection hidden="1"/>
    </xf>
    <xf numFmtId="0" fontId="30" fillId="9" borderId="13" xfId="4" applyFont="1" applyFill="1" applyBorder="1" applyProtection="1">
      <protection hidden="1"/>
    </xf>
    <xf numFmtId="0" fontId="38" fillId="0" borderId="0" xfId="5" applyFont="1" applyProtection="1">
      <protection hidden="1"/>
    </xf>
    <xf numFmtId="0" fontId="30" fillId="0" borderId="0" xfId="5" applyFont="1" applyProtection="1">
      <protection hidden="1"/>
    </xf>
    <xf numFmtId="0" fontId="39" fillId="0" borderId="0" xfId="5" applyFont="1" applyProtection="1">
      <protection hidden="1"/>
    </xf>
    <xf numFmtId="0" fontId="39" fillId="0" borderId="0" xfId="5" quotePrefix="1" applyFont="1" applyProtection="1">
      <protection hidden="1"/>
    </xf>
    <xf numFmtId="0" fontId="30" fillId="0" borderId="0" xfId="0" applyFont="1" applyAlignment="1">
      <alignment horizontal="left" vertical="top" wrapText="1"/>
    </xf>
    <xf numFmtId="0" fontId="40" fillId="0" borderId="0" xfId="5" applyFont="1" applyProtection="1">
      <protection hidden="1"/>
    </xf>
    <xf numFmtId="9" fontId="30" fillId="0" borderId="0" xfId="0" applyNumberFormat="1" applyFont="1"/>
    <xf numFmtId="0" fontId="39" fillId="0" borderId="0" xfId="5" applyFont="1" applyAlignment="1" applyProtection="1">
      <alignment horizontal="left"/>
      <protection hidden="1"/>
    </xf>
    <xf numFmtId="0" fontId="44" fillId="0" borderId="0" xfId="5" applyFont="1" applyAlignment="1" applyProtection="1">
      <alignment horizontal="left"/>
      <protection hidden="1"/>
    </xf>
    <xf numFmtId="165" fontId="30" fillId="0" borderId="0" xfId="0" applyNumberFormat="1" applyFont="1"/>
    <xf numFmtId="0" fontId="44" fillId="0" borderId="0" xfId="5" applyFont="1" applyProtection="1">
      <protection hidden="1"/>
    </xf>
    <xf numFmtId="0" fontId="30" fillId="0" borderId="0" xfId="5" applyFont="1"/>
    <xf numFmtId="165" fontId="30" fillId="0" borderId="0" xfId="5" applyNumberFormat="1" applyFont="1"/>
    <xf numFmtId="165" fontId="30" fillId="0" borderId="0" xfId="3" applyNumberFormat="1" applyFont="1"/>
    <xf numFmtId="0" fontId="31" fillId="0" borderId="0" xfId="5" applyFont="1"/>
    <xf numFmtId="9" fontId="30" fillId="0" borderId="0" xfId="3" applyFont="1"/>
    <xf numFmtId="0" fontId="45" fillId="9" borderId="35" xfId="4" applyFont="1" applyFill="1" applyBorder="1" applyProtection="1">
      <protection hidden="1"/>
    </xf>
    <xf numFmtId="0" fontId="45" fillId="9" borderId="18" xfId="4" applyFont="1" applyFill="1" applyBorder="1" applyProtection="1">
      <protection hidden="1"/>
    </xf>
    <xf numFmtId="0" fontId="45" fillId="9" borderId="18" xfId="4" applyFont="1" applyFill="1" applyBorder="1" applyAlignment="1" applyProtection="1">
      <alignment horizontal="right"/>
      <protection hidden="1"/>
    </xf>
    <xf numFmtId="0" fontId="45" fillId="9" borderId="36" xfId="4" applyFont="1" applyFill="1" applyBorder="1" applyProtection="1">
      <protection hidden="1"/>
    </xf>
    <xf numFmtId="0" fontId="45" fillId="9" borderId="37" xfId="4" applyFont="1" applyFill="1" applyBorder="1" applyProtection="1">
      <protection hidden="1"/>
    </xf>
    <xf numFmtId="0" fontId="45" fillId="9" borderId="22" xfId="4" applyFont="1" applyFill="1" applyBorder="1" applyProtection="1">
      <protection hidden="1"/>
    </xf>
    <xf numFmtId="0" fontId="45" fillId="9" borderId="22" xfId="4" applyFont="1" applyFill="1" applyBorder="1" applyAlignment="1" applyProtection="1">
      <alignment horizontal="right"/>
      <protection hidden="1"/>
    </xf>
    <xf numFmtId="0" fontId="45" fillId="9" borderId="38" xfId="4" applyFont="1" applyFill="1" applyBorder="1" applyAlignment="1" applyProtection="1">
      <alignment horizontal="left" vertical="top"/>
      <protection hidden="1"/>
    </xf>
    <xf numFmtId="0" fontId="30" fillId="0" borderId="0" xfId="4" applyFont="1" applyProtection="1">
      <protection hidden="1"/>
    </xf>
    <xf numFmtId="0" fontId="30" fillId="0" borderId="0" xfId="4" applyFont="1" applyAlignment="1" applyProtection="1">
      <alignment horizontal="center"/>
      <protection hidden="1"/>
    </xf>
    <xf numFmtId="1" fontId="30" fillId="10" borderId="4" xfId="2" applyNumberFormat="1" applyFont="1" applyFill="1" applyBorder="1" applyProtection="1">
      <protection locked="0"/>
    </xf>
    <xf numFmtId="0" fontId="30" fillId="0" borderId="6" xfId="4" applyFont="1" applyBorder="1" applyAlignment="1" applyProtection="1">
      <alignment horizontal="right"/>
      <protection hidden="1"/>
    </xf>
    <xf numFmtId="0" fontId="30" fillId="0" borderId="5" xfId="4" applyFont="1" applyBorder="1" applyProtection="1">
      <protection hidden="1"/>
    </xf>
    <xf numFmtId="0" fontId="30" fillId="0" borderId="6" xfId="4" applyFont="1" applyBorder="1" applyProtection="1">
      <protection hidden="1"/>
    </xf>
    <xf numFmtId="0" fontId="30" fillId="0" borderId="20" xfId="4" applyFont="1" applyBorder="1" applyProtection="1">
      <protection hidden="1"/>
    </xf>
    <xf numFmtId="165" fontId="30" fillId="0" borderId="4" xfId="2" applyNumberFormat="1" applyFont="1" applyFill="1" applyBorder="1" applyProtection="1">
      <protection locked="0"/>
    </xf>
    <xf numFmtId="9" fontId="46" fillId="0" borderId="4" xfId="3" applyFont="1" applyFill="1" applyBorder="1" applyProtection="1">
      <protection locked="0"/>
    </xf>
    <xf numFmtId="9" fontId="30" fillId="10" borderId="4" xfId="3" applyFont="1" applyFill="1" applyBorder="1" applyProtection="1">
      <protection locked="0"/>
    </xf>
    <xf numFmtId="0" fontId="30" fillId="0" borderId="0" xfId="5" applyFont="1" applyAlignment="1">
      <alignment vertical="top" wrapText="1"/>
    </xf>
    <xf numFmtId="168" fontId="47" fillId="9" borderId="4" xfId="2" applyNumberFormat="1" applyFont="1" applyFill="1" applyBorder="1" applyProtection="1">
      <protection hidden="1"/>
    </xf>
    <xf numFmtId="0" fontId="43" fillId="0" borderId="0" xfId="4" applyFont="1" applyProtection="1">
      <protection hidden="1"/>
    </xf>
    <xf numFmtId="3" fontId="30" fillId="0" borderId="4" xfId="4" applyNumberFormat="1" applyFont="1" applyBorder="1" applyProtection="1">
      <protection hidden="1"/>
    </xf>
    <xf numFmtId="3" fontId="30" fillId="0" borderId="4" xfId="4" applyNumberFormat="1" applyFont="1" applyBorder="1" applyAlignment="1" applyProtection="1">
      <alignment horizontal="right"/>
      <protection hidden="1"/>
    </xf>
    <xf numFmtId="0" fontId="46" fillId="0" borderId="4" xfId="4" applyFont="1" applyBorder="1" applyProtection="1">
      <protection hidden="1"/>
    </xf>
    <xf numFmtId="0" fontId="30" fillId="0" borderId="4" xfId="4" applyFont="1" applyBorder="1" applyAlignment="1" applyProtection="1">
      <alignment horizontal="center"/>
      <protection hidden="1"/>
    </xf>
    <xf numFmtId="166" fontId="30" fillId="10" borderId="4" xfId="4" applyNumberFormat="1" applyFont="1" applyFill="1" applyBorder="1" applyAlignment="1" applyProtection="1">
      <alignment horizontal="right"/>
      <protection locked="0"/>
    </xf>
    <xf numFmtId="1" fontId="30" fillId="10" borderId="4" xfId="4" applyNumberFormat="1" applyFont="1" applyFill="1" applyBorder="1" applyProtection="1">
      <protection locked="0"/>
    </xf>
    <xf numFmtId="0" fontId="30" fillId="0" borderId="4" xfId="4" applyFont="1" applyBorder="1" applyAlignment="1" applyProtection="1">
      <alignment horizontal="right"/>
      <protection hidden="1"/>
    </xf>
    <xf numFmtId="0" fontId="45" fillId="9" borderId="38" xfId="4" applyFont="1" applyFill="1" applyBorder="1" applyProtection="1">
      <protection hidden="1"/>
    </xf>
    <xf numFmtId="0" fontId="48" fillId="0" borderId="0" xfId="4" applyFont="1" applyProtection="1">
      <protection hidden="1"/>
    </xf>
    <xf numFmtId="0" fontId="49" fillId="0" borderId="0" xfId="4" applyFont="1" applyProtection="1">
      <protection hidden="1"/>
    </xf>
    <xf numFmtId="0" fontId="11" fillId="6" borderId="0" xfId="1" applyFont="1" applyFill="1" applyAlignment="1" applyProtection="1">
      <alignment horizontal="center" vertical="center"/>
      <protection hidden="1"/>
    </xf>
    <xf numFmtId="0" fontId="10" fillId="9" borderId="7" xfId="1" applyFont="1" applyFill="1" applyBorder="1" applyProtection="1">
      <protection hidden="1"/>
    </xf>
    <xf numFmtId="0" fontId="8" fillId="9" borderId="8" xfId="1" applyFont="1" applyFill="1" applyBorder="1" applyProtection="1">
      <protection hidden="1"/>
    </xf>
    <xf numFmtId="0" fontId="11" fillId="9" borderId="14" xfId="1" applyFont="1" applyFill="1" applyBorder="1" applyAlignment="1" applyProtection="1">
      <alignment horizontal="right"/>
      <protection hidden="1"/>
    </xf>
    <xf numFmtId="0" fontId="12" fillId="9" borderId="10" xfId="1" applyFont="1" applyFill="1" applyBorder="1" applyProtection="1">
      <protection hidden="1"/>
    </xf>
    <xf numFmtId="0" fontId="12" fillId="9" borderId="0" xfId="1" applyFont="1" applyFill="1" applyAlignment="1" applyProtection="1">
      <alignment horizontal="right"/>
      <protection hidden="1"/>
    </xf>
    <xf numFmtId="0" fontId="8" fillId="9" borderId="0" xfId="1" applyFont="1" applyFill="1" applyProtection="1">
      <protection hidden="1"/>
    </xf>
    <xf numFmtId="0" fontId="11" fillId="9" borderId="9" xfId="1" applyFont="1" applyFill="1" applyBorder="1" applyAlignment="1" applyProtection="1">
      <alignment horizontal="right"/>
      <protection hidden="1"/>
    </xf>
    <xf numFmtId="0" fontId="13" fillId="9" borderId="0" xfId="1" applyFont="1" applyFill="1" applyAlignment="1" applyProtection="1">
      <alignment horizontal="left" wrapText="1"/>
      <protection hidden="1"/>
    </xf>
    <xf numFmtId="0" fontId="8" fillId="9" borderId="9" xfId="1" applyFont="1" applyFill="1" applyBorder="1" applyProtection="1">
      <protection hidden="1"/>
    </xf>
    <xf numFmtId="0" fontId="13" fillId="9" borderId="10" xfId="1" applyFont="1" applyFill="1" applyBorder="1" applyAlignment="1" applyProtection="1">
      <alignment horizontal="center" wrapText="1"/>
      <protection hidden="1"/>
    </xf>
    <xf numFmtId="0" fontId="13" fillId="9" borderId="0" xfId="1" applyFont="1" applyFill="1" applyAlignment="1" applyProtection="1">
      <alignment horizontal="center" wrapText="1"/>
      <protection hidden="1"/>
    </xf>
    <xf numFmtId="0" fontId="11" fillId="9" borderId="0" xfId="1" applyFont="1" applyFill="1" applyAlignment="1" applyProtection="1">
      <alignment horizontal="center" vertical="center"/>
      <protection hidden="1"/>
    </xf>
    <xf numFmtId="0" fontId="11" fillId="9" borderId="9" xfId="1" quotePrefix="1" applyFont="1" applyFill="1" applyBorder="1" applyProtection="1">
      <protection hidden="1"/>
    </xf>
    <xf numFmtId="0" fontId="15" fillId="9" borderId="10" xfId="1" applyFont="1" applyFill="1" applyBorder="1" applyProtection="1">
      <protection hidden="1"/>
    </xf>
    <xf numFmtId="0" fontId="12" fillId="9" borderId="0" xfId="1" applyFont="1" applyFill="1" applyAlignment="1" applyProtection="1">
      <alignment horizontal="center" vertical="center"/>
      <protection hidden="1"/>
    </xf>
    <xf numFmtId="0" fontId="17" fillId="9" borderId="11" xfId="1" applyFont="1" applyFill="1" applyBorder="1" applyProtection="1">
      <protection hidden="1"/>
    </xf>
    <xf numFmtId="0" fontId="9" fillId="9" borderId="12" xfId="1" applyFont="1" applyFill="1" applyBorder="1" applyProtection="1">
      <protection hidden="1"/>
    </xf>
    <xf numFmtId="0" fontId="12" fillId="9" borderId="12" xfId="1" applyFont="1" applyFill="1" applyBorder="1" applyProtection="1">
      <protection hidden="1"/>
    </xf>
    <xf numFmtId="0" fontId="12" fillId="9" borderId="12" xfId="1" applyFont="1" applyFill="1" applyBorder="1" applyAlignment="1" applyProtection="1">
      <alignment horizontal="center" wrapText="1"/>
      <protection hidden="1"/>
    </xf>
    <xf numFmtId="0" fontId="9" fillId="9" borderId="13" xfId="1" applyFont="1" applyFill="1" applyBorder="1" applyProtection="1">
      <protection hidden="1"/>
    </xf>
    <xf numFmtId="0" fontId="30" fillId="7" borderId="0" xfId="5" applyFont="1" applyFill="1" applyAlignment="1">
      <alignment horizontal="right"/>
    </xf>
    <xf numFmtId="9" fontId="30" fillId="7" borderId="0" xfId="3" applyFont="1" applyFill="1" applyBorder="1"/>
    <xf numFmtId="169" fontId="12" fillId="9" borderId="0" xfId="1" applyNumberFormat="1" applyFont="1" applyFill="1" applyAlignment="1" applyProtection="1">
      <alignment horizontal="right"/>
      <protection hidden="1"/>
    </xf>
    <xf numFmtId="0" fontId="13" fillId="9" borderId="10" xfId="1" applyFont="1" applyFill="1" applyBorder="1" applyAlignment="1" applyProtection="1">
      <alignment horizontal="left" wrapText="1"/>
      <protection hidden="1"/>
    </xf>
    <xf numFmtId="0" fontId="13" fillId="9" borderId="0" xfId="1" applyFont="1" applyFill="1" applyAlignment="1" applyProtection="1">
      <alignment horizontal="left" wrapText="1"/>
      <protection hidden="1"/>
    </xf>
    <xf numFmtId="49" fontId="27" fillId="0" borderId="10" xfId="1" applyNumberFormat="1" applyFont="1" applyBorder="1" applyAlignment="1" applyProtection="1">
      <alignment horizontal="left" wrapText="1" indent="3"/>
      <protection hidden="1"/>
    </xf>
    <xf numFmtId="0" fontId="9" fillId="0" borderId="0" xfId="1" applyFont="1" applyAlignment="1" applyProtection="1">
      <alignment horizontal="left" wrapText="1" indent="3"/>
      <protection hidden="1"/>
    </xf>
    <xf numFmtId="0" fontId="9" fillId="0" borderId="0" xfId="1" applyFont="1" applyAlignment="1" applyProtection="1">
      <alignment horizontal="left" indent="3"/>
      <protection hidden="1"/>
    </xf>
    <xf numFmtId="0" fontId="27" fillId="0" borderId="10" xfId="1" applyFont="1" applyBorder="1" applyAlignment="1" applyProtection="1">
      <alignment horizontal="left" wrapText="1" indent="3"/>
      <protection hidden="1"/>
    </xf>
    <xf numFmtId="0" fontId="12" fillId="6" borderId="0" xfId="1" applyFont="1" applyFill="1" applyAlignment="1" applyProtection="1">
      <alignment horizontal="left" vertical="center"/>
      <protection locked="0" hidden="1"/>
    </xf>
    <xf numFmtId="0" fontId="16" fillId="6" borderId="5" xfId="1" applyFont="1" applyFill="1" applyBorder="1" applyAlignment="1" applyProtection="1">
      <alignment horizontal="left"/>
      <protection locked="0"/>
    </xf>
    <xf numFmtId="0" fontId="16" fillId="6" borderId="6" xfId="1" applyFont="1" applyFill="1" applyBorder="1" applyAlignment="1" applyProtection="1">
      <alignment horizontal="left"/>
      <protection locked="0"/>
    </xf>
    <xf numFmtId="0" fontId="50" fillId="9" borderId="10" xfId="1" applyFont="1" applyFill="1" applyBorder="1" applyAlignment="1" applyProtection="1">
      <alignment horizontal="left" wrapText="1"/>
      <protection hidden="1"/>
    </xf>
    <xf numFmtId="0" fontId="50" fillId="9" borderId="0" xfId="1" applyFont="1" applyFill="1" applyAlignment="1" applyProtection="1">
      <alignment horizontal="left" wrapText="1"/>
      <protection hidden="1"/>
    </xf>
    <xf numFmtId="0" fontId="39" fillId="0" borderId="0" xfId="5" applyFont="1" applyAlignment="1" applyProtection="1">
      <alignment horizontal="left" vertical="top" wrapText="1"/>
      <protection hidden="1"/>
    </xf>
    <xf numFmtId="0" fontId="30" fillId="0" borderId="0" xfId="5" applyFont="1" applyAlignment="1">
      <alignment horizontal="left" vertical="top" wrapText="1"/>
    </xf>
  </cellXfs>
  <cellStyles count="6">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4" xr:uid="{00000000-0005-0000-0000-000001000000}"/>
    <cellStyle name="Komma" xfId="2" builtinId="3"/>
    <cellStyle name="Procent" xfId="3" builtinId="5"/>
    <cellStyle name="Standaard" xfId="0" builtinId="0"/>
    <cellStyle name="Standaard 2" xfId="5" xr:uid="{00000000-0005-0000-0000-000005000000}"/>
  </cellStyles>
  <dxfs count="4">
    <dxf>
      <fill>
        <patternFill>
          <bgColor indexed="10"/>
        </patternFill>
      </fill>
    </dxf>
    <dxf>
      <fill>
        <patternFill>
          <bgColor indexed="11"/>
        </patternFill>
      </fill>
    </dxf>
    <dxf>
      <fill>
        <patternFill>
          <bgColor theme="0"/>
        </patternFill>
      </fill>
    </dxf>
    <dxf>
      <font>
        <b/>
        <i/>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HULP!$B$28</c:f>
              <c:strCache>
                <c:ptCount val="1"/>
                <c:pt idx="0">
                  <c:v>Punten</c:v>
                </c:pt>
              </c:strCache>
            </c:strRef>
          </c:tx>
          <c:cat>
            <c:numRef>
              <c:f>HULP!$C$27:$K$27</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HULP!$C$28:$K$28</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C06B-4D35-9A3B-533266DBB973}"/>
            </c:ext>
          </c:extLst>
        </c:ser>
        <c:dLbls>
          <c:showLegendKey val="0"/>
          <c:showVal val="0"/>
          <c:showCatName val="0"/>
          <c:showSerName val="0"/>
          <c:showPercent val="0"/>
          <c:showBubbleSize val="0"/>
        </c:dLbls>
        <c:axId val="420715776"/>
        <c:axId val="420714600"/>
      </c:areaChart>
      <c:catAx>
        <c:axId val="42071577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420714600"/>
        <c:crosses val="autoZero"/>
        <c:auto val="1"/>
        <c:lblAlgn val="ctr"/>
        <c:lblOffset val="100"/>
        <c:tickLblSkip val="1"/>
        <c:tickMarkSkip val="1"/>
        <c:noMultiLvlLbl val="0"/>
      </c:catAx>
      <c:valAx>
        <c:axId val="42071460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42071577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HULP!$B$67</c:f>
              <c:strCache>
                <c:ptCount val="1"/>
                <c:pt idx="0">
                  <c:v>Punten</c:v>
                </c:pt>
              </c:strCache>
            </c:strRef>
          </c:tx>
          <c:cat>
            <c:numRef>
              <c:f>HULP!$C$66:$K$66</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HULP!$C$67:$K$67</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A22D-4D90-8A57-53ADB17A8019}"/>
            </c:ext>
          </c:extLst>
        </c:ser>
        <c:dLbls>
          <c:showLegendKey val="0"/>
          <c:showVal val="0"/>
          <c:showCatName val="0"/>
          <c:showSerName val="0"/>
          <c:showPercent val="0"/>
          <c:showBubbleSize val="0"/>
        </c:dLbls>
        <c:axId val="423903272"/>
        <c:axId val="423903664"/>
      </c:areaChart>
      <c:catAx>
        <c:axId val="423903272"/>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423903664"/>
        <c:crosses val="autoZero"/>
        <c:auto val="1"/>
        <c:lblAlgn val="ctr"/>
        <c:lblOffset val="100"/>
        <c:tickLblSkip val="1"/>
        <c:tickMarkSkip val="1"/>
        <c:noMultiLvlLbl val="0"/>
      </c:catAx>
      <c:valAx>
        <c:axId val="42390366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42390327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HULP!$B$28</c:f>
              <c:strCache>
                <c:ptCount val="1"/>
                <c:pt idx="0">
                  <c:v>Punten</c:v>
                </c:pt>
              </c:strCache>
            </c:strRef>
          </c:tx>
          <c:cat>
            <c:numRef>
              <c:f>HULP!$C$27:$K$27</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HULP!$C$28:$K$28</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21F0-474D-9AAE-0877BE0F9953}"/>
            </c:ext>
          </c:extLst>
        </c:ser>
        <c:dLbls>
          <c:showLegendKey val="0"/>
          <c:showVal val="0"/>
          <c:showCatName val="0"/>
          <c:showSerName val="0"/>
          <c:showPercent val="0"/>
          <c:showBubbleSize val="0"/>
        </c:dLbls>
        <c:axId val="252477296"/>
        <c:axId val="159270360"/>
      </c:areaChart>
      <c:catAx>
        <c:axId val="25247729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59270360"/>
        <c:crosses val="autoZero"/>
        <c:auto val="1"/>
        <c:lblAlgn val="ctr"/>
        <c:lblOffset val="100"/>
        <c:tickLblSkip val="1"/>
        <c:tickMarkSkip val="1"/>
        <c:noMultiLvlLbl val="0"/>
      </c:catAx>
      <c:valAx>
        <c:axId val="1592703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5247729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HULP!$B$67</c:f>
              <c:strCache>
                <c:ptCount val="1"/>
                <c:pt idx="0">
                  <c:v>Punten</c:v>
                </c:pt>
              </c:strCache>
            </c:strRef>
          </c:tx>
          <c:cat>
            <c:numRef>
              <c:f>HULP!$C$66:$K$66</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HULP!$C$67:$K$67</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98AD-4266-95AF-C8FCA94771DB}"/>
            </c:ext>
          </c:extLst>
        </c:ser>
        <c:dLbls>
          <c:showLegendKey val="0"/>
          <c:showVal val="0"/>
          <c:showCatName val="0"/>
          <c:showSerName val="0"/>
          <c:showPercent val="0"/>
          <c:showBubbleSize val="0"/>
        </c:dLbls>
        <c:axId val="159269576"/>
        <c:axId val="159269184"/>
      </c:areaChart>
      <c:catAx>
        <c:axId val="15926957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59269184"/>
        <c:crosses val="autoZero"/>
        <c:auto val="1"/>
        <c:lblAlgn val="ctr"/>
        <c:lblOffset val="100"/>
        <c:tickLblSkip val="1"/>
        <c:tickMarkSkip val="1"/>
        <c:noMultiLvlLbl val="0"/>
      </c:catAx>
      <c:valAx>
        <c:axId val="15926918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5926957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24</xdr:row>
          <xdr:rowOff>57150</xdr:rowOff>
        </xdr:from>
        <xdr:to>
          <xdr:col>8</xdr:col>
          <xdr:colOff>190500</xdr:colOff>
          <xdr:row>26</xdr:row>
          <xdr:rowOff>180975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28</xdr:row>
      <xdr:rowOff>0</xdr:rowOff>
    </xdr:from>
    <xdr:to>
      <xdr:col>11</xdr:col>
      <xdr:colOff>142875</xdr:colOff>
      <xdr:row>48</xdr:row>
      <xdr:rowOff>47625</xdr:rowOff>
    </xdr:to>
    <xdr:graphicFrame macro="">
      <xdr:nvGraphicFramePr>
        <xdr:cNvPr id="4" name="Grafiek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66675</xdr:colOff>
          <xdr:row>61</xdr:row>
          <xdr:rowOff>76200</xdr:rowOff>
        </xdr:from>
        <xdr:to>
          <xdr:col>7</xdr:col>
          <xdr:colOff>561975</xdr:colOff>
          <xdr:row>63</xdr:row>
          <xdr:rowOff>171450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65</xdr:row>
      <xdr:rowOff>0</xdr:rowOff>
    </xdr:from>
    <xdr:to>
      <xdr:col>11</xdr:col>
      <xdr:colOff>66675</xdr:colOff>
      <xdr:row>85</xdr:row>
      <xdr:rowOff>47625</xdr:rowOff>
    </xdr:to>
    <xdr:graphicFrame macro="">
      <xdr:nvGraphicFramePr>
        <xdr:cNvPr id="8" name="Grafiek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266701</xdr:colOff>
      <xdr:row>1</xdr:row>
      <xdr:rowOff>47625</xdr:rowOff>
    </xdr:from>
    <xdr:to>
      <xdr:col>16</xdr:col>
      <xdr:colOff>491405</xdr:colOff>
      <xdr:row>5</xdr:row>
      <xdr:rowOff>114300</xdr:rowOff>
    </xdr:to>
    <xdr:pic>
      <xdr:nvPicPr>
        <xdr:cNvPr id="2" name="Afbeelding 1" descr="Afbeelding met clipart, ontwerp&#10;&#10;Automatisch gegenereerde beschrijvi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8963026" y="238125"/>
          <a:ext cx="834304" cy="866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227134</xdr:colOff>
      <xdr:row>1</xdr:row>
      <xdr:rowOff>36636</xdr:rowOff>
    </xdr:from>
    <xdr:to>
      <xdr:col>9</xdr:col>
      <xdr:colOff>989574</xdr:colOff>
      <xdr:row>6</xdr:row>
      <xdr:rowOff>91099</xdr:rowOff>
    </xdr:to>
    <xdr:pic>
      <xdr:nvPicPr>
        <xdr:cNvPr id="3" name="Afbeelding 2" descr="Afbeelding met clipart, ontwerp&#10;&#10;Automatisch gegenereerde beschrijvi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88115" y="183174"/>
          <a:ext cx="1011555" cy="10509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30</xdr:row>
      <xdr:rowOff>76200</xdr:rowOff>
    </xdr:from>
    <xdr:to>
      <xdr:col>11</xdr:col>
      <xdr:colOff>542925</xdr:colOff>
      <xdr:row>54</xdr:row>
      <xdr:rowOff>47625</xdr:rowOff>
    </xdr:to>
    <xdr:graphicFrame macro="">
      <xdr:nvGraphicFramePr>
        <xdr:cNvPr id="2" name="Grafiek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69</xdr:row>
      <xdr:rowOff>114300</xdr:rowOff>
    </xdr:from>
    <xdr:to>
      <xdr:col>11</xdr:col>
      <xdr:colOff>552450</xdr:colOff>
      <xdr:row>93</xdr:row>
      <xdr:rowOff>85725</xdr:rowOff>
    </xdr:to>
    <xdr:graphicFrame macro="">
      <xdr:nvGraphicFramePr>
        <xdr:cNvPr id="4" name="Grafiek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showGridLines="0" zoomScaleNormal="100" workbookViewId="0">
      <selection activeCell="B13" sqref="B13:Q13"/>
    </sheetView>
  </sheetViews>
  <sheetFormatPr defaultColWidth="0" defaultRowHeight="15" customHeight="1" zeroHeight="1" x14ac:dyDescent="0.2"/>
  <cols>
    <col min="1" max="1" width="3.7109375" style="155" customWidth="1"/>
    <col min="2" max="2" width="16.7109375" style="155" customWidth="1"/>
    <col min="3" max="3" width="6.5703125" style="155" bestFit="1" customWidth="1"/>
    <col min="4" max="4" width="5.5703125" style="155" customWidth="1"/>
    <col min="5" max="5" width="6.42578125" style="155" bestFit="1" customWidth="1"/>
    <col min="6" max="17" width="9.140625" style="155" customWidth="1"/>
    <col min="18" max="18" width="3.7109375" style="155" customWidth="1"/>
    <col min="19" max="16384" width="9.140625" style="155" hidden="1"/>
  </cols>
  <sheetData>
    <row r="1" spans="2:17" ht="15" customHeight="1" thickBot="1" x14ac:dyDescent="0.25"/>
    <row r="2" spans="2:17" ht="15" customHeight="1" x14ac:dyDescent="0.2">
      <c r="B2" s="156"/>
      <c r="C2" s="157"/>
      <c r="D2" s="157"/>
      <c r="E2" s="157"/>
      <c r="F2" s="157"/>
      <c r="G2" s="157"/>
      <c r="H2" s="157"/>
      <c r="I2" s="157"/>
      <c r="J2" s="157"/>
      <c r="K2" s="157"/>
      <c r="L2" s="157"/>
      <c r="M2" s="157"/>
      <c r="N2" s="157"/>
      <c r="O2" s="157"/>
      <c r="P2" s="157"/>
      <c r="Q2" s="158"/>
    </row>
    <row r="3" spans="2:17" s="162" customFormat="1" ht="15" customHeight="1" x14ac:dyDescent="0.25">
      <c r="B3" s="159" t="s">
        <v>134</v>
      </c>
      <c r="C3" s="160"/>
      <c r="D3" s="160"/>
      <c r="E3" s="160"/>
      <c r="F3" s="160"/>
      <c r="G3" s="160"/>
      <c r="H3" s="160"/>
      <c r="I3" s="160"/>
      <c r="J3" s="160"/>
      <c r="K3" s="160"/>
      <c r="L3" s="160"/>
      <c r="M3" s="160"/>
      <c r="N3" s="160"/>
      <c r="O3" s="160"/>
      <c r="P3" s="160"/>
      <c r="Q3" s="161"/>
    </row>
    <row r="4" spans="2:17" ht="15" customHeight="1" x14ac:dyDescent="0.2">
      <c r="B4" s="163"/>
      <c r="C4" s="164"/>
      <c r="D4" s="164"/>
      <c r="E4" s="165"/>
      <c r="F4" s="165"/>
      <c r="G4" s="165"/>
      <c r="H4" s="165"/>
      <c r="I4" s="165"/>
      <c r="J4" s="165"/>
      <c r="K4" s="165"/>
      <c r="L4" s="165"/>
      <c r="M4" s="165"/>
      <c r="N4" s="165"/>
      <c r="O4" s="165"/>
      <c r="P4" s="165"/>
      <c r="Q4" s="166"/>
    </row>
    <row r="5" spans="2:17" s="162" customFormat="1" ht="18" x14ac:dyDescent="0.25">
      <c r="B5" s="167" t="s">
        <v>0</v>
      </c>
      <c r="C5" s="168"/>
      <c r="D5" s="168"/>
      <c r="E5" s="169"/>
      <c r="F5" s="168"/>
      <c r="G5" s="168"/>
      <c r="H5" s="168"/>
      <c r="I5" s="168"/>
      <c r="J5" s="168"/>
      <c r="K5" s="168"/>
      <c r="L5" s="168"/>
      <c r="M5" s="168"/>
      <c r="N5" s="168"/>
      <c r="O5" s="168"/>
      <c r="P5" s="170"/>
      <c r="Q5" s="161"/>
    </row>
    <row r="6" spans="2:17" ht="15" customHeight="1" thickBot="1" x14ac:dyDescent="0.25">
      <c r="B6" s="171"/>
      <c r="C6" s="172"/>
      <c r="D6" s="172"/>
      <c r="E6" s="173"/>
      <c r="F6" s="172"/>
      <c r="G6" s="172"/>
      <c r="H6" s="172"/>
      <c r="I6" s="172"/>
      <c r="J6" s="172"/>
      <c r="K6" s="172"/>
      <c r="L6" s="172"/>
      <c r="M6" s="172"/>
      <c r="N6" s="172"/>
      <c r="O6" s="172"/>
      <c r="P6" s="174"/>
      <c r="Q6" s="175"/>
    </row>
    <row r="7" spans="2:17" ht="15" customHeight="1" x14ac:dyDescent="0.2"/>
    <row r="8" spans="2:17" ht="15" customHeight="1" x14ac:dyDescent="0.2">
      <c r="B8" s="176" t="s">
        <v>0</v>
      </c>
      <c r="C8" s="177"/>
      <c r="D8" s="177"/>
      <c r="E8" s="177"/>
      <c r="F8" s="177"/>
      <c r="G8" s="177"/>
      <c r="H8" s="177"/>
      <c r="I8" s="177"/>
      <c r="J8" s="177"/>
      <c r="K8" s="177"/>
      <c r="L8" s="177"/>
      <c r="M8" s="177"/>
      <c r="N8" s="177"/>
      <c r="O8" s="177"/>
      <c r="P8" s="177"/>
      <c r="Q8" s="177"/>
    </row>
    <row r="9" spans="2:17" ht="31.5" customHeight="1" x14ac:dyDescent="0.2">
      <c r="B9" s="258" t="s">
        <v>1</v>
      </c>
      <c r="C9" s="258"/>
      <c r="D9" s="258"/>
      <c r="E9" s="258"/>
      <c r="F9" s="258"/>
      <c r="G9" s="258"/>
      <c r="H9" s="258"/>
      <c r="I9" s="258"/>
      <c r="J9" s="258"/>
      <c r="K9" s="258"/>
      <c r="L9" s="258"/>
      <c r="M9" s="258"/>
      <c r="N9" s="258"/>
      <c r="O9" s="258"/>
      <c r="P9" s="258"/>
      <c r="Q9" s="258"/>
    </row>
    <row r="10" spans="2:17" ht="15" customHeight="1" x14ac:dyDescent="0.2">
      <c r="B10" s="178" t="s">
        <v>2</v>
      </c>
      <c r="C10" s="177"/>
      <c r="D10" s="177"/>
      <c r="E10" s="177"/>
      <c r="F10" s="177"/>
      <c r="G10" s="177"/>
      <c r="H10" s="177"/>
      <c r="I10" s="177"/>
      <c r="J10" s="177"/>
      <c r="K10" s="177"/>
      <c r="L10" s="177"/>
      <c r="M10" s="177"/>
      <c r="N10" s="177"/>
      <c r="O10" s="177"/>
      <c r="P10" s="177"/>
      <c r="Q10" s="177"/>
    </row>
    <row r="11" spans="2:17" ht="15" customHeight="1" x14ac:dyDescent="0.2">
      <c r="B11" s="179" t="s">
        <v>3</v>
      </c>
      <c r="C11" s="177"/>
      <c r="D11" s="177"/>
      <c r="E11" s="177"/>
      <c r="F11" s="177"/>
      <c r="G11" s="177"/>
      <c r="H11" s="177"/>
      <c r="I11" s="177"/>
      <c r="J11" s="177"/>
      <c r="K11" s="177"/>
      <c r="L11" s="177"/>
      <c r="M11" s="177"/>
      <c r="N11" s="177"/>
      <c r="O11" s="177"/>
      <c r="P11" s="177"/>
      <c r="Q11" s="177"/>
    </row>
    <row r="12" spans="2:17" ht="15" customHeight="1" x14ac:dyDescent="0.2"/>
    <row r="13" spans="2:17" ht="72" customHeight="1" x14ac:dyDescent="0.2">
      <c r="B13" s="259"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boekjaar "&amp;HULP!D18&amp;" nog niet beschikbaar is, nog niet gepubliceerd en/of gedeponeerd bij Kamer van Koophandel, kan volstaan worden met minimaal het boekjaar "&amp;HULP!D18-1&amp;" als meest recent. Ondernemingen die in hun jaarrekening een gebroken boekjaar hanteren moeten in deze situatie het boekjaar "&amp;HULP!D18&amp;"/"&amp;HULP!D18-1&amp;"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boekjaar 2025 nog niet beschikbaar is, nog niet gepubliceerd en/of gedeponeerd bij Kamer van Koophandel, kan volstaan worden met minimaal het boekjaar 2024 als meest recent. Ondernemingen die in hun jaarrekening een gebroken boekjaar hanteren moeten in deze situatie het boekjaar 2025/2024 als het meest recent afgesloten boekjaar beschouwen.</v>
      </c>
      <c r="C13" s="259"/>
      <c r="D13" s="259"/>
      <c r="E13" s="259"/>
      <c r="F13" s="259"/>
      <c r="G13" s="259"/>
      <c r="H13" s="259"/>
      <c r="I13" s="259"/>
      <c r="J13" s="259"/>
      <c r="K13" s="259"/>
      <c r="L13" s="259"/>
      <c r="M13" s="259"/>
      <c r="N13" s="259"/>
      <c r="O13" s="259"/>
      <c r="P13" s="259"/>
      <c r="Q13" s="259"/>
    </row>
    <row r="14" spans="2:17" ht="15" customHeight="1" x14ac:dyDescent="0.2">
      <c r="B14" s="180"/>
      <c r="C14" s="180"/>
      <c r="D14" s="180"/>
      <c r="E14" s="180"/>
      <c r="F14" s="180"/>
      <c r="G14" s="180"/>
      <c r="H14" s="180"/>
      <c r="I14" s="180"/>
      <c r="J14" s="180"/>
      <c r="K14" s="180"/>
      <c r="L14" s="180"/>
      <c r="M14" s="180"/>
      <c r="N14" s="180"/>
      <c r="O14" s="180"/>
      <c r="P14" s="180"/>
      <c r="Q14" s="180"/>
    </row>
    <row r="15" spans="2:17" ht="15" customHeight="1" x14ac:dyDescent="0.25">
      <c r="B15" s="181" t="s">
        <v>4</v>
      </c>
      <c r="C15" s="180"/>
      <c r="D15" s="180"/>
      <c r="E15" s="180"/>
      <c r="F15" s="180"/>
      <c r="G15" s="180"/>
      <c r="H15" s="180"/>
      <c r="I15" s="180"/>
      <c r="J15" s="180"/>
      <c r="K15" s="180"/>
      <c r="L15" s="180"/>
      <c r="M15" s="180"/>
      <c r="N15" s="180"/>
      <c r="O15" s="180"/>
      <c r="P15" s="180"/>
      <c r="Q15" s="180"/>
    </row>
    <row r="16" spans="2:17" ht="15" customHeight="1" x14ac:dyDescent="0.2">
      <c r="B16" s="178" t="s">
        <v>5</v>
      </c>
      <c r="C16" s="180"/>
      <c r="D16" s="180"/>
      <c r="E16" s="180"/>
      <c r="F16" s="180"/>
      <c r="G16" s="180"/>
      <c r="H16" s="180"/>
      <c r="I16" s="180"/>
      <c r="J16" s="180"/>
      <c r="K16" s="180"/>
      <c r="L16" s="180"/>
      <c r="M16" s="180"/>
      <c r="N16" s="180"/>
      <c r="O16" s="180"/>
      <c r="P16" s="180"/>
      <c r="Q16" s="180"/>
    </row>
    <row r="17" spans="2:17" ht="15" customHeight="1" x14ac:dyDescent="0.2">
      <c r="B17" s="180"/>
      <c r="C17" s="180"/>
      <c r="D17" s="180"/>
      <c r="E17" s="180"/>
      <c r="F17" s="180"/>
      <c r="G17" s="180"/>
      <c r="H17" s="180"/>
      <c r="I17" s="180"/>
      <c r="J17" s="180"/>
      <c r="K17" s="180"/>
      <c r="L17" s="180"/>
      <c r="M17" s="180"/>
      <c r="N17" s="180"/>
      <c r="O17" s="180"/>
      <c r="P17" s="180"/>
      <c r="Q17" s="180"/>
    </row>
    <row r="18" spans="2:17" ht="15" customHeight="1" x14ac:dyDescent="0.3">
      <c r="B18" s="178" t="s">
        <v>6</v>
      </c>
      <c r="C18" s="182">
        <f>+HULP!D15</f>
        <v>0.2</v>
      </c>
      <c r="D18" s="179" t="s">
        <v>7</v>
      </c>
    </row>
    <row r="19" spans="2:17" ht="15" customHeight="1" x14ac:dyDescent="0.3">
      <c r="B19" s="178" t="s">
        <v>8</v>
      </c>
      <c r="C19" s="182">
        <f>+HULP!E15</f>
        <v>0.5</v>
      </c>
      <c r="D19" s="179" t="s">
        <v>7</v>
      </c>
    </row>
    <row r="20" spans="2:17" ht="15" customHeight="1" x14ac:dyDescent="0.3">
      <c r="B20" s="183" t="s">
        <v>9</v>
      </c>
      <c r="D20" s="178" t="s">
        <v>10</v>
      </c>
    </row>
    <row r="21" spans="2:17" ht="15" customHeight="1" x14ac:dyDescent="0.2">
      <c r="B21" s="178"/>
    </row>
    <row r="22" spans="2:17" ht="15" customHeight="1" x14ac:dyDescent="0.2">
      <c r="B22" s="178" t="s">
        <v>11</v>
      </c>
    </row>
    <row r="23" spans="2:17" ht="15" customHeight="1" x14ac:dyDescent="0.2">
      <c r="B23" s="178" t="s">
        <v>12</v>
      </c>
      <c r="C23" s="182">
        <f>+HULP!D15</f>
        <v>0.2</v>
      </c>
      <c r="D23" s="179" t="s">
        <v>13</v>
      </c>
    </row>
    <row r="24" spans="2:17" ht="15" customHeight="1" x14ac:dyDescent="0.2">
      <c r="B24" s="178" t="str">
        <f>"● Solvabiliteit &gt; = "</f>
        <v xml:space="preserve">● Solvabiliteit &gt; = </v>
      </c>
      <c r="C24" s="182">
        <f>+HULP!D15</f>
        <v>0.2</v>
      </c>
      <c r="D24" s="178" t="str">
        <f>" en &lt; "</f>
        <v xml:space="preserve"> en &lt; </v>
      </c>
      <c r="E24" s="182">
        <f>+HULP!E15</f>
        <v>0.5</v>
      </c>
      <c r="F24" s="178"/>
    </row>
    <row r="25" spans="2:17" ht="15" customHeight="1" x14ac:dyDescent="0.2"/>
    <row r="26" spans="2:17" ht="15" customHeight="1" x14ac:dyDescent="0.2"/>
    <row r="27" spans="2:17" ht="15" customHeight="1" x14ac:dyDescent="0.2"/>
    <row r="28" spans="2:17" ht="15" customHeight="1" x14ac:dyDescent="0.2">
      <c r="B28" s="178" t="s">
        <v>14</v>
      </c>
      <c r="C28" s="182">
        <f>+HULP!E15</f>
        <v>0.5</v>
      </c>
      <c r="D28" s="178" t="s">
        <v>15</v>
      </c>
    </row>
    <row r="29" spans="2:17" ht="15" customHeight="1" x14ac:dyDescent="0.2"/>
    <row r="30" spans="2:17" ht="15" customHeight="1" x14ac:dyDescent="0.2"/>
    <row r="31" spans="2:17" ht="15" customHeight="1" x14ac:dyDescent="0.2"/>
    <row r="32" spans="2: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4" ht="15" customHeight="1" x14ac:dyDescent="0.2">
      <c r="B49" s="184" t="s">
        <v>16</v>
      </c>
    </row>
    <row r="50" spans="2:4" ht="15" customHeight="1" x14ac:dyDescent="0.2"/>
    <row r="51" spans="2:4" ht="18" x14ac:dyDescent="0.25">
      <c r="B51" s="181" t="s">
        <v>17</v>
      </c>
    </row>
    <row r="52" spans="2:4" ht="15" customHeight="1" x14ac:dyDescent="0.2">
      <c r="B52" s="178" t="s">
        <v>18</v>
      </c>
    </row>
    <row r="53" spans="2:4" ht="15" customHeight="1" x14ac:dyDescent="0.2">
      <c r="B53" s="178" t="s">
        <v>19</v>
      </c>
    </row>
    <row r="54" spans="2:4" ht="15" customHeight="1" x14ac:dyDescent="0.2">
      <c r="B54" s="178"/>
    </row>
    <row r="55" spans="2:4" ht="15" customHeight="1" x14ac:dyDescent="0.3">
      <c r="B55" s="178" t="s">
        <v>20</v>
      </c>
      <c r="C55" s="185">
        <f>+HULP!$D$16</f>
        <v>1</v>
      </c>
      <c r="D55" s="179" t="s">
        <v>21</v>
      </c>
    </row>
    <row r="56" spans="2:4" ht="15" customHeight="1" x14ac:dyDescent="0.3">
      <c r="B56" s="178" t="s">
        <v>22</v>
      </c>
      <c r="C56" s="155">
        <f>+HULP!$E$16</f>
        <v>1.5</v>
      </c>
      <c r="D56" s="179" t="s">
        <v>21</v>
      </c>
    </row>
    <row r="57" spans="2:4" ht="15" customHeight="1" x14ac:dyDescent="0.3">
      <c r="B57" s="178" t="s">
        <v>9</v>
      </c>
      <c r="C57" s="178" t="s">
        <v>23</v>
      </c>
    </row>
    <row r="58" spans="2:4" ht="15" customHeight="1" x14ac:dyDescent="0.2">
      <c r="B58" s="178"/>
    </row>
    <row r="59" spans="2:4" ht="15" customHeight="1" x14ac:dyDescent="0.2">
      <c r="B59" s="178" t="s">
        <v>24</v>
      </c>
    </row>
    <row r="60" spans="2:4" ht="15" customHeight="1" x14ac:dyDescent="0.2">
      <c r="B60" s="178" t="s">
        <v>25</v>
      </c>
    </row>
    <row r="61" spans="2:4" ht="15" customHeight="1" x14ac:dyDescent="0.2">
      <c r="B61" s="178" t="s">
        <v>26</v>
      </c>
    </row>
    <row r="62" spans="2:4" ht="15" customHeight="1" x14ac:dyDescent="0.2">
      <c r="B62" s="177"/>
    </row>
    <row r="63" spans="2:4" ht="15" customHeight="1" x14ac:dyDescent="0.2">
      <c r="B63" s="178"/>
    </row>
    <row r="64" spans="2:4" ht="15" customHeight="1" x14ac:dyDescent="0.2">
      <c r="B64" s="178"/>
    </row>
    <row r="65" spans="2:2" ht="15" customHeight="1" x14ac:dyDescent="0.2">
      <c r="B65" s="178" t="s">
        <v>27</v>
      </c>
    </row>
    <row r="66" spans="2:2" ht="15" customHeight="1" x14ac:dyDescent="0.2"/>
    <row r="67" spans="2:2" ht="15" customHeight="1" x14ac:dyDescent="0.2"/>
    <row r="68" spans="2:2" ht="15" customHeight="1" x14ac:dyDescent="0.2"/>
    <row r="69" spans="2:2" ht="15" customHeight="1" x14ac:dyDescent="0.2"/>
    <row r="70" spans="2:2" ht="15" customHeight="1" x14ac:dyDescent="0.2"/>
    <row r="71" spans="2:2" ht="15" customHeight="1" x14ac:dyDescent="0.2"/>
    <row r="72" spans="2:2" ht="15" customHeight="1" x14ac:dyDescent="0.2"/>
    <row r="73" spans="2:2" ht="15" customHeight="1" x14ac:dyDescent="0.2"/>
    <row r="74" spans="2:2" ht="15" customHeight="1" x14ac:dyDescent="0.2"/>
    <row r="75" spans="2:2" ht="15" customHeight="1" x14ac:dyDescent="0.2"/>
    <row r="76" spans="2:2" ht="15" customHeight="1" x14ac:dyDescent="0.2"/>
    <row r="77" spans="2:2" ht="15" customHeight="1" x14ac:dyDescent="0.2"/>
    <row r="78" spans="2:2" ht="15" customHeight="1" x14ac:dyDescent="0.2"/>
    <row r="79" spans="2:2" ht="15" customHeight="1" x14ac:dyDescent="0.2"/>
    <row r="80" spans="2:2" ht="15" customHeight="1" x14ac:dyDescent="0.2"/>
    <row r="81" spans="2:2" ht="15" customHeight="1" x14ac:dyDescent="0.2"/>
    <row r="82" spans="2:2" ht="15" customHeight="1" x14ac:dyDescent="0.2"/>
    <row r="83" spans="2:2" ht="15" customHeight="1" x14ac:dyDescent="0.2"/>
    <row r="84" spans="2:2" ht="15" customHeight="1" x14ac:dyDescent="0.2"/>
    <row r="85" spans="2:2" ht="15" customHeight="1" x14ac:dyDescent="0.2"/>
    <row r="86" spans="2:2" ht="15" customHeight="1" x14ac:dyDescent="0.2">
      <c r="B86" s="186" t="s">
        <v>28</v>
      </c>
    </row>
    <row r="87" spans="2:2" ht="15" customHeight="1" x14ac:dyDescent="0.2"/>
    <row r="88" spans="2:2" ht="15" customHeight="1" x14ac:dyDescent="0.2"/>
    <row r="89" spans="2:2" ht="15" customHeight="1" x14ac:dyDescent="0.2"/>
    <row r="90" spans="2:2" ht="15" customHeight="1" x14ac:dyDescent="0.2"/>
    <row r="91" spans="2:2" ht="15" customHeight="1" x14ac:dyDescent="0.2"/>
    <row r="92" spans="2:2" ht="15" customHeight="1" x14ac:dyDescent="0.2"/>
    <row r="93" spans="2:2" ht="15" customHeight="1" x14ac:dyDescent="0.2"/>
    <row r="94" spans="2:2" ht="15" customHeight="1" x14ac:dyDescent="0.2"/>
    <row r="95" spans="2:2" ht="15" customHeight="1" x14ac:dyDescent="0.2"/>
    <row r="96" spans="2: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sheetData>
  <mergeCells count="2">
    <mergeCell ref="B9:Q9"/>
    <mergeCell ref="B13:Q13"/>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57150</xdr:colOff>
                <xdr:row>24</xdr:row>
                <xdr:rowOff>57150</xdr:rowOff>
              </from>
              <to>
                <xdr:col>8</xdr:col>
                <xdr:colOff>190500</xdr:colOff>
                <xdr:row>26</xdr:row>
                <xdr:rowOff>180975</xdr:rowOff>
              </to>
            </anchor>
          </objectPr>
        </oleObject>
      </mc:Choice>
      <mc:Fallback>
        <oleObject progId="Equation.3" shapeId="2049" r:id="rId4"/>
      </mc:Fallback>
    </mc:AlternateContent>
    <mc:AlternateContent xmlns:mc="http://schemas.openxmlformats.org/markup-compatibility/2006">
      <mc:Choice Requires="x14">
        <oleObject progId="Equation.3" shapeId="2051" r:id="rId6">
          <objectPr defaultSize="0" autoPict="0" r:id="rId7">
            <anchor moveWithCells="1" sizeWithCells="1">
              <from>
                <xdr:col>1</xdr:col>
                <xdr:colOff>66675</xdr:colOff>
                <xdr:row>61</xdr:row>
                <xdr:rowOff>76200</xdr:rowOff>
              </from>
              <to>
                <xdr:col>7</xdr:col>
                <xdr:colOff>561975</xdr:colOff>
                <xdr:row>63</xdr:row>
                <xdr:rowOff>171450</xdr:rowOff>
              </to>
            </anchor>
          </objectPr>
        </oleObject>
      </mc:Choice>
      <mc:Fallback>
        <oleObject progId="Equation.3" shapeId="205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R75"/>
  <sheetViews>
    <sheetView showGridLines="0" tabSelected="1" showOutlineSymbols="0" zoomScale="130" zoomScaleNormal="130" zoomScaleSheetLayoutView="100" workbookViewId="0">
      <pane ySplit="10" topLeftCell="A11" activePane="bottomLeft" state="frozen"/>
      <selection activeCell="C25" sqref="C25"/>
      <selection pane="bottomLeft" activeCell="H12" sqref="H12"/>
    </sheetView>
  </sheetViews>
  <sheetFormatPr defaultColWidth="0" defaultRowHeight="10.5" x14ac:dyDescent="0.15"/>
  <cols>
    <col min="1" max="1" width="2.5703125" style="13" customWidth="1"/>
    <col min="2" max="2" width="23.140625" style="13" customWidth="1"/>
    <col min="3" max="3" width="21.42578125" style="13" customWidth="1"/>
    <col min="4" max="4" width="11.5703125" style="13" customWidth="1"/>
    <col min="5" max="5" width="12.140625" style="13" customWidth="1"/>
    <col min="6" max="6" width="12.7109375" style="13" customWidth="1"/>
    <col min="7" max="7" width="13.28515625" style="13" customWidth="1"/>
    <col min="8" max="8" width="12" style="13" customWidth="1"/>
    <col min="9" max="9" width="3.7109375" style="13" customWidth="1"/>
    <col min="10" max="10" width="16.140625" style="13" customWidth="1"/>
    <col min="11" max="11" width="3.140625" style="13" customWidth="1"/>
    <col min="12" max="12" width="9.140625" style="13" hidden="1" customWidth="1"/>
    <col min="13" max="13" width="3.7109375" style="13" hidden="1" customWidth="1"/>
    <col min="14" max="14" width="9.140625" style="13" hidden="1" customWidth="1"/>
    <col min="15" max="17" width="11.140625" style="13" hidden="1" customWidth="1"/>
    <col min="18" max="16384" width="9.140625" style="13" hidden="1"/>
  </cols>
  <sheetData>
    <row r="1" spans="1:18" ht="11.25" thickBot="1" x14ac:dyDescent="0.2"/>
    <row r="2" spans="1:18" ht="15" x14ac:dyDescent="0.2">
      <c r="A2" s="14"/>
      <c r="B2" s="224" t="s">
        <v>133</v>
      </c>
      <c r="C2" s="225"/>
      <c r="D2" s="225"/>
      <c r="E2" s="225"/>
      <c r="F2" s="225"/>
      <c r="G2" s="225"/>
      <c r="H2" s="225"/>
      <c r="I2" s="225"/>
      <c r="J2" s="226"/>
      <c r="K2" s="14"/>
      <c r="L2" s="14"/>
      <c r="M2" s="14"/>
      <c r="N2" s="14"/>
      <c r="O2" s="14"/>
    </row>
    <row r="3" spans="1:18" ht="12.75" x14ac:dyDescent="0.2">
      <c r="A3" s="14"/>
      <c r="B3" s="227" t="s">
        <v>29</v>
      </c>
      <c r="C3" s="228" t="s">
        <v>30</v>
      </c>
      <c r="D3" s="229"/>
      <c r="E3" s="229"/>
      <c r="F3" s="229"/>
      <c r="G3" s="229"/>
      <c r="H3" s="229"/>
      <c r="I3" s="229"/>
      <c r="J3" s="230"/>
      <c r="K3" s="14"/>
      <c r="L3" s="14"/>
      <c r="M3" s="14"/>
      <c r="N3" s="14"/>
      <c r="O3" s="14"/>
    </row>
    <row r="4" spans="1:18" ht="12.75" x14ac:dyDescent="0.2">
      <c r="A4" s="14"/>
      <c r="B4" s="227" t="s">
        <v>31</v>
      </c>
      <c r="C4" s="246">
        <v>46174</v>
      </c>
      <c r="D4" s="229"/>
      <c r="E4" s="229"/>
      <c r="F4" s="229"/>
      <c r="G4" s="229"/>
      <c r="H4" s="229"/>
      <c r="I4" s="229"/>
      <c r="J4" s="230"/>
      <c r="K4" s="14"/>
      <c r="L4" s="14"/>
      <c r="M4" s="14"/>
      <c r="N4" s="14"/>
      <c r="O4" s="14"/>
    </row>
    <row r="5" spans="1:18" ht="23.25" customHeight="1" x14ac:dyDescent="0.2">
      <c r="A5" s="14"/>
      <c r="B5" s="247" t="s">
        <v>135</v>
      </c>
      <c r="C5" s="248"/>
      <c r="D5" s="248"/>
      <c r="E5" s="248"/>
      <c r="F5" s="248"/>
      <c r="G5" s="248"/>
      <c r="H5" s="248"/>
      <c r="I5" s="231"/>
      <c r="J5" s="232"/>
      <c r="K5" s="14"/>
      <c r="L5" s="14"/>
      <c r="M5" s="14"/>
      <c r="O5" s="15" t="s">
        <v>32</v>
      </c>
      <c r="P5" s="15" t="s">
        <v>33</v>
      </c>
      <c r="Q5" s="15" t="s">
        <v>34</v>
      </c>
    </row>
    <row r="6" spans="1:18" ht="15" customHeight="1" x14ac:dyDescent="0.2">
      <c r="A6" s="14"/>
      <c r="B6" s="256" t="s">
        <v>136</v>
      </c>
      <c r="C6" s="257"/>
      <c r="D6" s="257"/>
      <c r="E6" s="257"/>
      <c r="F6" s="257"/>
      <c r="G6" s="257"/>
      <c r="H6" s="231"/>
      <c r="I6" s="231"/>
      <c r="J6" s="232"/>
      <c r="K6" s="14"/>
      <c r="L6" s="14"/>
      <c r="M6" s="14"/>
      <c r="O6" s="15"/>
      <c r="P6" s="15"/>
      <c r="Q6" s="15"/>
    </row>
    <row r="7" spans="1:18" ht="12.75" customHeight="1" x14ac:dyDescent="0.2">
      <c r="A7" s="14"/>
      <c r="B7" s="233"/>
      <c r="C7" s="234"/>
      <c r="D7" s="234"/>
      <c r="E7" s="235"/>
      <c r="F7" s="235"/>
      <c r="G7" s="235"/>
      <c r="H7" s="235"/>
      <c r="I7" s="235"/>
      <c r="J7" s="236"/>
      <c r="K7" s="14"/>
      <c r="L7" s="14"/>
      <c r="M7" s="14"/>
      <c r="N7" s="16">
        <v>2010</v>
      </c>
      <c r="O7" s="14" t="s">
        <v>35</v>
      </c>
      <c r="P7" s="17">
        <v>1</v>
      </c>
      <c r="Q7" s="18">
        <v>1000000</v>
      </c>
    </row>
    <row r="8" spans="1:18" s="14" customFormat="1" ht="12.75" x14ac:dyDescent="0.2">
      <c r="B8" s="237" t="s">
        <v>36</v>
      </c>
      <c r="C8" s="254"/>
      <c r="D8" s="255"/>
      <c r="E8" s="235"/>
      <c r="F8" s="238"/>
      <c r="G8" s="238"/>
      <c r="H8" s="238"/>
      <c r="I8" s="223"/>
      <c r="J8" s="236" t="s">
        <v>37</v>
      </c>
      <c r="N8" s="16">
        <v>2011</v>
      </c>
      <c r="O8" s="14" t="s">
        <v>38</v>
      </c>
      <c r="P8" s="17">
        <v>1000</v>
      </c>
      <c r="Q8" s="18">
        <v>1000</v>
      </c>
    </row>
    <row r="9" spans="1:18" s="14" customFormat="1" ht="13.5" thickBot="1" x14ac:dyDescent="0.25">
      <c r="B9" s="239"/>
      <c r="C9" s="240"/>
      <c r="D9" s="240"/>
      <c r="E9" s="241"/>
      <c r="F9" s="240"/>
      <c r="G9" s="240"/>
      <c r="H9" s="240"/>
      <c r="I9" s="242"/>
      <c r="J9" s="243"/>
      <c r="N9" s="16"/>
      <c r="Q9" s="19">
        <f>VLOOKUP(D14,P7:$Q$8,2,FALSE)</f>
        <v>1000000</v>
      </c>
      <c r="R9" s="14" t="s">
        <v>39</v>
      </c>
    </row>
    <row r="10" spans="1:18" s="14" customFormat="1" ht="13.5" thickBot="1" x14ac:dyDescent="0.25">
      <c r="B10" s="20"/>
      <c r="E10" s="21"/>
      <c r="I10" s="22"/>
    </row>
    <row r="11" spans="1:18" s="14" customFormat="1" ht="15.75" thickBot="1" x14ac:dyDescent="0.25">
      <c r="B11" s="23" t="s">
        <v>40</v>
      </c>
      <c r="C11" s="24"/>
      <c r="D11" s="25"/>
      <c r="E11" s="26"/>
      <c r="F11" s="24"/>
      <c r="G11" s="24"/>
      <c r="H11" s="24"/>
      <c r="I11" s="27"/>
      <c r="J11" s="28"/>
    </row>
    <row r="12" spans="1:18" s="14" customFormat="1" ht="22.5" thickBot="1" x14ac:dyDescent="0.25">
      <c r="B12" s="29"/>
      <c r="C12" s="30" t="s">
        <v>41</v>
      </c>
      <c r="D12" s="253"/>
      <c r="E12" s="253"/>
      <c r="F12" s="253"/>
      <c r="G12" s="31"/>
      <c r="H12" s="31"/>
      <c r="I12" s="32"/>
      <c r="J12" s="33"/>
    </row>
    <row r="13" spans="1:18" s="14" customFormat="1" ht="13.5" thickBot="1" x14ac:dyDescent="0.25">
      <c r="B13" s="29"/>
      <c r="C13" s="31"/>
      <c r="D13" s="34"/>
      <c r="E13" s="35"/>
      <c r="F13" s="31"/>
      <c r="G13" s="31"/>
      <c r="H13" s="31"/>
      <c r="I13" s="32"/>
      <c r="J13" s="33"/>
    </row>
    <row r="14" spans="1:18" s="14" customFormat="1" ht="12.75" x14ac:dyDescent="0.2">
      <c r="B14" s="36"/>
      <c r="C14" s="37" t="s">
        <v>42</v>
      </c>
      <c r="D14" s="38">
        <v>1</v>
      </c>
      <c r="E14" s="31" t="s">
        <v>43</v>
      </c>
      <c r="F14" s="31"/>
      <c r="G14" s="31"/>
      <c r="H14" s="39"/>
      <c r="I14" s="32"/>
      <c r="J14" s="33"/>
    </row>
    <row r="15" spans="1:18" s="14" customFormat="1" ht="12.75" x14ac:dyDescent="0.2">
      <c r="B15" s="36"/>
      <c r="C15" s="37"/>
      <c r="D15" s="40"/>
      <c r="E15" s="31"/>
      <c r="F15" s="31"/>
      <c r="G15" s="31"/>
      <c r="H15" s="31"/>
      <c r="I15" s="32"/>
      <c r="J15" s="33"/>
    </row>
    <row r="16" spans="1:18" s="14" customFormat="1" ht="13.5" thickBot="1" x14ac:dyDescent="0.25">
      <c r="B16" s="29" t="s">
        <v>44</v>
      </c>
      <c r="C16" s="41"/>
      <c r="D16" s="42">
        <v>2025</v>
      </c>
      <c r="E16" s="43">
        <f>IF(D16="","", IF(D16&gt;1,D16-1))</f>
        <v>2024</v>
      </c>
      <c r="F16" s="43">
        <f>IF(D16="","", IF(D16&gt;1,D16-2))</f>
        <v>2023</v>
      </c>
      <c r="G16" s="41"/>
      <c r="H16" s="44"/>
      <c r="I16" s="44"/>
      <c r="J16" s="45"/>
    </row>
    <row r="17" spans="2:10" s="14" customFormat="1" ht="13.5" thickBot="1" x14ac:dyDescent="0.25">
      <c r="B17" s="36"/>
      <c r="C17" s="46"/>
      <c r="D17" s="47" t="s">
        <v>35</v>
      </c>
      <c r="E17" s="48" t="str">
        <f>+D17</f>
        <v>EUR</v>
      </c>
      <c r="F17" s="48" t="str">
        <f>+E17</f>
        <v>EUR</v>
      </c>
      <c r="G17" s="41" t="s">
        <v>45</v>
      </c>
      <c r="H17" s="31"/>
      <c r="I17" s="31"/>
      <c r="J17" s="33"/>
    </row>
    <row r="18" spans="2:10" s="14" customFormat="1" ht="12.75" x14ac:dyDescent="0.2">
      <c r="B18" s="49" t="s">
        <v>46</v>
      </c>
      <c r="C18" s="50"/>
      <c r="D18" s="51"/>
      <c r="E18" s="51"/>
      <c r="F18" s="51"/>
      <c r="G18" s="52"/>
      <c r="H18" s="53"/>
      <c r="I18" s="53"/>
      <c r="J18" s="54"/>
    </row>
    <row r="19" spans="2:10" s="14" customFormat="1" ht="12.75" x14ac:dyDescent="0.2">
      <c r="B19" s="55" t="s">
        <v>47</v>
      </c>
      <c r="C19" s="56"/>
      <c r="D19" s="57"/>
      <c r="E19" s="57"/>
      <c r="F19" s="57"/>
      <c r="G19" s="13"/>
      <c r="J19" s="58"/>
    </row>
    <row r="20" spans="2:10" s="14" customFormat="1" ht="12.75" x14ac:dyDescent="0.2">
      <c r="B20" s="59" t="s">
        <v>48</v>
      </c>
      <c r="C20" s="60"/>
      <c r="D20" s="51"/>
      <c r="E20" s="51"/>
      <c r="F20" s="51"/>
      <c r="G20" s="61" t="s">
        <v>49</v>
      </c>
      <c r="J20" s="58"/>
    </row>
    <row r="21" spans="2:10" s="14" customFormat="1" ht="12.75" x14ac:dyDescent="0.2">
      <c r="B21" s="62" t="s">
        <v>50</v>
      </c>
      <c r="C21" s="13"/>
      <c r="D21" s="63">
        <f>+TotaalVermogenN-VasteActivaN-LiquideMiddelenN</f>
        <v>0</v>
      </c>
      <c r="E21" s="63">
        <f>+TotaalVermogenNmin1-VasteActivaNmin1-LiquideMiddelenNmin1</f>
        <v>0</v>
      </c>
      <c r="F21" s="63">
        <f>+TotaalVermogenNmin2-VasteActivaNmin2-LiquideMiddelenNmin2</f>
        <v>0</v>
      </c>
      <c r="G21" s="61"/>
      <c r="J21" s="58"/>
    </row>
    <row r="22" spans="2:10" s="14" customFormat="1" ht="12.75" x14ac:dyDescent="0.2">
      <c r="B22" s="59" t="s">
        <v>51</v>
      </c>
      <c r="C22" s="60"/>
      <c r="D22" s="51"/>
      <c r="E22" s="51"/>
      <c r="F22" s="51"/>
      <c r="G22" s="13"/>
      <c r="J22" s="58"/>
    </row>
    <row r="23" spans="2:10" s="14" customFormat="1" ht="12.75" x14ac:dyDescent="0.2">
      <c r="B23" s="64"/>
      <c r="C23" s="65" t="s">
        <v>52</v>
      </c>
      <c r="D23" s="57">
        <f>+LiquideMiddelenN+D21</f>
        <v>0</v>
      </c>
      <c r="E23" s="57">
        <f>+LiquideMiddelenNmin1+E21</f>
        <v>0</v>
      </c>
      <c r="F23" s="57">
        <f>TotaalVermogenNmin2-VasteActivaNmin2</f>
        <v>0</v>
      </c>
      <c r="G23" s="13"/>
      <c r="J23" s="58"/>
    </row>
    <row r="24" spans="2:10" s="14" customFormat="1" ht="12.75" x14ac:dyDescent="0.2">
      <c r="B24" s="66"/>
      <c r="C24" s="67" t="s">
        <v>53</v>
      </c>
      <c r="D24" s="57">
        <f>+VlottendeActivaN+VasteActivaN</f>
        <v>0</v>
      </c>
      <c r="E24" s="57">
        <f>+VlottendeActivaNmin1+VasteActivaNmin1</f>
        <v>0</v>
      </c>
      <c r="F24" s="57">
        <f>+VlottendeActivaNmin2+VasteActivaNmin2</f>
        <v>0</v>
      </c>
      <c r="G24" s="68"/>
      <c r="J24" s="58"/>
    </row>
    <row r="25" spans="2:10" s="14" customFormat="1" ht="12.75" x14ac:dyDescent="0.2">
      <c r="B25" s="55" t="s">
        <v>54</v>
      </c>
      <c r="C25" s="56"/>
      <c r="D25" s="57"/>
      <c r="E25" s="57"/>
      <c r="F25" s="57"/>
      <c r="G25" s="13"/>
      <c r="J25" s="58"/>
    </row>
    <row r="26" spans="2:10" s="14" customFormat="1" ht="12.75" x14ac:dyDescent="0.2">
      <c r="B26" s="59" t="s">
        <v>55</v>
      </c>
      <c r="C26" s="60"/>
      <c r="D26" s="51"/>
      <c r="E26" s="51"/>
      <c r="F26" s="51"/>
      <c r="G26" s="61" t="s">
        <v>56</v>
      </c>
      <c r="J26" s="58"/>
    </row>
    <row r="27" spans="2:10" s="14" customFormat="1" ht="12.75" x14ac:dyDescent="0.2">
      <c r="B27" s="59" t="s">
        <v>57</v>
      </c>
      <c r="C27" s="60"/>
      <c r="D27" s="51"/>
      <c r="E27" s="51"/>
      <c r="F27" s="51"/>
      <c r="G27" s="61" t="s">
        <v>58</v>
      </c>
      <c r="J27" s="58"/>
    </row>
    <row r="28" spans="2:10" s="14" customFormat="1" ht="12.75" x14ac:dyDescent="0.2">
      <c r="B28" s="62" t="s">
        <v>59</v>
      </c>
      <c r="C28" s="13"/>
      <c r="D28" s="57">
        <f>TotaalVermogenN-EigenVermogenN-VreemdVermogenLangN</f>
        <v>0</v>
      </c>
      <c r="E28" s="57">
        <f>TotaalVermogenNmin1-EigenVermogenNmin1-VreemdVermogenLangNmin1</f>
        <v>0</v>
      </c>
      <c r="F28" s="57">
        <f>TotaalVermogenNmin2-EigenVermogenNmin2-VreemdVermogenLangNmin2</f>
        <v>0</v>
      </c>
      <c r="G28" s="13"/>
      <c r="J28" s="58"/>
    </row>
    <row r="29" spans="2:10" s="14" customFormat="1" ht="12.75" x14ac:dyDescent="0.2">
      <c r="B29" s="69"/>
      <c r="C29" s="70" t="s">
        <v>60</v>
      </c>
      <c r="D29" s="57">
        <f>TotaalVermogenN-EigenVermogenN</f>
        <v>0</v>
      </c>
      <c r="E29" s="57">
        <f>TotaalVermogenNmin1-EigenVermogenNmin1</f>
        <v>0</v>
      </c>
      <c r="F29" s="57">
        <f>TotaalVermogenNmin2-EigenVermogenNmin2</f>
        <v>0</v>
      </c>
      <c r="G29" s="61"/>
      <c r="J29" s="58"/>
    </row>
    <row r="30" spans="2:10" s="14" customFormat="1" ht="13.5" thickBot="1" x14ac:dyDescent="0.25">
      <c r="B30" s="71"/>
      <c r="C30" s="72" t="s">
        <v>61</v>
      </c>
      <c r="D30" s="73">
        <f>SUM(D26:D28)</f>
        <v>0</v>
      </c>
      <c r="E30" s="73">
        <f>SUM(E26:E28)</f>
        <v>0</v>
      </c>
      <c r="F30" s="73">
        <f>SUM(F26:F28)</f>
        <v>0</v>
      </c>
      <c r="G30" s="74"/>
      <c r="H30" s="75"/>
      <c r="I30" s="75"/>
      <c r="J30" s="76"/>
    </row>
    <row r="31" spans="2:10" s="14" customFormat="1" ht="13.5" thickBot="1" x14ac:dyDescent="0.25"/>
    <row r="32" spans="2:10" s="14" customFormat="1" ht="22.5" thickBot="1" x14ac:dyDescent="0.25">
      <c r="B32" s="77" t="s">
        <v>62</v>
      </c>
      <c r="C32" s="78"/>
      <c r="D32" s="79">
        <f>D16</f>
        <v>2025</v>
      </c>
      <c r="E32" s="79">
        <f>E16</f>
        <v>2024</v>
      </c>
      <c r="F32" s="79">
        <f>F16</f>
        <v>2023</v>
      </c>
      <c r="G32" s="79" t="s">
        <v>63</v>
      </c>
      <c r="H32" s="80" t="s">
        <v>64</v>
      </c>
      <c r="I32" s="22"/>
      <c r="J32" s="81" t="s">
        <v>65</v>
      </c>
    </row>
    <row r="33" spans="1:11" s="14" customFormat="1" ht="14.25" customHeight="1" x14ac:dyDescent="0.2">
      <c r="B33" s="82"/>
      <c r="C33" s="83"/>
      <c r="D33" s="84"/>
      <c r="E33" s="84"/>
      <c r="F33" s="84"/>
      <c r="G33" s="85"/>
      <c r="H33" s="86"/>
      <c r="I33" s="22"/>
      <c r="J33" s="87"/>
    </row>
    <row r="34" spans="1:11" s="14" customFormat="1" ht="12.75" customHeight="1" x14ac:dyDescent="0.2">
      <c r="B34" s="88"/>
      <c r="C34" s="89" t="s">
        <v>66</v>
      </c>
      <c r="D34" s="90">
        <f>WeegfactorjaarN</f>
        <v>4</v>
      </c>
      <c r="E34" s="90">
        <f>WeegfactorjaarNmin1</f>
        <v>2</v>
      </c>
      <c r="F34" s="90">
        <f>WeegfactorjaarNmin2</f>
        <v>1</v>
      </c>
      <c r="G34" s="91"/>
      <c r="H34" s="92"/>
      <c r="I34" s="22"/>
      <c r="J34" s="87"/>
    </row>
    <row r="35" spans="1:11" s="98" customFormat="1" ht="12" customHeight="1" thickBot="1" x14ac:dyDescent="0.25">
      <c r="A35" s="14"/>
      <c r="B35" s="88"/>
      <c r="C35" s="93"/>
      <c r="D35" s="94"/>
      <c r="E35" s="95"/>
      <c r="F35" s="95"/>
      <c r="G35" s="96"/>
      <c r="H35" s="97"/>
      <c r="I35" s="22"/>
      <c r="J35" s="87"/>
    </row>
    <row r="36" spans="1:11" s="98" customFormat="1" ht="12.75" x14ac:dyDescent="0.2">
      <c r="A36" s="14"/>
      <c r="B36" s="99" t="s">
        <v>67</v>
      </c>
      <c r="C36" s="89" t="s">
        <v>68</v>
      </c>
      <c r="D36" s="100">
        <f>IF(TotaalVermogenN=0,0,EigenVermogenN/TotaalVermogenN)</f>
        <v>0</v>
      </c>
      <c r="E36" s="100">
        <f>IF(TotaalVermogenNmin1=0,0,EigenVermogenNmin1/TotaalVermogenNmin1)</f>
        <v>0</v>
      </c>
      <c r="F36" s="100">
        <f>IF(TotaalVermogenNmin2=0,0,EigenVermogenNmin2/TotaalVermogenNmin2)</f>
        <v>0</v>
      </c>
      <c r="G36" s="101">
        <f>C44</f>
        <v>0.2</v>
      </c>
      <c r="H36" s="102">
        <f>(((SolvabiliteitN*D34)+(SolvabiliteitNmin1*E34)+(SolvabiliteitNmin2*F34))/weegfactortotaal)</f>
        <v>0</v>
      </c>
      <c r="I36" s="14"/>
      <c r="J36" s="103" t="str">
        <f>IF(TotaalVermogenN=0,"",IF(SolvabiliteitGemiddeld&gt;=G44,G45,IF(AND(E44&lt;SolvabiliteitGemiddeld,SolvabiliteitGemiddeld&lt;G44),ROUND(1+((SolvabiliteitGemiddeld-E44)*((G45-E45)/(G44-E44))),2),IF(SolvabiliteitGemiddeld=E44,1,0))))</f>
        <v/>
      </c>
    </row>
    <row r="37" spans="1:11" s="98" customFormat="1" ht="13.5" thickBot="1" x14ac:dyDescent="0.25">
      <c r="A37" s="14"/>
      <c r="B37" s="104" t="s">
        <v>69</v>
      </c>
      <c r="C37" s="105" t="s">
        <v>70</v>
      </c>
      <c r="D37" s="106">
        <f>IF(TotaalVermogenN=0,0,IF(VreemdVermogenKortN=0,1.5,VlottendeActivaN/VreemdVermogenKortN))</f>
        <v>0</v>
      </c>
      <c r="E37" s="106">
        <f>IF(TotaalVermogenNmin1=0,0,IF(VreemdVermogenKortNmin1=0,1.5,VlottendeActivaNmin1/VreemdVermogenKortNmin1))</f>
        <v>0</v>
      </c>
      <c r="F37" s="106">
        <f>IF(TotaalVermogenNmin2=0,0,IF(VreemdVermogenKortNmin2=0,1.5,VlottendeActivaNmin2/VreemdVermogenKortNmin2))</f>
        <v>0</v>
      </c>
      <c r="G37" s="107">
        <f>E46</f>
        <v>1</v>
      </c>
      <c r="H37" s="108">
        <f>(((CurrentRatioNmin2*F34)+(CurrentRatioNmin1*E34)+(CurrentRatioN*D34))/weegfactortotaal)</f>
        <v>0</v>
      </c>
      <c r="I37" s="14"/>
      <c r="J37" s="109" t="str">
        <f>IF(LiquideMiddelenN="","",IF(CurrentRatioGemiddeld&gt;=G46,G47,IF(AND(E46&lt;CurrentRatioGemiddeld,CurrentRatioGemiddeld&lt;G46),ROUND(1+(((CurrentRatioGemiddeld-E46)/(G46-E46))*(G47-E47)),2),IF(CurrentRatioGemiddeld=E46,1,0))))</f>
        <v/>
      </c>
    </row>
    <row r="38" spans="1:11" s="98" customFormat="1" ht="13.5" thickBot="1" x14ac:dyDescent="0.25">
      <c r="A38" s="14"/>
      <c r="B38" s="110"/>
      <c r="C38" s="111"/>
      <c r="D38" s="112"/>
      <c r="E38" s="112"/>
      <c r="F38" s="112"/>
      <c r="G38" s="91"/>
      <c r="H38" s="112"/>
      <c r="I38" s="14"/>
      <c r="J38" s="87"/>
    </row>
    <row r="39" spans="1:11" s="98" customFormat="1" ht="13.5" thickBot="1" x14ac:dyDescent="0.25">
      <c r="A39" s="14"/>
      <c r="B39" s="110"/>
      <c r="C39" s="111"/>
      <c r="D39" s="112"/>
      <c r="E39" s="112"/>
      <c r="G39" s="91"/>
      <c r="H39" s="113" t="s">
        <v>71</v>
      </c>
      <c r="I39" s="14"/>
      <c r="J39" s="114">
        <f>SUM(J36:J37)</f>
        <v>0</v>
      </c>
      <c r="K39" s="98">
        <f>SUM(K36:K37)</f>
        <v>0</v>
      </c>
    </row>
    <row r="40" spans="1:11" s="98" customFormat="1" ht="13.5" thickBot="1" x14ac:dyDescent="0.25">
      <c r="A40" s="14"/>
      <c r="B40" s="115"/>
      <c r="C40" s="87"/>
      <c r="D40" s="14"/>
      <c r="E40" s="116"/>
      <c r="F40" s="116"/>
      <c r="G40" s="116"/>
      <c r="H40" s="116"/>
      <c r="I40" s="117"/>
      <c r="J40" s="14"/>
    </row>
    <row r="41" spans="1:11" s="14" customFormat="1" ht="13.5" thickBot="1" x14ac:dyDescent="0.25">
      <c r="B41" s="118" t="s">
        <v>72</v>
      </c>
      <c r="C41" s="119"/>
      <c r="D41" s="119"/>
      <c r="E41" s="119"/>
      <c r="F41" s="119"/>
      <c r="G41" s="119"/>
      <c r="H41" s="120"/>
      <c r="I41" s="53"/>
      <c r="J41" s="54"/>
    </row>
    <row r="42" spans="1:11" s="14" customFormat="1" ht="24.75" customHeight="1" thickBot="1" x14ac:dyDescent="0.25">
      <c r="B42" s="122" t="s">
        <v>73</v>
      </c>
      <c r="C42" s="123" t="s">
        <v>74</v>
      </c>
      <c r="D42" s="123" t="s">
        <v>73</v>
      </c>
      <c r="E42" s="123" t="s">
        <v>63</v>
      </c>
      <c r="F42" s="123" t="s">
        <v>75</v>
      </c>
      <c r="G42" s="154" t="s">
        <v>76</v>
      </c>
      <c r="H42" s="124"/>
      <c r="J42" s="58"/>
    </row>
    <row r="43" spans="1:11" s="14" customFormat="1" ht="7.5" customHeight="1" thickBot="1" x14ac:dyDescent="0.25">
      <c r="B43" s="121"/>
      <c r="D43" s="125"/>
      <c r="F43" s="126"/>
      <c r="G43" s="126"/>
      <c r="H43" s="126"/>
      <c r="J43" s="58"/>
    </row>
    <row r="44" spans="1:11" s="14" customFormat="1" ht="12.75" x14ac:dyDescent="0.2">
      <c r="B44" s="127" t="s">
        <v>67</v>
      </c>
      <c r="C44" s="128">
        <v>0.2</v>
      </c>
      <c r="D44" s="129" t="s">
        <v>77</v>
      </c>
      <c r="E44" s="130">
        <v>0.2</v>
      </c>
      <c r="F44" s="131" t="str">
        <f>E44*100&amp;"% - "&amp;G44*100&amp;"%"</f>
        <v>20% - 50%</v>
      </c>
      <c r="G44" s="132">
        <v>0.5</v>
      </c>
      <c r="H44" s="133"/>
      <c r="J44" s="58"/>
    </row>
    <row r="45" spans="1:11" s="14" customFormat="1" ht="12.75" x14ac:dyDescent="0.2">
      <c r="B45" s="134" t="s">
        <v>68</v>
      </c>
      <c r="C45" s="135"/>
      <c r="D45" s="89" t="s">
        <v>78</v>
      </c>
      <c r="E45" s="135">
        <v>1</v>
      </c>
      <c r="F45" s="135" t="str">
        <f>E45&amp;" tot "&amp;G45</f>
        <v>1 tot 4</v>
      </c>
      <c r="G45" s="136">
        <v>4</v>
      </c>
      <c r="H45" s="137"/>
      <c r="J45" s="58"/>
    </row>
    <row r="46" spans="1:11" s="14" customFormat="1" ht="12.75" x14ac:dyDescent="0.2">
      <c r="B46" s="138" t="s">
        <v>69</v>
      </c>
      <c r="C46" s="139">
        <v>1</v>
      </c>
      <c r="D46" s="140" t="str">
        <f>D44</f>
        <v>Norm: &gt;=</v>
      </c>
      <c r="E46" s="141">
        <f>C46</f>
        <v>1</v>
      </c>
      <c r="F46" s="141" t="str">
        <f>E46&amp;" - "&amp;G46</f>
        <v>1 - 1,5</v>
      </c>
      <c r="G46" s="141">
        <v>1.5</v>
      </c>
      <c r="H46" s="142"/>
      <c r="J46" s="58"/>
    </row>
    <row r="47" spans="1:11" s="14" customFormat="1" ht="13.5" thickBot="1" x14ac:dyDescent="0.25">
      <c r="B47" s="143" t="s">
        <v>79</v>
      </c>
      <c r="C47" s="107"/>
      <c r="D47" s="105" t="s">
        <v>78</v>
      </c>
      <c r="E47" s="107">
        <v>1</v>
      </c>
      <c r="F47" s="107" t="str">
        <f>E47&amp;" tot "&amp;G47</f>
        <v>1 tot 3</v>
      </c>
      <c r="G47" s="107">
        <v>3</v>
      </c>
      <c r="H47" s="144"/>
      <c r="J47" s="58"/>
    </row>
    <row r="48" spans="1:11" s="14" customFormat="1" ht="12.75" x14ac:dyDescent="0.2">
      <c r="B48" s="145"/>
      <c r="C48" s="146"/>
      <c r="D48" s="125"/>
      <c r="F48" s="126"/>
      <c r="G48" s="126"/>
      <c r="H48" s="126"/>
      <c r="J48" s="58"/>
    </row>
    <row r="49" spans="2:10" s="14" customFormat="1" ht="12.75" x14ac:dyDescent="0.2">
      <c r="B49" s="147" t="s">
        <v>80</v>
      </c>
      <c r="C49" s="148"/>
      <c r="J49" s="58"/>
    </row>
    <row r="50" spans="2:10" s="14" customFormat="1" ht="12.75" x14ac:dyDescent="0.2">
      <c r="B50" s="149" t="str">
        <f>"1) De inschrijver dient gemiddeld een waardering te verkrijgen van minimaal 2 punten, onder de volgende voorwaarden:"</f>
        <v>1) De inschrijver dient gemiddeld een waardering te verkrijgen van minimaal 2 punten, onder de volgende voorwaarden:</v>
      </c>
      <c r="C50" s="146"/>
      <c r="J50" s="58"/>
    </row>
    <row r="51" spans="2:10" s="14" customFormat="1" ht="12.75" customHeight="1" x14ac:dyDescent="0.2">
      <c r="B51" s="249" t="s">
        <v>81</v>
      </c>
      <c r="C51" s="251"/>
      <c r="D51" s="251"/>
      <c r="E51" s="251"/>
      <c r="F51" s="251"/>
      <c r="G51" s="251"/>
      <c r="H51" s="251"/>
      <c r="J51" s="58"/>
    </row>
    <row r="52" spans="2:10" s="14" customFormat="1" ht="12.75" customHeight="1" x14ac:dyDescent="0.2">
      <c r="B52" s="252" t="str">
        <f>"- er dient een minimale score van 1 punt op rentabiliteit behaald te worden. "</f>
        <v xml:space="preserve">- er dient een minimale score van 1 punt op rentabiliteit behaald te worden. </v>
      </c>
      <c r="C52" s="250"/>
      <c r="D52" s="250"/>
      <c r="E52" s="250"/>
      <c r="F52" s="250"/>
      <c r="G52" s="250"/>
      <c r="H52" s="250"/>
      <c r="J52" s="58"/>
    </row>
    <row r="53" spans="2:10" s="14" customFormat="1" ht="12.75" x14ac:dyDescent="0.2">
      <c r="B53" s="249" t="s">
        <v>82</v>
      </c>
      <c r="C53" s="250"/>
      <c r="D53" s="250"/>
      <c r="E53" s="250"/>
      <c r="F53" s="250"/>
      <c r="G53" s="250"/>
      <c r="H53" s="250"/>
      <c r="J53" s="58"/>
    </row>
    <row r="54" spans="2:10" s="14" customFormat="1" ht="12.75" x14ac:dyDescent="0.2">
      <c r="B54" s="150"/>
      <c r="C54" s="146"/>
      <c r="D54" s="125"/>
      <c r="J54" s="58"/>
    </row>
    <row r="55" spans="2:10" s="14" customFormat="1" ht="12.75" x14ac:dyDescent="0.2">
      <c r="B55" s="147" t="s">
        <v>83</v>
      </c>
      <c r="C55" s="146"/>
      <c r="D55" s="125"/>
      <c r="J55" s="58"/>
    </row>
    <row r="56" spans="2:10" s="14" customFormat="1" ht="12.75" x14ac:dyDescent="0.2">
      <c r="B56" s="149" t="s">
        <v>84</v>
      </c>
      <c r="C56" s="146"/>
      <c r="D56" s="125"/>
      <c r="J56" s="58"/>
    </row>
    <row r="57" spans="2:10" s="14" customFormat="1" ht="12.75" x14ac:dyDescent="0.2">
      <c r="B57" s="145" t="s">
        <v>85</v>
      </c>
      <c r="C57" s="146"/>
      <c r="D57" s="125"/>
      <c r="J57" s="58"/>
    </row>
    <row r="58" spans="2:10" s="14" customFormat="1" ht="12.75" x14ac:dyDescent="0.2">
      <c r="B58" s="145" t="str">
        <f>"           - jaar "&amp;F16&amp;" "&amp;F34&amp; "/"&amp;SUM(D34:F34)</f>
        <v xml:space="preserve">           - jaar 2023 1/7</v>
      </c>
      <c r="C58" s="146"/>
      <c r="D58" s="125"/>
      <c r="J58" s="58"/>
    </row>
    <row r="59" spans="2:10" s="14" customFormat="1" ht="12.75" x14ac:dyDescent="0.2">
      <c r="B59" s="145" t="str">
        <f>"           - jaar "&amp;E16&amp;" "&amp;E34&amp;"/"&amp;SUM(D34:F34)</f>
        <v xml:space="preserve">           - jaar 2024 2/7</v>
      </c>
      <c r="C59" s="146"/>
      <c r="D59" s="125"/>
      <c r="J59" s="58"/>
    </row>
    <row r="60" spans="2:10" s="14" customFormat="1" ht="12.75" x14ac:dyDescent="0.2">
      <c r="B60" s="145" t="str">
        <f>"           - jaar "&amp;D16&amp;" "&amp;D34&amp; "/"&amp;SUM(D34:F34)</f>
        <v xml:space="preserve">           - jaar 2025 4/7</v>
      </c>
      <c r="C60" s="146"/>
      <c r="J60" s="58"/>
    </row>
    <row r="61" spans="2:10" s="14" customFormat="1" ht="13.5" thickBot="1" x14ac:dyDescent="0.25">
      <c r="B61" s="151"/>
      <c r="C61" s="75"/>
      <c r="D61" s="75"/>
      <c r="E61" s="75"/>
      <c r="F61" s="75"/>
      <c r="G61" s="75"/>
      <c r="H61" s="75"/>
      <c r="I61" s="75"/>
      <c r="J61" s="76"/>
    </row>
    <row r="62" spans="2:10" s="14" customFormat="1" ht="12.75" x14ac:dyDescent="0.2"/>
    <row r="63" spans="2:10" s="14" customFormat="1" ht="12.75" x14ac:dyDescent="0.2"/>
    <row r="64" spans="2:10" s="14" customFormat="1" ht="12.75" x14ac:dyDescent="0.2"/>
    <row r="65" spans="4:6" s="14" customFormat="1" ht="12.75" x14ac:dyDescent="0.2"/>
    <row r="66" spans="4:6" s="14" customFormat="1" ht="12.75" x14ac:dyDescent="0.2"/>
    <row r="67" spans="4:6" s="14" customFormat="1" ht="12.75" x14ac:dyDescent="0.2"/>
    <row r="68" spans="4:6" s="14" customFormat="1" ht="12.75" x14ac:dyDescent="0.2">
      <c r="D68" s="152"/>
      <c r="E68" s="152"/>
      <c r="F68" s="152"/>
    </row>
    <row r="69" spans="4:6" s="14" customFormat="1" ht="12.75" x14ac:dyDescent="0.2">
      <c r="F69" s="153"/>
    </row>
    <row r="70" spans="4:6" s="14" customFormat="1" ht="12.75" x14ac:dyDescent="0.2"/>
    <row r="71" spans="4:6" s="14" customFormat="1" ht="12.75" x14ac:dyDescent="0.2"/>
    <row r="72" spans="4:6" s="14" customFormat="1" ht="12.75" x14ac:dyDescent="0.2"/>
    <row r="73" spans="4:6" s="14" customFormat="1" ht="12.75" x14ac:dyDescent="0.2"/>
    <row r="74" spans="4:6" s="14" customFormat="1" ht="12.75" x14ac:dyDescent="0.2"/>
    <row r="75" spans="4:6" s="14" customFormat="1" ht="12.75" x14ac:dyDescent="0.2"/>
  </sheetData>
  <sheetProtection selectLockedCells="1"/>
  <mergeCells count="7">
    <mergeCell ref="B5:H5"/>
    <mergeCell ref="B53:H53"/>
    <mergeCell ref="B51:H51"/>
    <mergeCell ref="B52:H52"/>
    <mergeCell ref="D12:F12"/>
    <mergeCell ref="C8:D8"/>
    <mergeCell ref="B6:G6"/>
  </mergeCells>
  <conditionalFormatting sqref="E22:F22">
    <cfRule type="cellIs" dxfId="3" priority="15" stopIfTrue="1" operator="greaterThan">
      <formula>"VlottendeActivaNmin1"</formula>
    </cfRule>
  </conditionalFormatting>
  <conditionalFormatting sqref="J37">
    <cfRule type="iconSet" priority="9">
      <iconSet>
        <cfvo type="percent" val="0"/>
        <cfvo type="num" val="0"/>
        <cfvo type="num" val="1"/>
      </iconSet>
    </cfRule>
  </conditionalFormatting>
  <conditionalFormatting sqref="J39">
    <cfRule type="expression" dxfId="2" priority="1">
      <formula>AND($J$36="",$J$37="")</formula>
    </cfRule>
    <cfRule type="expression" dxfId="1" priority="13" stopIfTrue="1">
      <formula>AND($J$36&gt;=1,$J$37&gt;=1)</formula>
    </cfRule>
    <cfRule type="expression" dxfId="0" priority="14" stopIfTrue="1">
      <formula>OR($K$39&lt;3,$J$39&lt;4)</formula>
    </cfRule>
  </conditionalFormatting>
  <conditionalFormatting sqref="K36">
    <cfRule type="expression" priority="11">
      <formula>$J$36&gt;=1</formula>
    </cfRule>
    <cfRule type="iconSet" priority="12">
      <iconSet iconSet="3TrafficLights2">
        <cfvo type="percent" val="0"/>
        <cfvo type="percent" val="33"/>
        <cfvo type="percent" val="67"/>
      </iconSet>
    </cfRule>
  </conditionalFormatting>
  <dataValidations xWindow="517" yWindow="644" count="2">
    <dataValidation type="list" allowBlank="1" showInputMessage="1" showErrorMessage="1" sqref="D14" xr:uid="{00000000-0002-0000-0100-000000000000}">
      <formula1>$P$7:$P$8</formula1>
    </dataValidation>
    <dataValidation type="list" allowBlank="1" showInputMessage="1" showErrorMessage="1" promptTitle="Meest recente boekjaar" prompt="Vul hier het meest recente boekjaar in, keuze uit 2024 of 2025_x000a_" sqref="D16" xr:uid="{00000000-0002-0000-0100-000001000000}">
      <formula1>"2024, 2025"</formula1>
    </dataValidation>
  </dataValidations>
  <pageMargins left="1.39" right="0.75" top="1.54" bottom="1" header="0.5" footer="0.5"/>
  <pageSetup paperSize="8" scale="91" orientation="portrait" r:id="rId1"/>
  <headerFooter alignWithMargins="0">
    <oddHeader>&amp;CModel bepaling financiële draagkracht</oddHeader>
  </headerFooter>
  <drawing r:id="rId2"/>
  <extLst>
    <ext xmlns:x14="http://schemas.microsoft.com/office/spreadsheetml/2009/9/main" uri="{78C0D931-6437-407d-A8EE-F0AAD7539E65}">
      <x14:conditionalFormattings>
        <x14:conditionalFormatting xmlns:xm="http://schemas.microsoft.com/office/excel/2006/main">
          <x14:cfRule type="iconSet" priority="8" id="{792C40B5-6A5E-44D9-8F0E-214599670531}">
            <x14:iconSet custom="1">
              <x14:cfvo type="percent">
                <xm:f>0</xm:f>
              </x14:cfvo>
              <x14:cfvo type="num">
                <xm:f>1</xm:f>
              </x14:cfvo>
              <x14:cfvo type="num">
                <xm:f>1</xm:f>
              </x14:cfvo>
              <x14:cfIcon iconSet="3TrafficLights1" iconId="0"/>
              <x14:cfIcon iconSet="NoIcons" iconId="0"/>
              <x14:cfIcon iconSet="3TrafficLights1" iconId="2"/>
            </x14:iconSet>
          </x14:cfRule>
          <xm:sqref>J36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dimension ref="B1:G22"/>
  <sheetViews>
    <sheetView workbookViewId="0">
      <selection activeCell="D18" sqref="D18"/>
    </sheetView>
  </sheetViews>
  <sheetFormatPr defaultRowHeight="11.25" x14ac:dyDescent="0.2"/>
  <cols>
    <col min="1" max="1" width="2.85546875" style="1" customWidth="1"/>
    <col min="2" max="2" width="18.5703125" style="1" bestFit="1" customWidth="1"/>
    <col min="3" max="3" width="7" style="1" customWidth="1"/>
    <col min="4" max="8" width="10.28515625" style="1" customWidth="1"/>
    <col min="9" max="9" width="10" style="1" customWidth="1"/>
    <col min="10" max="16384" width="9.140625" style="1"/>
  </cols>
  <sheetData>
    <row r="1" spans="2:6" x14ac:dyDescent="0.2">
      <c r="B1" s="1" t="s">
        <v>86</v>
      </c>
      <c r="C1" s="1" t="s">
        <v>87</v>
      </c>
    </row>
    <row r="3" spans="2:6" x14ac:dyDescent="0.2">
      <c r="B3" s="1" t="s">
        <v>88</v>
      </c>
      <c r="C3" s="1" t="s">
        <v>88</v>
      </c>
    </row>
    <row r="5" spans="2:6" x14ac:dyDescent="0.2">
      <c r="B5" s="1" t="s">
        <v>89</v>
      </c>
      <c r="C5" s="1">
        <v>4</v>
      </c>
    </row>
    <row r="6" spans="2:6" x14ac:dyDescent="0.2">
      <c r="B6" s="1" t="s">
        <v>90</v>
      </c>
      <c r="C6" s="1">
        <v>2</v>
      </c>
    </row>
    <row r="7" spans="2:6" x14ac:dyDescent="0.2">
      <c r="B7" s="1" t="s">
        <v>91</v>
      </c>
      <c r="C7" s="1">
        <v>1</v>
      </c>
    </row>
    <row r="8" spans="2:6" x14ac:dyDescent="0.2">
      <c r="B8" s="1" t="s">
        <v>92</v>
      </c>
      <c r="C8" s="1">
        <f>SUM(C5:C7)</f>
        <v>7</v>
      </c>
    </row>
    <row r="10" spans="2:6" x14ac:dyDescent="0.2">
      <c r="B10" s="1" t="s">
        <v>93</v>
      </c>
      <c r="C10" s="2">
        <v>1</v>
      </c>
    </row>
    <row r="12" spans="2:6" x14ac:dyDescent="0.2">
      <c r="B12" s="3" t="s">
        <v>94</v>
      </c>
      <c r="C12" s="4"/>
      <c r="D12" s="5"/>
      <c r="E12" s="4"/>
      <c r="F12" s="4"/>
    </row>
    <row r="13" spans="2:6" x14ac:dyDescent="0.2">
      <c r="B13" s="4"/>
      <c r="C13" s="4"/>
      <c r="D13" s="6"/>
      <c r="E13" s="6"/>
      <c r="F13" s="6"/>
    </row>
    <row r="14" spans="2:6" x14ac:dyDescent="0.2">
      <c r="B14" s="6" t="s">
        <v>95</v>
      </c>
      <c r="C14" s="4" t="s">
        <v>96</v>
      </c>
      <c r="D14" s="6" t="s">
        <v>97</v>
      </c>
      <c r="E14" s="6" t="s">
        <v>98</v>
      </c>
      <c r="F14" s="6"/>
    </row>
    <row r="15" spans="2:6" x14ac:dyDescent="0.2">
      <c r="B15" s="7">
        <v>1</v>
      </c>
      <c r="C15" s="8" t="s">
        <v>99</v>
      </c>
      <c r="D15" s="8">
        <v>0</v>
      </c>
      <c r="E15" s="8">
        <v>1</v>
      </c>
      <c r="F15" s="8">
        <f>IF(InschrijvenPerceel1=1,D15,0)</f>
        <v>0</v>
      </c>
    </row>
    <row r="16" spans="2:6" x14ac:dyDescent="0.2">
      <c r="B16" s="7">
        <v>2</v>
      </c>
      <c r="C16" s="8" t="s">
        <v>100</v>
      </c>
      <c r="D16" s="8">
        <v>0</v>
      </c>
      <c r="E16" s="8">
        <v>1</v>
      </c>
      <c r="F16" s="8">
        <f>IF(InschrijvenPerceel2=1,D16,0)</f>
        <v>0</v>
      </c>
    </row>
    <row r="17" spans="2:7" x14ac:dyDescent="0.2">
      <c r="B17" s="7">
        <v>3</v>
      </c>
      <c r="C17" s="8" t="s">
        <v>101</v>
      </c>
      <c r="D17" s="8">
        <v>0</v>
      </c>
      <c r="E17" s="8">
        <v>1</v>
      </c>
      <c r="F17" s="8">
        <f>IF(InschrijvenPerceel3=1,D17,0)</f>
        <v>0</v>
      </c>
    </row>
    <row r="18" spans="2:7" x14ac:dyDescent="0.2">
      <c r="B18" s="7">
        <v>4</v>
      </c>
      <c r="C18" s="8" t="s">
        <v>102</v>
      </c>
      <c r="D18" s="8"/>
      <c r="E18" s="8">
        <v>0</v>
      </c>
      <c r="F18" s="8">
        <f>IF(InschrijvenPerceel4=1,D18,0)</f>
        <v>0</v>
      </c>
    </row>
    <row r="19" spans="2:7" x14ac:dyDescent="0.2">
      <c r="B19" s="9"/>
      <c r="C19" s="10"/>
      <c r="D19" s="8">
        <v>0</v>
      </c>
      <c r="E19" s="8">
        <f>COUNTIF(E15:E18,1)</f>
        <v>3</v>
      </c>
      <c r="F19" s="12">
        <f>IF(AantalPercelenIngeschreven&gt;=2,SUM(Perceelsom)*Multiperceelfactor,SUM(Perceelsom))</f>
        <v>0</v>
      </c>
      <c r="G19" s="11" t="s">
        <v>103</v>
      </c>
    </row>
    <row r="20" spans="2:7" x14ac:dyDescent="0.2">
      <c r="G20" s="1">
        <f>+Omzetwaarde</f>
        <v>0</v>
      </c>
    </row>
    <row r="21" spans="2:7" x14ac:dyDescent="0.2">
      <c r="B21" s="1" t="s">
        <v>104</v>
      </c>
      <c r="C21" s="1" t="s">
        <v>105</v>
      </c>
    </row>
    <row r="22" spans="2:7" x14ac:dyDescent="0.2">
      <c r="C22" s="1" t="s">
        <v>106</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22"/>
  <sheetViews>
    <sheetView showGridLines="0" workbookViewId="0">
      <selection activeCell="D19" sqref="D19"/>
    </sheetView>
  </sheetViews>
  <sheetFormatPr defaultColWidth="0" defaultRowHeight="14.25" zeroHeight="1" x14ac:dyDescent="0.2"/>
  <cols>
    <col min="1" max="1" width="3.28515625" style="187" customWidth="1"/>
    <col min="2" max="2" width="17.5703125" style="187" customWidth="1"/>
    <col min="3" max="11" width="14.7109375" style="187" customWidth="1"/>
    <col min="12" max="13" width="9.140625" style="187" customWidth="1"/>
    <col min="14" max="22" width="0" style="187" hidden="1" customWidth="1"/>
    <col min="23" max="16384" width="9.140625" style="187" hidden="1"/>
  </cols>
  <sheetData>
    <row r="1" spans="2:22" x14ac:dyDescent="0.2"/>
    <row r="2" spans="2:22" ht="22.5" x14ac:dyDescent="0.3">
      <c r="B2" s="222" t="s">
        <v>107</v>
      </c>
      <c r="C2" s="201"/>
      <c r="D2" s="200"/>
      <c r="E2" s="200"/>
      <c r="F2" s="200"/>
      <c r="G2" s="200"/>
      <c r="H2" s="200"/>
      <c r="I2" s="200"/>
    </row>
    <row r="3" spans="2:22" x14ac:dyDescent="0.2">
      <c r="B3" s="221"/>
      <c r="C3" s="201"/>
      <c r="D3" s="200"/>
      <c r="E3" s="200"/>
      <c r="F3" s="200"/>
      <c r="G3" s="200"/>
      <c r="H3" s="200"/>
      <c r="I3" s="200"/>
    </row>
    <row r="4" spans="2:22" x14ac:dyDescent="0.2">
      <c r="B4" s="221"/>
      <c r="C4" s="201"/>
      <c r="D4" s="200"/>
      <c r="E4" s="200"/>
      <c r="F4" s="200"/>
      <c r="G4" s="200"/>
      <c r="H4" s="200"/>
      <c r="I4" s="200"/>
    </row>
    <row r="5" spans="2:22" ht="12.75" customHeight="1" x14ac:dyDescent="0.2">
      <c r="B5" s="220"/>
      <c r="C5" s="197" t="s">
        <v>108</v>
      </c>
      <c r="D5" s="197"/>
      <c r="E5" s="197"/>
      <c r="F5" s="197"/>
      <c r="G5" s="197"/>
      <c r="H5" s="197"/>
      <c r="I5" s="196"/>
      <c r="N5" s="210"/>
      <c r="O5" s="210"/>
      <c r="P5" s="210"/>
      <c r="Q5" s="210"/>
      <c r="R5" s="210"/>
      <c r="S5" s="210"/>
      <c r="T5" s="210"/>
      <c r="U5" s="210"/>
      <c r="V5" s="210"/>
    </row>
    <row r="6" spans="2:22" x14ac:dyDescent="0.2">
      <c r="B6" s="195" t="s">
        <v>109</v>
      </c>
      <c r="C6" s="193" t="s">
        <v>110</v>
      </c>
      <c r="D6" s="193" t="s">
        <v>109</v>
      </c>
      <c r="E6" s="193" t="s">
        <v>32</v>
      </c>
      <c r="F6" s="193"/>
      <c r="G6" s="193" t="s">
        <v>111</v>
      </c>
      <c r="H6" s="193" t="s">
        <v>112</v>
      </c>
      <c r="I6" s="192" t="s">
        <v>113</v>
      </c>
      <c r="M6" s="210"/>
      <c r="N6" s="210"/>
      <c r="O6" s="210"/>
      <c r="P6" s="210"/>
      <c r="Q6" s="210"/>
      <c r="R6" s="210"/>
      <c r="S6" s="210"/>
      <c r="T6" s="210"/>
      <c r="U6" s="210"/>
      <c r="V6" s="210"/>
    </row>
    <row r="7" spans="2:22" x14ac:dyDescent="0.2">
      <c r="B7" s="219" t="s">
        <v>114</v>
      </c>
      <c r="C7" s="218">
        <v>4</v>
      </c>
      <c r="D7" s="202">
        <v>2025</v>
      </c>
      <c r="E7" s="217" t="s">
        <v>35</v>
      </c>
      <c r="F7" s="216"/>
      <c r="G7" s="215">
        <v>1</v>
      </c>
      <c r="H7" s="214">
        <v>1</v>
      </c>
      <c r="I7" s="213">
        <v>1000000</v>
      </c>
      <c r="M7" s="210"/>
      <c r="N7" s="210"/>
      <c r="O7" s="210"/>
      <c r="P7" s="210"/>
      <c r="Q7" s="210"/>
      <c r="R7" s="210"/>
      <c r="S7" s="210"/>
      <c r="T7" s="210"/>
      <c r="U7" s="210"/>
      <c r="V7" s="210"/>
    </row>
    <row r="8" spans="2:22" x14ac:dyDescent="0.2">
      <c r="B8" s="219" t="s">
        <v>115</v>
      </c>
      <c r="C8" s="218">
        <v>2</v>
      </c>
      <c r="D8" s="202">
        <v>20247</v>
      </c>
      <c r="E8" s="217" t="s">
        <v>35</v>
      </c>
      <c r="F8" s="216"/>
      <c r="G8" s="215">
        <v>0</v>
      </c>
      <c r="H8" s="214">
        <v>1000</v>
      </c>
      <c r="I8" s="213">
        <v>1000</v>
      </c>
      <c r="M8" s="210"/>
      <c r="N8" s="210"/>
      <c r="O8" s="210"/>
      <c r="P8" s="210"/>
      <c r="Q8" s="210"/>
      <c r="R8" s="210"/>
      <c r="S8" s="210"/>
      <c r="T8" s="210"/>
      <c r="U8" s="210"/>
      <c r="V8" s="210"/>
    </row>
    <row r="9" spans="2:22" x14ac:dyDescent="0.2">
      <c r="B9" s="219" t="s">
        <v>116</v>
      </c>
      <c r="C9" s="218">
        <v>1</v>
      </c>
      <c r="D9" s="202">
        <v>2023</v>
      </c>
      <c r="E9" s="217" t="s">
        <v>35</v>
      </c>
      <c r="F9" s="216"/>
      <c r="G9" s="215">
        <f>SUM(G7:G8)</f>
        <v>1</v>
      </c>
      <c r="H9" s="214">
        <v>1000000</v>
      </c>
      <c r="I9" s="213">
        <v>1</v>
      </c>
      <c r="M9" s="210"/>
      <c r="N9" s="210"/>
      <c r="O9" s="210"/>
      <c r="P9" s="210"/>
      <c r="Q9" s="210"/>
      <c r="R9" s="210"/>
      <c r="S9" s="210"/>
      <c r="T9" s="210"/>
      <c r="U9" s="210"/>
      <c r="V9" s="210"/>
    </row>
    <row r="10" spans="2:22" x14ac:dyDescent="0.2">
      <c r="B10" s="200"/>
      <c r="C10" s="201"/>
      <c r="D10" s="212"/>
      <c r="E10" s="201"/>
      <c r="F10" s="201"/>
      <c r="G10" s="201"/>
      <c r="H10" s="200"/>
      <c r="I10" s="211">
        <v>1000</v>
      </c>
      <c r="J10" s="187" t="s">
        <v>117</v>
      </c>
      <c r="M10" s="210"/>
      <c r="N10" s="210"/>
      <c r="O10" s="210"/>
      <c r="P10" s="210"/>
      <c r="Q10" s="210"/>
      <c r="R10" s="210"/>
      <c r="S10" s="210"/>
      <c r="T10" s="210"/>
      <c r="U10" s="210"/>
      <c r="V10" s="210"/>
    </row>
    <row r="11" spans="2:22" x14ac:dyDescent="0.2">
      <c r="B11" s="200"/>
      <c r="C11" s="201"/>
      <c r="D11" s="200"/>
      <c r="E11" s="200"/>
      <c r="F11" s="200"/>
      <c r="G11" s="200"/>
      <c r="H11" s="200"/>
      <c r="I11" s="200"/>
    </row>
    <row r="12" spans="2:22" x14ac:dyDescent="0.2">
      <c r="B12" s="200"/>
      <c r="C12" s="201"/>
      <c r="D12" s="200"/>
      <c r="E12" s="200"/>
      <c r="F12" s="200"/>
      <c r="G12" s="200"/>
      <c r="H12" s="200"/>
      <c r="I12" s="200"/>
    </row>
    <row r="13" spans="2:22" x14ac:dyDescent="0.2">
      <c r="B13" s="199" t="s">
        <v>118</v>
      </c>
      <c r="C13" s="197"/>
      <c r="D13" s="198" t="s">
        <v>119</v>
      </c>
      <c r="E13" s="198" t="s">
        <v>120</v>
      </c>
      <c r="F13" s="197"/>
      <c r="G13" s="197"/>
      <c r="H13" s="197"/>
      <c r="I13" s="196"/>
    </row>
    <row r="14" spans="2:22" x14ac:dyDescent="0.2">
      <c r="B14" s="195"/>
      <c r="C14" s="193"/>
      <c r="D14" s="194" t="s">
        <v>121</v>
      </c>
      <c r="E14" s="194" t="s">
        <v>121</v>
      </c>
      <c r="F14" s="193" t="s">
        <v>122</v>
      </c>
      <c r="G14" s="193"/>
      <c r="H14" s="193"/>
      <c r="I14" s="192"/>
    </row>
    <row r="15" spans="2:22" x14ac:dyDescent="0.2">
      <c r="B15" s="204"/>
      <c r="C15" s="203" t="s">
        <v>67</v>
      </c>
      <c r="D15" s="209">
        <v>0.2</v>
      </c>
      <c r="E15" s="208">
        <f>+D15+0.3</f>
        <v>0.5</v>
      </c>
      <c r="F15" s="204" t="s">
        <v>123</v>
      </c>
      <c r="G15" s="206"/>
      <c r="H15" s="206"/>
      <c r="I15" s="205"/>
    </row>
    <row r="16" spans="2:22" x14ac:dyDescent="0.2">
      <c r="B16" s="204"/>
      <c r="C16" s="203" t="s">
        <v>69</v>
      </c>
      <c r="D16" s="207">
        <v>1</v>
      </c>
      <c r="E16" s="207">
        <v>1.5</v>
      </c>
      <c r="F16" s="204" t="s">
        <v>124</v>
      </c>
      <c r="G16" s="206"/>
      <c r="H16" s="206"/>
      <c r="I16" s="205"/>
    </row>
    <row r="17" spans="2:11" x14ac:dyDescent="0.2">
      <c r="B17" s="200"/>
      <c r="C17" s="201"/>
      <c r="D17" s="200"/>
      <c r="E17" s="200"/>
      <c r="F17" s="200"/>
      <c r="G17" s="200"/>
      <c r="H17" s="200"/>
      <c r="I17" s="200"/>
    </row>
    <row r="18" spans="2:11" x14ac:dyDescent="0.2">
      <c r="B18" s="204"/>
      <c r="C18" s="203" t="s">
        <v>125</v>
      </c>
      <c r="D18" s="202">
        <v>2025</v>
      </c>
      <c r="E18" s="200"/>
      <c r="F18" s="200"/>
      <c r="G18" s="200"/>
      <c r="H18" s="200"/>
      <c r="I18" s="200"/>
    </row>
    <row r="19" spans="2:11" x14ac:dyDescent="0.2">
      <c r="B19" s="200"/>
      <c r="C19" s="201"/>
      <c r="D19" s="200"/>
      <c r="E19" s="200"/>
      <c r="F19" s="200"/>
      <c r="G19" s="200"/>
      <c r="H19" s="200"/>
      <c r="I19" s="200"/>
    </row>
    <row r="20" spans="2:11" x14ac:dyDescent="0.2"/>
    <row r="21" spans="2:11" x14ac:dyDescent="0.2">
      <c r="B21" s="199" t="s">
        <v>126</v>
      </c>
      <c r="C21" s="197"/>
      <c r="D21" s="198"/>
      <c r="E21" s="198"/>
      <c r="F21" s="197"/>
      <c r="G21" s="197"/>
      <c r="H21" s="197"/>
      <c r="I21" s="197"/>
      <c r="J21" s="197"/>
      <c r="K21" s="196"/>
    </row>
    <row r="22" spans="2:11" x14ac:dyDescent="0.2">
      <c r="B22" s="195"/>
      <c r="C22" s="193"/>
      <c r="D22" s="194"/>
      <c r="E22" s="194"/>
      <c r="F22" s="193"/>
      <c r="G22" s="193"/>
      <c r="H22" s="193"/>
      <c r="I22" s="193"/>
      <c r="J22" s="193"/>
      <c r="K22" s="192"/>
    </row>
    <row r="23" spans="2:11" x14ac:dyDescent="0.2"/>
    <row r="24" spans="2:11" x14ac:dyDescent="0.2"/>
    <row r="25" spans="2:11" x14ac:dyDescent="0.2">
      <c r="B25" s="190" t="s">
        <v>127</v>
      </c>
      <c r="C25" s="190"/>
      <c r="E25" s="244"/>
    </row>
    <row r="26" spans="2:11" x14ac:dyDescent="0.2">
      <c r="E26" s="244"/>
    </row>
    <row r="27" spans="2:11" x14ac:dyDescent="0.2">
      <c r="B27" s="187" t="s">
        <v>67</v>
      </c>
      <c r="C27" s="191">
        <f>+D15</f>
        <v>0.2</v>
      </c>
      <c r="D27" s="191">
        <f t="shared" ref="D27:K27" si="0">+C27+0.1</f>
        <v>0.30000000000000004</v>
      </c>
      <c r="E27" s="245">
        <f t="shared" si="0"/>
        <v>0.4</v>
      </c>
      <c r="F27" s="191">
        <f t="shared" si="0"/>
        <v>0.5</v>
      </c>
      <c r="G27" s="191">
        <f t="shared" si="0"/>
        <v>0.6</v>
      </c>
      <c r="H27" s="191">
        <f t="shared" si="0"/>
        <v>0.7</v>
      </c>
      <c r="I27" s="191">
        <f t="shared" si="0"/>
        <v>0.79999999999999993</v>
      </c>
      <c r="J27" s="191">
        <f t="shared" si="0"/>
        <v>0.89999999999999991</v>
      </c>
      <c r="K27" s="191">
        <f t="shared" si="0"/>
        <v>0.99999999999999989</v>
      </c>
    </row>
    <row r="28" spans="2:11" x14ac:dyDescent="0.2">
      <c r="B28" s="187" t="s">
        <v>128</v>
      </c>
      <c r="C28" s="187">
        <v>1</v>
      </c>
      <c r="D28" s="187">
        <v>2</v>
      </c>
      <c r="E28" s="187">
        <v>3</v>
      </c>
      <c r="F28" s="187">
        <v>4</v>
      </c>
      <c r="G28" s="187">
        <v>4</v>
      </c>
      <c r="H28" s="187">
        <v>4</v>
      </c>
      <c r="I28" s="187">
        <v>4</v>
      </c>
      <c r="J28" s="187">
        <v>4</v>
      </c>
      <c r="K28" s="187">
        <v>4</v>
      </c>
    </row>
    <row r="29" spans="2:11" x14ac:dyDescent="0.2"/>
    <row r="30" spans="2:11" x14ac:dyDescent="0.2"/>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2:12" x14ac:dyDescent="0.2"/>
    <row r="50" spans="2:12" x14ac:dyDescent="0.2"/>
    <row r="51" spans="2:12" x14ac:dyDescent="0.2"/>
    <row r="52" spans="2:12" x14ac:dyDescent="0.2"/>
    <row r="53" spans="2:12" x14ac:dyDescent="0.2"/>
    <row r="54" spans="2:12" x14ac:dyDescent="0.2"/>
    <row r="55" spans="2:12" x14ac:dyDescent="0.2"/>
    <row r="56" spans="2:12" x14ac:dyDescent="0.2"/>
    <row r="57" spans="2:12" x14ac:dyDescent="0.2"/>
    <row r="58" spans="2:12" x14ac:dyDescent="0.2">
      <c r="B58" s="190" t="s">
        <v>129</v>
      </c>
      <c r="C58" s="190"/>
    </row>
    <row r="59" spans="2:12" x14ac:dyDescent="0.2"/>
    <row r="60" spans="2:12" x14ac:dyDescent="0.2">
      <c r="B60" s="187" t="s">
        <v>130</v>
      </c>
      <c r="C60" s="191">
        <v>0</v>
      </c>
      <c r="D60" s="191">
        <f t="shared" ref="D60:J60" si="1">+C60+0.1</f>
        <v>0.1</v>
      </c>
      <c r="E60" s="191">
        <f t="shared" si="1"/>
        <v>0.2</v>
      </c>
      <c r="F60" s="191">
        <f t="shared" si="1"/>
        <v>0.30000000000000004</v>
      </c>
      <c r="G60" s="191">
        <f t="shared" si="1"/>
        <v>0.4</v>
      </c>
      <c r="H60" s="191">
        <f t="shared" si="1"/>
        <v>0.5</v>
      </c>
      <c r="I60" s="191">
        <f t="shared" si="1"/>
        <v>0.6</v>
      </c>
      <c r="J60" s="191">
        <f t="shared" si="1"/>
        <v>0.7</v>
      </c>
      <c r="K60" s="191"/>
      <c r="L60" s="191"/>
    </row>
    <row r="61" spans="2:12" x14ac:dyDescent="0.2">
      <c r="B61" s="187" t="s">
        <v>128</v>
      </c>
      <c r="C61" s="187">
        <v>1</v>
      </c>
      <c r="D61" s="187">
        <v>2</v>
      </c>
      <c r="E61" s="187">
        <v>2</v>
      </c>
      <c r="F61" s="187">
        <v>2</v>
      </c>
      <c r="G61" s="187">
        <v>2</v>
      </c>
      <c r="H61" s="187">
        <v>2</v>
      </c>
      <c r="I61" s="187">
        <v>2</v>
      </c>
      <c r="J61" s="187">
        <v>2</v>
      </c>
    </row>
    <row r="62" spans="2:12" x14ac:dyDescent="0.2"/>
    <row r="63" spans="2:12" x14ac:dyDescent="0.2"/>
    <row r="64" spans="2:12" x14ac:dyDescent="0.2">
      <c r="B64" s="190" t="s">
        <v>131</v>
      </c>
      <c r="C64" s="190"/>
    </row>
    <row r="65" spans="2:11" x14ac:dyDescent="0.2"/>
    <row r="66" spans="2:11" x14ac:dyDescent="0.2">
      <c r="B66" s="187" t="s">
        <v>132</v>
      </c>
      <c r="C66" s="189">
        <v>1</v>
      </c>
      <c r="D66" s="189">
        <v>1.1000000000000001</v>
      </c>
      <c r="E66" s="189">
        <v>1.2</v>
      </c>
      <c r="F66" s="189">
        <v>1.3</v>
      </c>
      <c r="G66" s="189">
        <v>1.4</v>
      </c>
      <c r="H66" s="189">
        <v>1.5</v>
      </c>
      <c r="I66" s="189">
        <v>2</v>
      </c>
      <c r="J66" s="189">
        <v>3</v>
      </c>
      <c r="K66" s="189">
        <v>3</v>
      </c>
    </row>
    <row r="67" spans="2:11" x14ac:dyDescent="0.2">
      <c r="B67" s="187" t="s">
        <v>128</v>
      </c>
      <c r="C67" s="187">
        <v>1</v>
      </c>
      <c r="D67" s="188">
        <f>1+((+D66-$C$66)/0.5)*2</f>
        <v>1.4000000000000004</v>
      </c>
      <c r="E67" s="188">
        <f>1+((+E66-$C$66)/0.5)*2</f>
        <v>1.7999999999999998</v>
      </c>
      <c r="F67" s="188">
        <f>1+((+F66-$C$66)/0.5)*2</f>
        <v>2.2000000000000002</v>
      </c>
      <c r="G67" s="188">
        <f>1+((+G66-$C$66)/0.5)*2</f>
        <v>2.5999999999999996</v>
      </c>
      <c r="H67" s="188">
        <f>1+((+H66-$C$66)/0.5)*2</f>
        <v>3</v>
      </c>
      <c r="I67" s="188">
        <v>3</v>
      </c>
      <c r="J67" s="187">
        <v>3</v>
      </c>
      <c r="K67" s="187">
        <v>3</v>
      </c>
    </row>
    <row r="68" spans="2:11" x14ac:dyDescent="0.2"/>
    <row r="69" spans="2:11" x14ac:dyDescent="0.2"/>
    <row r="70" spans="2:11" x14ac:dyDescent="0.2"/>
    <row r="71" spans="2:11" x14ac:dyDescent="0.2"/>
    <row r="72" spans="2:11" x14ac:dyDescent="0.2"/>
    <row r="73" spans="2:11" x14ac:dyDescent="0.2"/>
    <row r="74" spans="2:11" x14ac:dyDescent="0.2"/>
    <row r="75" spans="2:11" x14ac:dyDescent="0.2"/>
    <row r="76" spans="2:11" x14ac:dyDescent="0.2"/>
    <row r="77" spans="2:11" x14ac:dyDescent="0.2"/>
    <row r="78" spans="2:11" x14ac:dyDescent="0.2"/>
    <row r="79" spans="2:11" x14ac:dyDescent="0.2"/>
    <row r="80" spans="2:11"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sheetData>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D2FFCDE506774085792FF88FC04E51" ma:contentTypeVersion="0" ma:contentTypeDescription="Een nieuw document maken." ma:contentTypeScope="" ma:versionID="9b7012a1151a953119567ad0184c97e5">
  <xsd:schema xmlns:xsd="http://www.w3.org/2001/XMLSchema" xmlns:xs="http://www.w3.org/2001/XMLSchema" xmlns:p="http://schemas.microsoft.com/office/2006/metadata/properties" targetNamespace="http://schemas.microsoft.com/office/2006/metadata/properties" ma:root="true" ma:fieldsID="998adb93c73fc5186880c7c53b9861c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7602CE-303E-448A-B11B-0554305B5168}">
  <ds:schemaRefs>
    <ds:schemaRef ds:uri="http://schemas.microsoft.com/sharepoint/v3/contenttype/forms"/>
  </ds:schemaRefs>
</ds:datastoreItem>
</file>

<file path=customXml/itemProps2.xml><?xml version="1.0" encoding="utf-8"?>
<ds:datastoreItem xmlns:ds="http://schemas.openxmlformats.org/officeDocument/2006/customXml" ds:itemID="{F3DC2C1C-4811-44BD-A5EC-16FBCEC832B1}">
  <ds:schemaRefs>
    <ds:schemaRef ds:uri="http://purl.org/dc/dcmityp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www.w3.org/XML/1998/namespace"/>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3402E109-D045-4F44-9757-A5DAB5085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57</vt:i4>
      </vt:variant>
    </vt:vector>
  </HeadingPairs>
  <TitlesOfParts>
    <vt:vector size="61" baseType="lpstr">
      <vt:lpstr>Toelichting Berekening</vt:lpstr>
      <vt:lpstr>Kengetallen</vt:lpstr>
      <vt:lpstr>Parameters</vt:lpstr>
      <vt:lpstr>HULP</vt:lpstr>
      <vt:lpstr>AantalPercelenIngeschreven</vt:lpstr>
      <vt:lpstr>CurrentRatioGemiddeld</vt:lpstr>
      <vt:lpstr>CurrentRatioN</vt:lpstr>
      <vt:lpstr>CurrentRatioNmin1</vt:lpstr>
      <vt:lpstr>CurrentRatioNmin2</vt:lpstr>
      <vt:lpstr>EigenVermogenN</vt:lpstr>
      <vt:lpstr>EigenVermogenNmin1</vt:lpstr>
      <vt:lpstr>EigenVermogenNmin2</vt:lpstr>
      <vt:lpstr>InschrijvenPerceel1</vt:lpstr>
      <vt:lpstr>InschrijvenPerceel2</vt:lpstr>
      <vt:lpstr>InschrijvenPerceel3</vt:lpstr>
      <vt:lpstr>InschrijvenPerceel4</vt:lpstr>
      <vt:lpstr>JaNee</vt:lpstr>
      <vt:lpstr>LiquideMiddelenN</vt:lpstr>
      <vt:lpstr>LiquideMiddelenNmin1</vt:lpstr>
      <vt:lpstr>LiquideMiddelenNmin2</vt:lpstr>
      <vt:lpstr>Multiperceelfactor</vt:lpstr>
      <vt:lpstr>NaamAanbesteding</vt:lpstr>
      <vt:lpstr>NaamPerceel1</vt:lpstr>
      <vt:lpstr>NaamPerceel2</vt:lpstr>
      <vt:lpstr>NaamPerceel3</vt:lpstr>
      <vt:lpstr>NaamPerceel4</vt:lpstr>
      <vt:lpstr>Omzetwaarde</vt:lpstr>
      <vt:lpstr>Perceelsom</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HULP!WeegfactorjaarN</vt:lpstr>
      <vt:lpstr>'Toelichting Berekening'!WeegfactorjaarN</vt:lpstr>
      <vt:lpstr>WeegfactorjaarN</vt:lpstr>
      <vt:lpstr>HULP!WeegfactorjaarNmin1</vt:lpstr>
      <vt:lpstr>'Toelichting Berekening'!WeegfactorjaarNmin1</vt:lpstr>
      <vt:lpstr>WeegfactorjaarNmin1</vt:lpstr>
      <vt:lpstr>HULP!WeegfactorjaarNmin2</vt:lpstr>
      <vt:lpstr>'Toelichting Berekening'!WeegfactorjaarNmin2</vt:lpstr>
      <vt:lpstr>WeegfactorjaarNmin2</vt:lpstr>
      <vt:lpstr>WeegfactorNmin2</vt:lpstr>
      <vt:lpstr>weegfactortotaal</vt:lpstr>
    </vt:vector>
  </TitlesOfParts>
  <Manager/>
  <Company>Belastingdienst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voor het invullen van financieel-economische kengetallen</dc:title>
  <dc:subject/>
  <dc:creator>M.A.</dc:creator>
  <cp:keywords/>
  <dc:description/>
  <cp:lastModifiedBy>Arends, Johan</cp:lastModifiedBy>
  <cp:revision/>
  <dcterms:created xsi:type="dcterms:W3CDTF">2005-12-12T14:07:38Z</dcterms:created>
  <dcterms:modified xsi:type="dcterms:W3CDTF">2026-05-19T09:24:15Z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0x010100DBD2FFCDE506774085792FF88FC04E51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GUID">
    <vt:lpwstr>80c108b6-91d9-4e65-8c5c-3e6d1480f089</vt:lpwstr>
  </property>
  <property fmtid="{D5CDD505-2E9C-101B-9397-08002B2CF9AE}" pid="9" name="xd_Signature">
    <vt:bool>false</vt:bool>
  </property>
  <property fmtid="{D5CDD505-2E9C-101B-9397-08002B2CF9AE}" pid="10" name="Dossiernummer">
    <vt:lpwstr>CMIS0000003</vt:lpwstr>
  </property>
</Properties>
</file>