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R:\Tenderdesk\2026\Begeleiding\Hogeschool Utrecht\Publiceren\"/>
    </mc:Choice>
  </mc:AlternateContent>
  <xr:revisionPtr revIDLastSave="0" documentId="13_ncr:1_{F8033D2B-D98A-44E3-9EEE-E75B6E95F2B4}" xr6:coauthVersionLast="47" xr6:coauthVersionMax="47" xr10:uidLastSave="{00000000-0000-0000-0000-000000000000}"/>
  <bookViews>
    <workbookView xWindow="-25665" yWindow="-4845" windowWidth="21600" windowHeight="11325" xr2:uid="{00000000-000D-0000-FFFF-FFFF00000000}"/>
  </bookViews>
  <sheets>
    <sheet name="specificatie" sheetId="4" r:id="rId1"/>
  </sheets>
  <definedNames>
    <definedName name="_xlnm.Print_Area" localSheetId="0">specificatie!$A$1:$AA$25</definedName>
    <definedName name="_xlnm.Print_Titles" localSheetId="0">specificatie!$1:$3</definedName>
    <definedName name="renewaldate" localSheetId="0">specificatie!#REF!</definedName>
    <definedName name="renewaldat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7" i="4" l="1"/>
  <c r="AA8" i="4"/>
  <c r="AA9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6" i="4"/>
  <c r="Z20" i="4"/>
  <c r="Z19" i="4"/>
  <c r="Z18" i="4"/>
  <c r="Z17" i="4"/>
  <c r="Z16" i="4"/>
  <c r="Z14" i="4"/>
  <c r="Z13" i="4"/>
  <c r="Z12" i="4"/>
  <c r="Z10" i="4"/>
  <c r="Z8" i="4"/>
  <c r="Z11" i="4"/>
  <c r="Z15" i="4"/>
  <c r="Z21" i="4"/>
  <c r="Z6" i="4"/>
  <c r="Y19" i="4"/>
  <c r="Z24" i="4"/>
  <c r="Y24" i="4"/>
  <c r="X24" i="4"/>
  <c r="X18" i="4"/>
  <c r="X17" i="4"/>
  <c r="X16" i="4"/>
  <c r="X14" i="4"/>
  <c r="X13" i="4"/>
  <c r="X12" i="4"/>
  <c r="X8" i="4"/>
  <c r="X9" i="4"/>
  <c r="X10" i="4"/>
  <c r="X11" i="4"/>
  <c r="X15" i="4"/>
  <c r="X7" i="4"/>
  <c r="W20" i="4" l="1"/>
  <c r="R15" i="4" l="1"/>
  <c r="W15" i="4" s="1"/>
  <c r="R11" i="4"/>
  <c r="W11" i="4" s="1"/>
  <c r="P10" i="4"/>
  <c r="T10" i="4" s="1"/>
  <c r="P15" i="4"/>
  <c r="T15" i="4" s="1"/>
  <c r="L20" i="4"/>
  <c r="O20" i="4" s="1"/>
  <c r="R20" i="4" s="1"/>
  <c r="O10" i="4"/>
  <c r="R10" i="4" s="1"/>
  <c r="J10" i="4"/>
  <c r="J15" i="4"/>
  <c r="O7" i="4"/>
  <c r="O8" i="4"/>
  <c r="R8" i="4" s="1"/>
  <c r="O12" i="4"/>
  <c r="R12" i="4" s="1"/>
  <c r="O13" i="4"/>
  <c r="R13" i="4" s="1"/>
  <c r="O14" i="4"/>
  <c r="R14" i="4" s="1"/>
  <c r="O16" i="4"/>
  <c r="R16" i="4" s="1"/>
  <c r="O17" i="4"/>
  <c r="R17" i="4" s="1"/>
  <c r="O18" i="4"/>
  <c r="R18" i="4" s="1"/>
  <c r="O19" i="4"/>
  <c r="R19" i="4" s="1"/>
  <c r="O21" i="4"/>
  <c r="R21" i="4" s="1"/>
  <c r="M8" i="4"/>
  <c r="P8" i="4" s="1"/>
  <c r="T8" i="4" s="1"/>
  <c r="M7" i="4"/>
  <c r="P7" i="4" s="1"/>
  <c r="T7" i="4" s="1"/>
  <c r="L9" i="4"/>
  <c r="O9" i="4" s="1"/>
  <c r="L6" i="4"/>
  <c r="O6" i="4" s="1"/>
  <c r="K19" i="4"/>
  <c r="N19" i="4" s="1"/>
  <c r="Q19" i="4" s="1"/>
  <c r="Q24" i="4" s="1"/>
  <c r="J18" i="4"/>
  <c r="M18" i="4" s="1"/>
  <c r="P18" i="4" s="1"/>
  <c r="J17" i="4"/>
  <c r="M17" i="4" s="1"/>
  <c r="P17" i="4" s="1"/>
  <c r="J9" i="4"/>
  <c r="M9" i="4" s="1"/>
  <c r="P9" i="4" s="1"/>
  <c r="T9" i="4" s="1"/>
  <c r="J13" i="4"/>
  <c r="M13" i="4" s="1"/>
  <c r="P13" i="4" s="1"/>
  <c r="J14" i="4"/>
  <c r="M14" i="4" s="1"/>
  <c r="P14" i="4" s="1"/>
  <c r="J12" i="4"/>
  <c r="M12" i="4" s="1"/>
  <c r="P12" i="4" s="1"/>
  <c r="J16" i="4"/>
  <c r="M16" i="4" s="1"/>
  <c r="P16" i="4" s="1"/>
  <c r="U19" i="4" l="1"/>
  <c r="T24" i="4"/>
  <c r="R6" i="4"/>
  <c r="W6" i="4" s="1"/>
  <c r="P24" i="4"/>
  <c r="N24" i="4"/>
  <c r="M24" i="4"/>
  <c r="O24" i="4"/>
  <c r="L24" i="4"/>
  <c r="J24" i="4"/>
  <c r="K24" i="4"/>
  <c r="W24" i="4" l="1"/>
  <c r="U24" i="4"/>
  <c r="R24" i="4"/>
  <c r="AA24" i="4"/>
  <c r="H24" i="4"/>
  <c r="I24" i="4"/>
  <c r="G2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Petra Cornelisse</author>
  </authors>
  <commentList>
    <comment ref="F8" authorId="0" shapeId="0" xr:uid="{C0CAFC4C-DB81-490A-AF26-F778C9126F7A}">
      <text>
        <r>
          <rPr>
            <sz val="9"/>
            <color indexed="81"/>
            <rFont val="Tahoma"/>
            <family val="2"/>
          </rPr>
          <t>getaxeerd door J.L. van der Mark, rapportnummer 41378/24 NP21</t>
        </r>
      </text>
    </comment>
    <comment ref="E10" authorId="0" shapeId="0" xr:uid="{5F776A8D-6128-46B0-BCBD-674D22C77B68}">
      <text>
        <r>
          <rPr>
            <sz val="9"/>
            <color indexed="81"/>
            <rFont val="Tahoma"/>
            <family val="2"/>
          </rPr>
          <t>getaxeerd door J.L. van der Mark, rapportnummer 41351/23 BOL101 (exclusief fundering)</t>
        </r>
      </text>
    </comment>
    <comment ref="F10" authorId="0" shapeId="0" xr:uid="{3DD00A78-360A-451F-9A7B-02B3161C71FD}">
      <text>
        <r>
          <rPr>
            <sz val="9"/>
            <color indexed="81"/>
            <rFont val="Tahoma"/>
            <family val="2"/>
          </rPr>
          <t>getaxeerd door J.L. van der Mark, rapportnummer 41378/24 BL101</t>
        </r>
      </text>
    </comment>
    <comment ref="E12" authorId="0" shapeId="0" xr:uid="{0936050D-7A21-43C2-BD1B-EF5F0500706F}">
      <text>
        <r>
          <rPr>
            <sz val="9"/>
            <color indexed="81"/>
            <rFont val="Tahoma"/>
            <family val="2"/>
          </rPr>
          <t>getaxeerd door J.L. van der Mark, rapportnummer 41378/24-KAS
(excl.fundering)</t>
        </r>
      </text>
    </comment>
    <comment ref="F12" authorId="0" shapeId="0" xr:uid="{82846817-8527-42D6-ABDC-7A88A0989F11}">
      <text>
        <r>
          <rPr>
            <sz val="9"/>
            <color indexed="81"/>
            <rFont val="Tahoma"/>
            <family val="2"/>
          </rPr>
          <t>getaxeerd door J.L. van der Mark, rapportnummer 41378/24-KAS</t>
        </r>
      </text>
    </comment>
    <comment ref="E13" authorId="0" shapeId="0" xr:uid="{1918AE37-BE09-43F4-A43A-07936FA0392A}">
      <text>
        <r>
          <rPr>
            <sz val="9"/>
            <color indexed="81"/>
            <rFont val="Tahoma"/>
            <family val="2"/>
          </rPr>
          <t>getaxeerd door J.L. van der Mark, rapportnummer 41378/24-HL7 
(exclusief fundering)</t>
        </r>
      </text>
    </comment>
    <comment ref="F13" authorId="0" shapeId="0" xr:uid="{52E28BFA-7A30-4A80-9698-36D7F8543D42}">
      <text>
        <r>
          <rPr>
            <sz val="9"/>
            <color indexed="81"/>
            <rFont val="Tahoma"/>
            <family val="2"/>
          </rPr>
          <t>getaxeerd door J.L. van der Mark, rapportnummer 41378/24 HL7</t>
        </r>
      </text>
    </comment>
    <comment ref="E14" authorId="0" shapeId="0" xr:uid="{20C160BC-6A6B-4177-A844-5E87C89F1726}">
      <text>
        <r>
          <rPr>
            <sz val="9"/>
            <color indexed="81"/>
            <rFont val="Tahoma"/>
            <family val="2"/>
          </rPr>
          <t>getaxeerd door J.L. van der Mark, rapportnummer 41378/24-HL15 (exclusief fundering)</t>
        </r>
      </text>
    </comment>
    <comment ref="F14" authorId="0" shapeId="0" xr:uid="{0C0B5943-52F4-4A48-B75A-6C1123B1AA74}">
      <text>
        <r>
          <rPr>
            <sz val="9"/>
            <color indexed="81"/>
            <rFont val="Tahoma"/>
            <family val="2"/>
          </rPr>
          <t>getaxeerd door J.L. van der Mark, rapportnummer 41378/24 HL15</t>
        </r>
      </text>
    </comment>
    <comment ref="E15" authorId="0" shapeId="0" xr:uid="{7F2A60B8-A75B-40D7-90E4-54DE6BD75671}">
      <text>
        <r>
          <rPr>
            <sz val="9"/>
            <color indexed="81"/>
            <rFont val="Tahoma"/>
            <family val="2"/>
          </rPr>
          <t>getaxeerd door J.L. van der Mark, rapportnummer 41351/23 (exclusief fundering)</t>
        </r>
      </text>
    </comment>
    <comment ref="F15" authorId="0" shapeId="0" xr:uid="{E4C11324-32AA-4488-B97F-CE9470EEFEB6}">
      <text>
        <r>
          <rPr>
            <sz val="9"/>
            <color indexed="81"/>
            <rFont val="Tahoma"/>
            <family val="2"/>
          </rPr>
          <t>getaxeerd door J.L. van der Mark, rapportnummer 41351/23 KSB9</t>
        </r>
      </text>
    </comment>
    <comment ref="E16" authorId="0" shapeId="0" xr:uid="{5B72C0FD-68C0-4FF4-B51E-217BA9024598}">
      <text>
        <r>
          <rPr>
            <sz val="9"/>
            <color indexed="81"/>
            <rFont val="Tahoma"/>
            <family val="2"/>
          </rPr>
          <t>getaxeerd door J.L. van der Mark, rapportnummer 41378/24-PL97 (exclusief fundering)</t>
        </r>
      </text>
    </comment>
    <comment ref="F16" authorId="0" shapeId="0" xr:uid="{30188D1C-BFC0-4E94-A2C6-D831FF735774}">
      <text>
        <r>
          <rPr>
            <sz val="9"/>
            <color indexed="81"/>
            <rFont val="Tahoma"/>
            <family val="2"/>
          </rPr>
          <t>getaxeerd door J.L. van der Mark, rapportnummer 41378/24 PL97</t>
        </r>
      </text>
    </comment>
    <comment ref="E17" authorId="0" shapeId="0" xr:uid="{66777CE4-4AEC-47D4-A41F-6B4CF3850C88}">
      <text>
        <r>
          <rPr>
            <sz val="9"/>
            <color indexed="81"/>
            <rFont val="Tahoma"/>
            <family val="2"/>
          </rPr>
          <t>getaxeerd door J.L. van der Mark, rapportnummer 41378/24-PL99 (exclusief fundering)</t>
        </r>
      </text>
    </comment>
    <comment ref="F17" authorId="0" shapeId="0" xr:uid="{5BBD2651-B054-4797-99B3-96E255A8636A}">
      <text>
        <r>
          <rPr>
            <sz val="9"/>
            <color indexed="81"/>
            <rFont val="Tahoma"/>
            <family val="2"/>
          </rPr>
          <t>getaxeerd door J.L. van der Mark, rapportnummer 41378/24 PL99</t>
        </r>
      </text>
    </comment>
    <comment ref="E18" authorId="0" shapeId="0" xr:uid="{41036D39-E715-40BF-8E8D-342A46E909F1}">
      <text>
        <r>
          <rPr>
            <sz val="9"/>
            <color indexed="81"/>
            <rFont val="Tahoma"/>
            <family val="2"/>
          </rPr>
          <t>getaxeerd door J.L. van der Mark, rapportnummer 41378/24-PL101 (exclusief fundering)</t>
        </r>
      </text>
    </comment>
    <comment ref="F18" authorId="0" shapeId="0" xr:uid="{F6E0CB5E-7F63-474F-99D0-184181829121}">
      <text>
        <r>
          <rPr>
            <sz val="9"/>
            <color indexed="81"/>
            <rFont val="Tahoma"/>
            <family val="2"/>
          </rPr>
          <t>getaxeerd door J.L. van der Mark, rapportnummer 41378/24 PL101</t>
        </r>
      </text>
    </comment>
    <comment ref="F19" authorId="0" shapeId="0" xr:uid="{17617DA5-6EFF-4EB5-B876-D3B28FCC116D}">
      <text>
        <r>
          <rPr>
            <sz val="9"/>
            <color indexed="81"/>
            <rFont val="Tahoma"/>
            <family val="2"/>
          </rPr>
          <t>getaxeerd door J.L. van der Mark, rapportnummer 41378/24 YL2-BL50</t>
        </r>
      </text>
    </comment>
    <comment ref="F20" authorId="0" shapeId="0" xr:uid="{8BAA180A-32E0-4205-965A-3FAA64681C2F}">
      <text>
        <r>
          <rPr>
            <sz val="9"/>
            <color indexed="81"/>
            <rFont val="Tahoma"/>
            <family val="2"/>
          </rPr>
          <t>getaxeerd door J.L. van der Mark, rapportnummer 41378/24 ICT en 41378/24 ICT-Suppl. MFP's</t>
        </r>
      </text>
    </comment>
    <comment ref="F21" authorId="0" shapeId="0" xr:uid="{5CD63816-6F85-4367-BC92-F056ADC5B5BD}">
      <text>
        <r>
          <rPr>
            <sz val="9"/>
            <color indexed="81"/>
            <rFont val="Tahoma"/>
            <family val="2"/>
          </rPr>
          <t>getaxeerd door J.L. van der Mark, rapportnummer 41378/24 HUB+Lab</t>
        </r>
      </text>
    </comment>
  </commentList>
</comments>
</file>

<file path=xl/sharedStrings.xml><?xml version="1.0" encoding="utf-8"?>
<sst xmlns="http://schemas.openxmlformats.org/spreadsheetml/2006/main" count="142" uniqueCount="86">
  <si>
    <t>Adres</t>
  </si>
  <si>
    <t>Gebouwen</t>
  </si>
  <si>
    <t>Inventaris</t>
  </si>
  <si>
    <t>Totalen</t>
  </si>
  <si>
    <t>Bestemming</t>
  </si>
  <si>
    <t>nummer</t>
  </si>
  <si>
    <t>taxatie</t>
  </si>
  <si>
    <t>gebouwen</t>
  </si>
  <si>
    <t>inventaris</t>
  </si>
  <si>
    <t>Relatie-</t>
  </si>
  <si>
    <t xml:space="preserve">Totaal </t>
  </si>
  <si>
    <t>Plaats</t>
  </si>
  <si>
    <t>Postcode</t>
  </si>
  <si>
    <t xml:space="preserve">Inventaris </t>
  </si>
  <si>
    <t>BL101</t>
  </si>
  <si>
    <t>PL101</t>
  </si>
  <si>
    <t>PL99</t>
  </si>
  <si>
    <t>BL99/ Denverhuis</t>
  </si>
  <si>
    <t xml:space="preserve">HL7, HL9, HL13 incl Campu Recruitment </t>
  </si>
  <si>
    <t>HL15</t>
  </si>
  <si>
    <t>HA ILC</t>
  </si>
  <si>
    <t>PL97</t>
  </si>
  <si>
    <t>Computerapperatuur</t>
  </si>
  <si>
    <t>HUA</t>
  </si>
  <si>
    <t>Cursus- en vergadercentrum</t>
  </si>
  <si>
    <t>YL2 ILC dierenlab (huur)</t>
  </si>
  <si>
    <t>Utrecht</t>
  </si>
  <si>
    <t>Amersfoort</t>
  </si>
  <si>
    <t>Bolognalaan 101</t>
  </si>
  <si>
    <t>Padualaan 101</t>
  </si>
  <si>
    <t>Padualaan 99</t>
  </si>
  <si>
    <t>Bolognalaan 99 (Denverhuis/voorheen Selfienthuis)</t>
  </si>
  <si>
    <t xml:space="preserve">Heidelberglaan 7, 9, 13 </t>
  </si>
  <si>
    <t xml:space="preserve">Heidelberglaan 15 </t>
  </si>
  <si>
    <t>Padualaan 97</t>
  </si>
  <si>
    <t>Koningsbergerstraat 9</t>
  </si>
  <si>
    <t>BD11/Sportaccomodatie (huur)/Sportpark</t>
  </si>
  <si>
    <t>Verzekerde bedragen</t>
  </si>
  <si>
    <t>per 23-7-2019</t>
  </si>
  <si>
    <t>Huurdersbelang</t>
  </si>
  <si>
    <t>Ongetaxeerd</t>
  </si>
  <si>
    <t>oud</t>
  </si>
  <si>
    <t>per 1-10-2021</t>
  </si>
  <si>
    <t>Celciushuis</t>
  </si>
  <si>
    <t>Disketteweg 2a</t>
  </si>
  <si>
    <t>3584 CJ</t>
  </si>
  <si>
    <t>3584 CS</t>
  </si>
  <si>
    <t>3531 AJ</t>
  </si>
  <si>
    <t>3584 CH</t>
  </si>
  <si>
    <t>Sportpark Bokkeduinen 11</t>
  </si>
  <si>
    <t>3819 BD</t>
  </si>
  <si>
    <t>3821 AR</t>
  </si>
  <si>
    <t>De Nieuwe Poort 21</t>
  </si>
  <si>
    <t>3812 PA</t>
  </si>
  <si>
    <t>per 1-10-2022</t>
  </si>
  <si>
    <t>incl. index (108,0)</t>
  </si>
  <si>
    <t>incl. index (103,5)</t>
  </si>
  <si>
    <t>incl. index (116,6)</t>
  </si>
  <si>
    <t>incl. index (111,7)</t>
  </si>
  <si>
    <t>Nikon Optos, Daytona Plus</t>
  </si>
  <si>
    <t>per 1-10-2023</t>
  </si>
  <si>
    <t>incl. index (122,5)</t>
  </si>
  <si>
    <t>incl. index (125,1)</t>
  </si>
  <si>
    <t>3584 CB</t>
  </si>
  <si>
    <t>per 1-10-2024</t>
  </si>
  <si>
    <t>incl. index (131,8)</t>
  </si>
  <si>
    <t>3584 CM
3584 CJ</t>
  </si>
  <si>
    <t>Utrecht
Utrecht</t>
  </si>
  <si>
    <t>index-</t>
  </si>
  <si>
    <t>cijfer</t>
  </si>
  <si>
    <t>alle genoemde adressen (servers op computerverzekering)</t>
  </si>
  <si>
    <t>Harvardlaan 10</t>
  </si>
  <si>
    <t>Yalelaan 2/
Bolognalaan 50</t>
  </si>
  <si>
    <t>Padualaan 99-101
Nieuwe Poort 21</t>
  </si>
  <si>
    <t>3584 CH
3812 AJ</t>
  </si>
  <si>
    <t>Utrecht
Amersfoort</t>
  </si>
  <si>
    <r>
      <t xml:space="preserve">HUB </t>
    </r>
    <r>
      <rPr>
        <i/>
        <sz val="10"/>
        <rFont val="Arial"/>
        <family val="2"/>
      </rPr>
      <t>Bibliotheek</t>
    </r>
    <r>
      <rPr>
        <sz val="10"/>
        <rFont val="Arial"/>
        <family val="2"/>
      </rPr>
      <t xml:space="preserve">
HUB Lab </t>
    </r>
    <r>
      <rPr>
        <i/>
        <sz val="10"/>
        <rFont val="Arial"/>
        <family val="2"/>
      </rPr>
      <t>Mediatheek</t>
    </r>
  </si>
  <si>
    <t>per 1-10-2025</t>
  </si>
  <si>
    <t>incl. index (136,2)</t>
  </si>
  <si>
    <t>incl. index (132,4)</t>
  </si>
  <si>
    <t>nieuw per 01-01-2026 (per 01-10-26 optellen bij regel 20) voorheen polisnummer 643022709</t>
  </si>
  <si>
    <t xml:space="preserve">3737 BE
3584 CX
</t>
  </si>
  <si>
    <t>Groenekan 
Utrecht</t>
  </si>
  <si>
    <t>Dataplex
Gebouwdeel K</t>
  </si>
  <si>
    <t>Koningin Wilhelminaweg 471
Heidelberglaan 100</t>
  </si>
  <si>
    <t>datacenters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</si>
</sst>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-&quot;EUR&quot;\ * #,##0.00_-;_-&quot;EUR&quot;\ * #,##0.00\-;_-&quot;EUR&quot;\ * &quot;-&quot;??_-;_-@_-"/>
    <numFmt numFmtId="165" formatCode="_ [$EUR]\ * #,##0.00_ ;_ [$EUR]\ * \-#,##0.00_ ;_ [$EUR]\ * &quot;-&quot;??_ ;_ @_ "/>
    <numFmt numFmtId="169" formatCode="_-&quot;€&quot;\ * #,##0.00_-;_-&quot;€&quot;\ * #,##0.00\-;_-&quot;€&quot;\ * &quot;-&quot;??_-;_-@_-"/>
    <numFmt numFmtId="171" formatCode="0.0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58"/>
      <name val="Arial"/>
      <family val="2"/>
    </font>
    <font>
      <b/>
      <sz val="10"/>
      <color indexed="10"/>
      <name val="Arial"/>
      <family val="2"/>
    </font>
    <font>
      <sz val="10"/>
      <color rgb="FFFF0000"/>
      <name val="Arial"/>
      <family val="2"/>
    </font>
    <font>
      <sz val="9"/>
      <color indexed="81"/>
      <name val="Tahoma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44" fontId="1" fillId="0" borderId="4" xfId="1" applyFont="1" applyFill="1" applyBorder="1" applyAlignment="1">
      <alignment vertical="top"/>
    </xf>
    <xf numFmtId="14" fontId="1" fillId="0" borderId="3" xfId="0" applyNumberFormat="1" applyFont="1" applyBorder="1" applyAlignment="1">
      <alignment horizontal="center" vertical="top"/>
    </xf>
    <xf numFmtId="14" fontId="1" fillId="0" borderId="1" xfId="0" applyNumberFormat="1" applyFont="1" applyBorder="1" applyAlignment="1">
      <alignment horizontal="center" vertical="top"/>
    </xf>
    <xf numFmtId="165" fontId="1" fillId="0" borderId="9" xfId="0" applyNumberFormat="1" applyFont="1" applyBorder="1" applyAlignment="1">
      <alignment vertical="top"/>
    </xf>
    <xf numFmtId="44" fontId="1" fillId="0" borderId="3" xfId="1" applyFont="1" applyFill="1" applyBorder="1" applyAlignment="1">
      <alignment horizontal="center" vertical="top"/>
    </xf>
    <xf numFmtId="0" fontId="1" fillId="0" borderId="3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44" fontId="1" fillId="0" borderId="3" xfId="1" applyFont="1" applyFill="1" applyBorder="1" applyAlignment="1">
      <alignment horizontal="right" vertical="top"/>
    </xf>
    <xf numFmtId="44" fontId="1" fillId="0" borderId="3" xfId="1" applyFont="1" applyFill="1" applyBorder="1" applyAlignment="1">
      <alignment horizontal="left" vertical="top"/>
    </xf>
    <xf numFmtId="171" fontId="1" fillId="0" borderId="4" xfId="1" applyNumberFormat="1" applyFont="1" applyFill="1" applyBorder="1" applyAlignment="1">
      <alignment vertical="top"/>
    </xf>
    <xf numFmtId="44" fontId="1" fillId="0" borderId="3" xfId="1" applyFont="1" applyFill="1" applyBorder="1" applyAlignment="1">
      <alignment vertical="top"/>
    </xf>
    <xf numFmtId="0" fontId="4" fillId="3" borderId="5" xfId="0" applyFont="1" applyFill="1" applyBorder="1" applyAlignment="1">
      <alignment vertical="top"/>
    </xf>
    <xf numFmtId="0" fontId="4" fillId="3" borderId="11" xfId="0" applyFont="1" applyFill="1" applyBorder="1" applyAlignment="1">
      <alignment vertical="top"/>
    </xf>
    <xf numFmtId="0" fontId="4" fillId="3" borderId="11" xfId="0" applyFont="1" applyFill="1" applyBorder="1" applyAlignment="1">
      <alignment horizontal="center" vertical="top"/>
    </xf>
    <xf numFmtId="164" fontId="2" fillId="3" borderId="11" xfId="0" applyNumberFormat="1" applyFont="1" applyFill="1" applyBorder="1" applyAlignment="1">
      <alignment horizontal="right" vertical="top"/>
    </xf>
    <xf numFmtId="164" fontId="2" fillId="3" borderId="11" xfId="0" applyNumberFormat="1" applyFont="1" applyFill="1" applyBorder="1" applyAlignment="1">
      <alignment horizontal="center" vertical="top"/>
    </xf>
    <xf numFmtId="164" fontId="2" fillId="3" borderId="11" xfId="0" applyNumberFormat="1" applyFont="1" applyFill="1" applyBorder="1" applyAlignment="1">
      <alignment vertical="top"/>
    </xf>
    <xf numFmtId="164" fontId="2" fillId="3" borderId="12" xfId="0" applyNumberFormat="1" applyFont="1" applyFill="1" applyBorder="1" applyAlignment="1">
      <alignment horizontal="left" vertical="top"/>
    </xf>
    <xf numFmtId="0" fontId="4" fillId="3" borderId="6" xfId="0" applyFont="1" applyFill="1" applyBorder="1" applyAlignment="1">
      <alignment vertical="top"/>
    </xf>
    <xf numFmtId="0" fontId="4" fillId="3" borderId="0" xfId="0" applyFont="1" applyFill="1" applyAlignment="1">
      <alignment vertical="top"/>
    </xf>
    <xf numFmtId="0" fontId="4" fillId="3" borderId="0" xfId="0" applyFont="1" applyFill="1" applyAlignment="1">
      <alignment horizontal="center" vertical="top"/>
    </xf>
    <xf numFmtId="164" fontId="4" fillId="3" borderId="0" xfId="0" applyNumberFormat="1" applyFont="1" applyFill="1" applyAlignment="1">
      <alignment horizontal="center" vertical="top"/>
    </xf>
    <xf numFmtId="164" fontId="2" fillId="3" borderId="0" xfId="0" applyNumberFormat="1" applyFont="1" applyFill="1" applyAlignment="1">
      <alignment horizontal="center" vertical="top"/>
    </xf>
    <xf numFmtId="164" fontId="4" fillId="3" borderId="13" xfId="0" applyNumberFormat="1" applyFont="1" applyFill="1" applyBorder="1" applyAlignment="1">
      <alignment horizontal="left" vertical="top"/>
    </xf>
    <xf numFmtId="164" fontId="5" fillId="2" borderId="0" xfId="0" applyNumberFormat="1" applyFont="1" applyFill="1" applyAlignment="1">
      <alignment horizontal="center" vertical="top"/>
    </xf>
    <xf numFmtId="0" fontId="4" fillId="3" borderId="7" xfId="0" applyFont="1" applyFill="1" applyBorder="1" applyAlignment="1">
      <alignment vertical="top"/>
    </xf>
    <xf numFmtId="0" fontId="4" fillId="3" borderId="2" xfId="0" applyFont="1" applyFill="1" applyBorder="1" applyAlignment="1">
      <alignment vertical="top"/>
    </xf>
    <xf numFmtId="0" fontId="4" fillId="3" borderId="2" xfId="0" applyFont="1" applyFill="1" applyBorder="1" applyAlignment="1">
      <alignment horizontal="center" vertical="top"/>
    </xf>
    <xf numFmtId="164" fontId="4" fillId="3" borderId="2" xfId="0" applyNumberFormat="1" applyFont="1" applyFill="1" applyBorder="1" applyAlignment="1">
      <alignment horizontal="center" vertical="top"/>
    </xf>
    <xf numFmtId="164" fontId="4" fillId="3" borderId="14" xfId="0" applyNumberFormat="1" applyFont="1" applyFill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2" fillId="0" borderId="4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4" fontId="2" fillId="0" borderId="9" xfId="0" applyNumberFormat="1" applyFont="1" applyBorder="1" applyAlignment="1">
      <alignment horizontal="right" vertical="top"/>
    </xf>
    <xf numFmtId="164" fontId="2" fillId="0" borderId="4" xfId="0" applyNumberFormat="1" applyFont="1" applyBorder="1" applyAlignment="1">
      <alignment horizontal="right" vertical="top"/>
    </xf>
    <xf numFmtId="164" fontId="2" fillId="0" borderId="4" xfId="0" applyNumberFormat="1" applyFont="1" applyBorder="1" applyAlignment="1">
      <alignment horizontal="left" vertical="top"/>
    </xf>
    <xf numFmtId="0" fontId="6" fillId="0" borderId="0" xfId="0" applyFont="1" applyAlignment="1">
      <alignment vertical="top"/>
    </xf>
    <xf numFmtId="164" fontId="1" fillId="0" borderId="3" xfId="0" applyNumberFormat="1" applyFont="1" applyBorder="1" applyAlignment="1">
      <alignment horizontal="right" vertical="top"/>
    </xf>
    <xf numFmtId="44" fontId="1" fillId="0" borderId="3" xfId="1" applyFont="1" applyBorder="1" applyAlignment="1">
      <alignment horizontal="left" vertical="top"/>
    </xf>
    <xf numFmtId="0" fontId="6" fillId="0" borderId="0" xfId="0" applyFont="1" applyAlignment="1">
      <alignment horizontal="center" vertical="top"/>
    </xf>
    <xf numFmtId="165" fontId="1" fillId="0" borderId="3" xfId="0" applyNumberFormat="1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164" fontId="1" fillId="0" borderId="10" xfId="0" applyNumberFormat="1" applyFont="1" applyBorder="1" applyAlignment="1">
      <alignment horizontal="right" vertical="top"/>
    </xf>
    <xf numFmtId="164" fontId="1" fillId="0" borderId="3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64" fontId="2" fillId="0" borderId="10" xfId="0" applyNumberFormat="1" applyFont="1" applyBorder="1" applyAlignment="1">
      <alignment horizontal="right" vertical="top"/>
    </xf>
    <xf numFmtId="44" fontId="2" fillId="0" borderId="3" xfId="1" applyFont="1" applyFill="1" applyBorder="1" applyAlignment="1">
      <alignment horizontal="right" vertical="top"/>
    </xf>
    <xf numFmtId="44" fontId="2" fillId="0" borderId="10" xfId="1" applyFont="1" applyFill="1" applyBorder="1" applyAlignment="1">
      <alignment horizontal="right" vertical="top"/>
    </xf>
    <xf numFmtId="44" fontId="2" fillId="0" borderId="15" xfId="1" applyFont="1" applyFill="1" applyBorder="1" applyAlignment="1">
      <alignment horizontal="right" vertical="top"/>
    </xf>
    <xf numFmtId="44" fontId="2" fillId="0" borderId="3" xfId="1" applyFont="1" applyFill="1" applyBorder="1" applyAlignment="1">
      <alignment horizontal="left" vertical="top"/>
    </xf>
    <xf numFmtId="3" fontId="1" fillId="0" borderId="0" xfId="0" applyNumberFormat="1" applyFont="1" applyAlignment="1">
      <alignment horizontal="center" vertical="top"/>
    </xf>
    <xf numFmtId="164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164" fontId="2" fillId="3" borderId="11" xfId="0" applyNumberFormat="1" applyFont="1" applyFill="1" applyBorder="1" applyAlignment="1">
      <alignment horizontal="center" vertical="top"/>
    </xf>
  </cellXfs>
  <cellStyles count="3">
    <cellStyle name="Euro 2" xfId="2" xr:uid="{1CCFDC26-15BB-42A5-A787-E27CAAFDFEFD}"/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7"/>
  <sheetViews>
    <sheetView tabSelected="1" zoomScaleNormal="100" zoomScaleSheetLayoutView="85" workbookViewId="0">
      <selection activeCell="F22" sqref="F22"/>
    </sheetView>
  </sheetViews>
  <sheetFormatPr defaultColWidth="9.109375" defaultRowHeight="13.2" x14ac:dyDescent="0.25"/>
  <cols>
    <col min="1" max="1" width="36" style="12" bestFit="1" customWidth="1"/>
    <col min="2" max="2" width="43.5546875" style="12" bestFit="1" customWidth="1"/>
    <col min="3" max="3" width="9.33203125" style="12" bestFit="1" customWidth="1"/>
    <col min="4" max="4" width="10" style="12" bestFit="1" customWidth="1"/>
    <col min="5" max="6" width="11.5546875" style="11" bestFit="1" customWidth="1"/>
    <col min="7" max="8" width="24.88671875" style="59" hidden="1" customWidth="1"/>
    <col min="9" max="9" width="24.44140625" style="59" hidden="1" customWidth="1"/>
    <col min="10" max="11" width="24.88671875" style="59" hidden="1" customWidth="1"/>
    <col min="12" max="13" width="24.44140625" style="59" hidden="1" customWidth="1"/>
    <col min="14" max="18" width="18.33203125" style="59" hidden="1" customWidth="1"/>
    <col min="19" max="19" width="5.5546875" style="59" hidden="1" customWidth="1"/>
    <col min="20" max="21" width="18.33203125" style="59" hidden="1" customWidth="1"/>
    <col min="22" max="22" width="7.88671875" style="59" hidden="1" customWidth="1"/>
    <col min="23" max="23" width="18.33203125" style="59" hidden="1" customWidth="1"/>
    <col min="24" max="26" width="18.33203125" style="59" customWidth="1"/>
    <col min="27" max="27" width="19.5546875" style="60" bestFit="1" customWidth="1"/>
    <col min="28" max="28" width="12" style="11" hidden="1" customWidth="1"/>
    <col min="29" max="29" width="29.88671875" style="12" customWidth="1"/>
    <col min="30" max="30" width="11.5546875" style="12" bestFit="1" customWidth="1"/>
    <col min="31" max="32" width="9.109375" style="12"/>
    <col min="33" max="33" width="13.33203125" style="12" customWidth="1"/>
    <col min="34" max="16384" width="9.109375" style="12"/>
  </cols>
  <sheetData>
    <row r="1" spans="1:29" x14ac:dyDescent="0.25">
      <c r="A1" s="17" t="s">
        <v>4</v>
      </c>
      <c r="B1" s="18" t="s">
        <v>0</v>
      </c>
      <c r="C1" s="18" t="s">
        <v>12</v>
      </c>
      <c r="D1" s="18" t="s">
        <v>11</v>
      </c>
      <c r="E1" s="19" t="s">
        <v>6</v>
      </c>
      <c r="F1" s="19" t="s">
        <v>6</v>
      </c>
      <c r="G1" s="20" t="s">
        <v>37</v>
      </c>
      <c r="H1" s="20"/>
      <c r="I1" s="20"/>
      <c r="J1" s="62" t="s">
        <v>37</v>
      </c>
      <c r="K1" s="62"/>
      <c r="L1" s="62"/>
      <c r="M1" s="62" t="s">
        <v>37</v>
      </c>
      <c r="N1" s="62"/>
      <c r="O1" s="62"/>
      <c r="P1" s="62" t="s">
        <v>37</v>
      </c>
      <c r="Q1" s="62"/>
      <c r="R1" s="62"/>
      <c r="S1" s="21"/>
      <c r="T1" s="22" t="s">
        <v>37</v>
      </c>
      <c r="U1" s="22"/>
      <c r="V1" s="22"/>
      <c r="W1" s="22"/>
      <c r="X1" s="22" t="s">
        <v>37</v>
      </c>
      <c r="Y1" s="22"/>
      <c r="Z1" s="22"/>
      <c r="AA1" s="23" t="s">
        <v>10</v>
      </c>
    </row>
    <row r="2" spans="1:29" x14ac:dyDescent="0.25">
      <c r="A2" s="24"/>
      <c r="B2" s="25"/>
      <c r="C2" s="25"/>
      <c r="D2" s="25"/>
      <c r="E2" s="26" t="s">
        <v>7</v>
      </c>
      <c r="F2" s="26" t="s">
        <v>8</v>
      </c>
      <c r="G2" s="27" t="s">
        <v>1</v>
      </c>
      <c r="H2" s="27" t="s">
        <v>39</v>
      </c>
      <c r="I2" s="27" t="s">
        <v>2</v>
      </c>
      <c r="J2" s="27" t="s">
        <v>1</v>
      </c>
      <c r="K2" s="27" t="s">
        <v>39</v>
      </c>
      <c r="L2" s="27" t="s">
        <v>13</v>
      </c>
      <c r="M2" s="27" t="s">
        <v>1</v>
      </c>
      <c r="N2" s="27" t="s">
        <v>39</v>
      </c>
      <c r="O2" s="27" t="s">
        <v>13</v>
      </c>
      <c r="P2" s="27" t="s">
        <v>1</v>
      </c>
      <c r="Q2" s="27" t="s">
        <v>39</v>
      </c>
      <c r="R2" s="27" t="s">
        <v>13</v>
      </c>
      <c r="S2" s="27"/>
      <c r="T2" s="28" t="s">
        <v>1</v>
      </c>
      <c r="U2" s="28" t="s">
        <v>39</v>
      </c>
      <c r="V2" s="28"/>
      <c r="W2" s="28" t="s">
        <v>13</v>
      </c>
      <c r="X2" s="28" t="s">
        <v>1</v>
      </c>
      <c r="Y2" s="28" t="s">
        <v>39</v>
      </c>
      <c r="Z2" s="28" t="s">
        <v>13</v>
      </c>
      <c r="AA2" s="29"/>
      <c r="AB2" s="30" t="s">
        <v>9</v>
      </c>
    </row>
    <row r="3" spans="1:29" x14ac:dyDescent="0.25">
      <c r="A3" s="24"/>
      <c r="B3" s="25"/>
      <c r="C3" s="25"/>
      <c r="D3" s="25"/>
      <c r="E3" s="26"/>
      <c r="F3" s="26"/>
      <c r="G3" s="27"/>
      <c r="H3" s="27"/>
      <c r="I3" s="27"/>
      <c r="J3" s="27" t="s">
        <v>55</v>
      </c>
      <c r="K3" s="27" t="s">
        <v>55</v>
      </c>
      <c r="L3" s="27" t="s">
        <v>56</v>
      </c>
      <c r="M3" s="27" t="s">
        <v>57</v>
      </c>
      <c r="N3" s="27" t="s">
        <v>57</v>
      </c>
      <c r="O3" s="27" t="s">
        <v>58</v>
      </c>
      <c r="P3" s="27" t="s">
        <v>62</v>
      </c>
      <c r="Q3" s="27" t="s">
        <v>62</v>
      </c>
      <c r="R3" s="27" t="s">
        <v>61</v>
      </c>
      <c r="S3" s="28" t="s">
        <v>68</v>
      </c>
      <c r="T3" s="28"/>
      <c r="U3" s="28" t="s">
        <v>65</v>
      </c>
      <c r="V3" s="28" t="s">
        <v>68</v>
      </c>
      <c r="W3" s="28"/>
      <c r="X3" s="28" t="s">
        <v>78</v>
      </c>
      <c r="Y3" s="28" t="s">
        <v>78</v>
      </c>
      <c r="Z3" s="28" t="s">
        <v>79</v>
      </c>
      <c r="AA3" s="29"/>
      <c r="AB3" s="30" t="s">
        <v>5</v>
      </c>
    </row>
    <row r="4" spans="1:29" ht="13.8" thickBot="1" x14ac:dyDescent="0.3">
      <c r="A4" s="31"/>
      <c r="B4" s="32"/>
      <c r="C4" s="32"/>
      <c r="D4" s="32"/>
      <c r="E4" s="33"/>
      <c r="F4" s="33"/>
      <c r="G4" s="33" t="s">
        <v>41</v>
      </c>
      <c r="H4" s="33" t="s">
        <v>41</v>
      </c>
      <c r="I4" s="34" t="s">
        <v>38</v>
      </c>
      <c r="J4" s="33" t="s">
        <v>42</v>
      </c>
      <c r="K4" s="33" t="s">
        <v>42</v>
      </c>
      <c r="L4" s="33" t="s">
        <v>42</v>
      </c>
      <c r="M4" s="33" t="s">
        <v>54</v>
      </c>
      <c r="N4" s="33" t="s">
        <v>54</v>
      </c>
      <c r="O4" s="33" t="s">
        <v>54</v>
      </c>
      <c r="P4" s="33" t="s">
        <v>60</v>
      </c>
      <c r="Q4" s="33" t="s">
        <v>60</v>
      </c>
      <c r="R4" s="33" t="s">
        <v>60</v>
      </c>
      <c r="S4" s="34" t="s">
        <v>69</v>
      </c>
      <c r="T4" s="33" t="s">
        <v>64</v>
      </c>
      <c r="U4" s="33" t="s">
        <v>64</v>
      </c>
      <c r="V4" s="34" t="s">
        <v>69</v>
      </c>
      <c r="W4" s="33" t="s">
        <v>64</v>
      </c>
      <c r="X4" s="33" t="s">
        <v>77</v>
      </c>
      <c r="Y4" s="33" t="s">
        <v>77</v>
      </c>
      <c r="Z4" s="33" t="s">
        <v>77</v>
      </c>
      <c r="AA4" s="35"/>
      <c r="AB4" s="30"/>
    </row>
    <row r="5" spans="1:29" x14ac:dyDescent="0.25">
      <c r="A5" s="36"/>
      <c r="B5" s="36"/>
      <c r="C5" s="36"/>
      <c r="D5" s="37"/>
      <c r="E5" s="38"/>
      <c r="F5" s="39"/>
      <c r="G5" s="40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2"/>
    </row>
    <row r="6" spans="1:29" x14ac:dyDescent="0.25">
      <c r="A6" s="10" t="s">
        <v>36</v>
      </c>
      <c r="B6" s="3" t="s">
        <v>49</v>
      </c>
      <c r="C6" s="3" t="s">
        <v>50</v>
      </c>
      <c r="D6" s="3" t="s">
        <v>27</v>
      </c>
      <c r="E6" s="6"/>
      <c r="F6" s="7"/>
      <c r="G6" s="8"/>
      <c r="H6" s="5"/>
      <c r="I6" s="13">
        <v>99000</v>
      </c>
      <c r="J6" s="5"/>
      <c r="K6" s="5"/>
      <c r="L6" s="5">
        <f>ROUNDUP(I6*103.5/101.6,-3)</f>
        <v>101000</v>
      </c>
      <c r="M6" s="5"/>
      <c r="N6" s="5"/>
      <c r="O6" s="5">
        <f>ROUND(L6/103.5*111.7,0)</f>
        <v>109002</v>
      </c>
      <c r="P6" s="5"/>
      <c r="Q6" s="5"/>
      <c r="R6" s="5">
        <f>ROUND(O6/111.7*122.5,0)</f>
        <v>119541</v>
      </c>
      <c r="S6" s="5"/>
      <c r="T6" s="5"/>
      <c r="U6" s="5"/>
      <c r="V6" s="15">
        <v>128.30000000000001</v>
      </c>
      <c r="W6" s="5">
        <f>ROUND(R6/122.5*128.3,-2)</f>
        <v>125200</v>
      </c>
      <c r="X6" s="5"/>
      <c r="Y6" s="5"/>
      <c r="Z6" s="5">
        <f>ROUND(W6/128.3*132.4,-2)</f>
        <v>129200</v>
      </c>
      <c r="AA6" s="14">
        <f>X6+Y6+Z6</f>
        <v>129200</v>
      </c>
    </row>
    <row r="7" spans="1:29" x14ac:dyDescent="0.25">
      <c r="A7" s="2" t="s">
        <v>43</v>
      </c>
      <c r="B7" s="3" t="s">
        <v>44</v>
      </c>
      <c r="C7" s="3" t="s">
        <v>51</v>
      </c>
      <c r="D7" s="4" t="s">
        <v>27</v>
      </c>
      <c r="E7" s="6" t="s">
        <v>40</v>
      </c>
      <c r="F7" s="7"/>
      <c r="G7" s="8"/>
      <c r="H7" s="5"/>
      <c r="I7" s="13">
        <v>16000</v>
      </c>
      <c r="J7" s="5">
        <v>250000</v>
      </c>
      <c r="K7" s="5"/>
      <c r="L7" s="5"/>
      <c r="M7" s="5">
        <f>ROUND(J7/108*116.6,0)</f>
        <v>269907</v>
      </c>
      <c r="N7" s="5"/>
      <c r="O7" s="5">
        <f t="shared" ref="O7:O21" si="0">ROUND(L7/103.5*111.7,0)</f>
        <v>0</v>
      </c>
      <c r="P7" s="5">
        <f>ROUND(M7/116.6*125.1,0)</f>
        <v>289583</v>
      </c>
      <c r="Q7" s="5"/>
      <c r="R7" s="5"/>
      <c r="S7" s="15">
        <v>131.80000000000001</v>
      </c>
      <c r="T7" s="5">
        <f>ROUND(P7/125.1*131.8,-2)</f>
        <v>305100</v>
      </c>
      <c r="U7" s="5"/>
      <c r="V7" s="15"/>
      <c r="W7" s="5"/>
      <c r="X7" s="5">
        <f>ROUND(T7/131.8*136.2,-2)</f>
        <v>315300</v>
      </c>
      <c r="Y7" s="5"/>
      <c r="Z7" s="5"/>
      <c r="AA7" s="14">
        <f t="shared" ref="AA7:AA22" si="1">X7+Y7+Z7</f>
        <v>315300</v>
      </c>
    </row>
    <row r="8" spans="1:29" x14ac:dyDescent="0.25">
      <c r="A8" s="2" t="s">
        <v>23</v>
      </c>
      <c r="B8" s="3" t="s">
        <v>52</v>
      </c>
      <c r="C8" s="3" t="s">
        <v>53</v>
      </c>
      <c r="D8" s="3" t="s">
        <v>27</v>
      </c>
      <c r="E8" s="6">
        <v>44550</v>
      </c>
      <c r="F8" s="7">
        <v>45534</v>
      </c>
      <c r="G8" s="8">
        <v>62536000</v>
      </c>
      <c r="H8" s="5"/>
      <c r="I8" s="13">
        <v>8240000</v>
      </c>
      <c r="J8" s="5">
        <v>61885800</v>
      </c>
      <c r="K8" s="5"/>
      <c r="L8" s="5">
        <v>4129691</v>
      </c>
      <c r="M8" s="5">
        <f t="shared" ref="M8:M18" si="2">ROUND(J8/108*116.6,0)</f>
        <v>66813743</v>
      </c>
      <c r="N8" s="5"/>
      <c r="O8" s="5">
        <f t="shared" si="0"/>
        <v>4456874</v>
      </c>
      <c r="P8" s="5">
        <f t="shared" ref="P8:Q19" si="3">ROUND(M8/116.6*125.1,0)</f>
        <v>71684385</v>
      </c>
      <c r="Q8" s="5"/>
      <c r="R8" s="5">
        <f t="shared" ref="R8:R21" si="4">ROUND(O8/111.7*122.5,0)</f>
        <v>4887798</v>
      </c>
      <c r="S8" s="15">
        <v>131.80000000000001</v>
      </c>
      <c r="T8" s="5">
        <f t="shared" ref="T8:T15" si="5">ROUND(P8/125.1*131.8,-2)</f>
        <v>75523600</v>
      </c>
      <c r="U8" s="5"/>
      <c r="V8" s="15">
        <v>127.2</v>
      </c>
      <c r="W8" s="5">
        <v>5355861</v>
      </c>
      <c r="X8" s="5">
        <f t="shared" ref="X8:X15" si="6">ROUND(T8/131.8*136.2,-2)</f>
        <v>78044900</v>
      </c>
      <c r="Y8" s="5"/>
      <c r="Z8" s="5">
        <f>ROUND(W8/127.2*132.4,-2)</f>
        <v>5574800</v>
      </c>
      <c r="AA8" s="14">
        <f t="shared" si="1"/>
        <v>83619700</v>
      </c>
    </row>
    <row r="9" spans="1:29" x14ac:dyDescent="0.25">
      <c r="A9" s="10" t="s">
        <v>17</v>
      </c>
      <c r="B9" s="4" t="s">
        <v>31</v>
      </c>
      <c r="C9" s="3" t="s">
        <v>45</v>
      </c>
      <c r="D9" s="3" t="s">
        <v>26</v>
      </c>
      <c r="E9" s="6" t="s">
        <v>40</v>
      </c>
      <c r="F9" s="7" t="s">
        <v>40</v>
      </c>
      <c r="G9" s="8">
        <v>443000</v>
      </c>
      <c r="H9" s="5"/>
      <c r="I9" s="9">
        <v>0</v>
      </c>
      <c r="J9" s="5">
        <f t="shared" ref="J9:J18" si="7">ROUNDUP(G9*108/105,-3)</f>
        <v>456000</v>
      </c>
      <c r="K9" s="5"/>
      <c r="L9" s="5">
        <f>ROUNDUP(I9*103.5/101.6,-3)</f>
        <v>0</v>
      </c>
      <c r="M9" s="5">
        <f t="shared" si="2"/>
        <v>492311</v>
      </c>
      <c r="N9" s="5"/>
      <c r="O9" s="5">
        <f t="shared" si="0"/>
        <v>0</v>
      </c>
      <c r="P9" s="5">
        <f t="shared" si="3"/>
        <v>528200</v>
      </c>
      <c r="Q9" s="5"/>
      <c r="R9" s="5"/>
      <c r="S9" s="15">
        <v>131.80000000000001</v>
      </c>
      <c r="T9" s="5">
        <f t="shared" si="5"/>
        <v>556500</v>
      </c>
      <c r="U9" s="5"/>
      <c r="V9" s="15"/>
      <c r="W9" s="5"/>
      <c r="X9" s="5">
        <f t="shared" si="6"/>
        <v>575100</v>
      </c>
      <c r="Y9" s="5"/>
      <c r="Z9" s="5"/>
      <c r="AA9" s="14">
        <f t="shared" si="1"/>
        <v>575100</v>
      </c>
    </row>
    <row r="10" spans="1:29" x14ac:dyDescent="0.25">
      <c r="A10" s="10" t="s">
        <v>14</v>
      </c>
      <c r="B10" s="3" t="s">
        <v>28</v>
      </c>
      <c r="C10" s="3" t="s">
        <v>45</v>
      </c>
      <c r="D10" s="3" t="s">
        <v>26</v>
      </c>
      <c r="E10" s="7">
        <v>45074</v>
      </c>
      <c r="F10" s="7">
        <v>45534</v>
      </c>
      <c r="G10" s="8">
        <v>45048000</v>
      </c>
      <c r="H10" s="5"/>
      <c r="I10" s="13">
        <v>15250000</v>
      </c>
      <c r="J10" s="5">
        <f t="shared" si="7"/>
        <v>46336000</v>
      </c>
      <c r="K10" s="5"/>
      <c r="L10" s="5">
        <v>11646050</v>
      </c>
      <c r="M10" s="5">
        <v>59259000</v>
      </c>
      <c r="N10" s="5"/>
      <c r="O10" s="5">
        <f t="shared" si="0"/>
        <v>12568732</v>
      </c>
      <c r="P10" s="5">
        <f>M10</f>
        <v>59259000</v>
      </c>
      <c r="Q10" s="5"/>
      <c r="R10" s="5">
        <f t="shared" si="4"/>
        <v>13783972</v>
      </c>
      <c r="S10" s="15">
        <v>131.80000000000001</v>
      </c>
      <c r="T10" s="5">
        <f t="shared" si="5"/>
        <v>62432700</v>
      </c>
      <c r="U10" s="5"/>
      <c r="V10" s="15">
        <v>127.2</v>
      </c>
      <c r="W10" s="5">
        <v>15692538</v>
      </c>
      <c r="X10" s="5">
        <f t="shared" si="6"/>
        <v>64516900</v>
      </c>
      <c r="Y10" s="5"/>
      <c r="Z10" s="5">
        <f>ROUND(W10/127.2*132.4,-2)</f>
        <v>16334100</v>
      </c>
      <c r="AA10" s="14">
        <f t="shared" si="1"/>
        <v>80851000</v>
      </c>
      <c r="AC10" s="43"/>
    </row>
    <row r="11" spans="1:29" s="43" customFormat="1" x14ac:dyDescent="0.25">
      <c r="A11" s="10" t="s">
        <v>59</v>
      </c>
      <c r="B11" s="3" t="s">
        <v>28</v>
      </c>
      <c r="C11" s="3" t="s">
        <v>45</v>
      </c>
      <c r="D11" s="3" t="s">
        <v>26</v>
      </c>
      <c r="E11" s="7"/>
      <c r="F11" s="7"/>
      <c r="G11" s="44"/>
      <c r="H11" s="44"/>
      <c r="I11" s="44"/>
      <c r="J11" s="44"/>
      <c r="K11" s="44"/>
      <c r="L11" s="44"/>
      <c r="M11" s="44"/>
      <c r="N11" s="44"/>
      <c r="O11" s="45">
        <v>80000</v>
      </c>
      <c r="P11" s="5"/>
      <c r="Q11" s="45"/>
      <c r="R11" s="5">
        <f>ROUND(O11/122.3*122.5,0)</f>
        <v>80131</v>
      </c>
      <c r="S11" s="15"/>
      <c r="T11" s="5"/>
      <c r="U11" s="5"/>
      <c r="V11" s="15">
        <v>128.30000000000001</v>
      </c>
      <c r="W11" s="5">
        <f t="shared" ref="W11:W15" si="8">ROUND(R11/122.5*128.3,-2)</f>
        <v>83900</v>
      </c>
      <c r="X11" s="5">
        <f t="shared" si="6"/>
        <v>0</v>
      </c>
      <c r="Y11" s="5"/>
      <c r="Z11" s="5">
        <f t="shared" ref="Z11:Z21" si="9">ROUND(W11/128.3*132.4,-2)</f>
        <v>86600</v>
      </c>
      <c r="AA11" s="14">
        <f t="shared" si="1"/>
        <v>86600</v>
      </c>
      <c r="AB11" s="46"/>
    </row>
    <row r="12" spans="1:29" x14ac:dyDescent="0.25">
      <c r="A12" s="2" t="s">
        <v>20</v>
      </c>
      <c r="B12" s="3" t="s">
        <v>71</v>
      </c>
      <c r="C12" s="3" t="s">
        <v>63</v>
      </c>
      <c r="D12" s="3" t="s">
        <v>26</v>
      </c>
      <c r="E12" s="7">
        <v>45534</v>
      </c>
      <c r="F12" s="7">
        <v>45534</v>
      </c>
      <c r="G12" s="8">
        <v>510000</v>
      </c>
      <c r="H12" s="5"/>
      <c r="I12" s="13">
        <v>355000</v>
      </c>
      <c r="J12" s="5">
        <f t="shared" si="7"/>
        <v>525000</v>
      </c>
      <c r="K12" s="5"/>
      <c r="L12" s="5">
        <v>115500</v>
      </c>
      <c r="M12" s="5">
        <f t="shared" si="2"/>
        <v>566806</v>
      </c>
      <c r="N12" s="5"/>
      <c r="O12" s="5">
        <f t="shared" si="0"/>
        <v>124651</v>
      </c>
      <c r="P12" s="5">
        <f t="shared" si="3"/>
        <v>608125</v>
      </c>
      <c r="Q12" s="5"/>
      <c r="R12" s="5">
        <f t="shared" si="4"/>
        <v>136703</v>
      </c>
      <c r="S12" s="15">
        <v>130.80000000000001</v>
      </c>
      <c r="T12" s="5">
        <v>811500</v>
      </c>
      <c r="U12" s="5"/>
      <c r="V12" s="15">
        <v>127.2</v>
      </c>
      <c r="W12" s="5">
        <v>149938</v>
      </c>
      <c r="X12" s="5">
        <f>ROUND(T12/130.8*136.2,-2)</f>
        <v>845000</v>
      </c>
      <c r="Y12" s="5"/>
      <c r="Z12" s="5">
        <f t="shared" ref="Z12:Z14" si="10">ROUND(W12/127.2*132.4,-2)</f>
        <v>156100</v>
      </c>
      <c r="AA12" s="14">
        <f t="shared" si="1"/>
        <v>1001100</v>
      </c>
    </row>
    <row r="13" spans="1:29" x14ac:dyDescent="0.25">
      <c r="A13" s="10" t="s">
        <v>18</v>
      </c>
      <c r="B13" s="3" t="s">
        <v>32</v>
      </c>
      <c r="C13" s="3" t="s">
        <v>46</v>
      </c>
      <c r="D13" s="3" t="s">
        <v>26</v>
      </c>
      <c r="E13" s="7">
        <v>45488</v>
      </c>
      <c r="F13" s="7">
        <v>45534</v>
      </c>
      <c r="G13" s="8">
        <v>46155000</v>
      </c>
      <c r="H13" s="5"/>
      <c r="I13" s="13">
        <v>32126000</v>
      </c>
      <c r="J13" s="5">
        <f t="shared" si="7"/>
        <v>47474000</v>
      </c>
      <c r="K13" s="5"/>
      <c r="L13" s="5">
        <v>18822909</v>
      </c>
      <c r="M13" s="5">
        <f t="shared" si="2"/>
        <v>51254337</v>
      </c>
      <c r="N13" s="5"/>
      <c r="O13" s="5">
        <f t="shared" si="0"/>
        <v>20314193</v>
      </c>
      <c r="P13" s="5">
        <f t="shared" si="3"/>
        <v>54990717</v>
      </c>
      <c r="Q13" s="5"/>
      <c r="R13" s="5">
        <f t="shared" si="4"/>
        <v>22278323</v>
      </c>
      <c r="S13" s="15">
        <v>130.80000000000001</v>
      </c>
      <c r="T13" s="5">
        <v>61202750</v>
      </c>
      <c r="U13" s="5"/>
      <c r="V13" s="15">
        <v>127.2</v>
      </c>
      <c r="W13" s="5">
        <v>25295839</v>
      </c>
      <c r="X13" s="5">
        <f t="shared" ref="X13:X14" si="11">ROUND(T13/130.8*136.2,-2)</f>
        <v>63729500</v>
      </c>
      <c r="Y13" s="5"/>
      <c r="Z13" s="5">
        <f t="shared" si="10"/>
        <v>26329900</v>
      </c>
      <c r="AA13" s="14">
        <f t="shared" si="1"/>
        <v>90059400</v>
      </c>
    </row>
    <row r="14" spans="1:29" x14ac:dyDescent="0.25">
      <c r="A14" s="2" t="s">
        <v>19</v>
      </c>
      <c r="B14" s="3" t="s">
        <v>33</v>
      </c>
      <c r="C14" s="3" t="s">
        <v>46</v>
      </c>
      <c r="D14" s="3" t="s">
        <v>26</v>
      </c>
      <c r="E14" s="7">
        <v>45488</v>
      </c>
      <c r="F14" s="7">
        <v>45534</v>
      </c>
      <c r="G14" s="8">
        <v>60516000</v>
      </c>
      <c r="H14" s="5"/>
      <c r="I14" s="13">
        <v>18222000</v>
      </c>
      <c r="J14" s="5">
        <f t="shared" si="7"/>
        <v>62246000</v>
      </c>
      <c r="K14" s="5"/>
      <c r="L14" s="5">
        <v>8358106</v>
      </c>
      <c r="M14" s="5">
        <f t="shared" si="2"/>
        <v>67202626</v>
      </c>
      <c r="N14" s="5"/>
      <c r="O14" s="5">
        <f t="shared" si="0"/>
        <v>9020294</v>
      </c>
      <c r="P14" s="5">
        <f t="shared" si="3"/>
        <v>72101617</v>
      </c>
      <c r="Q14" s="5"/>
      <c r="R14" s="5">
        <f t="shared" si="4"/>
        <v>9892444</v>
      </c>
      <c r="S14" s="15">
        <v>130.80000000000001</v>
      </c>
      <c r="T14" s="5">
        <v>79443000</v>
      </c>
      <c r="U14" s="5"/>
      <c r="V14" s="15">
        <v>127.2</v>
      </c>
      <c r="W14" s="5">
        <v>11869353</v>
      </c>
      <c r="X14" s="5">
        <f t="shared" si="11"/>
        <v>82722800</v>
      </c>
      <c r="Y14" s="5"/>
      <c r="Z14" s="5">
        <f t="shared" si="10"/>
        <v>12354600</v>
      </c>
      <c r="AA14" s="14">
        <f t="shared" si="1"/>
        <v>95077400</v>
      </c>
    </row>
    <row r="15" spans="1:29" x14ac:dyDescent="0.25">
      <c r="A15" s="10" t="s">
        <v>24</v>
      </c>
      <c r="B15" s="3" t="s">
        <v>35</v>
      </c>
      <c r="C15" s="3" t="s">
        <v>47</v>
      </c>
      <c r="D15" s="3" t="s">
        <v>26</v>
      </c>
      <c r="E15" s="7">
        <v>44985</v>
      </c>
      <c r="F15" s="7">
        <v>44985</v>
      </c>
      <c r="G15" s="47">
        <v>20919000</v>
      </c>
      <c r="H15" s="16"/>
      <c r="I15" s="13">
        <v>4851000</v>
      </c>
      <c r="J15" s="16">
        <f t="shared" si="7"/>
        <v>21517000</v>
      </c>
      <c r="K15" s="16"/>
      <c r="L15" s="16">
        <v>2460650</v>
      </c>
      <c r="M15" s="16">
        <v>28665000</v>
      </c>
      <c r="N15" s="16"/>
      <c r="O15" s="16">
        <v>3330685</v>
      </c>
      <c r="P15" s="5">
        <f t="shared" si="3"/>
        <v>30754644</v>
      </c>
      <c r="Q15" s="16"/>
      <c r="R15" s="5">
        <f>ROUND(O15/122.3*122.5,0)</f>
        <v>3336132</v>
      </c>
      <c r="S15" s="15">
        <v>131.80000000000001</v>
      </c>
      <c r="T15" s="5">
        <f t="shared" si="5"/>
        <v>32401800</v>
      </c>
      <c r="U15" s="5"/>
      <c r="V15" s="15">
        <v>128.30000000000001</v>
      </c>
      <c r="W15" s="5">
        <f t="shared" si="8"/>
        <v>3494100</v>
      </c>
      <c r="X15" s="5">
        <f t="shared" si="6"/>
        <v>33483500</v>
      </c>
      <c r="Y15" s="5"/>
      <c r="Z15" s="5">
        <f t="shared" si="9"/>
        <v>3605800</v>
      </c>
      <c r="AA15" s="14">
        <f t="shared" si="1"/>
        <v>37089300</v>
      </c>
      <c r="AC15" s="43"/>
    </row>
    <row r="16" spans="1:29" x14ac:dyDescent="0.25">
      <c r="A16" s="2" t="s">
        <v>21</v>
      </c>
      <c r="B16" s="3" t="s">
        <v>34</v>
      </c>
      <c r="C16" s="3" t="s">
        <v>48</v>
      </c>
      <c r="D16" s="3" t="s">
        <v>26</v>
      </c>
      <c r="E16" s="7">
        <v>45488</v>
      </c>
      <c r="F16" s="7">
        <v>45534</v>
      </c>
      <c r="G16" s="8">
        <v>48202000</v>
      </c>
      <c r="H16" s="5"/>
      <c r="I16" s="13">
        <v>14082000</v>
      </c>
      <c r="J16" s="5">
        <f t="shared" si="7"/>
        <v>49580000</v>
      </c>
      <c r="K16" s="5"/>
      <c r="L16" s="5">
        <v>7125048</v>
      </c>
      <c r="M16" s="5">
        <f t="shared" si="2"/>
        <v>53528037</v>
      </c>
      <c r="N16" s="5"/>
      <c r="O16" s="5">
        <f t="shared" si="0"/>
        <v>7689545</v>
      </c>
      <c r="P16" s="5">
        <f t="shared" si="3"/>
        <v>57430167</v>
      </c>
      <c r="Q16" s="5"/>
      <c r="R16" s="5">
        <f t="shared" si="4"/>
        <v>8433028</v>
      </c>
      <c r="S16" s="15">
        <v>130.80000000000001</v>
      </c>
      <c r="T16" s="5">
        <v>62301000</v>
      </c>
      <c r="U16" s="5"/>
      <c r="V16" s="15">
        <v>127.2</v>
      </c>
      <c r="W16" s="5">
        <v>9021474</v>
      </c>
      <c r="X16" s="5">
        <f t="shared" ref="X16:X18" si="12">ROUND(T16/130.8*136.2,-2)</f>
        <v>64873100</v>
      </c>
      <c r="Y16" s="5"/>
      <c r="Z16" s="5">
        <f t="shared" ref="Z16:Z20" si="13">ROUND(W16/127.2*132.4,-2)</f>
        <v>9390300</v>
      </c>
      <c r="AA16" s="14">
        <f t="shared" si="1"/>
        <v>74263400</v>
      </c>
    </row>
    <row r="17" spans="1:29" x14ac:dyDescent="0.25">
      <c r="A17" s="10" t="s">
        <v>16</v>
      </c>
      <c r="B17" s="3" t="s">
        <v>30</v>
      </c>
      <c r="C17" s="3" t="s">
        <v>48</v>
      </c>
      <c r="D17" s="3" t="s">
        <v>26</v>
      </c>
      <c r="E17" s="7">
        <v>45488</v>
      </c>
      <c r="F17" s="7">
        <v>45534</v>
      </c>
      <c r="G17" s="8">
        <v>42890000</v>
      </c>
      <c r="H17" s="5"/>
      <c r="I17" s="13">
        <v>23990000</v>
      </c>
      <c r="J17" s="5">
        <f t="shared" si="7"/>
        <v>44116000</v>
      </c>
      <c r="K17" s="5"/>
      <c r="L17" s="5">
        <v>9503159</v>
      </c>
      <c r="M17" s="5">
        <f t="shared" si="2"/>
        <v>47628941</v>
      </c>
      <c r="N17" s="5"/>
      <c r="O17" s="5">
        <f t="shared" si="0"/>
        <v>10256066</v>
      </c>
      <c r="P17" s="5">
        <f t="shared" si="3"/>
        <v>51101034</v>
      </c>
      <c r="Q17" s="5"/>
      <c r="R17" s="5">
        <f t="shared" si="4"/>
        <v>11247700</v>
      </c>
      <c r="S17" s="15">
        <v>130.80000000000001</v>
      </c>
      <c r="T17" s="5">
        <v>55975000</v>
      </c>
      <c r="U17" s="5"/>
      <c r="V17" s="15">
        <v>127.2</v>
      </c>
      <c r="W17" s="5">
        <v>12398027</v>
      </c>
      <c r="X17" s="5">
        <f t="shared" si="12"/>
        <v>58285900</v>
      </c>
      <c r="Y17" s="5"/>
      <c r="Z17" s="5">
        <f t="shared" si="13"/>
        <v>12904900</v>
      </c>
      <c r="AA17" s="14">
        <f t="shared" si="1"/>
        <v>71190800</v>
      </c>
    </row>
    <row r="18" spans="1:29" x14ac:dyDescent="0.25">
      <c r="A18" s="10" t="s">
        <v>15</v>
      </c>
      <c r="B18" s="3" t="s">
        <v>29</v>
      </c>
      <c r="C18" s="3" t="s">
        <v>48</v>
      </c>
      <c r="D18" s="3" t="s">
        <v>26</v>
      </c>
      <c r="E18" s="7">
        <v>45488</v>
      </c>
      <c r="F18" s="7">
        <v>45534</v>
      </c>
      <c r="G18" s="8">
        <v>63864000</v>
      </c>
      <c r="H18" s="5"/>
      <c r="I18" s="13">
        <v>12882000</v>
      </c>
      <c r="J18" s="5">
        <f t="shared" si="7"/>
        <v>65689000</v>
      </c>
      <c r="K18" s="5"/>
      <c r="L18" s="5">
        <v>6875677</v>
      </c>
      <c r="M18" s="5">
        <f t="shared" si="2"/>
        <v>70919791</v>
      </c>
      <c r="N18" s="5"/>
      <c r="O18" s="5">
        <f t="shared" si="0"/>
        <v>7420417</v>
      </c>
      <c r="P18" s="5">
        <f t="shared" si="3"/>
        <v>76089759</v>
      </c>
      <c r="Q18" s="5"/>
      <c r="R18" s="5">
        <f t="shared" si="4"/>
        <v>8137879</v>
      </c>
      <c r="S18" s="15">
        <v>130.80000000000001</v>
      </c>
      <c r="T18" s="5">
        <v>82121500</v>
      </c>
      <c r="U18" s="5"/>
      <c r="V18" s="15">
        <v>127.2</v>
      </c>
      <c r="W18" s="5">
        <v>8454987</v>
      </c>
      <c r="X18" s="5">
        <f t="shared" si="12"/>
        <v>85511800</v>
      </c>
      <c r="Y18" s="5"/>
      <c r="Z18" s="5">
        <f t="shared" si="13"/>
        <v>8800600</v>
      </c>
      <c r="AA18" s="14">
        <f t="shared" si="1"/>
        <v>94312400</v>
      </c>
    </row>
    <row r="19" spans="1:29" ht="26.4" x14ac:dyDescent="0.25">
      <c r="A19" s="10" t="s">
        <v>25</v>
      </c>
      <c r="B19" s="4" t="s">
        <v>72</v>
      </c>
      <c r="C19" s="4" t="s">
        <v>66</v>
      </c>
      <c r="D19" s="4" t="s">
        <v>67</v>
      </c>
      <c r="E19" s="6"/>
      <c r="F19" s="7">
        <v>45534</v>
      </c>
      <c r="G19" s="8"/>
      <c r="H19" s="5">
        <v>41000</v>
      </c>
      <c r="I19" s="13">
        <v>418000</v>
      </c>
      <c r="J19" s="5"/>
      <c r="K19" s="5">
        <f>ROUNDUP(H19*108/105,-3)</f>
        <v>43000</v>
      </c>
      <c r="L19" s="5">
        <v>355400</v>
      </c>
      <c r="M19" s="5"/>
      <c r="N19" s="5">
        <f>ROUND(K19/108*116.6,0)</f>
        <v>46424</v>
      </c>
      <c r="O19" s="5">
        <f t="shared" si="0"/>
        <v>383557</v>
      </c>
      <c r="P19" s="5"/>
      <c r="Q19" s="5">
        <f t="shared" si="3"/>
        <v>49808</v>
      </c>
      <c r="R19" s="5">
        <f t="shared" si="4"/>
        <v>420642</v>
      </c>
      <c r="S19" s="15"/>
      <c r="T19" s="5"/>
      <c r="U19" s="5">
        <f>ROUND(Q19/125.1*131.8,-2)</f>
        <v>52500</v>
      </c>
      <c r="V19" s="15">
        <v>127.2</v>
      </c>
      <c r="W19" s="5">
        <v>502119</v>
      </c>
      <c r="X19" s="5"/>
      <c r="Y19" s="5">
        <f>ROUND(U19/125.1*131.8,-2)</f>
        <v>55300</v>
      </c>
      <c r="Z19" s="5">
        <f t="shared" si="13"/>
        <v>522600</v>
      </c>
      <c r="AA19" s="14">
        <f t="shared" si="1"/>
        <v>577900</v>
      </c>
    </row>
    <row r="20" spans="1:29" x14ac:dyDescent="0.25">
      <c r="A20" s="10" t="s">
        <v>22</v>
      </c>
      <c r="B20" s="3" t="s">
        <v>70</v>
      </c>
      <c r="C20" s="3"/>
      <c r="D20" s="3"/>
      <c r="E20" s="6"/>
      <c r="F20" s="7">
        <v>45534</v>
      </c>
      <c r="G20" s="8"/>
      <c r="H20" s="5"/>
      <c r="I20" s="13">
        <v>20653000</v>
      </c>
      <c r="J20" s="5"/>
      <c r="K20" s="5"/>
      <c r="L20" s="5">
        <f>16222077-1660860-101020</f>
        <v>14460197</v>
      </c>
      <c r="M20" s="5"/>
      <c r="N20" s="5"/>
      <c r="O20" s="5">
        <f t="shared" si="0"/>
        <v>15605836</v>
      </c>
      <c r="P20" s="5"/>
      <c r="Q20" s="5"/>
      <c r="R20" s="5">
        <f t="shared" si="4"/>
        <v>17114726</v>
      </c>
      <c r="S20" s="15"/>
      <c r="T20" s="5"/>
      <c r="U20" s="5"/>
      <c r="V20" s="15">
        <v>127.2</v>
      </c>
      <c r="W20" s="5">
        <f>17881327-1186203+1142377</f>
        <v>17837501</v>
      </c>
      <c r="X20" s="5"/>
      <c r="Y20" s="5"/>
      <c r="Z20" s="5">
        <f t="shared" si="13"/>
        <v>18566700</v>
      </c>
      <c r="AA20" s="14">
        <f t="shared" si="1"/>
        <v>18566700</v>
      </c>
      <c r="AC20" s="43"/>
    </row>
    <row r="21" spans="1:29" ht="26.4" x14ac:dyDescent="0.25">
      <c r="A21" s="2" t="s">
        <v>76</v>
      </c>
      <c r="B21" s="4" t="s">
        <v>73</v>
      </c>
      <c r="C21" s="4" t="s">
        <v>74</v>
      </c>
      <c r="D21" s="4" t="s">
        <v>75</v>
      </c>
      <c r="E21" s="6"/>
      <c r="F21" s="7">
        <v>45534</v>
      </c>
      <c r="G21" s="8"/>
      <c r="H21" s="5"/>
      <c r="I21" s="13">
        <v>8971000</v>
      </c>
      <c r="J21" s="5"/>
      <c r="K21" s="5"/>
      <c r="L21" s="5">
        <v>9355967</v>
      </c>
      <c r="M21" s="5"/>
      <c r="N21" s="5"/>
      <c r="O21" s="5">
        <f t="shared" si="0"/>
        <v>10097213</v>
      </c>
      <c r="P21" s="5"/>
      <c r="Q21" s="5"/>
      <c r="R21" s="5">
        <f t="shared" si="4"/>
        <v>11073488</v>
      </c>
      <c r="S21" s="15"/>
      <c r="T21" s="5"/>
      <c r="U21" s="5"/>
      <c r="V21" s="15">
        <v>128.30000000000001</v>
      </c>
      <c r="W21" s="5">
        <v>8051714</v>
      </c>
      <c r="X21" s="5"/>
      <c r="Y21" s="5"/>
      <c r="Z21" s="5">
        <f t="shared" si="9"/>
        <v>8309000</v>
      </c>
      <c r="AA21" s="14">
        <f t="shared" si="1"/>
        <v>8309000</v>
      </c>
    </row>
    <row r="22" spans="1:29" ht="39.6" x14ac:dyDescent="0.25">
      <c r="A22" s="2" t="s">
        <v>83</v>
      </c>
      <c r="B22" s="4" t="s">
        <v>84</v>
      </c>
      <c r="C22" s="4" t="s">
        <v>81</v>
      </c>
      <c r="D22" s="4" t="s">
        <v>82</v>
      </c>
      <c r="E22" s="6"/>
      <c r="F22" s="7" t="s">
        <v>85</v>
      </c>
      <c r="G22" s="8"/>
      <c r="H22" s="5"/>
      <c r="I22" s="13"/>
      <c r="J22" s="5"/>
      <c r="K22" s="5"/>
      <c r="L22" s="5"/>
      <c r="M22" s="5"/>
      <c r="N22" s="5"/>
      <c r="O22" s="5"/>
      <c r="P22" s="5"/>
      <c r="Q22" s="5"/>
      <c r="R22" s="5"/>
      <c r="S22" s="15"/>
      <c r="T22" s="5"/>
      <c r="U22" s="5"/>
      <c r="V22" s="15"/>
      <c r="W22" s="5"/>
      <c r="X22" s="5"/>
      <c r="Y22" s="5"/>
      <c r="Z22" s="5">
        <v>1186203</v>
      </c>
      <c r="AA22" s="14">
        <f t="shared" si="1"/>
        <v>1186203</v>
      </c>
      <c r="AC22" s="61" t="s">
        <v>80</v>
      </c>
    </row>
    <row r="23" spans="1:29" ht="12" customHeight="1" x14ac:dyDescent="0.25">
      <c r="A23" s="3"/>
      <c r="B23" s="3"/>
      <c r="C23" s="3"/>
      <c r="D23" s="3"/>
      <c r="E23" s="3"/>
      <c r="F23" s="48"/>
      <c r="G23" s="49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50"/>
    </row>
    <row r="24" spans="1:29" x14ac:dyDescent="0.25">
      <c r="A24" s="51" t="s">
        <v>3</v>
      </c>
      <c r="B24" s="51"/>
      <c r="C24" s="51"/>
      <c r="D24" s="10"/>
      <c r="E24" s="51"/>
      <c r="F24" s="52"/>
      <c r="G24" s="53">
        <f>SUM(G6:G23)</f>
        <v>391083000</v>
      </c>
      <c r="H24" s="54">
        <f>SUM(H6:H23)</f>
        <v>41000</v>
      </c>
      <c r="I24" s="55">
        <f>SUM(I6:I23)</f>
        <v>160155000</v>
      </c>
      <c r="J24" s="54">
        <f t="shared" ref="J24:AA24" si="14">SUM(J6:J23)</f>
        <v>400074800</v>
      </c>
      <c r="K24" s="54">
        <f t="shared" si="14"/>
        <v>43000</v>
      </c>
      <c r="L24" s="55">
        <f t="shared" si="14"/>
        <v>93309354</v>
      </c>
      <c r="M24" s="54">
        <f t="shared" si="14"/>
        <v>446600499</v>
      </c>
      <c r="N24" s="54">
        <f t="shared" si="14"/>
        <v>46424</v>
      </c>
      <c r="O24" s="55">
        <f t="shared" si="14"/>
        <v>101457065</v>
      </c>
      <c r="P24" s="54">
        <f t="shared" si="14"/>
        <v>474837231</v>
      </c>
      <c r="Q24" s="54">
        <f t="shared" si="14"/>
        <v>49808</v>
      </c>
      <c r="R24" s="55">
        <f t="shared" si="14"/>
        <v>110942507</v>
      </c>
      <c r="S24" s="56"/>
      <c r="T24" s="54">
        <f t="shared" si="14"/>
        <v>513074450</v>
      </c>
      <c r="U24" s="54">
        <f t="shared" si="14"/>
        <v>52500</v>
      </c>
      <c r="V24" s="54"/>
      <c r="W24" s="54">
        <f t="shared" si="14"/>
        <v>118332551</v>
      </c>
      <c r="X24" s="54">
        <f t="shared" si="14"/>
        <v>532903800</v>
      </c>
      <c r="Y24" s="54">
        <f t="shared" si="14"/>
        <v>55300</v>
      </c>
      <c r="Z24" s="54">
        <f t="shared" si="14"/>
        <v>124251403</v>
      </c>
      <c r="AA24" s="57">
        <f t="shared" si="14"/>
        <v>657210503</v>
      </c>
      <c r="AB24" s="58"/>
    </row>
    <row r="27" spans="1:29" x14ac:dyDescent="0.25">
      <c r="D27" s="1"/>
    </row>
  </sheetData>
  <sortState xmlns:xlrd2="http://schemas.microsoft.com/office/spreadsheetml/2017/richdata2" ref="A6:AF19">
    <sortCondition ref="D6:D19"/>
    <sortCondition ref="B6:B19"/>
  </sortState>
  <mergeCells count="3">
    <mergeCell ref="J1:L1"/>
    <mergeCell ref="M1:O1"/>
    <mergeCell ref="P1:R1"/>
  </mergeCells>
  <phoneticPr fontId="0" type="noConversion"/>
  <pageMargins left="0.19685039370078741" right="0.19685039370078741" top="1.7322834645669292" bottom="0.94488188976377963" header="0.51181102362204722" footer="0.70866141732283472"/>
  <pageSetup paperSize="9" scale="74" fitToHeight="0" orientation="landscape" r:id="rId1"/>
  <headerFooter alignWithMargins="0">
    <oddFooter>&amp;L&amp;F &amp;A&amp;C&amp;P&amp;R&amp;D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BAB9E76EA97242BCDF22B88593201C" ma:contentTypeVersion="9" ma:contentTypeDescription="Een nieuw document maken." ma:contentTypeScope="" ma:versionID="c0e3c0f2ca654e116700039ace6a5d37">
  <xsd:schema xmlns:xsd="http://www.w3.org/2001/XMLSchema" xmlns:xs="http://www.w3.org/2001/XMLSchema" xmlns:p="http://schemas.microsoft.com/office/2006/metadata/properties" xmlns:ns2="84760d72-3a35-49f4-8f02-a33a97f6529d" targetNamespace="http://schemas.microsoft.com/office/2006/metadata/properties" ma:root="true" ma:fieldsID="4480d5ddbb933029e1ab159b28947452" ns2:_="">
    <xsd:import namespace="84760d72-3a35-49f4-8f02-a33a97f652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760d72-3a35-49f4-8f02-a33a97f652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E75D8B-3C29-4736-B37B-675AE84DE2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2C5970-0374-48A3-9AC4-0FBE237DDE1D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84760d72-3a35-49f4-8f02-a33a97f6529d"/>
    <ds:schemaRef ds:uri="http://purl.org/dc/dcmitype/"/>
    <ds:schemaRef ds:uri="http://www.w3.org/XML/1998/namespace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022B61A-598D-413E-A963-97F3FE3C77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760d72-3a35-49f4-8f02-a33a97f652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specificatie</vt:lpstr>
      <vt:lpstr>specificatie!Afdrukbereik</vt:lpstr>
      <vt:lpstr>specificatie!Afdruktitels</vt:lpstr>
    </vt:vector>
  </TitlesOfParts>
  <Company>Aon Nederland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Sierveld</dc:creator>
  <cp:lastModifiedBy>Victor van der Vliet</cp:lastModifiedBy>
  <cp:lastPrinted>2025-09-24T11:36:07Z</cp:lastPrinted>
  <dcterms:created xsi:type="dcterms:W3CDTF">2002-10-11T16:24:00Z</dcterms:created>
  <dcterms:modified xsi:type="dcterms:W3CDTF">2026-05-28T15:01:19Z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0x01010074BAB9E76EA97242BCDF22B88593201C</vt:lpwstr>
  </property>
  <property fmtid="{D5CDD505-2E9C-101B-9397-08002B2CF9AE}" pid="3" name="TitusGUID">
    <vt:lpwstr>13ed9ff3-b28b-4a26-a352-3f82e33a0f37</vt:lpwstr>
  </property>
  <property fmtid="{D5CDD505-2E9C-101B-9397-08002B2CF9AE}" pid="4" name="AonClassification">
    <vt:lpwstr>ADC_class_200</vt:lpwstr>
  </property>
</Properties>
</file>