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rijnijssel.sharepoint.com/sites/Aanbestedingen-Schoonmaak/Gedeelde documenten/Schoonmaak/07 Te publiceren documenten/"/>
    </mc:Choice>
  </mc:AlternateContent>
  <xr:revisionPtr revIDLastSave="1" documentId="13_ncr:1_{257F1355-95AB-43BF-BC6E-1623AA1D296A}" xr6:coauthVersionLast="47" xr6:coauthVersionMax="47" xr10:uidLastSave="{E7159975-130D-405E-AAC6-9B8B031923FE}"/>
  <bookViews>
    <workbookView xWindow="-28920" yWindow="-3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42" r:id="rId11"/>
    <sheet name="12-Machinekosten" sheetId="4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0">#REF!</definedName>
    <definedName name="\M">#REF!</definedName>
    <definedName name="\P">#REF!</definedName>
    <definedName name="\W">#REF!</definedName>
    <definedName name="__1F" hidden="1">[1]Psychiatrie!#REF!</definedName>
    <definedName name="__2_0_F" hidden="1">[1]Psychiatrie!#REF!</definedName>
    <definedName name="_1">#REF!</definedName>
    <definedName name="_1_________F" hidden="1">[1]Psychiatrie!#REF!</definedName>
    <definedName name="_10">#REF!</definedName>
    <definedName name="_11">#REF!</definedName>
    <definedName name="_12">#REF!</definedName>
    <definedName name="_125">[2]Begroting!#REF!</definedName>
    <definedName name="_13">#REF!</definedName>
    <definedName name="_14">#REF!</definedName>
    <definedName name="_15">#REF!</definedName>
    <definedName name="_16">#REF!</definedName>
    <definedName name="_17">#REF!</definedName>
    <definedName name="_17F" hidden="1">[1]Psychiatrie!#REF!</definedName>
    <definedName name="_18">#REF!</definedName>
    <definedName name="_19">#REF!</definedName>
    <definedName name="_1F" localSheetId="1" hidden="1">[1]Blad1!#REF!</definedName>
    <definedName name="_1F" hidden="1">[1]Blad1!#REF!</definedName>
    <definedName name="_2">#REF!</definedName>
    <definedName name="_2_______0_F" hidden="1">[1]Psychiatrie!#REF!</definedName>
    <definedName name="_2_0_F" hidden="1">[1]Psychiatrie!#REF!</definedName>
    <definedName name="_20">#REF!</definedName>
    <definedName name="_21">#REF!</definedName>
    <definedName name="_22">#REF!</definedName>
    <definedName name="_23">#REF!</definedName>
    <definedName name="_2F" hidden="1">[1]Psychiatrie!#REF!</definedName>
    <definedName name="_3">#REF!</definedName>
    <definedName name="_3_0_F" hidden="1">[1]Psychiatrie!#REF!</definedName>
    <definedName name="_33_0_F" hidden="1">[1]Psychiatrie!#REF!</definedName>
    <definedName name="_3F" hidden="1">[1]Psychiatrie!#REF!</definedName>
    <definedName name="_4">#REF!</definedName>
    <definedName name="_4F" hidden="1">[1]Blad1!#REF!</definedName>
    <definedName name="_5">#REF!</definedName>
    <definedName name="_5_0_F" hidden="1">[1]Psychiatrie!#REF!</definedName>
    <definedName name="_6">#REF!</definedName>
    <definedName name="_7">#REF!</definedName>
    <definedName name="_8">#REF!</definedName>
    <definedName name="_8_0_F" hidden="1">[1]Psychiatrie!#REF!</definedName>
    <definedName name="_9">#REF!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ill" localSheetId="9" hidden="1">'[3]#REF'!#REF!</definedName>
    <definedName name="_Fill" localSheetId="10" hidden="1">'[3]#REF'!#REF!</definedName>
    <definedName name="_Fill" localSheetId="1" hidden="1">'[4]#REF'!#REF!</definedName>
    <definedName name="_Fill" hidden="1">'[4]#REF'!#REF!</definedName>
    <definedName name="_filll" hidden="1">'[5]#REF'!#REF!</definedName>
    <definedName name="_xlnm._FilterDatabase" localSheetId="9" hidden="1">'10-Glasbewassing'!$A$12:$W$76</definedName>
    <definedName name="_xlnm._FilterDatabase" localSheetId="10" hidden="1">'11-Sanitaire voorzieningen'!$A$10:$T$42</definedName>
    <definedName name="_xlnm._FilterDatabase" localSheetId="1" hidden="1">'2-Kosten per locatie'!$A$14:$J$33</definedName>
    <definedName name="_xlnm._FilterDatabase" localSheetId="3" hidden="1">'4-Basis ruimtestaat'!$B$9:$U$2367</definedName>
    <definedName name="_Hlk39130726" localSheetId="0">'1-Uitgangspunten'!$A$16</definedName>
    <definedName name="_Key1" localSheetId="9" hidden="1">'[3]#REF'!#REF!</definedName>
    <definedName name="_Key1" localSheetId="10" hidden="1">'[3]#REF'!#REF!</definedName>
    <definedName name="_Key1" localSheetId="1" hidden="1">'[4]#REF'!#REF!</definedName>
    <definedName name="_Key1" hidden="1">'[4]#REF'!#REF!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antal_niet_gebruikt">[6]Programma_check!$Y$1</definedName>
    <definedName name="AccessDatabase" hidden="1">"C:\data\excel\BASISWP.mdb"</definedName>
    <definedName name="Additioneel" hidden="1">'[3]#REF'!#REF!</definedName>
    <definedName name="_xlnm.Print_Area" localSheetId="1">'2-Kosten per locatie'!$A$3:$AB$32</definedName>
    <definedName name="_xlnm.Print_Area" localSheetId="3">'4-Basis ruimtestaat'!$B$3:$V$324</definedName>
    <definedName name="_xlnm.Print_Area" localSheetId="4">'5-Premies en opslagen'!$A$3:$E$55</definedName>
    <definedName name="_xlnm.Print_Area" localSheetId="5">'6-Opbouw uurtarief productie'!$A$1:$R$65</definedName>
    <definedName name="_xlnm.Print_Area" localSheetId="8">'9-Afroepprijs'!$A$3:$F$40</definedName>
    <definedName name="_xlnm.Print_Titles" localSheetId="9">'10-Glasbewassing'!$12:$12</definedName>
    <definedName name="_xlnm.Print_Titles" localSheetId="10">'11-Sanitaire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antwoord">#REF!</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'[4]#REF'!#REF!</definedName>
    <definedName name="einde" localSheetId="1">'2-Kosten per locatie'!einde</definedName>
    <definedName name="einde">'2-Kosten per locatie'!einde</definedName>
    <definedName name="fghf" hidden="1">'[4]#REF'!#REF!</definedName>
    <definedName name="Gan_R" localSheetId="1">'2-Kosten per locatie'!Gan_R</definedName>
    <definedName name="Gan_R">'2-Kosten per locatie'!Gan_R</definedName>
    <definedName name="gebruikerscode">[6]Tussenblad!$A$12</definedName>
    <definedName name="glas">[0]!glas</definedName>
    <definedName name="Gls_G">[2]Begroting!#REF!</definedName>
    <definedName name="gs" hidden="1">'[4]#REF'!#REF!</definedName>
    <definedName name="han" localSheetId="9" hidden="1">'[3]#REF'!#REF!</definedName>
    <definedName name="han" localSheetId="10" hidden="1">'[3]#REF'!#REF!</definedName>
    <definedName name="han" localSheetId="1" hidden="1">'[4]#REF'!#REF!</definedName>
    <definedName name="han" hidden="1">'[4]#REF'!#REF!</definedName>
    <definedName name="henk">[7]Begroting!#REF!</definedName>
    <definedName name="hhhhh">[8]Begroting!#REF!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'[4]#REF'!#REF!</definedName>
    <definedName name="lijst_zdg">#REF!</definedName>
    <definedName name="Mutatiederdekwartaal" localSheetId="1" hidden="1">{"'ma_vr'!$A$1:$AA$42"}</definedName>
    <definedName name="Mutatiederdekwartaal" hidden="1">{"'ma_vr'!$A$1:$AA$42"}</definedName>
    <definedName name="normblad">#REF!</definedName>
    <definedName name="NvB" hidden="1">'[5]#REF'!#REF!</definedName>
    <definedName name="Percentage_eindejaars">[9]Uitgangspunten!$B$19</definedName>
    <definedName name="prgterug">#REF!</definedName>
    <definedName name="RB">[6]Tussenblad!$B$11</definedName>
    <definedName name="Ruimtesoort">[6]Apo_L!$B$1:$AB$149</definedName>
    <definedName name="ruimtestaten">#REF!</definedName>
    <definedName name="STARTFTEQ">#REF!</definedName>
    <definedName name="startpoint">#REF!</definedName>
    <definedName name="test">#REF!</definedName>
    <definedName name="TEST0">#REF!</definedName>
    <definedName name="TESTHKEY">#REF!</definedName>
    <definedName name="TESTKEYS">#REF!</definedName>
    <definedName name="TESTVKEY">#REF!</definedName>
    <definedName name="vloersoort">#REF!</definedName>
    <definedName name="vloersoortkeuze">#REF!</definedName>
    <definedName name="Vloersoortoms">#REF!</definedName>
    <definedName name="WACHT">#REF!</definedName>
    <definedName name="wachtwoord">[6]Tussenblad!$A$11</definedName>
    <definedName name="Was_S">[0]!Was_S</definedName>
    <definedName name="xxx">[2]Begroting!#REF!</definedName>
    <definedName name="zcvdv">[7]Begroting!#REF!</definedName>
    <definedName name="zilverlinde">[0]!zilverlinde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37" l="1"/>
  <c r="K37" i="37"/>
  <c r="K38" i="37"/>
  <c r="K39" i="37"/>
  <c r="K40" i="37"/>
  <c r="K41" i="37"/>
  <c r="K42" i="37"/>
  <c r="K43" i="37"/>
  <c r="K44" i="37"/>
  <c r="K45" i="37"/>
  <c r="K46" i="37"/>
  <c r="K47" i="37"/>
  <c r="K48" i="37"/>
  <c r="K49" i="37"/>
  <c r="K50" i="37"/>
  <c r="K51" i="37"/>
  <c r="K52" i="37"/>
  <c r="K53" i="37"/>
  <c r="K35" i="37"/>
  <c r="F26" i="42"/>
  <c r="F23" i="42"/>
  <c r="F22" i="42"/>
  <c r="F21" i="42"/>
  <c r="F24" i="42"/>
  <c r="F25" i="42"/>
  <c r="E15" i="42"/>
  <c r="F15" i="42" s="1"/>
  <c r="E27" i="31"/>
  <c r="G27" i="31" s="1"/>
  <c r="E20" i="42" l="1"/>
  <c r="F20" i="42" s="1"/>
  <c r="E26" i="31"/>
  <c r="G26" i="31" s="1"/>
  <c r="E29" i="31"/>
  <c r="E28" i="31"/>
  <c r="G28" i="31" s="1"/>
  <c r="E74" i="35"/>
  <c r="F74" i="35" s="1"/>
  <c r="H74" i="35" s="1"/>
  <c r="E73" i="35"/>
  <c r="F73" i="35" s="1"/>
  <c r="H73" i="35" s="1"/>
  <c r="E72" i="35"/>
  <c r="O2351" i="2"/>
  <c r="Q2351" i="2"/>
  <c r="O2352" i="2"/>
  <c r="Q2352" i="2"/>
  <c r="O2353" i="2"/>
  <c r="Q2353" i="2"/>
  <c r="N2354" i="2"/>
  <c r="O2354" i="2"/>
  <c r="P2354" i="2"/>
  <c r="Q2354" i="2"/>
  <c r="O2355" i="2"/>
  <c r="Q2355" i="2"/>
  <c r="O2356" i="2"/>
  <c r="Q2356" i="2"/>
  <c r="O2357" i="2"/>
  <c r="Q2357" i="2"/>
  <c r="O2358" i="2"/>
  <c r="Q2358" i="2"/>
  <c r="O2359" i="2"/>
  <c r="Q2359" i="2"/>
  <c r="O2360" i="2"/>
  <c r="Q2360" i="2"/>
  <c r="O2361" i="2"/>
  <c r="Q2361" i="2"/>
  <c r="O2362" i="2"/>
  <c r="Q2362" i="2"/>
  <c r="O2363" i="2"/>
  <c r="Q2363" i="2"/>
  <c r="O2364" i="2"/>
  <c r="Q2364" i="2"/>
  <c r="O2365" i="2"/>
  <c r="Q2365" i="2"/>
  <c r="O2366" i="2"/>
  <c r="Q2366" i="2"/>
  <c r="O2367" i="2"/>
  <c r="Q2367" i="2"/>
  <c r="K2351" i="2"/>
  <c r="U2351" i="2" s="1"/>
  <c r="K2352" i="2"/>
  <c r="U2352" i="2" s="1"/>
  <c r="K2353" i="2"/>
  <c r="U2353" i="2" s="1"/>
  <c r="K2354" i="2"/>
  <c r="U2354" i="2" s="1"/>
  <c r="K2355" i="2"/>
  <c r="U2355" i="2" s="1"/>
  <c r="K2356" i="2"/>
  <c r="U2356" i="2" s="1"/>
  <c r="K2357" i="2"/>
  <c r="U2357" i="2" s="1"/>
  <c r="K2358" i="2"/>
  <c r="U2358" i="2" s="1"/>
  <c r="K2359" i="2"/>
  <c r="U2359" i="2" s="1"/>
  <c r="K2360" i="2"/>
  <c r="U2360" i="2" s="1"/>
  <c r="K2361" i="2"/>
  <c r="U2361" i="2" s="1"/>
  <c r="K2362" i="2"/>
  <c r="U2362" i="2" s="1"/>
  <c r="K2363" i="2"/>
  <c r="U2363" i="2" s="1"/>
  <c r="K2364" i="2"/>
  <c r="U2364" i="2" s="1"/>
  <c r="K2365" i="2"/>
  <c r="U2365" i="2" s="1"/>
  <c r="K2366" i="2"/>
  <c r="U2366" i="2" s="1"/>
  <c r="K2367" i="2"/>
  <c r="U2367" i="2" s="1"/>
  <c r="O2334" i="2"/>
  <c r="Q2334" i="2"/>
  <c r="O2335" i="2"/>
  <c r="Q2335" i="2"/>
  <c r="N2336" i="2"/>
  <c r="O2336" i="2"/>
  <c r="P2336" i="2"/>
  <c r="Q2336" i="2"/>
  <c r="O2337" i="2"/>
  <c r="Q2337" i="2"/>
  <c r="N2338" i="2"/>
  <c r="O2338" i="2"/>
  <c r="P2338" i="2"/>
  <c r="Q2338" i="2"/>
  <c r="N2339" i="2"/>
  <c r="O2339" i="2"/>
  <c r="P2339" i="2"/>
  <c r="Q2339" i="2"/>
  <c r="O2340" i="2"/>
  <c r="Q2340" i="2"/>
  <c r="N2341" i="2"/>
  <c r="O2341" i="2"/>
  <c r="P2341" i="2"/>
  <c r="Q2341" i="2"/>
  <c r="O2342" i="2"/>
  <c r="Q2342" i="2"/>
  <c r="O2343" i="2"/>
  <c r="Q2343" i="2"/>
  <c r="O2344" i="2"/>
  <c r="Q2344" i="2"/>
  <c r="O2345" i="2"/>
  <c r="Q2345" i="2"/>
  <c r="O2346" i="2"/>
  <c r="Q2346" i="2"/>
  <c r="O2347" i="2"/>
  <c r="Q2347" i="2"/>
  <c r="O2348" i="2"/>
  <c r="Q2348" i="2"/>
  <c r="O2349" i="2"/>
  <c r="Q2349" i="2"/>
  <c r="O2350" i="2"/>
  <c r="Q2350" i="2"/>
  <c r="K2334" i="2"/>
  <c r="U2334" i="2" s="1"/>
  <c r="K2335" i="2"/>
  <c r="U2335" i="2" s="1"/>
  <c r="K2336" i="2"/>
  <c r="U2336" i="2" s="1"/>
  <c r="K2337" i="2"/>
  <c r="U2337" i="2" s="1"/>
  <c r="K2338" i="2"/>
  <c r="U2338" i="2" s="1"/>
  <c r="K2339" i="2"/>
  <c r="U2339" i="2" s="1"/>
  <c r="K2340" i="2"/>
  <c r="U2340" i="2" s="1"/>
  <c r="K2341" i="2"/>
  <c r="U2341" i="2" s="1"/>
  <c r="K2342" i="2"/>
  <c r="U2342" i="2" s="1"/>
  <c r="K2343" i="2"/>
  <c r="U2343" i="2" s="1"/>
  <c r="K2344" i="2"/>
  <c r="U2344" i="2" s="1"/>
  <c r="K2345" i="2"/>
  <c r="U2345" i="2" s="1"/>
  <c r="K2346" i="2"/>
  <c r="U2346" i="2" s="1"/>
  <c r="K2347" i="2"/>
  <c r="U2347" i="2" s="1"/>
  <c r="K2348" i="2"/>
  <c r="U2348" i="2" s="1"/>
  <c r="K2349" i="2"/>
  <c r="U2349" i="2" s="1"/>
  <c r="K2350" i="2"/>
  <c r="U2350" i="2" s="1"/>
  <c r="A50" i="37"/>
  <c r="O2316" i="2"/>
  <c r="Q2316" i="2"/>
  <c r="O2317" i="2"/>
  <c r="Q2317" i="2"/>
  <c r="O2318" i="2"/>
  <c r="Q2318" i="2"/>
  <c r="O2319" i="2"/>
  <c r="Q2319" i="2"/>
  <c r="O2320" i="2"/>
  <c r="Q2320" i="2"/>
  <c r="O2321" i="2"/>
  <c r="Q2321" i="2"/>
  <c r="O2322" i="2"/>
  <c r="Q2322" i="2"/>
  <c r="O2323" i="2"/>
  <c r="Q2323" i="2"/>
  <c r="O2324" i="2"/>
  <c r="Q2324" i="2"/>
  <c r="O2325" i="2"/>
  <c r="Q2325" i="2"/>
  <c r="O2326" i="2"/>
  <c r="Q2326" i="2"/>
  <c r="N2327" i="2"/>
  <c r="O2327" i="2"/>
  <c r="P2327" i="2"/>
  <c r="Q2327" i="2"/>
  <c r="O2328" i="2"/>
  <c r="Q2328" i="2"/>
  <c r="O2329" i="2"/>
  <c r="Q2329" i="2"/>
  <c r="O2330" i="2"/>
  <c r="Q2330" i="2"/>
  <c r="O2331" i="2"/>
  <c r="Q2331" i="2"/>
  <c r="O2332" i="2"/>
  <c r="Q2332" i="2"/>
  <c r="N2333" i="2"/>
  <c r="O2333" i="2"/>
  <c r="P2333" i="2"/>
  <c r="Q2333" i="2"/>
  <c r="K2316" i="2"/>
  <c r="U2316" i="2" s="1"/>
  <c r="K2317" i="2"/>
  <c r="U2317" i="2" s="1"/>
  <c r="K2318" i="2"/>
  <c r="U2318" i="2" s="1"/>
  <c r="K2319" i="2"/>
  <c r="U2319" i="2" s="1"/>
  <c r="K2320" i="2"/>
  <c r="U2320" i="2" s="1"/>
  <c r="K2321" i="2"/>
  <c r="U2321" i="2" s="1"/>
  <c r="K2322" i="2"/>
  <c r="U2322" i="2" s="1"/>
  <c r="K2323" i="2"/>
  <c r="U2323" i="2" s="1"/>
  <c r="K2324" i="2"/>
  <c r="U2324" i="2" s="1"/>
  <c r="K2325" i="2"/>
  <c r="U2325" i="2" s="1"/>
  <c r="K2326" i="2"/>
  <c r="U2326" i="2" s="1"/>
  <c r="K2327" i="2"/>
  <c r="U2327" i="2" s="1"/>
  <c r="K2328" i="2"/>
  <c r="U2328" i="2" s="1"/>
  <c r="K2329" i="2"/>
  <c r="U2329" i="2" s="1"/>
  <c r="K2330" i="2"/>
  <c r="U2330" i="2" s="1"/>
  <c r="K2331" i="2"/>
  <c r="U2331" i="2" s="1"/>
  <c r="K2332" i="2"/>
  <c r="U2332" i="2" s="1"/>
  <c r="K2333" i="2"/>
  <c r="U2333" i="2" s="1"/>
  <c r="K2315" i="2"/>
  <c r="U2315" i="2" s="1"/>
  <c r="O2315" i="2"/>
  <c r="Q2315" i="2"/>
  <c r="G29" i="31" l="1"/>
  <c r="F72" i="35"/>
  <c r="H72" i="35" s="1"/>
  <c r="G13" i="31" l="1"/>
  <c r="E19" i="31"/>
  <c r="G19" i="31" s="1"/>
  <c r="E12" i="31"/>
  <c r="E13" i="31"/>
  <c r="E14" i="31"/>
  <c r="G14" i="31" s="1"/>
  <c r="E15" i="31"/>
  <c r="G15" i="31" s="1"/>
  <c r="E16" i="31"/>
  <c r="G16" i="31" s="1"/>
  <c r="E17" i="31"/>
  <c r="G17" i="31" s="1"/>
  <c r="E18" i="31"/>
  <c r="G18" i="31" s="1"/>
  <c r="E20" i="31"/>
  <c r="G20" i="31" s="1"/>
  <c r="E21" i="31"/>
  <c r="G21" i="31" s="1"/>
  <c r="E22" i="31"/>
  <c r="G22" i="31" s="1"/>
  <c r="E23" i="31"/>
  <c r="G23" i="31" s="1"/>
  <c r="E24" i="31"/>
  <c r="G24" i="31" s="1"/>
  <c r="E25" i="31"/>
  <c r="G25" i="31" s="1"/>
  <c r="O2121" i="2"/>
  <c r="Q2121" i="2"/>
  <c r="O2122" i="2"/>
  <c r="Q2122" i="2"/>
  <c r="N2123" i="2"/>
  <c r="O2123" i="2"/>
  <c r="P2123" i="2"/>
  <c r="Q2123" i="2"/>
  <c r="O2124" i="2"/>
  <c r="Q2124" i="2"/>
  <c r="O2125" i="2"/>
  <c r="Q2125" i="2"/>
  <c r="O2126" i="2"/>
  <c r="Q2126" i="2"/>
  <c r="O2127" i="2"/>
  <c r="Q2127" i="2"/>
  <c r="O2128" i="2"/>
  <c r="Q2128" i="2"/>
  <c r="O2129" i="2"/>
  <c r="Q2129" i="2"/>
  <c r="O2130" i="2"/>
  <c r="Q2130" i="2"/>
  <c r="N2131" i="2"/>
  <c r="O2131" i="2"/>
  <c r="P2131" i="2"/>
  <c r="Q2131" i="2"/>
  <c r="O2132" i="2"/>
  <c r="Q2132" i="2"/>
  <c r="N2133" i="2"/>
  <c r="O2133" i="2"/>
  <c r="P2133" i="2"/>
  <c r="Q2133" i="2"/>
  <c r="O2134" i="2"/>
  <c r="Q2134" i="2"/>
  <c r="O2135" i="2"/>
  <c r="Q2135" i="2"/>
  <c r="O2136" i="2"/>
  <c r="Q2136" i="2"/>
  <c r="O2137" i="2"/>
  <c r="Q2137" i="2"/>
  <c r="O2138" i="2"/>
  <c r="Q2138" i="2"/>
  <c r="O2139" i="2"/>
  <c r="Q2139" i="2"/>
  <c r="N2140" i="2"/>
  <c r="O2140" i="2"/>
  <c r="P2140" i="2"/>
  <c r="Q2140" i="2"/>
  <c r="N2141" i="2"/>
  <c r="O2141" i="2"/>
  <c r="P2141" i="2"/>
  <c r="Q2141" i="2"/>
  <c r="N2142" i="2"/>
  <c r="O2142" i="2"/>
  <c r="P2142" i="2"/>
  <c r="Q2142" i="2"/>
  <c r="O2143" i="2"/>
  <c r="Q2143" i="2"/>
  <c r="O2144" i="2"/>
  <c r="Q2144" i="2"/>
  <c r="O2145" i="2"/>
  <c r="Q2145" i="2"/>
  <c r="O2146" i="2"/>
  <c r="Q2146" i="2"/>
  <c r="O2147" i="2"/>
  <c r="Q2147" i="2"/>
  <c r="O2148" i="2"/>
  <c r="Q2148" i="2"/>
  <c r="O2149" i="2"/>
  <c r="Q2149" i="2"/>
  <c r="O2150" i="2"/>
  <c r="Q2150" i="2"/>
  <c r="O2151" i="2"/>
  <c r="Q2151" i="2"/>
  <c r="O2152" i="2"/>
  <c r="Q2152" i="2"/>
  <c r="N2153" i="2"/>
  <c r="O2153" i="2"/>
  <c r="P2153" i="2"/>
  <c r="Q2153" i="2"/>
  <c r="N2154" i="2"/>
  <c r="O2154" i="2"/>
  <c r="P2154" i="2"/>
  <c r="Q2154" i="2"/>
  <c r="O2155" i="2"/>
  <c r="Q2155" i="2"/>
  <c r="N2156" i="2"/>
  <c r="O2156" i="2"/>
  <c r="P2156" i="2"/>
  <c r="Q2156" i="2"/>
  <c r="N2157" i="2"/>
  <c r="O2157" i="2"/>
  <c r="P2157" i="2"/>
  <c r="Q2157" i="2"/>
  <c r="O2158" i="2"/>
  <c r="Q2158" i="2"/>
  <c r="O2159" i="2"/>
  <c r="Q2159" i="2"/>
  <c r="O2160" i="2"/>
  <c r="Q2160" i="2"/>
  <c r="N2161" i="2"/>
  <c r="O2161" i="2"/>
  <c r="P2161" i="2"/>
  <c r="Q2161" i="2"/>
  <c r="N2162" i="2"/>
  <c r="O2162" i="2"/>
  <c r="P2162" i="2"/>
  <c r="Q2162" i="2"/>
  <c r="O2163" i="2"/>
  <c r="Q2163" i="2"/>
  <c r="O2164" i="2"/>
  <c r="Q2164" i="2"/>
  <c r="O2165" i="2"/>
  <c r="Q2165" i="2"/>
  <c r="O2166" i="2"/>
  <c r="Q2166" i="2"/>
  <c r="O2167" i="2"/>
  <c r="Q2167" i="2"/>
  <c r="O2168" i="2"/>
  <c r="Q2168" i="2"/>
  <c r="O2169" i="2"/>
  <c r="Q2169" i="2"/>
  <c r="O2170" i="2"/>
  <c r="Q2170" i="2"/>
  <c r="O2171" i="2"/>
  <c r="Q2171" i="2"/>
  <c r="O2172" i="2"/>
  <c r="Q2172" i="2"/>
  <c r="O2173" i="2"/>
  <c r="Q2173" i="2"/>
  <c r="O2174" i="2"/>
  <c r="Q2174" i="2"/>
  <c r="O2175" i="2"/>
  <c r="Q2175" i="2"/>
  <c r="O2176" i="2"/>
  <c r="Q2176" i="2"/>
  <c r="O2177" i="2"/>
  <c r="Q2177" i="2"/>
  <c r="O2178" i="2"/>
  <c r="Q2178" i="2"/>
  <c r="O2179" i="2"/>
  <c r="Q2179" i="2"/>
  <c r="N2180" i="2"/>
  <c r="O2180" i="2"/>
  <c r="P2180" i="2"/>
  <c r="Q2180" i="2"/>
  <c r="O2181" i="2"/>
  <c r="Q2181" i="2"/>
  <c r="O2182" i="2"/>
  <c r="Q2182" i="2"/>
  <c r="N2183" i="2"/>
  <c r="O2183" i="2"/>
  <c r="P2183" i="2"/>
  <c r="Q2183" i="2"/>
  <c r="N2184" i="2"/>
  <c r="O2184" i="2"/>
  <c r="P2184" i="2"/>
  <c r="Q2184" i="2"/>
  <c r="N2185" i="2"/>
  <c r="O2185" i="2"/>
  <c r="P2185" i="2"/>
  <c r="Q2185" i="2"/>
  <c r="O2186" i="2"/>
  <c r="Q2186" i="2"/>
  <c r="O2187" i="2"/>
  <c r="Q2187" i="2"/>
  <c r="O2188" i="2"/>
  <c r="Q2188" i="2"/>
  <c r="N2189" i="2"/>
  <c r="O2189" i="2"/>
  <c r="P2189" i="2"/>
  <c r="Q2189" i="2"/>
  <c r="O2190" i="2"/>
  <c r="Q2190" i="2"/>
  <c r="O2191" i="2"/>
  <c r="Q2191" i="2"/>
  <c r="O2192" i="2"/>
  <c r="Q2192" i="2"/>
  <c r="O2193" i="2"/>
  <c r="Q2193" i="2"/>
  <c r="O2194" i="2"/>
  <c r="Q2194" i="2"/>
  <c r="N2195" i="2"/>
  <c r="O2195" i="2"/>
  <c r="P2195" i="2"/>
  <c r="Q2195" i="2"/>
  <c r="O2196" i="2"/>
  <c r="Q2196" i="2"/>
  <c r="O2197" i="2"/>
  <c r="Q2197" i="2"/>
  <c r="O2198" i="2"/>
  <c r="Q2198" i="2"/>
  <c r="O2199" i="2"/>
  <c r="Q2199" i="2"/>
  <c r="O2200" i="2"/>
  <c r="Q2200" i="2"/>
  <c r="O2201" i="2"/>
  <c r="Q2201" i="2"/>
  <c r="O2202" i="2"/>
  <c r="Q2202" i="2"/>
  <c r="O2203" i="2"/>
  <c r="Q2203" i="2"/>
  <c r="O2204" i="2"/>
  <c r="Q2204" i="2"/>
  <c r="O2205" i="2"/>
  <c r="Q2205" i="2"/>
  <c r="O2206" i="2"/>
  <c r="Q2206" i="2"/>
  <c r="O2207" i="2"/>
  <c r="Q2207" i="2"/>
  <c r="N2208" i="2"/>
  <c r="O2208" i="2"/>
  <c r="P2208" i="2"/>
  <c r="Q2208" i="2"/>
  <c r="N2209" i="2"/>
  <c r="O2209" i="2"/>
  <c r="P2209" i="2"/>
  <c r="Q2209" i="2"/>
  <c r="O2210" i="2"/>
  <c r="Q2210" i="2"/>
  <c r="O2211" i="2"/>
  <c r="Q2211" i="2"/>
  <c r="N2212" i="2"/>
  <c r="O2212" i="2"/>
  <c r="P2212" i="2"/>
  <c r="Q2212" i="2"/>
  <c r="O2213" i="2"/>
  <c r="Q2213" i="2"/>
  <c r="O2214" i="2"/>
  <c r="Q2214" i="2"/>
  <c r="O2215" i="2"/>
  <c r="Q2215" i="2"/>
  <c r="O2216" i="2"/>
  <c r="Q2216" i="2"/>
  <c r="O2217" i="2"/>
  <c r="Q2217" i="2"/>
  <c r="O2218" i="2"/>
  <c r="Q2218" i="2"/>
  <c r="O2219" i="2"/>
  <c r="Q2219" i="2"/>
  <c r="O2220" i="2"/>
  <c r="Q2220" i="2"/>
  <c r="O2221" i="2"/>
  <c r="Q2221" i="2"/>
  <c r="O2222" i="2"/>
  <c r="Q2222" i="2"/>
  <c r="O2223" i="2"/>
  <c r="Q2223" i="2"/>
  <c r="O2224" i="2"/>
  <c r="Q2224" i="2"/>
  <c r="O2225" i="2"/>
  <c r="Q2225" i="2"/>
  <c r="O2226" i="2"/>
  <c r="Q2226" i="2"/>
  <c r="O2227" i="2"/>
  <c r="Q2227" i="2"/>
  <c r="O2228" i="2"/>
  <c r="Q2228" i="2"/>
  <c r="N2229" i="2"/>
  <c r="O2229" i="2"/>
  <c r="P2229" i="2"/>
  <c r="Q2229" i="2"/>
  <c r="O2230" i="2"/>
  <c r="Q2230" i="2"/>
  <c r="O2231" i="2"/>
  <c r="Q2231" i="2"/>
  <c r="O2232" i="2"/>
  <c r="Q2232" i="2"/>
  <c r="O2233" i="2"/>
  <c r="Q2233" i="2"/>
  <c r="O2234" i="2"/>
  <c r="Q2234" i="2"/>
  <c r="O2235" i="2"/>
  <c r="Q2235" i="2"/>
  <c r="O2236" i="2"/>
  <c r="Q2236" i="2"/>
  <c r="O2237" i="2"/>
  <c r="Q2237" i="2"/>
  <c r="O2238" i="2"/>
  <c r="Q2238" i="2"/>
  <c r="N2239" i="2"/>
  <c r="O2239" i="2"/>
  <c r="P2239" i="2"/>
  <c r="Q2239" i="2"/>
  <c r="O2240" i="2"/>
  <c r="Q2240" i="2"/>
  <c r="N2241" i="2"/>
  <c r="O2241" i="2"/>
  <c r="P2241" i="2"/>
  <c r="Q2241" i="2"/>
  <c r="O2242" i="2"/>
  <c r="Q2242" i="2"/>
  <c r="O2243" i="2"/>
  <c r="Q2243" i="2"/>
  <c r="O2244" i="2"/>
  <c r="Q2244" i="2"/>
  <c r="O2245" i="2"/>
  <c r="Q2245" i="2"/>
  <c r="N2246" i="2"/>
  <c r="O2246" i="2"/>
  <c r="P2246" i="2"/>
  <c r="Q2246" i="2"/>
  <c r="N2247" i="2"/>
  <c r="O2247" i="2"/>
  <c r="P2247" i="2"/>
  <c r="Q2247" i="2"/>
  <c r="O2248" i="2"/>
  <c r="Q2248" i="2"/>
  <c r="O2249" i="2"/>
  <c r="Q2249" i="2"/>
  <c r="O2250" i="2"/>
  <c r="Q2250" i="2"/>
  <c r="O2251" i="2"/>
  <c r="Q2251" i="2"/>
  <c r="O2252" i="2"/>
  <c r="Q2252" i="2"/>
  <c r="O2253" i="2"/>
  <c r="Q2253" i="2"/>
  <c r="O2254" i="2"/>
  <c r="Q2254" i="2"/>
  <c r="O2255" i="2"/>
  <c r="Q2255" i="2"/>
  <c r="O2256" i="2"/>
  <c r="Q2256" i="2"/>
  <c r="O2257" i="2"/>
  <c r="Q2257" i="2"/>
  <c r="O2258" i="2"/>
  <c r="Q2258" i="2"/>
  <c r="O2259" i="2"/>
  <c r="Q2259" i="2"/>
  <c r="O2260" i="2"/>
  <c r="Q2260" i="2"/>
  <c r="O2261" i="2"/>
  <c r="Q2261" i="2"/>
  <c r="O2262" i="2"/>
  <c r="Q2262" i="2"/>
  <c r="O2263" i="2"/>
  <c r="Q2263" i="2"/>
  <c r="O2264" i="2"/>
  <c r="Q2264" i="2"/>
  <c r="O2265" i="2"/>
  <c r="Q2265" i="2"/>
  <c r="O2266" i="2"/>
  <c r="Q2266" i="2"/>
  <c r="O2267" i="2"/>
  <c r="Q2267" i="2"/>
  <c r="O2268" i="2"/>
  <c r="Q2268" i="2"/>
  <c r="O2269" i="2"/>
  <c r="Q2269" i="2"/>
  <c r="O2270" i="2"/>
  <c r="Q2270" i="2"/>
  <c r="O2271" i="2"/>
  <c r="Q2271" i="2"/>
  <c r="O2272" i="2"/>
  <c r="Q2272" i="2"/>
  <c r="O2273" i="2"/>
  <c r="Q2273" i="2"/>
  <c r="O2274" i="2"/>
  <c r="Q2274" i="2"/>
  <c r="O2275" i="2"/>
  <c r="Q2275" i="2"/>
  <c r="O2276" i="2"/>
  <c r="Q2276" i="2"/>
  <c r="O2277" i="2"/>
  <c r="Q2277" i="2"/>
  <c r="O2278" i="2"/>
  <c r="Q2278" i="2"/>
  <c r="N2279" i="2"/>
  <c r="O2279" i="2"/>
  <c r="P2279" i="2"/>
  <c r="Q2279" i="2"/>
  <c r="N2280" i="2"/>
  <c r="O2280" i="2"/>
  <c r="P2280" i="2"/>
  <c r="Q2280" i="2"/>
  <c r="O2281" i="2"/>
  <c r="Q2281" i="2"/>
  <c r="O2282" i="2"/>
  <c r="Q2282" i="2"/>
  <c r="O2283" i="2"/>
  <c r="Q2283" i="2"/>
  <c r="O2284" i="2"/>
  <c r="Q2284" i="2"/>
  <c r="O2285" i="2"/>
  <c r="Q2285" i="2"/>
  <c r="O2286" i="2"/>
  <c r="Q2286" i="2"/>
  <c r="O2287" i="2"/>
  <c r="Q2287" i="2"/>
  <c r="O2288" i="2"/>
  <c r="Q2288" i="2"/>
  <c r="O2289" i="2"/>
  <c r="Q2289" i="2"/>
  <c r="O2290" i="2"/>
  <c r="Q2290" i="2"/>
  <c r="O2291" i="2"/>
  <c r="Q2291" i="2"/>
  <c r="O2292" i="2"/>
  <c r="Q2292" i="2"/>
  <c r="O2293" i="2"/>
  <c r="Q2293" i="2"/>
  <c r="O2294" i="2"/>
  <c r="Q2294" i="2"/>
  <c r="O2295" i="2"/>
  <c r="Q2295" i="2"/>
  <c r="O2296" i="2"/>
  <c r="Q2296" i="2"/>
  <c r="O2297" i="2"/>
  <c r="Q2297" i="2"/>
  <c r="O2298" i="2"/>
  <c r="Q2298" i="2"/>
  <c r="O2299" i="2"/>
  <c r="Q2299" i="2"/>
  <c r="O2300" i="2"/>
  <c r="Q2300" i="2"/>
  <c r="O2301" i="2"/>
  <c r="Q2301" i="2"/>
  <c r="N2302" i="2"/>
  <c r="O2302" i="2"/>
  <c r="P2302" i="2"/>
  <c r="Q2302" i="2"/>
  <c r="N2303" i="2"/>
  <c r="O2303" i="2"/>
  <c r="P2303" i="2"/>
  <c r="Q2303" i="2"/>
  <c r="O2304" i="2"/>
  <c r="Q2304" i="2"/>
  <c r="O2305" i="2"/>
  <c r="Q2305" i="2"/>
  <c r="O2306" i="2"/>
  <c r="Q2306" i="2"/>
  <c r="O2307" i="2"/>
  <c r="Q2307" i="2"/>
  <c r="O2308" i="2"/>
  <c r="Q2308" i="2"/>
  <c r="O2309" i="2"/>
  <c r="Q2309" i="2"/>
  <c r="N2310" i="2"/>
  <c r="O2310" i="2"/>
  <c r="P2310" i="2"/>
  <c r="Q2310" i="2"/>
  <c r="N2311" i="2"/>
  <c r="O2311" i="2"/>
  <c r="P2311" i="2"/>
  <c r="Q2311" i="2"/>
  <c r="O2312" i="2"/>
  <c r="Q2312" i="2"/>
  <c r="O2313" i="2"/>
  <c r="Q2313" i="2"/>
  <c r="N2314" i="2"/>
  <c r="O2314" i="2"/>
  <c r="P2314" i="2"/>
  <c r="Q2314" i="2"/>
  <c r="K2121" i="2"/>
  <c r="U2121" i="2" s="1"/>
  <c r="K2122" i="2"/>
  <c r="U2122" i="2" s="1"/>
  <c r="K2123" i="2"/>
  <c r="U2123" i="2" s="1"/>
  <c r="K2124" i="2"/>
  <c r="U2124" i="2" s="1"/>
  <c r="K2125" i="2"/>
  <c r="U2125" i="2" s="1"/>
  <c r="K2126" i="2"/>
  <c r="U2126" i="2" s="1"/>
  <c r="K2127" i="2"/>
  <c r="U2127" i="2" s="1"/>
  <c r="K2128" i="2"/>
  <c r="U2128" i="2" s="1"/>
  <c r="K2129" i="2"/>
  <c r="U2129" i="2" s="1"/>
  <c r="K2130" i="2"/>
  <c r="U2130" i="2" s="1"/>
  <c r="K2131" i="2"/>
  <c r="U2131" i="2" s="1"/>
  <c r="K2132" i="2"/>
  <c r="U2132" i="2" s="1"/>
  <c r="K2133" i="2"/>
  <c r="U2133" i="2" s="1"/>
  <c r="K2134" i="2"/>
  <c r="U2134" i="2" s="1"/>
  <c r="K2135" i="2"/>
  <c r="U2135" i="2" s="1"/>
  <c r="K2136" i="2"/>
  <c r="U2136" i="2" s="1"/>
  <c r="K2137" i="2"/>
  <c r="U2137" i="2" s="1"/>
  <c r="K2138" i="2"/>
  <c r="U2138" i="2" s="1"/>
  <c r="K2139" i="2"/>
  <c r="U2139" i="2" s="1"/>
  <c r="K2140" i="2"/>
  <c r="U2140" i="2" s="1"/>
  <c r="K2141" i="2"/>
  <c r="U2141" i="2" s="1"/>
  <c r="K2142" i="2"/>
  <c r="U2142" i="2" s="1"/>
  <c r="K2143" i="2"/>
  <c r="U2143" i="2" s="1"/>
  <c r="K2144" i="2"/>
  <c r="U2144" i="2" s="1"/>
  <c r="K2145" i="2"/>
  <c r="U2145" i="2" s="1"/>
  <c r="K2146" i="2"/>
  <c r="U2146" i="2" s="1"/>
  <c r="K2147" i="2"/>
  <c r="U2147" i="2" s="1"/>
  <c r="K2148" i="2"/>
  <c r="U2148" i="2" s="1"/>
  <c r="K2149" i="2"/>
  <c r="U2149" i="2" s="1"/>
  <c r="K2150" i="2"/>
  <c r="U2150" i="2" s="1"/>
  <c r="K2151" i="2"/>
  <c r="U2151" i="2" s="1"/>
  <c r="K2152" i="2"/>
  <c r="U2152" i="2" s="1"/>
  <c r="K2153" i="2"/>
  <c r="U2153" i="2" s="1"/>
  <c r="K2154" i="2"/>
  <c r="U2154" i="2" s="1"/>
  <c r="K2155" i="2"/>
  <c r="U2155" i="2" s="1"/>
  <c r="K2156" i="2"/>
  <c r="U2156" i="2" s="1"/>
  <c r="K2157" i="2"/>
  <c r="U2157" i="2" s="1"/>
  <c r="K2158" i="2"/>
  <c r="U2158" i="2" s="1"/>
  <c r="K2159" i="2"/>
  <c r="U2159" i="2" s="1"/>
  <c r="K2160" i="2"/>
  <c r="U2160" i="2" s="1"/>
  <c r="K2161" i="2"/>
  <c r="U2161" i="2" s="1"/>
  <c r="K2162" i="2"/>
  <c r="U2162" i="2" s="1"/>
  <c r="K2163" i="2"/>
  <c r="U2163" i="2" s="1"/>
  <c r="K2164" i="2"/>
  <c r="U2164" i="2" s="1"/>
  <c r="K2165" i="2"/>
  <c r="U2165" i="2" s="1"/>
  <c r="K2166" i="2"/>
  <c r="U2166" i="2" s="1"/>
  <c r="K2167" i="2"/>
  <c r="U2167" i="2" s="1"/>
  <c r="K2168" i="2"/>
  <c r="U2168" i="2" s="1"/>
  <c r="K2169" i="2"/>
  <c r="U2169" i="2" s="1"/>
  <c r="K2170" i="2"/>
  <c r="U2170" i="2" s="1"/>
  <c r="K2171" i="2"/>
  <c r="U2171" i="2" s="1"/>
  <c r="K2172" i="2"/>
  <c r="U2172" i="2" s="1"/>
  <c r="K2173" i="2"/>
  <c r="U2173" i="2" s="1"/>
  <c r="K2174" i="2"/>
  <c r="U2174" i="2" s="1"/>
  <c r="K2175" i="2"/>
  <c r="U2175" i="2" s="1"/>
  <c r="K2176" i="2"/>
  <c r="U2176" i="2" s="1"/>
  <c r="K2177" i="2"/>
  <c r="U2177" i="2" s="1"/>
  <c r="K2178" i="2"/>
  <c r="U2178" i="2" s="1"/>
  <c r="K2179" i="2"/>
  <c r="U2179" i="2" s="1"/>
  <c r="K2180" i="2"/>
  <c r="U2180" i="2" s="1"/>
  <c r="K2181" i="2"/>
  <c r="U2181" i="2" s="1"/>
  <c r="K2182" i="2"/>
  <c r="U2182" i="2" s="1"/>
  <c r="K2183" i="2"/>
  <c r="U2183" i="2" s="1"/>
  <c r="K2184" i="2"/>
  <c r="U2184" i="2" s="1"/>
  <c r="K2185" i="2"/>
  <c r="U2185" i="2" s="1"/>
  <c r="K2186" i="2"/>
  <c r="U2186" i="2" s="1"/>
  <c r="K2187" i="2"/>
  <c r="U2187" i="2" s="1"/>
  <c r="K2188" i="2"/>
  <c r="U2188" i="2" s="1"/>
  <c r="K2189" i="2"/>
  <c r="U2189" i="2" s="1"/>
  <c r="K2190" i="2"/>
  <c r="U2190" i="2" s="1"/>
  <c r="K2191" i="2"/>
  <c r="U2191" i="2" s="1"/>
  <c r="K2192" i="2"/>
  <c r="U2192" i="2" s="1"/>
  <c r="K2193" i="2"/>
  <c r="U2193" i="2" s="1"/>
  <c r="K2194" i="2"/>
  <c r="U2194" i="2" s="1"/>
  <c r="K2195" i="2"/>
  <c r="U2195" i="2" s="1"/>
  <c r="K2196" i="2"/>
  <c r="U2196" i="2" s="1"/>
  <c r="K2197" i="2"/>
  <c r="U2197" i="2" s="1"/>
  <c r="K2198" i="2"/>
  <c r="U2198" i="2" s="1"/>
  <c r="K2199" i="2"/>
  <c r="U2199" i="2" s="1"/>
  <c r="K2200" i="2"/>
  <c r="U2200" i="2" s="1"/>
  <c r="K2201" i="2"/>
  <c r="U2201" i="2" s="1"/>
  <c r="K2202" i="2"/>
  <c r="U2202" i="2" s="1"/>
  <c r="K2203" i="2"/>
  <c r="U2203" i="2" s="1"/>
  <c r="K2204" i="2"/>
  <c r="U2204" i="2" s="1"/>
  <c r="K2205" i="2"/>
  <c r="U2205" i="2" s="1"/>
  <c r="K2206" i="2"/>
  <c r="U2206" i="2" s="1"/>
  <c r="K2207" i="2"/>
  <c r="U2207" i="2" s="1"/>
  <c r="K2208" i="2"/>
  <c r="U2208" i="2" s="1"/>
  <c r="K2209" i="2"/>
  <c r="U2209" i="2" s="1"/>
  <c r="K2210" i="2"/>
  <c r="U2210" i="2" s="1"/>
  <c r="K2211" i="2"/>
  <c r="U2211" i="2" s="1"/>
  <c r="K2212" i="2"/>
  <c r="U2212" i="2" s="1"/>
  <c r="K2213" i="2"/>
  <c r="U2213" i="2" s="1"/>
  <c r="K2214" i="2"/>
  <c r="U2214" i="2" s="1"/>
  <c r="K2215" i="2"/>
  <c r="U2215" i="2" s="1"/>
  <c r="K2216" i="2"/>
  <c r="U2216" i="2" s="1"/>
  <c r="K2217" i="2"/>
  <c r="U2217" i="2" s="1"/>
  <c r="K2218" i="2"/>
  <c r="U2218" i="2" s="1"/>
  <c r="K2219" i="2"/>
  <c r="U2219" i="2" s="1"/>
  <c r="K2220" i="2"/>
  <c r="U2220" i="2" s="1"/>
  <c r="K2221" i="2"/>
  <c r="U2221" i="2" s="1"/>
  <c r="K2222" i="2"/>
  <c r="U2222" i="2" s="1"/>
  <c r="K2223" i="2"/>
  <c r="U2223" i="2" s="1"/>
  <c r="K2224" i="2"/>
  <c r="U2224" i="2" s="1"/>
  <c r="K2225" i="2"/>
  <c r="U2225" i="2" s="1"/>
  <c r="K2226" i="2"/>
  <c r="U2226" i="2" s="1"/>
  <c r="K2227" i="2"/>
  <c r="U2227" i="2" s="1"/>
  <c r="K2228" i="2"/>
  <c r="U2228" i="2" s="1"/>
  <c r="K2229" i="2"/>
  <c r="U2229" i="2" s="1"/>
  <c r="K2230" i="2"/>
  <c r="U2230" i="2" s="1"/>
  <c r="K2231" i="2"/>
  <c r="U2231" i="2" s="1"/>
  <c r="K2232" i="2"/>
  <c r="U2232" i="2" s="1"/>
  <c r="K2233" i="2"/>
  <c r="U2233" i="2" s="1"/>
  <c r="K2234" i="2"/>
  <c r="U2234" i="2" s="1"/>
  <c r="K2235" i="2"/>
  <c r="U2235" i="2" s="1"/>
  <c r="K2236" i="2"/>
  <c r="U2236" i="2" s="1"/>
  <c r="K2237" i="2"/>
  <c r="U2237" i="2" s="1"/>
  <c r="K2238" i="2"/>
  <c r="U2238" i="2" s="1"/>
  <c r="K2239" i="2"/>
  <c r="U2239" i="2" s="1"/>
  <c r="K2240" i="2"/>
  <c r="U2240" i="2" s="1"/>
  <c r="K2241" i="2"/>
  <c r="U2241" i="2" s="1"/>
  <c r="K2242" i="2"/>
  <c r="U2242" i="2" s="1"/>
  <c r="K2243" i="2"/>
  <c r="U2243" i="2" s="1"/>
  <c r="K2244" i="2"/>
  <c r="U2244" i="2" s="1"/>
  <c r="K2245" i="2"/>
  <c r="U2245" i="2" s="1"/>
  <c r="K2246" i="2"/>
  <c r="U2246" i="2" s="1"/>
  <c r="K2247" i="2"/>
  <c r="U2247" i="2" s="1"/>
  <c r="K2248" i="2"/>
  <c r="U2248" i="2" s="1"/>
  <c r="K2249" i="2"/>
  <c r="U2249" i="2" s="1"/>
  <c r="K2250" i="2"/>
  <c r="U2250" i="2" s="1"/>
  <c r="K2251" i="2"/>
  <c r="U2251" i="2" s="1"/>
  <c r="K2252" i="2"/>
  <c r="U2252" i="2" s="1"/>
  <c r="K2253" i="2"/>
  <c r="U2253" i="2" s="1"/>
  <c r="K2254" i="2"/>
  <c r="U2254" i="2" s="1"/>
  <c r="K2255" i="2"/>
  <c r="U2255" i="2" s="1"/>
  <c r="K2256" i="2"/>
  <c r="U2256" i="2" s="1"/>
  <c r="K2257" i="2"/>
  <c r="U2257" i="2" s="1"/>
  <c r="K2258" i="2"/>
  <c r="U2258" i="2" s="1"/>
  <c r="K2259" i="2"/>
  <c r="U2259" i="2" s="1"/>
  <c r="K2260" i="2"/>
  <c r="U2260" i="2" s="1"/>
  <c r="K2261" i="2"/>
  <c r="U2261" i="2" s="1"/>
  <c r="K2262" i="2"/>
  <c r="U2262" i="2" s="1"/>
  <c r="K2263" i="2"/>
  <c r="U2263" i="2" s="1"/>
  <c r="K2264" i="2"/>
  <c r="U2264" i="2" s="1"/>
  <c r="K2265" i="2"/>
  <c r="U2265" i="2" s="1"/>
  <c r="K2266" i="2"/>
  <c r="U2266" i="2" s="1"/>
  <c r="K2267" i="2"/>
  <c r="U2267" i="2" s="1"/>
  <c r="K2268" i="2"/>
  <c r="U2268" i="2" s="1"/>
  <c r="K2269" i="2"/>
  <c r="U2269" i="2" s="1"/>
  <c r="K2270" i="2"/>
  <c r="U2270" i="2" s="1"/>
  <c r="K2271" i="2"/>
  <c r="U2271" i="2" s="1"/>
  <c r="K2272" i="2"/>
  <c r="U2272" i="2" s="1"/>
  <c r="K2273" i="2"/>
  <c r="U2273" i="2" s="1"/>
  <c r="K2274" i="2"/>
  <c r="U2274" i="2" s="1"/>
  <c r="K2275" i="2"/>
  <c r="U2275" i="2" s="1"/>
  <c r="K2276" i="2"/>
  <c r="U2276" i="2" s="1"/>
  <c r="K2277" i="2"/>
  <c r="U2277" i="2" s="1"/>
  <c r="K2278" i="2"/>
  <c r="U2278" i="2" s="1"/>
  <c r="K2279" i="2"/>
  <c r="U2279" i="2" s="1"/>
  <c r="K2280" i="2"/>
  <c r="U2280" i="2" s="1"/>
  <c r="K2281" i="2"/>
  <c r="U2281" i="2" s="1"/>
  <c r="K2282" i="2"/>
  <c r="U2282" i="2" s="1"/>
  <c r="K2283" i="2"/>
  <c r="U2283" i="2" s="1"/>
  <c r="K2284" i="2"/>
  <c r="U2284" i="2" s="1"/>
  <c r="K2285" i="2"/>
  <c r="U2285" i="2" s="1"/>
  <c r="K2286" i="2"/>
  <c r="U2286" i="2" s="1"/>
  <c r="K2287" i="2"/>
  <c r="U2287" i="2" s="1"/>
  <c r="K2288" i="2"/>
  <c r="U2288" i="2" s="1"/>
  <c r="K2289" i="2"/>
  <c r="U2289" i="2" s="1"/>
  <c r="K2290" i="2"/>
  <c r="U2290" i="2" s="1"/>
  <c r="K2291" i="2"/>
  <c r="U2291" i="2" s="1"/>
  <c r="K2292" i="2"/>
  <c r="U2292" i="2" s="1"/>
  <c r="K2293" i="2"/>
  <c r="U2293" i="2" s="1"/>
  <c r="K2294" i="2"/>
  <c r="U2294" i="2" s="1"/>
  <c r="K2295" i="2"/>
  <c r="U2295" i="2" s="1"/>
  <c r="K2296" i="2"/>
  <c r="U2296" i="2" s="1"/>
  <c r="K2297" i="2"/>
  <c r="U2297" i="2" s="1"/>
  <c r="K2298" i="2"/>
  <c r="U2298" i="2" s="1"/>
  <c r="K2299" i="2"/>
  <c r="U2299" i="2" s="1"/>
  <c r="K2300" i="2"/>
  <c r="U2300" i="2" s="1"/>
  <c r="K2301" i="2"/>
  <c r="U2301" i="2" s="1"/>
  <c r="K2302" i="2"/>
  <c r="U2302" i="2" s="1"/>
  <c r="K2303" i="2"/>
  <c r="U2303" i="2" s="1"/>
  <c r="K2304" i="2"/>
  <c r="U2304" i="2" s="1"/>
  <c r="K2305" i="2"/>
  <c r="U2305" i="2" s="1"/>
  <c r="K2306" i="2"/>
  <c r="U2306" i="2" s="1"/>
  <c r="K2307" i="2"/>
  <c r="U2307" i="2" s="1"/>
  <c r="K2308" i="2"/>
  <c r="U2308" i="2" s="1"/>
  <c r="K2309" i="2"/>
  <c r="U2309" i="2" s="1"/>
  <c r="K2310" i="2"/>
  <c r="U2310" i="2" s="1"/>
  <c r="K2311" i="2"/>
  <c r="U2311" i="2" s="1"/>
  <c r="K2312" i="2"/>
  <c r="U2312" i="2" s="1"/>
  <c r="K2313" i="2"/>
  <c r="U2313" i="2" s="1"/>
  <c r="K2314" i="2"/>
  <c r="U2314" i="2" s="1"/>
  <c r="B47" i="17" l="1"/>
  <c r="B41" i="17"/>
  <c r="C16" i="17"/>
  <c r="N34" i="18"/>
  <c r="I36" i="18"/>
  <c r="K40" i="18"/>
  <c r="I40" i="18"/>
  <c r="K29" i="18"/>
  <c r="I29" i="18"/>
  <c r="M30" i="38"/>
  <c r="K30" i="38"/>
  <c r="M23" i="38"/>
  <c r="K23" i="38"/>
  <c r="H40" i="35"/>
  <c r="D29" i="42"/>
  <c r="P30" i="40"/>
  <c r="L28" i="40"/>
  <c r="L15" i="40"/>
  <c r="L13" i="40"/>
  <c r="K28" i="40"/>
  <c r="K15" i="40"/>
  <c r="K13" i="40"/>
  <c r="J28" i="40"/>
  <c r="J15" i="40"/>
  <c r="J14" i="40"/>
  <c r="J13" i="40"/>
  <c r="E28" i="40"/>
  <c r="E15" i="40"/>
  <c r="F15" i="40" s="1"/>
  <c r="I15" i="40" s="1"/>
  <c r="E14" i="40"/>
  <c r="F14" i="40" s="1"/>
  <c r="I14" i="40" s="1"/>
  <c r="E13" i="40"/>
  <c r="F13" i="40" s="1"/>
  <c r="I13" i="40" s="1"/>
  <c r="N15" i="40" l="1"/>
  <c r="Q15" i="40" s="1"/>
  <c r="N13" i="40"/>
  <c r="Q13" i="40" s="1"/>
  <c r="M32" i="28" l="1"/>
  <c r="M12" i="28"/>
  <c r="O1620" i="2"/>
  <c r="Q1620" i="2"/>
  <c r="O1621" i="2"/>
  <c r="Q1621" i="2"/>
  <c r="O1622" i="2"/>
  <c r="Q1622" i="2"/>
  <c r="O1623" i="2"/>
  <c r="Q1623" i="2"/>
  <c r="O1624" i="2"/>
  <c r="Q1624" i="2"/>
  <c r="O1625" i="2"/>
  <c r="Q1625" i="2"/>
  <c r="O1626" i="2"/>
  <c r="Q1626" i="2"/>
  <c r="O1627" i="2"/>
  <c r="Q1627" i="2"/>
  <c r="O1628" i="2"/>
  <c r="Q1628" i="2"/>
  <c r="O1631" i="2"/>
  <c r="Q1631" i="2"/>
  <c r="N1633" i="2"/>
  <c r="O1633" i="2"/>
  <c r="P1633" i="2"/>
  <c r="Q1633" i="2"/>
  <c r="O1634" i="2"/>
  <c r="Q1634" i="2"/>
  <c r="O1635" i="2"/>
  <c r="Q1635" i="2"/>
  <c r="O1636" i="2"/>
  <c r="Q1636" i="2"/>
  <c r="O1637" i="2"/>
  <c r="Q1637" i="2"/>
  <c r="O1638" i="2"/>
  <c r="Q1638" i="2"/>
  <c r="O1639" i="2"/>
  <c r="Q1639" i="2"/>
  <c r="O1640" i="2"/>
  <c r="Q1640" i="2"/>
  <c r="O1641" i="2"/>
  <c r="Q1641" i="2"/>
  <c r="O1642" i="2"/>
  <c r="Q1642" i="2"/>
  <c r="O1643" i="2"/>
  <c r="Q1643" i="2"/>
  <c r="O1644" i="2"/>
  <c r="Q1644" i="2"/>
  <c r="O1645" i="2"/>
  <c r="Q1645" i="2"/>
  <c r="O1646" i="2"/>
  <c r="Q1646" i="2"/>
  <c r="O1647" i="2"/>
  <c r="Q1647" i="2"/>
  <c r="O1648" i="2"/>
  <c r="Q1648" i="2"/>
  <c r="O1649" i="2"/>
  <c r="Q1649" i="2"/>
  <c r="O1650" i="2"/>
  <c r="Q1650" i="2"/>
  <c r="N1651" i="2"/>
  <c r="O1651" i="2"/>
  <c r="P1651" i="2"/>
  <c r="Q1651" i="2"/>
  <c r="N1652" i="2"/>
  <c r="O1652" i="2"/>
  <c r="P1652" i="2"/>
  <c r="Q1652" i="2"/>
  <c r="N1653" i="2"/>
  <c r="O1653" i="2"/>
  <c r="P1653" i="2"/>
  <c r="Q1653" i="2"/>
  <c r="N1654" i="2"/>
  <c r="O1654" i="2"/>
  <c r="P1654" i="2"/>
  <c r="Q1654" i="2"/>
  <c r="O1655" i="2"/>
  <c r="Q1655" i="2"/>
  <c r="O1656" i="2"/>
  <c r="Q1656" i="2"/>
  <c r="O1657" i="2"/>
  <c r="Q1657" i="2"/>
  <c r="O1658" i="2"/>
  <c r="Q1658" i="2"/>
  <c r="O1659" i="2"/>
  <c r="Q1659" i="2"/>
  <c r="O1660" i="2"/>
  <c r="Q1660" i="2"/>
  <c r="O1661" i="2"/>
  <c r="Q1661" i="2"/>
  <c r="O1662" i="2"/>
  <c r="Q1662" i="2"/>
  <c r="O1663" i="2"/>
  <c r="Q1663" i="2"/>
  <c r="O1664" i="2"/>
  <c r="Q1664" i="2"/>
  <c r="O1667" i="2"/>
  <c r="Q1667" i="2"/>
  <c r="N1669" i="2"/>
  <c r="O1669" i="2"/>
  <c r="P1669" i="2"/>
  <c r="Q1669" i="2"/>
  <c r="O1670" i="2"/>
  <c r="Q1670" i="2"/>
  <c r="O1671" i="2"/>
  <c r="Q1671" i="2"/>
  <c r="O1672" i="2"/>
  <c r="Q1672" i="2"/>
  <c r="O1673" i="2"/>
  <c r="Q1673" i="2"/>
  <c r="O1674" i="2"/>
  <c r="Q1674" i="2"/>
  <c r="O1675" i="2"/>
  <c r="Q1675" i="2"/>
  <c r="O1676" i="2"/>
  <c r="Q1676" i="2"/>
  <c r="O1677" i="2"/>
  <c r="Q1677" i="2"/>
  <c r="O1678" i="2"/>
  <c r="Q1678" i="2"/>
  <c r="O1679" i="2"/>
  <c r="Q1679" i="2"/>
  <c r="O1680" i="2"/>
  <c r="Q1680" i="2"/>
  <c r="O1681" i="2"/>
  <c r="Q1681" i="2"/>
  <c r="N1682" i="2"/>
  <c r="O1682" i="2"/>
  <c r="P1682" i="2"/>
  <c r="Q1682" i="2"/>
  <c r="N1683" i="2"/>
  <c r="O1683" i="2"/>
  <c r="P1683" i="2"/>
  <c r="Q1683" i="2"/>
  <c r="N1684" i="2"/>
  <c r="O1684" i="2"/>
  <c r="P1684" i="2"/>
  <c r="Q1684" i="2"/>
  <c r="N1685" i="2"/>
  <c r="O1685" i="2"/>
  <c r="P1685" i="2"/>
  <c r="Q1685" i="2"/>
  <c r="O1686" i="2"/>
  <c r="Q1686" i="2"/>
  <c r="O1687" i="2"/>
  <c r="Q1687" i="2"/>
  <c r="O1688" i="2"/>
  <c r="Q1688" i="2"/>
  <c r="O1689" i="2"/>
  <c r="Q1689" i="2"/>
  <c r="O1690" i="2"/>
  <c r="Q1690" i="2"/>
  <c r="O1691" i="2"/>
  <c r="Q1691" i="2"/>
  <c r="O1692" i="2"/>
  <c r="Q1692" i="2"/>
  <c r="O1693" i="2"/>
  <c r="Q1693" i="2"/>
  <c r="O1694" i="2"/>
  <c r="Q1694" i="2"/>
  <c r="N1695" i="2"/>
  <c r="O1695" i="2"/>
  <c r="P1695" i="2"/>
  <c r="Q1695" i="2"/>
  <c r="N1696" i="2"/>
  <c r="O1696" i="2"/>
  <c r="P1696" i="2"/>
  <c r="Q1696" i="2"/>
  <c r="N1697" i="2"/>
  <c r="O1697" i="2"/>
  <c r="P1697" i="2"/>
  <c r="Q1697" i="2"/>
  <c r="N1698" i="2"/>
  <c r="O1698" i="2"/>
  <c r="P1698" i="2"/>
  <c r="Q1698" i="2"/>
  <c r="N1699" i="2"/>
  <c r="O1699" i="2"/>
  <c r="P1699" i="2"/>
  <c r="Q1699" i="2"/>
  <c r="N1700" i="2"/>
  <c r="O1700" i="2"/>
  <c r="P1700" i="2"/>
  <c r="Q1700" i="2"/>
  <c r="N1701" i="2"/>
  <c r="O1701" i="2"/>
  <c r="P1701" i="2"/>
  <c r="Q1701" i="2"/>
  <c r="N1702" i="2"/>
  <c r="O1702" i="2"/>
  <c r="P1702" i="2"/>
  <c r="Q1702" i="2"/>
  <c r="N1703" i="2"/>
  <c r="O1703" i="2"/>
  <c r="P1703" i="2"/>
  <c r="Q1703" i="2"/>
  <c r="N1704" i="2"/>
  <c r="O1704" i="2"/>
  <c r="P1704" i="2"/>
  <c r="Q1704" i="2"/>
  <c r="N1705" i="2"/>
  <c r="O1705" i="2"/>
  <c r="P1705" i="2"/>
  <c r="Q1705" i="2"/>
  <c r="N1706" i="2"/>
  <c r="O1706" i="2"/>
  <c r="P1706" i="2"/>
  <c r="Q1706" i="2"/>
  <c r="N1707" i="2"/>
  <c r="O1707" i="2"/>
  <c r="P1707" i="2"/>
  <c r="Q1707" i="2"/>
  <c r="N1708" i="2"/>
  <c r="O1708" i="2"/>
  <c r="P1708" i="2"/>
  <c r="Q1708" i="2"/>
  <c r="N1709" i="2"/>
  <c r="O1709" i="2"/>
  <c r="P1709" i="2"/>
  <c r="Q1709" i="2"/>
  <c r="N1710" i="2"/>
  <c r="O1710" i="2"/>
  <c r="P1710" i="2"/>
  <c r="Q1710" i="2"/>
  <c r="N1711" i="2"/>
  <c r="O1711" i="2"/>
  <c r="P1711" i="2"/>
  <c r="Q1711" i="2"/>
  <c r="N1712" i="2"/>
  <c r="O1712" i="2"/>
  <c r="P1712" i="2"/>
  <c r="Q1712" i="2"/>
  <c r="N1713" i="2"/>
  <c r="O1713" i="2"/>
  <c r="P1713" i="2"/>
  <c r="Q1713" i="2"/>
  <c r="N1714" i="2"/>
  <c r="O1714" i="2"/>
  <c r="P1714" i="2"/>
  <c r="Q1714" i="2"/>
  <c r="N1715" i="2"/>
  <c r="O1715" i="2"/>
  <c r="P1715" i="2"/>
  <c r="Q1715" i="2"/>
  <c r="N1716" i="2"/>
  <c r="O1716" i="2"/>
  <c r="P1716" i="2"/>
  <c r="Q1716" i="2"/>
  <c r="N1717" i="2"/>
  <c r="O1717" i="2"/>
  <c r="P1717" i="2"/>
  <c r="Q1717" i="2"/>
  <c r="N1718" i="2"/>
  <c r="O1718" i="2"/>
  <c r="P1718" i="2"/>
  <c r="Q1718" i="2"/>
  <c r="N1719" i="2"/>
  <c r="O1719" i="2"/>
  <c r="P1719" i="2"/>
  <c r="Q1719" i="2"/>
  <c r="N1720" i="2"/>
  <c r="O1720" i="2"/>
  <c r="P1720" i="2"/>
  <c r="Q1720" i="2"/>
  <c r="N1721" i="2"/>
  <c r="O1721" i="2"/>
  <c r="P1721" i="2"/>
  <c r="Q1721" i="2"/>
  <c r="N1722" i="2"/>
  <c r="O1722" i="2"/>
  <c r="P1722" i="2"/>
  <c r="Q1722" i="2"/>
  <c r="N1723" i="2"/>
  <c r="O1723" i="2"/>
  <c r="P1723" i="2"/>
  <c r="Q1723" i="2"/>
  <c r="N1724" i="2"/>
  <c r="O1724" i="2"/>
  <c r="P1724" i="2"/>
  <c r="Q1724" i="2"/>
  <c r="N1725" i="2"/>
  <c r="O1725" i="2"/>
  <c r="P1725" i="2"/>
  <c r="Q1725" i="2"/>
  <c r="N1726" i="2"/>
  <c r="O1726" i="2"/>
  <c r="P1726" i="2"/>
  <c r="Q1726" i="2"/>
  <c r="N1727" i="2"/>
  <c r="O1727" i="2"/>
  <c r="P1727" i="2"/>
  <c r="Q1727" i="2"/>
  <c r="N1728" i="2"/>
  <c r="O1728" i="2"/>
  <c r="P1728" i="2"/>
  <c r="Q1728" i="2"/>
  <c r="O1729" i="2"/>
  <c r="Q1729" i="2"/>
  <c r="O1730" i="2"/>
  <c r="Q1730" i="2"/>
  <c r="O1731" i="2"/>
  <c r="Q1731" i="2"/>
  <c r="O1732" i="2"/>
  <c r="Q1732" i="2"/>
  <c r="O1733" i="2"/>
  <c r="Q1733" i="2"/>
  <c r="O1734" i="2"/>
  <c r="Q1734" i="2"/>
  <c r="N1735" i="2"/>
  <c r="O1735" i="2"/>
  <c r="P1735" i="2"/>
  <c r="Q1735" i="2"/>
  <c r="O1736" i="2"/>
  <c r="Q1736" i="2"/>
  <c r="O1737" i="2"/>
  <c r="Q1737" i="2"/>
  <c r="O1738" i="2"/>
  <c r="Q1738" i="2"/>
  <c r="N1739" i="2"/>
  <c r="O1739" i="2"/>
  <c r="P1739" i="2"/>
  <c r="Q1739" i="2"/>
  <c r="O1740" i="2"/>
  <c r="Q1740" i="2"/>
  <c r="O1741" i="2"/>
  <c r="Q1741" i="2"/>
  <c r="N1743" i="2"/>
  <c r="O1743" i="2"/>
  <c r="P1743" i="2"/>
  <c r="Q1743" i="2"/>
  <c r="O1744" i="2"/>
  <c r="Q1744" i="2"/>
  <c r="O1745" i="2"/>
  <c r="Q1745" i="2"/>
  <c r="O1746" i="2"/>
  <c r="Q1746" i="2"/>
  <c r="O1747" i="2"/>
  <c r="Q1747" i="2"/>
  <c r="O1748" i="2"/>
  <c r="Q1748" i="2"/>
  <c r="O1749" i="2"/>
  <c r="Q1749" i="2"/>
  <c r="O1754" i="2"/>
  <c r="Q1754" i="2"/>
  <c r="O1755" i="2"/>
  <c r="Q1755" i="2"/>
  <c r="O1756" i="2"/>
  <c r="Q1756" i="2"/>
  <c r="O1757" i="2"/>
  <c r="Q1757" i="2"/>
  <c r="O1758" i="2"/>
  <c r="Q1758" i="2"/>
  <c r="O1759" i="2"/>
  <c r="Q1759" i="2"/>
  <c r="O1761" i="2"/>
  <c r="Q1761" i="2"/>
  <c r="O1762" i="2"/>
  <c r="Q1762" i="2"/>
  <c r="O1763" i="2"/>
  <c r="Q1763" i="2"/>
  <c r="O1764" i="2"/>
  <c r="Q1764" i="2"/>
  <c r="O1765" i="2"/>
  <c r="Q1765" i="2"/>
  <c r="N1766" i="2"/>
  <c r="O1766" i="2"/>
  <c r="P1766" i="2"/>
  <c r="Q1766" i="2"/>
  <c r="O1767" i="2"/>
  <c r="Q1767" i="2"/>
  <c r="O1768" i="2"/>
  <c r="Q1768" i="2"/>
  <c r="N1769" i="2"/>
  <c r="O1769" i="2"/>
  <c r="P1769" i="2"/>
  <c r="Q1769" i="2"/>
  <c r="O1770" i="2"/>
  <c r="Q1770" i="2"/>
  <c r="O1771" i="2"/>
  <c r="Q1771" i="2"/>
  <c r="O1772" i="2"/>
  <c r="Q1772" i="2"/>
  <c r="O1773" i="2"/>
  <c r="Q1773" i="2"/>
  <c r="N1774" i="2"/>
  <c r="O1774" i="2"/>
  <c r="P1774" i="2"/>
  <c r="Q1774" i="2"/>
  <c r="O1775" i="2"/>
  <c r="Q1775" i="2"/>
  <c r="N1776" i="2"/>
  <c r="O1776" i="2"/>
  <c r="P1776" i="2"/>
  <c r="Q1776" i="2"/>
  <c r="N1777" i="2"/>
  <c r="O1777" i="2"/>
  <c r="P1777" i="2"/>
  <c r="Q1777" i="2"/>
  <c r="N1778" i="2"/>
  <c r="O1778" i="2"/>
  <c r="P1778" i="2"/>
  <c r="Q1778" i="2"/>
  <c r="N1779" i="2"/>
  <c r="O1779" i="2"/>
  <c r="P1779" i="2"/>
  <c r="Q1779" i="2"/>
  <c r="O1780" i="2"/>
  <c r="Q1780" i="2"/>
  <c r="O1781" i="2"/>
  <c r="Q1781" i="2"/>
  <c r="O1782" i="2"/>
  <c r="Q1782" i="2"/>
  <c r="O1783" i="2"/>
  <c r="Q1783" i="2"/>
  <c r="O1784" i="2"/>
  <c r="Q1784" i="2"/>
  <c r="O1786" i="2"/>
  <c r="Q1786" i="2"/>
  <c r="O1787" i="2"/>
  <c r="Q1787" i="2"/>
  <c r="O1788" i="2"/>
  <c r="Q1788" i="2"/>
  <c r="O1789" i="2"/>
  <c r="Q1789" i="2"/>
  <c r="O1791" i="2"/>
  <c r="Q1791" i="2"/>
  <c r="O1792" i="2"/>
  <c r="Q1792" i="2"/>
  <c r="O1793" i="2"/>
  <c r="Q1793" i="2"/>
  <c r="O1794" i="2"/>
  <c r="Q1794" i="2"/>
  <c r="O1801" i="2"/>
  <c r="Q1801" i="2"/>
  <c r="O1802" i="2"/>
  <c r="Q1802" i="2"/>
  <c r="O1803" i="2"/>
  <c r="Q1803" i="2"/>
  <c r="O1804" i="2"/>
  <c r="Q1804" i="2"/>
  <c r="O1805" i="2"/>
  <c r="Q1805" i="2"/>
  <c r="N1806" i="2"/>
  <c r="O1806" i="2"/>
  <c r="P1806" i="2"/>
  <c r="Q1806" i="2"/>
  <c r="N1807" i="2"/>
  <c r="O1807" i="2"/>
  <c r="P1807" i="2"/>
  <c r="Q1807" i="2"/>
  <c r="N1808" i="2"/>
  <c r="O1808" i="2"/>
  <c r="P1808" i="2"/>
  <c r="Q1808" i="2"/>
  <c r="N1809" i="2"/>
  <c r="O1809" i="2"/>
  <c r="P1809" i="2"/>
  <c r="Q1809" i="2"/>
  <c r="N1810" i="2"/>
  <c r="O1810" i="2"/>
  <c r="P1810" i="2"/>
  <c r="Q1810" i="2"/>
  <c r="N1811" i="2"/>
  <c r="O1811" i="2"/>
  <c r="P1811" i="2"/>
  <c r="Q1811" i="2"/>
  <c r="N1812" i="2"/>
  <c r="O1812" i="2"/>
  <c r="P1812" i="2"/>
  <c r="Q1812" i="2"/>
  <c r="N1813" i="2"/>
  <c r="O1813" i="2"/>
  <c r="P1813" i="2"/>
  <c r="Q1813" i="2"/>
  <c r="N1814" i="2"/>
  <c r="O1814" i="2"/>
  <c r="P1814" i="2"/>
  <c r="Q1814" i="2"/>
  <c r="N1815" i="2"/>
  <c r="O1815" i="2"/>
  <c r="P1815" i="2"/>
  <c r="Q1815" i="2"/>
  <c r="N1816" i="2"/>
  <c r="O1816" i="2"/>
  <c r="P1816" i="2"/>
  <c r="Q1816" i="2"/>
  <c r="O1817" i="2"/>
  <c r="Q1817" i="2"/>
  <c r="O1818" i="2"/>
  <c r="Q1818" i="2"/>
  <c r="N1819" i="2"/>
  <c r="O1819" i="2"/>
  <c r="P1819" i="2"/>
  <c r="Q1819" i="2"/>
  <c r="N1820" i="2"/>
  <c r="O1820" i="2"/>
  <c r="P1820" i="2"/>
  <c r="Q1820" i="2"/>
  <c r="N1821" i="2"/>
  <c r="O1821" i="2"/>
  <c r="P1821" i="2"/>
  <c r="Q1821" i="2"/>
  <c r="N1822" i="2"/>
  <c r="O1822" i="2"/>
  <c r="P1822" i="2"/>
  <c r="Q1822" i="2"/>
  <c r="N1823" i="2"/>
  <c r="O1823" i="2"/>
  <c r="P1823" i="2"/>
  <c r="Q1823" i="2"/>
  <c r="N1824" i="2"/>
  <c r="O1824" i="2"/>
  <c r="P1824" i="2"/>
  <c r="Q1824" i="2"/>
  <c r="N1825" i="2"/>
  <c r="O1825" i="2"/>
  <c r="P1825" i="2"/>
  <c r="Q1825" i="2"/>
  <c r="O1826" i="2"/>
  <c r="Q1826" i="2"/>
  <c r="O1827" i="2"/>
  <c r="Q1827" i="2"/>
  <c r="O1828" i="2"/>
  <c r="Q1828" i="2"/>
  <c r="O1829" i="2"/>
  <c r="Q1829" i="2"/>
  <c r="O1830" i="2"/>
  <c r="Q1830" i="2"/>
  <c r="O1831" i="2"/>
  <c r="Q1831" i="2"/>
  <c r="O1832" i="2"/>
  <c r="Q1832" i="2"/>
  <c r="O1833" i="2"/>
  <c r="Q1833" i="2"/>
  <c r="O1834" i="2"/>
  <c r="Q1834" i="2"/>
  <c r="O1835" i="2"/>
  <c r="Q1835" i="2"/>
  <c r="N1836" i="2"/>
  <c r="O1836" i="2"/>
  <c r="P1836" i="2"/>
  <c r="Q1836" i="2"/>
  <c r="N1837" i="2"/>
  <c r="O1837" i="2"/>
  <c r="P1837" i="2"/>
  <c r="Q1837" i="2"/>
  <c r="N1838" i="2"/>
  <c r="O1838" i="2"/>
  <c r="P1838" i="2"/>
  <c r="Q1838" i="2"/>
  <c r="N1839" i="2"/>
  <c r="O1839" i="2"/>
  <c r="P1839" i="2"/>
  <c r="Q1839" i="2"/>
  <c r="N1840" i="2"/>
  <c r="O1840" i="2"/>
  <c r="P1840" i="2"/>
  <c r="Q1840" i="2"/>
  <c r="N1841" i="2"/>
  <c r="O1841" i="2"/>
  <c r="P1841" i="2"/>
  <c r="Q1841" i="2"/>
  <c r="N1842" i="2"/>
  <c r="O1842" i="2"/>
  <c r="P1842" i="2"/>
  <c r="Q1842" i="2"/>
  <c r="O1856" i="2"/>
  <c r="Q1856" i="2"/>
  <c r="O1857" i="2"/>
  <c r="Q1857" i="2"/>
  <c r="O1858" i="2"/>
  <c r="Q1858" i="2"/>
  <c r="N1859" i="2"/>
  <c r="O1859" i="2"/>
  <c r="P1859" i="2"/>
  <c r="Q1859" i="2"/>
  <c r="O1860" i="2"/>
  <c r="Q1860" i="2"/>
  <c r="O1861" i="2"/>
  <c r="Q1861" i="2"/>
  <c r="O1862" i="2"/>
  <c r="Q1862" i="2"/>
  <c r="O1863" i="2"/>
  <c r="Q1863" i="2"/>
  <c r="O1864" i="2"/>
  <c r="Q1864" i="2"/>
  <c r="N1865" i="2"/>
  <c r="O1865" i="2"/>
  <c r="P1865" i="2"/>
  <c r="Q1865" i="2"/>
  <c r="O1866" i="2"/>
  <c r="Q1866" i="2"/>
  <c r="N1867" i="2"/>
  <c r="O1867" i="2"/>
  <c r="P1867" i="2"/>
  <c r="Q1867" i="2"/>
  <c r="O1868" i="2"/>
  <c r="Q1868" i="2"/>
  <c r="O1869" i="2"/>
  <c r="Q1869" i="2"/>
  <c r="O1870" i="2"/>
  <c r="Q1870" i="2"/>
  <c r="O1871" i="2"/>
  <c r="Q1871" i="2"/>
  <c r="O1872" i="2"/>
  <c r="Q1872" i="2"/>
  <c r="O1873" i="2"/>
  <c r="Q1873" i="2"/>
  <c r="O1874" i="2"/>
  <c r="Q1874" i="2"/>
  <c r="O1875" i="2"/>
  <c r="Q1875" i="2"/>
  <c r="O1876" i="2"/>
  <c r="Q1876" i="2"/>
  <c r="N1877" i="2"/>
  <c r="O1877" i="2"/>
  <c r="P1877" i="2"/>
  <c r="Q1877" i="2"/>
  <c r="O1878" i="2"/>
  <c r="Q1878" i="2"/>
  <c r="O1879" i="2"/>
  <c r="Q1879" i="2"/>
  <c r="O1880" i="2"/>
  <c r="Q1880" i="2"/>
  <c r="O1881" i="2"/>
  <c r="Q1881" i="2"/>
  <c r="O1882" i="2"/>
  <c r="Q1882" i="2"/>
  <c r="O1883" i="2"/>
  <c r="Q1883" i="2"/>
  <c r="O1884" i="2"/>
  <c r="Q1884" i="2"/>
  <c r="O1885" i="2"/>
  <c r="Q1885" i="2"/>
  <c r="O1886" i="2"/>
  <c r="Q1886" i="2"/>
  <c r="O1887" i="2"/>
  <c r="Q1887" i="2"/>
  <c r="O1888" i="2"/>
  <c r="Q1888" i="2"/>
  <c r="O1889" i="2"/>
  <c r="Q1889" i="2"/>
  <c r="O1890" i="2"/>
  <c r="Q1890" i="2"/>
  <c r="O1891" i="2"/>
  <c r="Q1891" i="2"/>
  <c r="O1892" i="2"/>
  <c r="Q1892" i="2"/>
  <c r="N1893" i="2"/>
  <c r="O1893" i="2"/>
  <c r="P1893" i="2"/>
  <c r="Q1893" i="2"/>
  <c r="O1896" i="2"/>
  <c r="Q1896" i="2"/>
  <c r="O1897" i="2"/>
  <c r="Q1897" i="2"/>
  <c r="N1898" i="2"/>
  <c r="O1898" i="2"/>
  <c r="P1898" i="2"/>
  <c r="Q1898" i="2"/>
  <c r="O1899" i="2"/>
  <c r="Q1899" i="2"/>
  <c r="N1900" i="2"/>
  <c r="O1900" i="2"/>
  <c r="P1900" i="2"/>
  <c r="Q1900" i="2"/>
  <c r="N1901" i="2"/>
  <c r="O1901" i="2"/>
  <c r="P1901" i="2"/>
  <c r="Q1901" i="2"/>
  <c r="N1902" i="2"/>
  <c r="O1902" i="2"/>
  <c r="P1902" i="2"/>
  <c r="Q1902" i="2"/>
  <c r="O1903" i="2"/>
  <c r="Q1903" i="2"/>
  <c r="O1904" i="2"/>
  <c r="Q1904" i="2"/>
  <c r="O1905" i="2"/>
  <c r="Q1905" i="2"/>
  <c r="O1906" i="2"/>
  <c r="Q1906" i="2"/>
  <c r="O1907" i="2"/>
  <c r="Q1907" i="2"/>
  <c r="O1908" i="2"/>
  <c r="Q1908" i="2"/>
  <c r="O1909" i="2"/>
  <c r="Q1909" i="2"/>
  <c r="O1910" i="2"/>
  <c r="Q1910" i="2"/>
  <c r="N1911" i="2"/>
  <c r="O1911" i="2"/>
  <c r="P1911" i="2"/>
  <c r="Q1911" i="2"/>
  <c r="O1912" i="2"/>
  <c r="Q1912" i="2"/>
  <c r="O1915" i="2"/>
  <c r="Q1915" i="2"/>
  <c r="O1916" i="2"/>
  <c r="Q1916" i="2"/>
  <c r="O1917" i="2"/>
  <c r="Q1917" i="2"/>
  <c r="O1918" i="2"/>
  <c r="Q1918" i="2"/>
  <c r="O1919" i="2"/>
  <c r="Q1919" i="2"/>
  <c r="O1920" i="2"/>
  <c r="Q1920" i="2"/>
  <c r="O1921" i="2"/>
  <c r="Q1921" i="2"/>
  <c r="O1922" i="2"/>
  <c r="Q1922" i="2"/>
  <c r="O1923" i="2"/>
  <c r="Q1923" i="2"/>
  <c r="O1924" i="2"/>
  <c r="Q1924" i="2"/>
  <c r="N1925" i="2"/>
  <c r="O1925" i="2"/>
  <c r="P1925" i="2"/>
  <c r="Q1925" i="2"/>
  <c r="N1927" i="2"/>
  <c r="O1927" i="2"/>
  <c r="P1927" i="2"/>
  <c r="Q1927" i="2"/>
  <c r="O1934" i="2"/>
  <c r="Q1934" i="2"/>
  <c r="O1935" i="2"/>
  <c r="Q1935" i="2"/>
  <c r="N1936" i="2"/>
  <c r="O1936" i="2"/>
  <c r="P1936" i="2"/>
  <c r="Q1936" i="2"/>
  <c r="O1937" i="2"/>
  <c r="Q1937" i="2"/>
  <c r="O1938" i="2"/>
  <c r="Q1938" i="2"/>
  <c r="O1942" i="2"/>
  <c r="Q1942" i="2"/>
  <c r="O1943" i="2"/>
  <c r="Q1943" i="2"/>
  <c r="O1944" i="2"/>
  <c r="Q1944" i="2"/>
  <c r="O1945" i="2"/>
  <c r="Q1945" i="2"/>
  <c r="O1946" i="2"/>
  <c r="Q1946" i="2"/>
  <c r="O1947" i="2"/>
  <c r="Q1947" i="2"/>
  <c r="O1948" i="2"/>
  <c r="Q1948" i="2"/>
  <c r="O1949" i="2"/>
  <c r="Q1949" i="2"/>
  <c r="O1950" i="2"/>
  <c r="Q1950" i="2"/>
  <c r="O1951" i="2"/>
  <c r="Q1951" i="2"/>
  <c r="O1952" i="2"/>
  <c r="Q1952" i="2"/>
  <c r="O1953" i="2"/>
  <c r="Q1953" i="2"/>
  <c r="O1954" i="2"/>
  <c r="Q1954" i="2"/>
  <c r="O1955" i="2"/>
  <c r="Q1955" i="2"/>
  <c r="O1958" i="2"/>
  <c r="Q1958" i="2"/>
  <c r="O1959" i="2"/>
  <c r="Q1959" i="2"/>
  <c r="O1960" i="2"/>
  <c r="Q1960" i="2"/>
  <c r="O1961" i="2"/>
  <c r="Q1961" i="2"/>
  <c r="O1962" i="2"/>
  <c r="Q1962" i="2"/>
  <c r="O1963" i="2"/>
  <c r="Q1963" i="2"/>
  <c r="O1964" i="2"/>
  <c r="Q1964" i="2"/>
  <c r="O1965" i="2"/>
  <c r="Q1965" i="2"/>
  <c r="O1966" i="2"/>
  <c r="Q1966" i="2"/>
  <c r="O1967" i="2"/>
  <c r="Q1967" i="2"/>
  <c r="O1968" i="2"/>
  <c r="Q1968" i="2"/>
  <c r="O1969" i="2"/>
  <c r="Q1969" i="2"/>
  <c r="O1970" i="2"/>
  <c r="Q1970" i="2"/>
  <c r="O1971" i="2"/>
  <c r="Q1971" i="2"/>
  <c r="O1974" i="2"/>
  <c r="Q1974" i="2"/>
  <c r="O1975" i="2"/>
  <c r="Q1975" i="2"/>
  <c r="N1976" i="2"/>
  <c r="O1976" i="2"/>
  <c r="P1976" i="2"/>
  <c r="Q1976" i="2"/>
  <c r="O1977" i="2"/>
  <c r="Q1977" i="2"/>
  <c r="N1978" i="2"/>
  <c r="O1978" i="2"/>
  <c r="P1978" i="2"/>
  <c r="Q1978" i="2"/>
  <c r="N1979" i="2"/>
  <c r="O1979" i="2"/>
  <c r="P1979" i="2"/>
  <c r="Q1979" i="2"/>
  <c r="O1980" i="2"/>
  <c r="Q1980" i="2"/>
  <c r="O1981" i="2"/>
  <c r="Q1981" i="2"/>
  <c r="O1982" i="2"/>
  <c r="Q1982" i="2"/>
  <c r="O1983" i="2"/>
  <c r="Q1983" i="2"/>
  <c r="O1984" i="2"/>
  <c r="Q1984" i="2"/>
  <c r="O1985" i="2"/>
  <c r="Q1985" i="2"/>
  <c r="O1986" i="2"/>
  <c r="Q1986" i="2"/>
  <c r="O1987" i="2"/>
  <c r="Q1987" i="2"/>
  <c r="O1988" i="2"/>
  <c r="Q1988" i="2"/>
  <c r="O1989" i="2"/>
  <c r="Q1989" i="2"/>
  <c r="O1990" i="2"/>
  <c r="Q1990" i="2"/>
  <c r="N1991" i="2"/>
  <c r="O1991" i="2"/>
  <c r="P1991" i="2"/>
  <c r="Q1991" i="2"/>
  <c r="O1994" i="2"/>
  <c r="Q1994" i="2"/>
  <c r="O1995" i="2"/>
  <c r="Q1995" i="2"/>
  <c r="O1996" i="2"/>
  <c r="Q1996" i="2"/>
  <c r="O1997" i="2"/>
  <c r="Q1997" i="2"/>
  <c r="O1998" i="2"/>
  <c r="Q1998" i="2"/>
  <c r="O1999" i="2"/>
  <c r="Q1999" i="2"/>
  <c r="O2000" i="2"/>
  <c r="Q2000" i="2"/>
  <c r="O2001" i="2"/>
  <c r="Q2001" i="2"/>
  <c r="O2002" i="2"/>
  <c r="Q2002" i="2"/>
  <c r="N2003" i="2"/>
  <c r="O2003" i="2"/>
  <c r="P2003" i="2"/>
  <c r="Q2003" i="2"/>
  <c r="N2004" i="2"/>
  <c r="O2004" i="2"/>
  <c r="P2004" i="2"/>
  <c r="Q2004" i="2"/>
  <c r="N2005" i="2"/>
  <c r="O2005" i="2"/>
  <c r="P2005" i="2"/>
  <c r="Q2005" i="2"/>
  <c r="N2006" i="2"/>
  <c r="O2006" i="2"/>
  <c r="P2006" i="2"/>
  <c r="Q2006" i="2"/>
  <c r="O2007" i="2"/>
  <c r="Q2007" i="2"/>
  <c r="O2008" i="2"/>
  <c r="Q2008" i="2"/>
  <c r="O2009" i="2"/>
  <c r="Q2009" i="2"/>
  <c r="O2010" i="2"/>
  <c r="Q2010" i="2"/>
  <c r="O2014" i="2"/>
  <c r="Q2014" i="2"/>
  <c r="O2015" i="2"/>
  <c r="Q2015" i="2"/>
  <c r="O2016" i="2"/>
  <c r="Q2016" i="2"/>
  <c r="O2017" i="2"/>
  <c r="Q2017" i="2"/>
  <c r="O2018" i="2"/>
  <c r="Q2018" i="2"/>
  <c r="N2019" i="2"/>
  <c r="O2019" i="2"/>
  <c r="P2019" i="2"/>
  <c r="Q2019" i="2"/>
  <c r="O2020" i="2"/>
  <c r="Q2020" i="2"/>
  <c r="O2021" i="2"/>
  <c r="Q2021" i="2"/>
  <c r="O2022" i="2"/>
  <c r="Q2022" i="2"/>
  <c r="O2023" i="2"/>
  <c r="Q2023" i="2"/>
  <c r="O2024" i="2"/>
  <c r="Q2024" i="2"/>
  <c r="O2025" i="2"/>
  <c r="Q2025" i="2"/>
  <c r="O2026" i="2"/>
  <c r="Q2026" i="2"/>
  <c r="O2027" i="2"/>
  <c r="Q2027" i="2"/>
  <c r="O2028" i="2"/>
  <c r="Q2028" i="2"/>
  <c r="O2029" i="2"/>
  <c r="Q2029" i="2"/>
  <c r="O2030" i="2"/>
  <c r="Q2030" i="2"/>
  <c r="N2033" i="2"/>
  <c r="O2033" i="2"/>
  <c r="P2033" i="2"/>
  <c r="Q2033" i="2"/>
  <c r="O2034" i="2"/>
  <c r="Q2034" i="2"/>
  <c r="O2035" i="2"/>
  <c r="Q2035" i="2"/>
  <c r="O2036" i="2"/>
  <c r="Q2036" i="2"/>
  <c r="O2037" i="2"/>
  <c r="Q2037" i="2"/>
  <c r="O2040" i="2"/>
  <c r="Q2040" i="2"/>
  <c r="O2041" i="2"/>
  <c r="Q2041" i="2"/>
  <c r="O2042" i="2"/>
  <c r="Q2042" i="2"/>
  <c r="O2043" i="2"/>
  <c r="Q2043" i="2"/>
  <c r="O2044" i="2"/>
  <c r="Q2044" i="2"/>
  <c r="O2045" i="2"/>
  <c r="Q2045" i="2"/>
  <c r="N2046" i="2"/>
  <c r="O2046" i="2"/>
  <c r="P2046" i="2"/>
  <c r="Q2046" i="2"/>
  <c r="O2048" i="2"/>
  <c r="Q2048" i="2"/>
  <c r="O2049" i="2"/>
  <c r="Q2049" i="2"/>
  <c r="O2050" i="2"/>
  <c r="Q2050" i="2"/>
  <c r="O2051" i="2"/>
  <c r="Q2051" i="2"/>
  <c r="O2052" i="2"/>
  <c r="Q2052" i="2"/>
  <c r="O2053" i="2"/>
  <c r="Q2053" i="2"/>
  <c r="O2054" i="2"/>
  <c r="Q2054" i="2"/>
  <c r="N2056" i="2"/>
  <c r="O2056" i="2"/>
  <c r="P2056" i="2"/>
  <c r="Q2056" i="2"/>
  <c r="O2057" i="2"/>
  <c r="Q2057" i="2"/>
  <c r="N2058" i="2"/>
  <c r="O2058" i="2"/>
  <c r="P2058" i="2"/>
  <c r="Q2058" i="2"/>
  <c r="N2059" i="2"/>
  <c r="O2059" i="2"/>
  <c r="P2059" i="2"/>
  <c r="Q2059" i="2"/>
  <c r="O2060" i="2"/>
  <c r="Q2060" i="2"/>
  <c r="O2061" i="2"/>
  <c r="Q2061" i="2"/>
  <c r="O2062" i="2"/>
  <c r="Q2062" i="2"/>
  <c r="O2064" i="2"/>
  <c r="Q2064" i="2"/>
  <c r="O2065" i="2"/>
  <c r="Q2065" i="2"/>
  <c r="N2066" i="2"/>
  <c r="O2066" i="2"/>
  <c r="P2066" i="2"/>
  <c r="Q2066" i="2"/>
  <c r="N2067" i="2"/>
  <c r="O2067" i="2"/>
  <c r="P2067" i="2"/>
  <c r="Q2067" i="2"/>
  <c r="N2068" i="2"/>
  <c r="O2068" i="2"/>
  <c r="P2068" i="2"/>
  <c r="Q2068" i="2"/>
  <c r="N2069" i="2"/>
  <c r="O2069" i="2"/>
  <c r="P2069" i="2"/>
  <c r="Q2069" i="2"/>
  <c r="N2070" i="2"/>
  <c r="O2070" i="2"/>
  <c r="P2070" i="2"/>
  <c r="Q2070" i="2"/>
  <c r="N2071" i="2"/>
  <c r="O2071" i="2"/>
  <c r="P2071" i="2"/>
  <c r="Q2071" i="2"/>
  <c r="O2072" i="2"/>
  <c r="Q2072" i="2"/>
  <c r="O2073" i="2"/>
  <c r="Q2073" i="2"/>
  <c r="O2074" i="2"/>
  <c r="Q2074" i="2"/>
  <c r="O2075" i="2"/>
  <c r="Q2075" i="2"/>
  <c r="O2076" i="2"/>
  <c r="Q2076" i="2"/>
  <c r="O2080" i="2"/>
  <c r="Q2080" i="2"/>
  <c r="O2081" i="2"/>
  <c r="Q2081" i="2"/>
  <c r="O2082" i="2"/>
  <c r="Q2082" i="2"/>
  <c r="O2083" i="2"/>
  <c r="Q2083" i="2"/>
  <c r="O2084" i="2"/>
  <c r="Q2084" i="2"/>
  <c r="O2085" i="2"/>
  <c r="Q2085" i="2"/>
  <c r="O2086" i="2"/>
  <c r="Q2086" i="2"/>
  <c r="O2087" i="2"/>
  <c r="Q2087" i="2"/>
  <c r="O2088" i="2"/>
  <c r="Q2088" i="2"/>
  <c r="O2089" i="2"/>
  <c r="Q2089" i="2"/>
  <c r="O2090" i="2"/>
  <c r="Q2090" i="2"/>
  <c r="O2091" i="2"/>
  <c r="Q2091" i="2"/>
  <c r="O2092" i="2"/>
  <c r="Q2092" i="2"/>
  <c r="O2093" i="2"/>
  <c r="Q2093" i="2"/>
  <c r="O2097" i="2"/>
  <c r="Q2097" i="2"/>
  <c r="O2098" i="2"/>
  <c r="Q2098" i="2"/>
  <c r="O2099" i="2"/>
  <c r="Q2099" i="2"/>
  <c r="O2100" i="2"/>
  <c r="Q2100" i="2"/>
  <c r="O2101" i="2"/>
  <c r="Q2101" i="2"/>
  <c r="O2102" i="2"/>
  <c r="Q2102" i="2"/>
  <c r="O2103" i="2"/>
  <c r="Q2103" i="2"/>
  <c r="O2104" i="2"/>
  <c r="Q2104" i="2"/>
  <c r="N2105" i="2"/>
  <c r="O2105" i="2"/>
  <c r="P2105" i="2"/>
  <c r="Q2105" i="2"/>
  <c r="N2106" i="2"/>
  <c r="O2106" i="2"/>
  <c r="P2106" i="2"/>
  <c r="Q2106" i="2"/>
  <c r="N2107" i="2"/>
  <c r="O2107" i="2"/>
  <c r="P2107" i="2"/>
  <c r="Q2107" i="2"/>
  <c r="O2108" i="2"/>
  <c r="Q2108" i="2"/>
  <c r="O2109" i="2"/>
  <c r="Q2109" i="2"/>
  <c r="O2110" i="2"/>
  <c r="Q2110" i="2"/>
  <c r="O2111" i="2"/>
  <c r="Q2111" i="2"/>
  <c r="O2112" i="2"/>
  <c r="Q2112" i="2"/>
  <c r="O2113" i="2"/>
  <c r="Q2113" i="2"/>
  <c r="O2114" i="2"/>
  <c r="Q2114" i="2"/>
  <c r="O2115" i="2"/>
  <c r="Q2115" i="2"/>
  <c r="O2116" i="2"/>
  <c r="Q2116" i="2"/>
  <c r="O2117" i="2"/>
  <c r="Q2117" i="2"/>
  <c r="O2118" i="2"/>
  <c r="Q2118" i="2"/>
  <c r="O2119" i="2"/>
  <c r="Q2119" i="2"/>
  <c r="O2120" i="2"/>
  <c r="Q2120" i="2"/>
  <c r="K1620" i="2"/>
  <c r="U1620" i="2" s="1"/>
  <c r="K1621" i="2"/>
  <c r="U1621" i="2" s="1"/>
  <c r="K1622" i="2"/>
  <c r="U1622" i="2" s="1"/>
  <c r="K1623" i="2"/>
  <c r="U1623" i="2" s="1"/>
  <c r="K1624" i="2"/>
  <c r="U1624" i="2" s="1"/>
  <c r="K1625" i="2"/>
  <c r="U1625" i="2" s="1"/>
  <c r="K1626" i="2"/>
  <c r="U1626" i="2" s="1"/>
  <c r="K1627" i="2"/>
  <c r="U1627" i="2" s="1"/>
  <c r="K1628" i="2"/>
  <c r="U1628" i="2" s="1"/>
  <c r="K1629" i="2"/>
  <c r="U1629" i="2" s="1"/>
  <c r="K1630" i="2"/>
  <c r="U1630" i="2" s="1"/>
  <c r="K1631" i="2"/>
  <c r="U1631" i="2" s="1"/>
  <c r="K1632" i="2"/>
  <c r="U1632" i="2" s="1"/>
  <c r="K1633" i="2"/>
  <c r="U1633" i="2" s="1"/>
  <c r="K1634" i="2"/>
  <c r="U1634" i="2" s="1"/>
  <c r="K1635" i="2"/>
  <c r="U1635" i="2" s="1"/>
  <c r="K1636" i="2"/>
  <c r="U1636" i="2" s="1"/>
  <c r="K1637" i="2"/>
  <c r="U1637" i="2" s="1"/>
  <c r="K1638" i="2"/>
  <c r="U1638" i="2" s="1"/>
  <c r="K1639" i="2"/>
  <c r="U1639" i="2" s="1"/>
  <c r="K1640" i="2"/>
  <c r="U1640" i="2" s="1"/>
  <c r="K1641" i="2"/>
  <c r="U1641" i="2" s="1"/>
  <c r="K1642" i="2"/>
  <c r="U1642" i="2" s="1"/>
  <c r="K1643" i="2"/>
  <c r="U1643" i="2" s="1"/>
  <c r="K1644" i="2"/>
  <c r="U1644" i="2" s="1"/>
  <c r="K1645" i="2"/>
  <c r="U1645" i="2" s="1"/>
  <c r="K1646" i="2"/>
  <c r="U1646" i="2" s="1"/>
  <c r="K1647" i="2"/>
  <c r="U1647" i="2" s="1"/>
  <c r="K1648" i="2"/>
  <c r="U1648" i="2" s="1"/>
  <c r="K1649" i="2"/>
  <c r="U1649" i="2" s="1"/>
  <c r="K1650" i="2"/>
  <c r="U1650" i="2" s="1"/>
  <c r="K1651" i="2"/>
  <c r="U1651" i="2" s="1"/>
  <c r="K1652" i="2"/>
  <c r="U1652" i="2" s="1"/>
  <c r="K1653" i="2"/>
  <c r="U1653" i="2" s="1"/>
  <c r="K1654" i="2"/>
  <c r="U1654" i="2" s="1"/>
  <c r="K1655" i="2"/>
  <c r="U1655" i="2" s="1"/>
  <c r="K1656" i="2"/>
  <c r="U1656" i="2" s="1"/>
  <c r="K1657" i="2"/>
  <c r="U1657" i="2" s="1"/>
  <c r="K1658" i="2"/>
  <c r="U1658" i="2" s="1"/>
  <c r="K1659" i="2"/>
  <c r="U1659" i="2" s="1"/>
  <c r="K1660" i="2"/>
  <c r="U1660" i="2" s="1"/>
  <c r="K1661" i="2"/>
  <c r="U1661" i="2" s="1"/>
  <c r="K1662" i="2"/>
  <c r="U1662" i="2" s="1"/>
  <c r="K1663" i="2"/>
  <c r="U1663" i="2" s="1"/>
  <c r="K1664" i="2"/>
  <c r="U1664" i="2" s="1"/>
  <c r="K1665" i="2"/>
  <c r="U1665" i="2" s="1"/>
  <c r="K1666" i="2"/>
  <c r="U1666" i="2" s="1"/>
  <c r="K1667" i="2"/>
  <c r="U1667" i="2" s="1"/>
  <c r="K1668" i="2"/>
  <c r="U1668" i="2" s="1"/>
  <c r="K1669" i="2"/>
  <c r="U1669" i="2" s="1"/>
  <c r="K1670" i="2"/>
  <c r="U1670" i="2" s="1"/>
  <c r="K1671" i="2"/>
  <c r="U1671" i="2" s="1"/>
  <c r="K1672" i="2"/>
  <c r="U1672" i="2" s="1"/>
  <c r="K1673" i="2"/>
  <c r="U1673" i="2" s="1"/>
  <c r="K1674" i="2"/>
  <c r="U1674" i="2" s="1"/>
  <c r="K1675" i="2"/>
  <c r="U1675" i="2" s="1"/>
  <c r="K1676" i="2"/>
  <c r="U1676" i="2" s="1"/>
  <c r="K1677" i="2"/>
  <c r="U1677" i="2" s="1"/>
  <c r="K1678" i="2"/>
  <c r="U1678" i="2" s="1"/>
  <c r="K1679" i="2"/>
  <c r="U1679" i="2" s="1"/>
  <c r="K1680" i="2"/>
  <c r="U1680" i="2" s="1"/>
  <c r="K1681" i="2"/>
  <c r="U1681" i="2" s="1"/>
  <c r="K1682" i="2"/>
  <c r="U1682" i="2" s="1"/>
  <c r="K1683" i="2"/>
  <c r="U1683" i="2" s="1"/>
  <c r="K1684" i="2"/>
  <c r="U1684" i="2" s="1"/>
  <c r="K1685" i="2"/>
  <c r="U1685" i="2" s="1"/>
  <c r="K1686" i="2"/>
  <c r="U1686" i="2" s="1"/>
  <c r="K1687" i="2"/>
  <c r="U1687" i="2" s="1"/>
  <c r="K1688" i="2"/>
  <c r="U1688" i="2" s="1"/>
  <c r="K1689" i="2"/>
  <c r="U1689" i="2" s="1"/>
  <c r="K1690" i="2"/>
  <c r="U1690" i="2" s="1"/>
  <c r="K1691" i="2"/>
  <c r="U1691" i="2" s="1"/>
  <c r="K1692" i="2"/>
  <c r="U1692" i="2" s="1"/>
  <c r="K1693" i="2"/>
  <c r="U1693" i="2" s="1"/>
  <c r="K1694" i="2"/>
  <c r="U1694" i="2" s="1"/>
  <c r="K1695" i="2"/>
  <c r="U1695" i="2" s="1"/>
  <c r="K1696" i="2"/>
  <c r="U1696" i="2" s="1"/>
  <c r="K1697" i="2"/>
  <c r="U1697" i="2" s="1"/>
  <c r="K1698" i="2"/>
  <c r="U1698" i="2" s="1"/>
  <c r="K1699" i="2"/>
  <c r="U1699" i="2" s="1"/>
  <c r="K1700" i="2"/>
  <c r="U1700" i="2" s="1"/>
  <c r="K1701" i="2"/>
  <c r="U1701" i="2" s="1"/>
  <c r="K1702" i="2"/>
  <c r="U1702" i="2" s="1"/>
  <c r="K1703" i="2"/>
  <c r="U1703" i="2" s="1"/>
  <c r="K1704" i="2"/>
  <c r="U1704" i="2" s="1"/>
  <c r="K1705" i="2"/>
  <c r="U1705" i="2" s="1"/>
  <c r="K1706" i="2"/>
  <c r="U1706" i="2" s="1"/>
  <c r="K1707" i="2"/>
  <c r="U1707" i="2" s="1"/>
  <c r="K1708" i="2"/>
  <c r="U1708" i="2" s="1"/>
  <c r="K1709" i="2"/>
  <c r="U1709" i="2" s="1"/>
  <c r="K1710" i="2"/>
  <c r="U1710" i="2" s="1"/>
  <c r="K1711" i="2"/>
  <c r="U1711" i="2" s="1"/>
  <c r="K1712" i="2"/>
  <c r="U1712" i="2" s="1"/>
  <c r="K1713" i="2"/>
  <c r="U1713" i="2" s="1"/>
  <c r="K1714" i="2"/>
  <c r="U1714" i="2" s="1"/>
  <c r="K1715" i="2"/>
  <c r="U1715" i="2" s="1"/>
  <c r="K1716" i="2"/>
  <c r="U1716" i="2" s="1"/>
  <c r="K1717" i="2"/>
  <c r="U1717" i="2" s="1"/>
  <c r="K1718" i="2"/>
  <c r="U1718" i="2" s="1"/>
  <c r="K1719" i="2"/>
  <c r="U1719" i="2" s="1"/>
  <c r="K1720" i="2"/>
  <c r="U1720" i="2" s="1"/>
  <c r="K1721" i="2"/>
  <c r="U1721" i="2" s="1"/>
  <c r="K1722" i="2"/>
  <c r="U1722" i="2" s="1"/>
  <c r="K1723" i="2"/>
  <c r="U1723" i="2" s="1"/>
  <c r="K1724" i="2"/>
  <c r="U1724" i="2" s="1"/>
  <c r="K1725" i="2"/>
  <c r="U1725" i="2" s="1"/>
  <c r="K1726" i="2"/>
  <c r="U1726" i="2" s="1"/>
  <c r="K1727" i="2"/>
  <c r="U1727" i="2" s="1"/>
  <c r="K1728" i="2"/>
  <c r="U1728" i="2" s="1"/>
  <c r="K1729" i="2"/>
  <c r="U1729" i="2" s="1"/>
  <c r="K1730" i="2"/>
  <c r="U1730" i="2" s="1"/>
  <c r="K1731" i="2"/>
  <c r="U1731" i="2" s="1"/>
  <c r="K1732" i="2"/>
  <c r="U1732" i="2" s="1"/>
  <c r="K1733" i="2"/>
  <c r="U1733" i="2" s="1"/>
  <c r="K1734" i="2"/>
  <c r="U1734" i="2" s="1"/>
  <c r="K1735" i="2"/>
  <c r="U1735" i="2" s="1"/>
  <c r="K1736" i="2"/>
  <c r="U1736" i="2" s="1"/>
  <c r="K1737" i="2"/>
  <c r="U1737" i="2" s="1"/>
  <c r="K1738" i="2"/>
  <c r="U1738" i="2" s="1"/>
  <c r="K1739" i="2"/>
  <c r="U1739" i="2" s="1"/>
  <c r="K1740" i="2"/>
  <c r="U1740" i="2" s="1"/>
  <c r="K1741" i="2"/>
  <c r="U1741" i="2" s="1"/>
  <c r="K1742" i="2"/>
  <c r="U1742" i="2" s="1"/>
  <c r="K1743" i="2"/>
  <c r="U1743" i="2" s="1"/>
  <c r="K1744" i="2"/>
  <c r="U1744" i="2" s="1"/>
  <c r="K1745" i="2"/>
  <c r="U1745" i="2" s="1"/>
  <c r="K1746" i="2"/>
  <c r="U1746" i="2" s="1"/>
  <c r="K1747" i="2"/>
  <c r="U1747" i="2" s="1"/>
  <c r="K1748" i="2"/>
  <c r="U1748" i="2" s="1"/>
  <c r="K1749" i="2"/>
  <c r="U1749" i="2" s="1"/>
  <c r="K1750" i="2"/>
  <c r="U1750" i="2" s="1"/>
  <c r="K1751" i="2"/>
  <c r="U1751" i="2" s="1"/>
  <c r="K1752" i="2"/>
  <c r="U1752" i="2" s="1"/>
  <c r="K1753" i="2"/>
  <c r="U1753" i="2" s="1"/>
  <c r="K1754" i="2"/>
  <c r="U1754" i="2" s="1"/>
  <c r="K1755" i="2"/>
  <c r="U1755" i="2" s="1"/>
  <c r="K1756" i="2"/>
  <c r="U1756" i="2" s="1"/>
  <c r="K1757" i="2"/>
  <c r="U1757" i="2" s="1"/>
  <c r="K1758" i="2"/>
  <c r="U1758" i="2" s="1"/>
  <c r="K1759" i="2"/>
  <c r="U1759" i="2" s="1"/>
  <c r="K1760" i="2"/>
  <c r="U1760" i="2" s="1"/>
  <c r="K1761" i="2"/>
  <c r="U1761" i="2" s="1"/>
  <c r="K1762" i="2"/>
  <c r="U1762" i="2" s="1"/>
  <c r="K1763" i="2"/>
  <c r="U1763" i="2" s="1"/>
  <c r="K1764" i="2"/>
  <c r="U1764" i="2" s="1"/>
  <c r="K1765" i="2"/>
  <c r="U1765" i="2" s="1"/>
  <c r="K1766" i="2"/>
  <c r="U1766" i="2" s="1"/>
  <c r="K1767" i="2"/>
  <c r="U1767" i="2" s="1"/>
  <c r="K1768" i="2"/>
  <c r="U1768" i="2" s="1"/>
  <c r="K1769" i="2"/>
  <c r="U1769" i="2" s="1"/>
  <c r="K1770" i="2"/>
  <c r="U1770" i="2" s="1"/>
  <c r="K1771" i="2"/>
  <c r="U1771" i="2" s="1"/>
  <c r="K1772" i="2"/>
  <c r="U1772" i="2" s="1"/>
  <c r="K1773" i="2"/>
  <c r="U1773" i="2" s="1"/>
  <c r="K1774" i="2"/>
  <c r="U1774" i="2" s="1"/>
  <c r="K1775" i="2"/>
  <c r="U1775" i="2" s="1"/>
  <c r="K1776" i="2"/>
  <c r="U1776" i="2" s="1"/>
  <c r="K1777" i="2"/>
  <c r="U1777" i="2" s="1"/>
  <c r="K1778" i="2"/>
  <c r="U1778" i="2" s="1"/>
  <c r="K1779" i="2"/>
  <c r="U1779" i="2" s="1"/>
  <c r="K1780" i="2"/>
  <c r="U1780" i="2" s="1"/>
  <c r="K1781" i="2"/>
  <c r="U1781" i="2" s="1"/>
  <c r="K1782" i="2"/>
  <c r="U1782" i="2" s="1"/>
  <c r="K1783" i="2"/>
  <c r="U1783" i="2" s="1"/>
  <c r="K1784" i="2"/>
  <c r="U1784" i="2" s="1"/>
  <c r="K1785" i="2"/>
  <c r="U1785" i="2" s="1"/>
  <c r="K1786" i="2"/>
  <c r="U1786" i="2" s="1"/>
  <c r="K1787" i="2"/>
  <c r="U1787" i="2" s="1"/>
  <c r="K1788" i="2"/>
  <c r="U1788" i="2" s="1"/>
  <c r="K1789" i="2"/>
  <c r="U1789" i="2" s="1"/>
  <c r="K1790" i="2"/>
  <c r="U1790" i="2" s="1"/>
  <c r="K1791" i="2"/>
  <c r="U1791" i="2" s="1"/>
  <c r="K1792" i="2"/>
  <c r="U1792" i="2" s="1"/>
  <c r="K1793" i="2"/>
  <c r="U1793" i="2" s="1"/>
  <c r="K1794" i="2"/>
  <c r="U1794" i="2" s="1"/>
  <c r="K1795" i="2"/>
  <c r="U1795" i="2" s="1"/>
  <c r="K1796" i="2"/>
  <c r="U1796" i="2" s="1"/>
  <c r="K1797" i="2"/>
  <c r="U1797" i="2" s="1"/>
  <c r="K1798" i="2"/>
  <c r="U1798" i="2" s="1"/>
  <c r="K1799" i="2"/>
  <c r="U1799" i="2" s="1"/>
  <c r="K1800" i="2"/>
  <c r="U1800" i="2" s="1"/>
  <c r="K1801" i="2"/>
  <c r="U1801" i="2" s="1"/>
  <c r="K1802" i="2"/>
  <c r="U1802" i="2" s="1"/>
  <c r="K1803" i="2"/>
  <c r="U1803" i="2" s="1"/>
  <c r="K1804" i="2"/>
  <c r="U1804" i="2" s="1"/>
  <c r="K1805" i="2"/>
  <c r="U1805" i="2" s="1"/>
  <c r="K1806" i="2"/>
  <c r="U1806" i="2" s="1"/>
  <c r="K1807" i="2"/>
  <c r="U1807" i="2" s="1"/>
  <c r="K1808" i="2"/>
  <c r="U1808" i="2" s="1"/>
  <c r="K1809" i="2"/>
  <c r="U1809" i="2" s="1"/>
  <c r="K1810" i="2"/>
  <c r="U1810" i="2" s="1"/>
  <c r="K1811" i="2"/>
  <c r="U1811" i="2" s="1"/>
  <c r="K1812" i="2"/>
  <c r="U1812" i="2" s="1"/>
  <c r="K1813" i="2"/>
  <c r="U1813" i="2" s="1"/>
  <c r="K1814" i="2"/>
  <c r="U1814" i="2" s="1"/>
  <c r="K1815" i="2"/>
  <c r="U1815" i="2" s="1"/>
  <c r="K1816" i="2"/>
  <c r="U1816" i="2" s="1"/>
  <c r="K1817" i="2"/>
  <c r="U1817" i="2" s="1"/>
  <c r="K1818" i="2"/>
  <c r="U1818" i="2" s="1"/>
  <c r="K1819" i="2"/>
  <c r="U1819" i="2" s="1"/>
  <c r="K1820" i="2"/>
  <c r="U1820" i="2" s="1"/>
  <c r="K1821" i="2"/>
  <c r="U1821" i="2" s="1"/>
  <c r="K1822" i="2"/>
  <c r="U1822" i="2" s="1"/>
  <c r="K1823" i="2"/>
  <c r="U1823" i="2" s="1"/>
  <c r="K1824" i="2"/>
  <c r="U1824" i="2" s="1"/>
  <c r="K1825" i="2"/>
  <c r="U1825" i="2" s="1"/>
  <c r="K1826" i="2"/>
  <c r="U1826" i="2" s="1"/>
  <c r="K1827" i="2"/>
  <c r="U1827" i="2" s="1"/>
  <c r="K1828" i="2"/>
  <c r="U1828" i="2" s="1"/>
  <c r="K1829" i="2"/>
  <c r="U1829" i="2" s="1"/>
  <c r="K1830" i="2"/>
  <c r="U1830" i="2" s="1"/>
  <c r="K1831" i="2"/>
  <c r="U1831" i="2" s="1"/>
  <c r="K1832" i="2"/>
  <c r="U1832" i="2" s="1"/>
  <c r="K1833" i="2"/>
  <c r="U1833" i="2" s="1"/>
  <c r="K1834" i="2"/>
  <c r="U1834" i="2" s="1"/>
  <c r="K1835" i="2"/>
  <c r="U1835" i="2" s="1"/>
  <c r="K1836" i="2"/>
  <c r="U1836" i="2" s="1"/>
  <c r="K1837" i="2"/>
  <c r="U1837" i="2" s="1"/>
  <c r="K1838" i="2"/>
  <c r="U1838" i="2" s="1"/>
  <c r="K1839" i="2"/>
  <c r="U1839" i="2" s="1"/>
  <c r="K1840" i="2"/>
  <c r="U1840" i="2" s="1"/>
  <c r="K1841" i="2"/>
  <c r="U1841" i="2" s="1"/>
  <c r="K1842" i="2"/>
  <c r="U1842" i="2" s="1"/>
  <c r="K1843" i="2"/>
  <c r="U1843" i="2" s="1"/>
  <c r="K1844" i="2"/>
  <c r="U1844" i="2" s="1"/>
  <c r="K1845" i="2"/>
  <c r="U1845" i="2" s="1"/>
  <c r="K1846" i="2"/>
  <c r="U1846" i="2" s="1"/>
  <c r="K1847" i="2"/>
  <c r="U1847" i="2" s="1"/>
  <c r="K1848" i="2"/>
  <c r="U1848" i="2" s="1"/>
  <c r="K1849" i="2"/>
  <c r="U1849" i="2" s="1"/>
  <c r="K1850" i="2"/>
  <c r="U1850" i="2" s="1"/>
  <c r="K1851" i="2"/>
  <c r="U1851" i="2" s="1"/>
  <c r="K1852" i="2"/>
  <c r="U1852" i="2" s="1"/>
  <c r="K1853" i="2"/>
  <c r="U1853" i="2" s="1"/>
  <c r="K1854" i="2"/>
  <c r="U1854" i="2" s="1"/>
  <c r="K1855" i="2"/>
  <c r="U1855" i="2" s="1"/>
  <c r="K1856" i="2"/>
  <c r="U1856" i="2" s="1"/>
  <c r="K1857" i="2"/>
  <c r="U1857" i="2" s="1"/>
  <c r="K1858" i="2"/>
  <c r="U1858" i="2" s="1"/>
  <c r="K1859" i="2"/>
  <c r="U1859" i="2" s="1"/>
  <c r="K1860" i="2"/>
  <c r="U1860" i="2" s="1"/>
  <c r="K1861" i="2"/>
  <c r="U1861" i="2" s="1"/>
  <c r="K1862" i="2"/>
  <c r="U1862" i="2" s="1"/>
  <c r="K1863" i="2"/>
  <c r="U1863" i="2" s="1"/>
  <c r="K1864" i="2"/>
  <c r="U1864" i="2" s="1"/>
  <c r="K1865" i="2"/>
  <c r="U1865" i="2" s="1"/>
  <c r="K1866" i="2"/>
  <c r="U1866" i="2" s="1"/>
  <c r="K1867" i="2"/>
  <c r="U1867" i="2" s="1"/>
  <c r="K1868" i="2"/>
  <c r="U1868" i="2" s="1"/>
  <c r="K1869" i="2"/>
  <c r="U1869" i="2" s="1"/>
  <c r="K1870" i="2"/>
  <c r="U1870" i="2" s="1"/>
  <c r="K1871" i="2"/>
  <c r="U1871" i="2" s="1"/>
  <c r="K1872" i="2"/>
  <c r="U1872" i="2" s="1"/>
  <c r="K1873" i="2"/>
  <c r="U1873" i="2" s="1"/>
  <c r="K1874" i="2"/>
  <c r="U1874" i="2" s="1"/>
  <c r="K1875" i="2"/>
  <c r="U1875" i="2" s="1"/>
  <c r="K1876" i="2"/>
  <c r="U1876" i="2" s="1"/>
  <c r="K1877" i="2"/>
  <c r="U1877" i="2" s="1"/>
  <c r="K1878" i="2"/>
  <c r="U1878" i="2" s="1"/>
  <c r="K1879" i="2"/>
  <c r="U1879" i="2" s="1"/>
  <c r="K1880" i="2"/>
  <c r="U1880" i="2" s="1"/>
  <c r="K1881" i="2"/>
  <c r="U1881" i="2" s="1"/>
  <c r="K1882" i="2"/>
  <c r="U1882" i="2" s="1"/>
  <c r="K1883" i="2"/>
  <c r="U1883" i="2" s="1"/>
  <c r="K1884" i="2"/>
  <c r="U1884" i="2" s="1"/>
  <c r="K1885" i="2"/>
  <c r="U1885" i="2" s="1"/>
  <c r="K1886" i="2"/>
  <c r="U1886" i="2" s="1"/>
  <c r="K1887" i="2"/>
  <c r="U1887" i="2" s="1"/>
  <c r="K1888" i="2"/>
  <c r="U1888" i="2" s="1"/>
  <c r="K1889" i="2"/>
  <c r="U1889" i="2" s="1"/>
  <c r="K1890" i="2"/>
  <c r="U1890" i="2" s="1"/>
  <c r="K1891" i="2"/>
  <c r="U1891" i="2" s="1"/>
  <c r="K1892" i="2"/>
  <c r="U1892" i="2" s="1"/>
  <c r="K1893" i="2"/>
  <c r="U1893" i="2" s="1"/>
  <c r="K1894" i="2"/>
  <c r="U1894" i="2" s="1"/>
  <c r="K1895" i="2"/>
  <c r="U1895" i="2" s="1"/>
  <c r="K1896" i="2"/>
  <c r="U1896" i="2" s="1"/>
  <c r="K1897" i="2"/>
  <c r="U1897" i="2" s="1"/>
  <c r="K1898" i="2"/>
  <c r="U1898" i="2" s="1"/>
  <c r="K1899" i="2"/>
  <c r="U1899" i="2" s="1"/>
  <c r="K1900" i="2"/>
  <c r="U1900" i="2" s="1"/>
  <c r="K1901" i="2"/>
  <c r="U1901" i="2" s="1"/>
  <c r="K1902" i="2"/>
  <c r="U1902" i="2" s="1"/>
  <c r="K1903" i="2"/>
  <c r="U1903" i="2" s="1"/>
  <c r="K1904" i="2"/>
  <c r="U1904" i="2" s="1"/>
  <c r="K1905" i="2"/>
  <c r="U1905" i="2" s="1"/>
  <c r="K1906" i="2"/>
  <c r="U1906" i="2" s="1"/>
  <c r="K1907" i="2"/>
  <c r="U1907" i="2" s="1"/>
  <c r="K1908" i="2"/>
  <c r="U1908" i="2" s="1"/>
  <c r="K1909" i="2"/>
  <c r="U1909" i="2" s="1"/>
  <c r="K1910" i="2"/>
  <c r="U1910" i="2" s="1"/>
  <c r="K1911" i="2"/>
  <c r="U1911" i="2" s="1"/>
  <c r="K1912" i="2"/>
  <c r="U1912" i="2" s="1"/>
  <c r="K1913" i="2"/>
  <c r="U1913" i="2" s="1"/>
  <c r="K1914" i="2"/>
  <c r="U1914" i="2" s="1"/>
  <c r="K1915" i="2"/>
  <c r="U1915" i="2" s="1"/>
  <c r="K1916" i="2"/>
  <c r="U1916" i="2" s="1"/>
  <c r="K1917" i="2"/>
  <c r="U1917" i="2" s="1"/>
  <c r="K1918" i="2"/>
  <c r="U1918" i="2" s="1"/>
  <c r="K1919" i="2"/>
  <c r="U1919" i="2" s="1"/>
  <c r="K1920" i="2"/>
  <c r="U1920" i="2" s="1"/>
  <c r="K1921" i="2"/>
  <c r="U1921" i="2" s="1"/>
  <c r="K1922" i="2"/>
  <c r="U1922" i="2" s="1"/>
  <c r="K1923" i="2"/>
  <c r="U1923" i="2" s="1"/>
  <c r="K1924" i="2"/>
  <c r="U1924" i="2" s="1"/>
  <c r="K1925" i="2"/>
  <c r="U1925" i="2" s="1"/>
  <c r="K1926" i="2"/>
  <c r="U1926" i="2" s="1"/>
  <c r="K1927" i="2"/>
  <c r="U1927" i="2" s="1"/>
  <c r="K1928" i="2"/>
  <c r="U1928" i="2" s="1"/>
  <c r="K1929" i="2"/>
  <c r="U1929" i="2" s="1"/>
  <c r="K1930" i="2"/>
  <c r="U1930" i="2" s="1"/>
  <c r="K1931" i="2"/>
  <c r="U1931" i="2" s="1"/>
  <c r="K1932" i="2"/>
  <c r="U1932" i="2" s="1"/>
  <c r="K1933" i="2"/>
  <c r="U1933" i="2" s="1"/>
  <c r="K1934" i="2"/>
  <c r="U1934" i="2" s="1"/>
  <c r="K1935" i="2"/>
  <c r="U1935" i="2" s="1"/>
  <c r="K1936" i="2"/>
  <c r="U1936" i="2" s="1"/>
  <c r="K1937" i="2"/>
  <c r="U1937" i="2" s="1"/>
  <c r="K1938" i="2"/>
  <c r="U1938" i="2" s="1"/>
  <c r="K1939" i="2"/>
  <c r="U1939" i="2" s="1"/>
  <c r="K1940" i="2"/>
  <c r="U1940" i="2" s="1"/>
  <c r="K1941" i="2"/>
  <c r="U1941" i="2" s="1"/>
  <c r="K1942" i="2"/>
  <c r="U1942" i="2" s="1"/>
  <c r="K1943" i="2"/>
  <c r="U1943" i="2" s="1"/>
  <c r="K1944" i="2"/>
  <c r="U1944" i="2" s="1"/>
  <c r="K1945" i="2"/>
  <c r="U1945" i="2" s="1"/>
  <c r="K1946" i="2"/>
  <c r="U1946" i="2" s="1"/>
  <c r="K1947" i="2"/>
  <c r="U1947" i="2" s="1"/>
  <c r="K1948" i="2"/>
  <c r="U1948" i="2" s="1"/>
  <c r="K1949" i="2"/>
  <c r="U1949" i="2" s="1"/>
  <c r="K1950" i="2"/>
  <c r="U1950" i="2" s="1"/>
  <c r="K1951" i="2"/>
  <c r="U1951" i="2" s="1"/>
  <c r="K1952" i="2"/>
  <c r="U1952" i="2" s="1"/>
  <c r="K1953" i="2"/>
  <c r="U1953" i="2" s="1"/>
  <c r="K1954" i="2"/>
  <c r="U1954" i="2" s="1"/>
  <c r="K1955" i="2"/>
  <c r="U1955" i="2" s="1"/>
  <c r="K1956" i="2"/>
  <c r="U1956" i="2" s="1"/>
  <c r="K1957" i="2"/>
  <c r="U1957" i="2" s="1"/>
  <c r="K1958" i="2"/>
  <c r="U1958" i="2" s="1"/>
  <c r="K1959" i="2"/>
  <c r="U1959" i="2" s="1"/>
  <c r="K1960" i="2"/>
  <c r="U1960" i="2" s="1"/>
  <c r="K1961" i="2"/>
  <c r="U1961" i="2" s="1"/>
  <c r="K1962" i="2"/>
  <c r="U1962" i="2" s="1"/>
  <c r="K1963" i="2"/>
  <c r="U1963" i="2" s="1"/>
  <c r="K1964" i="2"/>
  <c r="U1964" i="2" s="1"/>
  <c r="K1965" i="2"/>
  <c r="U1965" i="2" s="1"/>
  <c r="K1966" i="2"/>
  <c r="U1966" i="2" s="1"/>
  <c r="K1967" i="2"/>
  <c r="U1967" i="2" s="1"/>
  <c r="K1968" i="2"/>
  <c r="U1968" i="2" s="1"/>
  <c r="K1969" i="2"/>
  <c r="U1969" i="2" s="1"/>
  <c r="K1970" i="2"/>
  <c r="U1970" i="2" s="1"/>
  <c r="K1971" i="2"/>
  <c r="U1971" i="2" s="1"/>
  <c r="K1972" i="2"/>
  <c r="U1972" i="2" s="1"/>
  <c r="K1973" i="2"/>
  <c r="U1973" i="2" s="1"/>
  <c r="K1974" i="2"/>
  <c r="U1974" i="2" s="1"/>
  <c r="K1975" i="2"/>
  <c r="U1975" i="2" s="1"/>
  <c r="K1976" i="2"/>
  <c r="U1976" i="2" s="1"/>
  <c r="K1977" i="2"/>
  <c r="U1977" i="2" s="1"/>
  <c r="K1978" i="2"/>
  <c r="U1978" i="2" s="1"/>
  <c r="K1979" i="2"/>
  <c r="U1979" i="2" s="1"/>
  <c r="K1980" i="2"/>
  <c r="U1980" i="2" s="1"/>
  <c r="K1981" i="2"/>
  <c r="U1981" i="2" s="1"/>
  <c r="K1982" i="2"/>
  <c r="U1982" i="2" s="1"/>
  <c r="K1983" i="2"/>
  <c r="U1983" i="2" s="1"/>
  <c r="K1984" i="2"/>
  <c r="U1984" i="2" s="1"/>
  <c r="K1985" i="2"/>
  <c r="U1985" i="2" s="1"/>
  <c r="K1986" i="2"/>
  <c r="U1986" i="2" s="1"/>
  <c r="K1987" i="2"/>
  <c r="U1987" i="2" s="1"/>
  <c r="K1988" i="2"/>
  <c r="U1988" i="2" s="1"/>
  <c r="K1989" i="2"/>
  <c r="U1989" i="2" s="1"/>
  <c r="K1990" i="2"/>
  <c r="U1990" i="2" s="1"/>
  <c r="K1991" i="2"/>
  <c r="U1991" i="2" s="1"/>
  <c r="K1992" i="2"/>
  <c r="U1992" i="2" s="1"/>
  <c r="K1993" i="2"/>
  <c r="U1993" i="2" s="1"/>
  <c r="K1994" i="2"/>
  <c r="U1994" i="2" s="1"/>
  <c r="K1995" i="2"/>
  <c r="U1995" i="2" s="1"/>
  <c r="K1996" i="2"/>
  <c r="U1996" i="2" s="1"/>
  <c r="K1997" i="2"/>
  <c r="U1997" i="2" s="1"/>
  <c r="K1998" i="2"/>
  <c r="U1998" i="2" s="1"/>
  <c r="K1999" i="2"/>
  <c r="U1999" i="2" s="1"/>
  <c r="K2000" i="2"/>
  <c r="U2000" i="2" s="1"/>
  <c r="K2001" i="2"/>
  <c r="U2001" i="2" s="1"/>
  <c r="K2002" i="2"/>
  <c r="U2002" i="2" s="1"/>
  <c r="K2003" i="2"/>
  <c r="U2003" i="2" s="1"/>
  <c r="K2004" i="2"/>
  <c r="U2004" i="2" s="1"/>
  <c r="K2005" i="2"/>
  <c r="U2005" i="2" s="1"/>
  <c r="K2006" i="2"/>
  <c r="U2006" i="2" s="1"/>
  <c r="K2007" i="2"/>
  <c r="U2007" i="2" s="1"/>
  <c r="K2008" i="2"/>
  <c r="U2008" i="2" s="1"/>
  <c r="K2009" i="2"/>
  <c r="U2009" i="2" s="1"/>
  <c r="K2010" i="2"/>
  <c r="U2010" i="2" s="1"/>
  <c r="K2011" i="2"/>
  <c r="U2011" i="2" s="1"/>
  <c r="K2012" i="2"/>
  <c r="U2012" i="2" s="1"/>
  <c r="K2013" i="2"/>
  <c r="U2013" i="2" s="1"/>
  <c r="K2014" i="2"/>
  <c r="U2014" i="2" s="1"/>
  <c r="K2015" i="2"/>
  <c r="U2015" i="2" s="1"/>
  <c r="K2016" i="2"/>
  <c r="U2016" i="2" s="1"/>
  <c r="K2017" i="2"/>
  <c r="U2017" i="2" s="1"/>
  <c r="K2018" i="2"/>
  <c r="U2018" i="2" s="1"/>
  <c r="K2019" i="2"/>
  <c r="U2019" i="2" s="1"/>
  <c r="K2020" i="2"/>
  <c r="U2020" i="2" s="1"/>
  <c r="K2021" i="2"/>
  <c r="U2021" i="2" s="1"/>
  <c r="K2022" i="2"/>
  <c r="U2022" i="2" s="1"/>
  <c r="K2023" i="2"/>
  <c r="U2023" i="2" s="1"/>
  <c r="K2024" i="2"/>
  <c r="U2024" i="2" s="1"/>
  <c r="K2025" i="2"/>
  <c r="U2025" i="2" s="1"/>
  <c r="K2026" i="2"/>
  <c r="U2026" i="2" s="1"/>
  <c r="K2027" i="2"/>
  <c r="U2027" i="2" s="1"/>
  <c r="K2028" i="2"/>
  <c r="U2028" i="2" s="1"/>
  <c r="K2029" i="2"/>
  <c r="U2029" i="2" s="1"/>
  <c r="K2030" i="2"/>
  <c r="U2030" i="2" s="1"/>
  <c r="K2031" i="2"/>
  <c r="U2031" i="2" s="1"/>
  <c r="K2032" i="2"/>
  <c r="U2032" i="2" s="1"/>
  <c r="K2033" i="2"/>
  <c r="U2033" i="2" s="1"/>
  <c r="K2034" i="2"/>
  <c r="U2034" i="2" s="1"/>
  <c r="K2035" i="2"/>
  <c r="U2035" i="2" s="1"/>
  <c r="K2036" i="2"/>
  <c r="U2036" i="2" s="1"/>
  <c r="K2037" i="2"/>
  <c r="U2037" i="2" s="1"/>
  <c r="K2038" i="2"/>
  <c r="U2038" i="2" s="1"/>
  <c r="K2039" i="2"/>
  <c r="U2039" i="2" s="1"/>
  <c r="K2040" i="2"/>
  <c r="U2040" i="2" s="1"/>
  <c r="K2041" i="2"/>
  <c r="U2041" i="2" s="1"/>
  <c r="K2042" i="2"/>
  <c r="U2042" i="2" s="1"/>
  <c r="K2043" i="2"/>
  <c r="U2043" i="2" s="1"/>
  <c r="K2044" i="2"/>
  <c r="U2044" i="2" s="1"/>
  <c r="K2045" i="2"/>
  <c r="U2045" i="2" s="1"/>
  <c r="K2046" i="2"/>
  <c r="U2046" i="2" s="1"/>
  <c r="K2047" i="2"/>
  <c r="U2047" i="2" s="1"/>
  <c r="K2048" i="2"/>
  <c r="U2048" i="2" s="1"/>
  <c r="K2049" i="2"/>
  <c r="U2049" i="2" s="1"/>
  <c r="K2050" i="2"/>
  <c r="U2050" i="2" s="1"/>
  <c r="K2051" i="2"/>
  <c r="U2051" i="2" s="1"/>
  <c r="K2052" i="2"/>
  <c r="U2052" i="2" s="1"/>
  <c r="K2053" i="2"/>
  <c r="U2053" i="2" s="1"/>
  <c r="K2054" i="2"/>
  <c r="U2054" i="2" s="1"/>
  <c r="K2055" i="2"/>
  <c r="U2055" i="2" s="1"/>
  <c r="K2056" i="2"/>
  <c r="U2056" i="2" s="1"/>
  <c r="K2057" i="2"/>
  <c r="U2057" i="2" s="1"/>
  <c r="K2058" i="2"/>
  <c r="U2058" i="2" s="1"/>
  <c r="K2059" i="2"/>
  <c r="U2059" i="2" s="1"/>
  <c r="K2060" i="2"/>
  <c r="U2060" i="2" s="1"/>
  <c r="K2061" i="2"/>
  <c r="U2061" i="2" s="1"/>
  <c r="K2062" i="2"/>
  <c r="U2062" i="2" s="1"/>
  <c r="K2063" i="2"/>
  <c r="U2063" i="2" s="1"/>
  <c r="K2064" i="2"/>
  <c r="U2064" i="2" s="1"/>
  <c r="K2065" i="2"/>
  <c r="U2065" i="2" s="1"/>
  <c r="K2066" i="2"/>
  <c r="U2066" i="2" s="1"/>
  <c r="K2067" i="2"/>
  <c r="U2067" i="2" s="1"/>
  <c r="K2068" i="2"/>
  <c r="U2068" i="2" s="1"/>
  <c r="K2069" i="2"/>
  <c r="U2069" i="2" s="1"/>
  <c r="K2070" i="2"/>
  <c r="U2070" i="2" s="1"/>
  <c r="K2071" i="2"/>
  <c r="U2071" i="2" s="1"/>
  <c r="K2072" i="2"/>
  <c r="U2072" i="2" s="1"/>
  <c r="K2073" i="2"/>
  <c r="U2073" i="2" s="1"/>
  <c r="K2074" i="2"/>
  <c r="U2074" i="2" s="1"/>
  <c r="K2075" i="2"/>
  <c r="U2075" i="2" s="1"/>
  <c r="K2076" i="2"/>
  <c r="U2076" i="2" s="1"/>
  <c r="K2077" i="2"/>
  <c r="U2077" i="2" s="1"/>
  <c r="K2078" i="2"/>
  <c r="U2078" i="2" s="1"/>
  <c r="K2079" i="2"/>
  <c r="U2079" i="2" s="1"/>
  <c r="K2080" i="2"/>
  <c r="U2080" i="2" s="1"/>
  <c r="K2081" i="2"/>
  <c r="U2081" i="2" s="1"/>
  <c r="K2082" i="2"/>
  <c r="U2082" i="2" s="1"/>
  <c r="K2083" i="2"/>
  <c r="U2083" i="2" s="1"/>
  <c r="K2084" i="2"/>
  <c r="U2084" i="2" s="1"/>
  <c r="K2085" i="2"/>
  <c r="U2085" i="2" s="1"/>
  <c r="K2086" i="2"/>
  <c r="U2086" i="2" s="1"/>
  <c r="K2087" i="2"/>
  <c r="U2087" i="2" s="1"/>
  <c r="K2088" i="2"/>
  <c r="U2088" i="2" s="1"/>
  <c r="K2089" i="2"/>
  <c r="U2089" i="2" s="1"/>
  <c r="K2090" i="2"/>
  <c r="U2090" i="2" s="1"/>
  <c r="K2091" i="2"/>
  <c r="U2091" i="2" s="1"/>
  <c r="K2092" i="2"/>
  <c r="U2092" i="2" s="1"/>
  <c r="K2093" i="2"/>
  <c r="U2093" i="2" s="1"/>
  <c r="K2094" i="2"/>
  <c r="U2094" i="2" s="1"/>
  <c r="K2095" i="2"/>
  <c r="U2095" i="2" s="1"/>
  <c r="K2096" i="2"/>
  <c r="U2096" i="2" s="1"/>
  <c r="K2097" i="2"/>
  <c r="U2097" i="2" s="1"/>
  <c r="K2098" i="2"/>
  <c r="U2098" i="2" s="1"/>
  <c r="K2099" i="2"/>
  <c r="U2099" i="2" s="1"/>
  <c r="K2100" i="2"/>
  <c r="U2100" i="2" s="1"/>
  <c r="K2101" i="2"/>
  <c r="U2101" i="2" s="1"/>
  <c r="K2102" i="2"/>
  <c r="U2102" i="2" s="1"/>
  <c r="K2103" i="2"/>
  <c r="U2103" i="2" s="1"/>
  <c r="K2104" i="2"/>
  <c r="U2104" i="2" s="1"/>
  <c r="K2105" i="2"/>
  <c r="U2105" i="2" s="1"/>
  <c r="K2106" i="2"/>
  <c r="U2106" i="2" s="1"/>
  <c r="K2107" i="2"/>
  <c r="U2107" i="2" s="1"/>
  <c r="K2108" i="2"/>
  <c r="U2108" i="2" s="1"/>
  <c r="K2109" i="2"/>
  <c r="U2109" i="2" s="1"/>
  <c r="K2110" i="2"/>
  <c r="U2110" i="2" s="1"/>
  <c r="K2111" i="2"/>
  <c r="U2111" i="2" s="1"/>
  <c r="K2112" i="2"/>
  <c r="U2112" i="2" s="1"/>
  <c r="K2113" i="2"/>
  <c r="U2113" i="2" s="1"/>
  <c r="K2114" i="2"/>
  <c r="U2114" i="2" s="1"/>
  <c r="K2115" i="2"/>
  <c r="U2115" i="2" s="1"/>
  <c r="K2116" i="2"/>
  <c r="U2116" i="2" s="1"/>
  <c r="K2117" i="2"/>
  <c r="U2117" i="2" s="1"/>
  <c r="K2118" i="2"/>
  <c r="U2118" i="2" s="1"/>
  <c r="K2119" i="2"/>
  <c r="U2119" i="2" s="1"/>
  <c r="K2120" i="2"/>
  <c r="U2120" i="2" s="1"/>
  <c r="E49" i="35" l="1"/>
  <c r="F49" i="35" s="1"/>
  <c r="H49" i="35" s="1"/>
  <c r="E48" i="35"/>
  <c r="F48" i="35" s="1"/>
  <c r="H48" i="35" s="1"/>
  <c r="E47" i="35"/>
  <c r="F47" i="35" s="1"/>
  <c r="H47" i="35" s="1"/>
  <c r="E46" i="35"/>
  <c r="F46" i="35" s="1"/>
  <c r="H46" i="35" s="1"/>
  <c r="E45" i="35"/>
  <c r="F45" i="35" s="1"/>
  <c r="H45" i="35" s="1"/>
  <c r="E44" i="35"/>
  <c r="F44" i="35" s="1"/>
  <c r="H44" i="35" s="1"/>
  <c r="E43" i="35"/>
  <c r="F43" i="35" s="1"/>
  <c r="H43" i="35" s="1"/>
  <c r="E42" i="35"/>
  <c r="F42" i="35" s="1"/>
  <c r="H42" i="35" s="1"/>
  <c r="E41" i="35"/>
  <c r="F41" i="35" s="1"/>
  <c r="H41" i="35" s="1"/>
  <c r="H71" i="35"/>
  <c r="E66" i="35"/>
  <c r="F66" i="35" s="1"/>
  <c r="E65" i="35"/>
  <c r="F65" i="35" s="1"/>
  <c r="E64" i="35"/>
  <c r="F64" i="35" s="1"/>
  <c r="H64" i="35" s="1"/>
  <c r="E63" i="35"/>
  <c r="F63" i="35" s="1"/>
  <c r="H63" i="35" s="1"/>
  <c r="E59" i="35"/>
  <c r="F59" i="35" s="1"/>
  <c r="H59" i="35" s="1"/>
  <c r="E58" i="35"/>
  <c r="F58" i="35" s="1"/>
  <c r="E57" i="35"/>
  <c r="F57" i="35" s="1"/>
  <c r="E56" i="35"/>
  <c r="F56" i="35" s="1"/>
  <c r="E55" i="35"/>
  <c r="F55" i="35" s="1"/>
  <c r="E54" i="35"/>
  <c r="F54" i="35" s="1"/>
  <c r="H38" i="35"/>
  <c r="H37" i="35"/>
  <c r="E34" i="35"/>
  <c r="F34" i="35" s="1"/>
  <c r="H18" i="35"/>
  <c r="D21" i="35"/>
  <c r="D76" i="35" s="1"/>
  <c r="E16" i="35"/>
  <c r="F16" i="35" s="1"/>
  <c r="H16" i="35" s="1"/>
  <c r="H55" i="35" l="1"/>
  <c r="H54" i="35"/>
  <c r="H56" i="35"/>
  <c r="H34" i="35"/>
  <c r="H65" i="35"/>
  <c r="H57" i="35"/>
  <c r="H58" i="35"/>
  <c r="H66" i="35"/>
  <c r="M11" i="28" l="1"/>
  <c r="M13" i="28"/>
  <c r="M14" i="28"/>
  <c r="M15" i="28"/>
  <c r="M16" i="28"/>
  <c r="M17" i="28"/>
  <c r="M18" i="28"/>
  <c r="M19" i="28"/>
  <c r="M20" i="28"/>
  <c r="M21" i="28"/>
  <c r="M22" i="28"/>
  <c r="M23" i="28"/>
  <c r="M24" i="28"/>
  <c r="M25" i="28"/>
  <c r="M26" i="28"/>
  <c r="M27" i="28"/>
  <c r="M28" i="28"/>
  <c r="M29" i="28"/>
  <c r="M30" i="28"/>
  <c r="M10" i="28"/>
  <c r="M33" i="28" l="1"/>
  <c r="A37" i="37" l="1"/>
  <c r="A38" i="37"/>
  <c r="A39" i="37"/>
  <c r="A40" i="37"/>
  <c r="A41" i="37"/>
  <c r="A42" i="37"/>
  <c r="A43" i="37"/>
  <c r="A44" i="37"/>
  <c r="A45" i="37"/>
  <c r="A46" i="37"/>
  <c r="A47" i="37"/>
  <c r="A48" i="37"/>
  <c r="A49" i="37"/>
  <c r="O325" i="2"/>
  <c r="Q325" i="2"/>
  <c r="O326" i="2"/>
  <c r="Q326" i="2"/>
  <c r="O327" i="2"/>
  <c r="Q327" i="2"/>
  <c r="O335" i="2"/>
  <c r="Q335" i="2"/>
  <c r="O340" i="2"/>
  <c r="Q340" i="2"/>
  <c r="O347" i="2"/>
  <c r="Q347" i="2"/>
  <c r="O348" i="2"/>
  <c r="Q348" i="2"/>
  <c r="O353" i="2"/>
  <c r="Q353" i="2"/>
  <c r="O354" i="2"/>
  <c r="Q354" i="2"/>
  <c r="O355" i="2"/>
  <c r="Q355" i="2"/>
  <c r="O357" i="2"/>
  <c r="Q357" i="2"/>
  <c r="O358" i="2"/>
  <c r="Q358" i="2"/>
  <c r="O359" i="2"/>
  <c r="Q359" i="2"/>
  <c r="O360" i="2"/>
  <c r="Q360" i="2"/>
  <c r="O361" i="2"/>
  <c r="Q361" i="2"/>
  <c r="O362" i="2"/>
  <c r="Q362" i="2"/>
  <c r="O363" i="2"/>
  <c r="Q363" i="2"/>
  <c r="O371" i="2"/>
  <c r="Q371" i="2"/>
  <c r="O372" i="2"/>
  <c r="Q372" i="2"/>
  <c r="O373" i="2"/>
  <c r="Q373" i="2"/>
  <c r="O374" i="2"/>
  <c r="Q374" i="2"/>
  <c r="O375" i="2"/>
  <c r="Q375" i="2"/>
  <c r="O376" i="2"/>
  <c r="Q376" i="2"/>
  <c r="O377" i="2"/>
  <c r="Q377" i="2"/>
  <c r="O378" i="2"/>
  <c r="Q378" i="2"/>
  <c r="O379" i="2"/>
  <c r="Q379" i="2"/>
  <c r="O380" i="2"/>
  <c r="Q380" i="2"/>
  <c r="O381" i="2"/>
  <c r="Q381" i="2"/>
  <c r="O382" i="2"/>
  <c r="Q382" i="2"/>
  <c r="O383" i="2"/>
  <c r="Q383" i="2"/>
  <c r="O384" i="2"/>
  <c r="Q384" i="2"/>
  <c r="O385" i="2"/>
  <c r="Q385" i="2"/>
  <c r="O386" i="2"/>
  <c r="Q386" i="2"/>
  <c r="O387" i="2"/>
  <c r="Q387" i="2"/>
  <c r="O388" i="2"/>
  <c r="Q388" i="2"/>
  <c r="O389" i="2"/>
  <c r="Q389" i="2"/>
  <c r="O390" i="2"/>
  <c r="Q390" i="2"/>
  <c r="O391" i="2"/>
  <c r="Q391" i="2"/>
  <c r="O403" i="2"/>
  <c r="Q403" i="2"/>
  <c r="O404" i="2"/>
  <c r="Q404" i="2"/>
  <c r="O405" i="2"/>
  <c r="Q405" i="2"/>
  <c r="O406" i="2"/>
  <c r="Q406" i="2"/>
  <c r="O411" i="2"/>
  <c r="Q411" i="2"/>
  <c r="O416" i="2"/>
  <c r="Q416" i="2"/>
  <c r="O417" i="2"/>
  <c r="Q417" i="2"/>
  <c r="O418" i="2"/>
  <c r="Q418" i="2"/>
  <c r="O419" i="2"/>
  <c r="Q419" i="2"/>
  <c r="O420" i="2"/>
  <c r="Q420" i="2"/>
  <c r="O421" i="2"/>
  <c r="Q421" i="2"/>
  <c r="O422" i="2"/>
  <c r="Q422" i="2"/>
  <c r="O423" i="2"/>
  <c r="Q423" i="2"/>
  <c r="O424" i="2"/>
  <c r="Q424" i="2"/>
  <c r="O425" i="2"/>
  <c r="Q425" i="2"/>
  <c r="O426" i="2"/>
  <c r="Q426" i="2"/>
  <c r="O427" i="2"/>
  <c r="Q427" i="2"/>
  <c r="O428" i="2"/>
  <c r="Q428" i="2"/>
  <c r="O429" i="2"/>
  <c r="Q429" i="2"/>
  <c r="O430" i="2"/>
  <c r="Q430" i="2"/>
  <c r="O431" i="2"/>
  <c r="Q431" i="2"/>
  <c r="O432" i="2"/>
  <c r="Q432" i="2"/>
  <c r="O440" i="2"/>
  <c r="Q440" i="2"/>
  <c r="O441" i="2"/>
  <c r="Q441" i="2"/>
  <c r="O442" i="2"/>
  <c r="Q442" i="2"/>
  <c r="O443" i="2"/>
  <c r="Q443" i="2"/>
  <c r="O451" i="2"/>
  <c r="Q451" i="2"/>
  <c r="O452" i="2"/>
  <c r="Q452" i="2"/>
  <c r="O453" i="2"/>
  <c r="Q453" i="2"/>
  <c r="O454" i="2"/>
  <c r="Q454" i="2"/>
  <c r="O455" i="2"/>
  <c r="Q455" i="2"/>
  <c r="O456" i="2"/>
  <c r="Q456" i="2"/>
  <c r="O457" i="2"/>
  <c r="Q457" i="2"/>
  <c r="O458" i="2"/>
  <c r="Q458" i="2"/>
  <c r="O459" i="2"/>
  <c r="Q459" i="2"/>
  <c r="O460" i="2"/>
  <c r="Q460" i="2"/>
  <c r="O461" i="2"/>
  <c r="Q461" i="2"/>
  <c r="O462" i="2"/>
  <c r="Q462" i="2"/>
  <c r="O463" i="2"/>
  <c r="Q463" i="2"/>
  <c r="O464" i="2"/>
  <c r="Q464" i="2"/>
  <c r="O465" i="2"/>
  <c r="Q465" i="2"/>
  <c r="O466" i="2"/>
  <c r="Q466" i="2"/>
  <c r="O480" i="2"/>
  <c r="Q480" i="2"/>
  <c r="O487" i="2"/>
  <c r="Q487" i="2"/>
  <c r="O495" i="2"/>
  <c r="Q495" i="2"/>
  <c r="O496" i="2"/>
  <c r="Q496" i="2"/>
  <c r="O497" i="2"/>
  <c r="Q497" i="2"/>
  <c r="O498" i="2"/>
  <c r="Q498" i="2"/>
  <c r="O499" i="2"/>
  <c r="Q499" i="2"/>
  <c r="O500" i="2"/>
  <c r="Q500" i="2"/>
  <c r="O501" i="2"/>
  <c r="Q501" i="2"/>
  <c r="O502" i="2"/>
  <c r="Q502" i="2"/>
  <c r="O503" i="2"/>
  <c r="Q503" i="2"/>
  <c r="O504" i="2"/>
  <c r="Q504" i="2"/>
  <c r="O505" i="2"/>
  <c r="Q505" i="2"/>
  <c r="O506" i="2"/>
  <c r="Q506" i="2"/>
  <c r="O507" i="2"/>
  <c r="Q507" i="2"/>
  <c r="O508" i="2"/>
  <c r="Q508" i="2"/>
  <c r="O509" i="2"/>
  <c r="Q509" i="2"/>
  <c r="O510" i="2"/>
  <c r="Q510" i="2"/>
  <c r="O511" i="2"/>
  <c r="Q511" i="2"/>
  <c r="O512" i="2"/>
  <c r="Q512" i="2"/>
  <c r="O513" i="2"/>
  <c r="Q513" i="2"/>
  <c r="O517" i="2"/>
  <c r="Q517" i="2"/>
  <c r="O518" i="2"/>
  <c r="Q518" i="2"/>
  <c r="O519" i="2"/>
  <c r="Q519" i="2"/>
  <c r="O520" i="2"/>
  <c r="Q520" i="2"/>
  <c r="O521" i="2"/>
  <c r="Q521" i="2"/>
  <c r="O522" i="2"/>
  <c r="Q522" i="2"/>
  <c r="O523" i="2"/>
  <c r="Q523" i="2"/>
  <c r="O535" i="2"/>
  <c r="Q535" i="2"/>
  <c r="O538" i="2"/>
  <c r="Q538" i="2"/>
  <c r="O539" i="2"/>
  <c r="Q539" i="2"/>
  <c r="O540" i="2"/>
  <c r="Q540" i="2"/>
  <c r="O541" i="2"/>
  <c r="Q541" i="2"/>
  <c r="O542" i="2"/>
  <c r="Q542" i="2"/>
  <c r="O543" i="2"/>
  <c r="Q543" i="2"/>
  <c r="O544" i="2"/>
  <c r="Q544" i="2"/>
  <c r="O545" i="2"/>
  <c r="Q545" i="2"/>
  <c r="O546" i="2"/>
  <c r="Q546" i="2"/>
  <c r="O547" i="2"/>
  <c r="Q547" i="2"/>
  <c r="O548" i="2"/>
  <c r="Q548" i="2"/>
  <c r="O549" i="2"/>
  <c r="Q549" i="2"/>
  <c r="O550" i="2"/>
  <c r="Q550" i="2"/>
  <c r="O551" i="2"/>
  <c r="Q551" i="2"/>
  <c r="O552" i="2"/>
  <c r="Q552" i="2"/>
  <c r="O553" i="2"/>
  <c r="Q553" i="2"/>
  <c r="O554" i="2"/>
  <c r="Q554" i="2"/>
  <c r="O555" i="2"/>
  <c r="Q555" i="2"/>
  <c r="O556" i="2"/>
  <c r="Q556" i="2"/>
  <c r="O557" i="2"/>
  <c r="Q557" i="2"/>
  <c r="O558" i="2"/>
  <c r="Q558" i="2"/>
  <c r="O559" i="2"/>
  <c r="Q559" i="2"/>
  <c r="O560" i="2"/>
  <c r="Q560" i="2"/>
  <c r="O561" i="2"/>
  <c r="Q561" i="2"/>
  <c r="O562" i="2"/>
  <c r="Q562" i="2"/>
  <c r="O563" i="2"/>
  <c r="Q563" i="2"/>
  <c r="O564" i="2"/>
  <c r="Q564" i="2"/>
  <c r="O565" i="2"/>
  <c r="Q565" i="2"/>
  <c r="O566" i="2"/>
  <c r="Q566" i="2"/>
  <c r="O580" i="2"/>
  <c r="Q580" i="2"/>
  <c r="O581" i="2"/>
  <c r="Q581" i="2"/>
  <c r="O592" i="2"/>
  <c r="Q592" i="2"/>
  <c r="O600" i="2"/>
  <c r="Q600" i="2"/>
  <c r="O601" i="2"/>
  <c r="Q601" i="2"/>
  <c r="O602" i="2"/>
  <c r="Q602" i="2"/>
  <c r="O603" i="2"/>
  <c r="Q603" i="2"/>
  <c r="O604" i="2"/>
  <c r="Q604" i="2"/>
  <c r="O605" i="2"/>
  <c r="Q605" i="2"/>
  <c r="O606" i="2"/>
  <c r="Q606" i="2"/>
  <c r="O607" i="2"/>
  <c r="Q607" i="2"/>
  <c r="O608" i="2"/>
  <c r="Q608" i="2"/>
  <c r="O609" i="2"/>
  <c r="Q609" i="2"/>
  <c r="O610" i="2"/>
  <c r="Q610" i="2"/>
  <c r="O611" i="2"/>
  <c r="Q611" i="2"/>
  <c r="O612" i="2"/>
  <c r="Q612" i="2"/>
  <c r="O623" i="2"/>
  <c r="Q623" i="2"/>
  <c r="O624" i="2"/>
  <c r="Q624" i="2"/>
  <c r="O625" i="2"/>
  <c r="Q625" i="2"/>
  <c r="O626" i="2"/>
  <c r="Q626" i="2"/>
  <c r="O630" i="2"/>
  <c r="Q630" i="2"/>
  <c r="O631" i="2"/>
  <c r="Q631" i="2"/>
  <c r="O632" i="2"/>
  <c r="Q632" i="2"/>
  <c r="O633" i="2"/>
  <c r="Q633" i="2"/>
  <c r="O634" i="2"/>
  <c r="Q634" i="2"/>
  <c r="O635" i="2"/>
  <c r="Q635" i="2"/>
  <c r="O636" i="2"/>
  <c r="Q636" i="2"/>
  <c r="O637" i="2"/>
  <c r="Q637" i="2"/>
  <c r="O638" i="2"/>
  <c r="Q638" i="2"/>
  <c r="O648" i="2"/>
  <c r="Q648" i="2"/>
  <c r="O649" i="2"/>
  <c r="Q649" i="2"/>
  <c r="O650" i="2"/>
  <c r="Q650" i="2"/>
  <c r="O653" i="2"/>
  <c r="Q653" i="2"/>
  <c r="O654" i="2"/>
  <c r="Q654" i="2"/>
  <c r="O655" i="2"/>
  <c r="Q655" i="2"/>
  <c r="O656" i="2"/>
  <c r="Q656" i="2"/>
  <c r="O657" i="2"/>
  <c r="Q657" i="2"/>
  <c r="O658" i="2"/>
  <c r="Q658" i="2"/>
  <c r="O659" i="2"/>
  <c r="Q659" i="2"/>
  <c r="O660" i="2"/>
  <c r="Q660" i="2"/>
  <c r="O671" i="2"/>
  <c r="Q671" i="2"/>
  <c r="O672" i="2"/>
  <c r="Q672" i="2"/>
  <c r="O673" i="2"/>
  <c r="Q673" i="2"/>
  <c r="O674" i="2"/>
  <c r="Q674" i="2"/>
  <c r="O675" i="2"/>
  <c r="Q675" i="2"/>
  <c r="O676" i="2"/>
  <c r="Q676" i="2"/>
  <c r="O677" i="2"/>
  <c r="Q677" i="2"/>
  <c r="O678" i="2"/>
  <c r="Q678" i="2"/>
  <c r="O688" i="2"/>
  <c r="Q688" i="2"/>
  <c r="O699" i="2"/>
  <c r="Q699" i="2"/>
  <c r="O700" i="2"/>
  <c r="Q700" i="2"/>
  <c r="O701" i="2"/>
  <c r="Q701" i="2"/>
  <c r="O702" i="2"/>
  <c r="Q702" i="2"/>
  <c r="O703" i="2"/>
  <c r="Q703" i="2"/>
  <c r="O714" i="2"/>
  <c r="Q714" i="2"/>
  <c r="O715" i="2"/>
  <c r="Q715" i="2"/>
  <c r="O716" i="2"/>
  <c r="Q716" i="2"/>
  <c r="O717" i="2"/>
  <c r="Q717" i="2"/>
  <c r="O718" i="2"/>
  <c r="Q718" i="2"/>
  <c r="O719" i="2"/>
  <c r="Q719" i="2"/>
  <c r="O720" i="2"/>
  <c r="Q720" i="2"/>
  <c r="O721" i="2"/>
  <c r="Q721" i="2"/>
  <c r="O722" i="2"/>
  <c r="Q722" i="2"/>
  <c r="O723" i="2"/>
  <c r="Q723" i="2"/>
  <c r="O724" i="2"/>
  <c r="Q724" i="2"/>
  <c r="O725" i="2"/>
  <c r="Q725" i="2"/>
  <c r="O726" i="2"/>
  <c r="Q726" i="2"/>
  <c r="O727" i="2"/>
  <c r="Q727" i="2"/>
  <c r="O728" i="2"/>
  <c r="Q728" i="2"/>
  <c r="O729" i="2"/>
  <c r="Q729" i="2"/>
  <c r="O730" i="2"/>
  <c r="Q730" i="2"/>
  <c r="O731" i="2"/>
  <c r="Q731" i="2"/>
  <c r="O732" i="2"/>
  <c r="Q732" i="2"/>
  <c r="O733" i="2"/>
  <c r="Q733" i="2"/>
  <c r="O734" i="2"/>
  <c r="Q734" i="2"/>
  <c r="O751" i="2"/>
  <c r="Q751" i="2"/>
  <c r="O752" i="2"/>
  <c r="Q752" i="2"/>
  <c r="O753" i="2"/>
  <c r="Q753" i="2"/>
  <c r="O754" i="2"/>
  <c r="Q754" i="2"/>
  <c r="O755" i="2"/>
  <c r="Q755" i="2"/>
  <c r="O756" i="2"/>
  <c r="Q756" i="2"/>
  <c r="O757" i="2"/>
  <c r="Q757" i="2"/>
  <c r="O758" i="2"/>
  <c r="Q758" i="2"/>
  <c r="O759" i="2"/>
  <c r="Q759" i="2"/>
  <c r="O760" i="2"/>
  <c r="Q760" i="2"/>
  <c r="O761" i="2"/>
  <c r="Q761" i="2"/>
  <c r="O762" i="2"/>
  <c r="Q762" i="2"/>
  <c r="O767" i="2"/>
  <c r="Q767" i="2"/>
  <c r="O768" i="2"/>
  <c r="Q768" i="2"/>
  <c r="O769" i="2"/>
  <c r="Q769" i="2"/>
  <c r="O770" i="2"/>
  <c r="Q770" i="2"/>
  <c r="O771" i="2"/>
  <c r="Q771" i="2"/>
  <c r="O772" i="2"/>
  <c r="Q772" i="2"/>
  <c r="O773" i="2"/>
  <c r="Q773" i="2"/>
  <c r="O774" i="2"/>
  <c r="Q774" i="2"/>
  <c r="O775" i="2"/>
  <c r="Q775" i="2"/>
  <c r="O777" i="2"/>
  <c r="Q777" i="2"/>
  <c r="O778" i="2"/>
  <c r="Q778" i="2"/>
  <c r="O779" i="2"/>
  <c r="Q779" i="2"/>
  <c r="O780" i="2"/>
  <c r="Q780" i="2"/>
  <c r="O781" i="2"/>
  <c r="Q781" i="2"/>
  <c r="O782" i="2"/>
  <c r="Q782" i="2"/>
  <c r="O783" i="2"/>
  <c r="Q783" i="2"/>
  <c r="O784" i="2"/>
  <c r="Q784" i="2"/>
  <c r="O785" i="2"/>
  <c r="Q785" i="2"/>
  <c r="O786" i="2"/>
  <c r="Q786" i="2"/>
  <c r="O787" i="2"/>
  <c r="Q787" i="2"/>
  <c r="O788" i="2"/>
  <c r="Q788" i="2"/>
  <c r="O789" i="2"/>
  <c r="Q789" i="2"/>
  <c r="O795" i="2"/>
  <c r="Q795" i="2"/>
  <c r="O806" i="2"/>
  <c r="Q806" i="2"/>
  <c r="O807" i="2"/>
  <c r="Q807" i="2"/>
  <c r="O808" i="2"/>
  <c r="Q808" i="2"/>
  <c r="O809" i="2"/>
  <c r="Q809" i="2"/>
  <c r="O810" i="2"/>
  <c r="Q810" i="2"/>
  <c r="O811" i="2"/>
  <c r="Q811" i="2"/>
  <c r="O812" i="2"/>
  <c r="Q812" i="2"/>
  <c r="O813" i="2"/>
  <c r="Q813" i="2"/>
  <c r="O823" i="2"/>
  <c r="Q823" i="2"/>
  <c r="O824" i="2"/>
  <c r="Q824" i="2"/>
  <c r="O825" i="2"/>
  <c r="Q825" i="2"/>
  <c r="O834" i="2"/>
  <c r="Q834" i="2"/>
  <c r="O835" i="2"/>
  <c r="Q835" i="2"/>
  <c r="O836" i="2"/>
  <c r="Q836" i="2"/>
  <c r="O837" i="2"/>
  <c r="Q837" i="2"/>
  <c r="O838" i="2"/>
  <c r="Q838" i="2"/>
  <c r="O839" i="2"/>
  <c r="Q839" i="2"/>
  <c r="O840" i="2"/>
  <c r="Q840" i="2"/>
  <c r="O841" i="2"/>
  <c r="Q841" i="2"/>
  <c r="O842" i="2"/>
  <c r="Q842" i="2"/>
  <c r="O843" i="2"/>
  <c r="Q843" i="2"/>
  <c r="O844" i="2"/>
  <c r="Q844" i="2"/>
  <c r="O845" i="2"/>
  <c r="Q845" i="2"/>
  <c r="O856" i="2"/>
  <c r="Q856" i="2"/>
  <c r="O857" i="2"/>
  <c r="Q857" i="2"/>
  <c r="O858" i="2"/>
  <c r="Q858" i="2"/>
  <c r="O859" i="2"/>
  <c r="Q859" i="2"/>
  <c r="O860" i="2"/>
  <c r="Q860" i="2"/>
  <c r="O861" i="2"/>
  <c r="Q861" i="2"/>
  <c r="O863" i="2"/>
  <c r="Q863" i="2"/>
  <c r="O864" i="2"/>
  <c r="Q864" i="2"/>
  <c r="O865" i="2"/>
  <c r="Q865" i="2"/>
  <c r="O866" i="2"/>
  <c r="Q866" i="2"/>
  <c r="O867" i="2"/>
  <c r="Q867" i="2"/>
  <c r="O868" i="2"/>
  <c r="Q868" i="2"/>
  <c r="O869" i="2"/>
  <c r="Q869" i="2"/>
  <c r="O870" i="2"/>
  <c r="Q870" i="2"/>
  <c r="O871" i="2"/>
  <c r="Q871" i="2"/>
  <c r="O872" i="2"/>
  <c r="Q872" i="2"/>
  <c r="O873" i="2"/>
  <c r="Q873" i="2"/>
  <c r="O874" i="2"/>
  <c r="Q874" i="2"/>
  <c r="O875" i="2"/>
  <c r="Q875" i="2"/>
  <c r="O876" i="2"/>
  <c r="Q876" i="2"/>
  <c r="O877" i="2"/>
  <c r="Q877" i="2"/>
  <c r="O878" i="2"/>
  <c r="Q878" i="2"/>
  <c r="O879" i="2"/>
  <c r="Q879" i="2"/>
  <c r="O880" i="2"/>
  <c r="Q880" i="2"/>
  <c r="O881" i="2"/>
  <c r="Q881" i="2"/>
  <c r="O882" i="2"/>
  <c r="Q882" i="2"/>
  <c r="O896" i="2"/>
  <c r="Q896" i="2"/>
  <c r="O897" i="2"/>
  <c r="Q897" i="2"/>
  <c r="O898" i="2"/>
  <c r="Q898" i="2"/>
  <c r="O899" i="2"/>
  <c r="Q899" i="2"/>
  <c r="O900" i="2"/>
  <c r="Q900" i="2"/>
  <c r="O901" i="2"/>
  <c r="Q901" i="2"/>
  <c r="O902" i="2"/>
  <c r="Q902" i="2"/>
  <c r="O903" i="2"/>
  <c r="Q903" i="2"/>
  <c r="O904" i="2"/>
  <c r="Q904" i="2"/>
  <c r="O905" i="2"/>
  <c r="Q905" i="2"/>
  <c r="O906" i="2"/>
  <c r="Q906" i="2"/>
  <c r="O907" i="2"/>
  <c r="Q907" i="2"/>
  <c r="O908" i="2"/>
  <c r="Q908" i="2"/>
  <c r="O909" i="2"/>
  <c r="Q909" i="2"/>
  <c r="O910" i="2"/>
  <c r="Q910" i="2"/>
  <c r="O921" i="2"/>
  <c r="Q921" i="2"/>
  <c r="O922" i="2"/>
  <c r="Q922" i="2"/>
  <c r="O923" i="2"/>
  <c r="Q923" i="2"/>
  <c r="O924" i="2"/>
  <c r="Q924" i="2"/>
  <c r="O925" i="2"/>
  <c r="Q925" i="2"/>
  <c r="O926" i="2"/>
  <c r="Q926" i="2"/>
  <c r="O927" i="2"/>
  <c r="Q927" i="2"/>
  <c r="O928" i="2"/>
  <c r="Q928" i="2"/>
  <c r="O929" i="2"/>
  <c r="Q929" i="2"/>
  <c r="O935" i="2"/>
  <c r="Q935" i="2"/>
  <c r="O936" i="2"/>
  <c r="Q936" i="2"/>
  <c r="O937" i="2"/>
  <c r="Q937" i="2"/>
  <c r="O938" i="2"/>
  <c r="Q938" i="2"/>
  <c r="O939" i="2"/>
  <c r="Q939" i="2"/>
  <c r="O940" i="2"/>
  <c r="Q940" i="2"/>
  <c r="O941" i="2"/>
  <c r="Q941" i="2"/>
  <c r="O942" i="2"/>
  <c r="Q942" i="2"/>
  <c r="O943" i="2"/>
  <c r="Q943" i="2"/>
  <c r="O944" i="2"/>
  <c r="Q944" i="2"/>
  <c r="O946" i="2"/>
  <c r="Q946" i="2"/>
  <c r="O947" i="2"/>
  <c r="Q947" i="2"/>
  <c r="O948" i="2"/>
  <c r="Q948" i="2"/>
  <c r="O949" i="2"/>
  <c r="Q949" i="2"/>
  <c r="O950" i="2"/>
  <c r="Q950" i="2"/>
  <c r="O951" i="2"/>
  <c r="Q951" i="2"/>
  <c r="O952" i="2"/>
  <c r="Q952" i="2"/>
  <c r="O953" i="2"/>
  <c r="Q953" i="2"/>
  <c r="O958" i="2"/>
  <c r="Q958" i="2"/>
  <c r="O959" i="2"/>
  <c r="Q959" i="2"/>
  <c r="O960" i="2"/>
  <c r="Q960" i="2"/>
  <c r="O961" i="2"/>
  <c r="Q961" i="2"/>
  <c r="O967" i="2"/>
  <c r="Q967" i="2"/>
  <c r="O968" i="2"/>
  <c r="Q968" i="2"/>
  <c r="O969" i="2"/>
  <c r="Q969" i="2"/>
  <c r="O970" i="2"/>
  <c r="Q970" i="2"/>
  <c r="O971" i="2"/>
  <c r="Q971" i="2"/>
  <c r="O972" i="2"/>
  <c r="Q972" i="2"/>
  <c r="O973" i="2"/>
  <c r="Q973" i="2"/>
  <c r="O974" i="2"/>
  <c r="Q974" i="2"/>
  <c r="O975" i="2"/>
  <c r="Q975" i="2"/>
  <c r="O979" i="2"/>
  <c r="Q979" i="2"/>
  <c r="O980" i="2"/>
  <c r="Q980" i="2"/>
  <c r="O981" i="2"/>
  <c r="Q981" i="2"/>
  <c r="O982" i="2"/>
  <c r="Q982" i="2"/>
  <c r="O983" i="2"/>
  <c r="Q983" i="2"/>
  <c r="O984" i="2"/>
  <c r="Q984" i="2"/>
  <c r="O985" i="2"/>
  <c r="Q985" i="2"/>
  <c r="O986" i="2"/>
  <c r="Q986" i="2"/>
  <c r="O987" i="2"/>
  <c r="Q987" i="2"/>
  <c r="O988" i="2"/>
  <c r="Q988" i="2"/>
  <c r="O989" i="2"/>
  <c r="Q989" i="2"/>
  <c r="O990" i="2"/>
  <c r="Q990" i="2"/>
  <c r="O991" i="2"/>
  <c r="Q991" i="2"/>
  <c r="O992" i="2"/>
  <c r="Q992" i="2"/>
  <c r="O993" i="2"/>
  <c r="Q993" i="2"/>
  <c r="O994" i="2"/>
  <c r="Q994" i="2"/>
  <c r="O995" i="2"/>
  <c r="Q995" i="2"/>
  <c r="O996" i="2"/>
  <c r="Q996" i="2"/>
  <c r="O997" i="2"/>
  <c r="Q997" i="2"/>
  <c r="O998" i="2"/>
  <c r="Q998" i="2"/>
  <c r="O999" i="2"/>
  <c r="Q999" i="2"/>
  <c r="O1000" i="2"/>
  <c r="Q1000" i="2"/>
  <c r="O1011" i="2"/>
  <c r="Q1011" i="2"/>
  <c r="O1012" i="2"/>
  <c r="Q1012" i="2"/>
  <c r="O1013" i="2"/>
  <c r="Q1013" i="2"/>
  <c r="O1014" i="2"/>
  <c r="Q1014" i="2"/>
  <c r="O1015" i="2"/>
  <c r="Q1015" i="2"/>
  <c r="O1016" i="2"/>
  <c r="Q1016" i="2"/>
  <c r="O1017" i="2"/>
  <c r="Q1017" i="2"/>
  <c r="O1018" i="2"/>
  <c r="Q1018" i="2"/>
  <c r="O1019" i="2"/>
  <c r="Q1019" i="2"/>
  <c r="O1020" i="2"/>
  <c r="Q1020" i="2"/>
  <c r="O1021" i="2"/>
  <c r="Q1021" i="2"/>
  <c r="O1022" i="2"/>
  <c r="Q1022" i="2"/>
  <c r="O1023" i="2"/>
  <c r="Q1023" i="2"/>
  <c r="O1034" i="2"/>
  <c r="Q1034" i="2"/>
  <c r="O1035" i="2"/>
  <c r="Q1035" i="2"/>
  <c r="O1036" i="2"/>
  <c r="Q1036" i="2"/>
  <c r="O1037" i="2"/>
  <c r="Q1037" i="2"/>
  <c r="O1038" i="2"/>
  <c r="Q1038" i="2"/>
  <c r="O1039" i="2"/>
  <c r="Q1039" i="2"/>
  <c r="O1041" i="2"/>
  <c r="Q1041" i="2"/>
  <c r="O1042" i="2"/>
  <c r="Q1042" i="2"/>
  <c r="O1043" i="2"/>
  <c r="Q1043" i="2"/>
  <c r="O1044" i="2"/>
  <c r="Q1044" i="2"/>
  <c r="O1045" i="2"/>
  <c r="Q1045" i="2"/>
  <c r="O1046" i="2"/>
  <c r="Q1046" i="2"/>
  <c r="O1047" i="2"/>
  <c r="Q1047" i="2"/>
  <c r="O1048" i="2"/>
  <c r="Q1048" i="2"/>
  <c r="O1049" i="2"/>
  <c r="Q1049" i="2"/>
  <c r="O1050" i="2"/>
  <c r="Q1050" i="2"/>
  <c r="O1051" i="2"/>
  <c r="Q1051" i="2"/>
  <c r="O1052" i="2"/>
  <c r="Q1052" i="2"/>
  <c r="O1053" i="2"/>
  <c r="Q1053" i="2"/>
  <c r="O1054" i="2"/>
  <c r="Q1054" i="2"/>
  <c r="O1055" i="2"/>
  <c r="Q1055" i="2"/>
  <c r="O1056" i="2"/>
  <c r="Q1056" i="2"/>
  <c r="O1057" i="2"/>
  <c r="Q1057" i="2"/>
  <c r="O1058" i="2"/>
  <c r="Q1058" i="2"/>
  <c r="O1059" i="2"/>
  <c r="Q1059" i="2"/>
  <c r="O1060" i="2"/>
  <c r="Q1060" i="2"/>
  <c r="O1061" i="2"/>
  <c r="Q1061" i="2"/>
  <c r="O1062" i="2"/>
  <c r="Q1062" i="2"/>
  <c r="O1063" i="2"/>
  <c r="Q1063" i="2"/>
  <c r="O1064" i="2"/>
  <c r="Q1064" i="2"/>
  <c r="O1065" i="2"/>
  <c r="Q1065" i="2"/>
  <c r="O1074" i="2"/>
  <c r="Q1074" i="2"/>
  <c r="O1075" i="2"/>
  <c r="Q1075" i="2"/>
  <c r="O1076" i="2"/>
  <c r="Q1076" i="2"/>
  <c r="O1077" i="2"/>
  <c r="Q1077" i="2"/>
  <c r="O1078" i="2"/>
  <c r="Q1078" i="2"/>
  <c r="O1079" i="2"/>
  <c r="Q1079" i="2"/>
  <c r="O1080" i="2"/>
  <c r="Q1080" i="2"/>
  <c r="O1081" i="2"/>
  <c r="Q1081" i="2"/>
  <c r="O1082" i="2"/>
  <c r="Q1082" i="2"/>
  <c r="O1083" i="2"/>
  <c r="Q1083" i="2"/>
  <c r="O1087" i="2"/>
  <c r="Q1087" i="2"/>
  <c r="O1088" i="2"/>
  <c r="Q1088" i="2"/>
  <c r="O1089" i="2"/>
  <c r="Q1089" i="2"/>
  <c r="O1090" i="2"/>
  <c r="Q1090" i="2"/>
  <c r="O1091" i="2"/>
  <c r="Q1091" i="2"/>
  <c r="O1092" i="2"/>
  <c r="Q1092" i="2"/>
  <c r="O1093" i="2"/>
  <c r="Q1093" i="2"/>
  <c r="O1094" i="2"/>
  <c r="Q1094" i="2"/>
  <c r="O1095" i="2"/>
  <c r="Q1095" i="2"/>
  <c r="O1096" i="2"/>
  <c r="Q1096" i="2"/>
  <c r="O1107" i="2"/>
  <c r="Q1107" i="2"/>
  <c r="O1108" i="2"/>
  <c r="Q1108" i="2"/>
  <c r="O1109" i="2"/>
  <c r="Q1109" i="2"/>
  <c r="O1110" i="2"/>
  <c r="Q1110" i="2"/>
  <c r="O1111" i="2"/>
  <c r="Q1111" i="2"/>
  <c r="O1112" i="2"/>
  <c r="Q1112" i="2"/>
  <c r="O1113" i="2"/>
  <c r="Q1113" i="2"/>
  <c r="O1114" i="2"/>
  <c r="Q1114" i="2"/>
  <c r="O1115" i="2"/>
  <c r="Q1115" i="2"/>
  <c r="O1116" i="2"/>
  <c r="Q1116" i="2"/>
  <c r="O1117" i="2"/>
  <c r="Q1117" i="2"/>
  <c r="O1119" i="2"/>
  <c r="Q1119" i="2"/>
  <c r="O1120" i="2"/>
  <c r="Q1120" i="2"/>
  <c r="O1121" i="2"/>
  <c r="Q1121" i="2"/>
  <c r="O1122" i="2"/>
  <c r="Q1122" i="2"/>
  <c r="O1123" i="2"/>
  <c r="Q1123" i="2"/>
  <c r="O1124" i="2"/>
  <c r="Q1124" i="2"/>
  <c r="O1125" i="2"/>
  <c r="Q1125" i="2"/>
  <c r="O1126" i="2"/>
  <c r="Q1126" i="2"/>
  <c r="O1127" i="2"/>
  <c r="Q1127" i="2"/>
  <c r="O1128" i="2"/>
  <c r="Q1128" i="2"/>
  <c r="O1129" i="2"/>
  <c r="Q1129" i="2"/>
  <c r="O1130" i="2"/>
  <c r="Q1130" i="2"/>
  <c r="O1131" i="2"/>
  <c r="Q1131" i="2"/>
  <c r="O1132" i="2"/>
  <c r="Q1132" i="2"/>
  <c r="O1133" i="2"/>
  <c r="Q1133" i="2"/>
  <c r="O1134" i="2"/>
  <c r="Q1134" i="2"/>
  <c r="O1135" i="2"/>
  <c r="Q1135" i="2"/>
  <c r="O1136" i="2"/>
  <c r="Q1136" i="2"/>
  <c r="O1137" i="2"/>
  <c r="Q1137" i="2"/>
  <c r="O1138" i="2"/>
  <c r="Q1138" i="2"/>
  <c r="O1139" i="2"/>
  <c r="Q1139" i="2"/>
  <c r="O1140" i="2"/>
  <c r="Q1140" i="2"/>
  <c r="O1141" i="2"/>
  <c r="Q1141" i="2"/>
  <c r="O1142" i="2"/>
  <c r="Q1142" i="2"/>
  <c r="O1143" i="2"/>
  <c r="Q1143" i="2"/>
  <c r="O1144" i="2"/>
  <c r="Q1144" i="2"/>
  <c r="O1145" i="2"/>
  <c r="Q1145" i="2"/>
  <c r="O1146" i="2"/>
  <c r="Q1146" i="2"/>
  <c r="O1147" i="2"/>
  <c r="Q1147" i="2"/>
  <c r="O1152" i="2"/>
  <c r="Q1152" i="2"/>
  <c r="O1153" i="2"/>
  <c r="Q1153" i="2"/>
  <c r="O1154" i="2"/>
  <c r="Q1154" i="2"/>
  <c r="O1155" i="2"/>
  <c r="Q1155" i="2"/>
  <c r="O1156" i="2"/>
  <c r="Q1156" i="2"/>
  <c r="O1157" i="2"/>
  <c r="Q1157" i="2"/>
  <c r="O1158" i="2"/>
  <c r="Q1158" i="2"/>
  <c r="O1159" i="2"/>
  <c r="Q1159" i="2"/>
  <c r="O1160" i="2"/>
  <c r="Q1160" i="2"/>
  <c r="O1161" i="2"/>
  <c r="Q1161" i="2"/>
  <c r="O1162" i="2"/>
  <c r="Q1162" i="2"/>
  <c r="O1163" i="2"/>
  <c r="Q1163" i="2"/>
  <c r="O1164" i="2"/>
  <c r="Q1164" i="2"/>
  <c r="O1165" i="2"/>
  <c r="Q1165" i="2"/>
  <c r="O1166" i="2"/>
  <c r="Q1166" i="2"/>
  <c r="O1167" i="2"/>
  <c r="Q1167" i="2"/>
  <c r="O1168" i="2"/>
  <c r="Q1168" i="2"/>
  <c r="O1169" i="2"/>
  <c r="Q1169" i="2"/>
  <c r="O1170" i="2"/>
  <c r="Q1170" i="2"/>
  <c r="O1171" i="2"/>
  <c r="Q1171" i="2"/>
  <c r="O1172" i="2"/>
  <c r="Q1172" i="2"/>
  <c r="O1173" i="2"/>
  <c r="Q1173" i="2"/>
  <c r="O1174" i="2"/>
  <c r="Q1174" i="2"/>
  <c r="O1175" i="2"/>
  <c r="Q1175" i="2"/>
  <c r="O1176" i="2"/>
  <c r="Q1176" i="2"/>
  <c r="O1177" i="2"/>
  <c r="Q1177" i="2"/>
  <c r="O1178" i="2"/>
  <c r="Q1178" i="2"/>
  <c r="O1179" i="2"/>
  <c r="Q1179" i="2"/>
  <c r="O1180" i="2"/>
  <c r="Q1180" i="2"/>
  <c r="O1181" i="2"/>
  <c r="Q1181" i="2"/>
  <c r="O1182" i="2"/>
  <c r="Q1182" i="2"/>
  <c r="O1183" i="2"/>
  <c r="Q1183" i="2"/>
  <c r="O1184" i="2"/>
  <c r="Q1184" i="2"/>
  <c r="O1185" i="2"/>
  <c r="Q1185" i="2"/>
  <c r="O1186" i="2"/>
  <c r="Q1186" i="2"/>
  <c r="O1187" i="2"/>
  <c r="Q1187" i="2"/>
  <c r="O1188" i="2"/>
  <c r="Q1188" i="2"/>
  <c r="O1189" i="2"/>
  <c r="Q1189" i="2"/>
  <c r="O1190" i="2"/>
  <c r="Q1190" i="2"/>
  <c r="O1191" i="2"/>
  <c r="Q1191" i="2"/>
  <c r="O1192" i="2"/>
  <c r="Q1192" i="2"/>
  <c r="O1193" i="2"/>
  <c r="Q1193" i="2"/>
  <c r="O1196" i="2"/>
  <c r="Q1196" i="2"/>
  <c r="O1198" i="2"/>
  <c r="Q1198" i="2"/>
  <c r="O1199" i="2"/>
  <c r="Q1199" i="2"/>
  <c r="O1200" i="2"/>
  <c r="Q1200" i="2"/>
  <c r="O1201" i="2"/>
  <c r="Q1201" i="2"/>
  <c r="O1202" i="2"/>
  <c r="Q1202" i="2"/>
  <c r="O1203" i="2"/>
  <c r="Q1203" i="2"/>
  <c r="O1204" i="2"/>
  <c r="Q1204" i="2"/>
  <c r="O1205" i="2"/>
  <c r="Q1205" i="2"/>
  <c r="O1206" i="2"/>
  <c r="Q1206" i="2"/>
  <c r="O1207" i="2"/>
  <c r="Q1207" i="2"/>
  <c r="O1208" i="2"/>
  <c r="Q1208" i="2"/>
  <c r="O1209" i="2"/>
  <c r="Q1209" i="2"/>
  <c r="O1210" i="2"/>
  <c r="Q1210" i="2"/>
  <c r="O1211" i="2"/>
  <c r="Q1211" i="2"/>
  <c r="O1212" i="2"/>
  <c r="Q1212" i="2"/>
  <c r="O1213" i="2"/>
  <c r="Q1213" i="2"/>
  <c r="O1214" i="2"/>
  <c r="Q1214" i="2"/>
  <c r="O1215" i="2"/>
  <c r="Q1215" i="2"/>
  <c r="O1216" i="2"/>
  <c r="Q1216" i="2"/>
  <c r="O1217" i="2"/>
  <c r="Q1217" i="2"/>
  <c r="O1223" i="2"/>
  <c r="Q1223" i="2"/>
  <c r="O1224" i="2"/>
  <c r="Q1224" i="2"/>
  <c r="O1225" i="2"/>
  <c r="Q1225" i="2"/>
  <c r="O1229" i="2"/>
  <c r="Q1229" i="2"/>
  <c r="O1230" i="2"/>
  <c r="Q1230" i="2"/>
  <c r="O1231" i="2"/>
  <c r="Q1231" i="2"/>
  <c r="O1232" i="2"/>
  <c r="Q1232" i="2"/>
  <c r="O1233" i="2"/>
  <c r="Q1233" i="2"/>
  <c r="O1234" i="2"/>
  <c r="Q1234" i="2"/>
  <c r="O1235" i="2"/>
  <c r="Q1235" i="2"/>
  <c r="O1236" i="2"/>
  <c r="Q1236" i="2"/>
  <c r="O1237" i="2"/>
  <c r="Q1237" i="2"/>
  <c r="O1238" i="2"/>
  <c r="Q1238" i="2"/>
  <c r="O1239" i="2"/>
  <c r="Q1239" i="2"/>
  <c r="O1240" i="2"/>
  <c r="Q1240" i="2"/>
  <c r="O1241" i="2"/>
  <c r="Q1241" i="2"/>
  <c r="O1242" i="2"/>
  <c r="Q1242" i="2"/>
  <c r="O1243" i="2"/>
  <c r="Q1243" i="2"/>
  <c r="O1244" i="2"/>
  <c r="Q1244" i="2"/>
  <c r="O1245" i="2"/>
  <c r="Q1245" i="2"/>
  <c r="O1246" i="2"/>
  <c r="Q1246" i="2"/>
  <c r="O1247" i="2"/>
  <c r="Q1247" i="2"/>
  <c r="O1248" i="2"/>
  <c r="Q1248" i="2"/>
  <c r="O1249" i="2"/>
  <c r="Q1249" i="2"/>
  <c r="O1250" i="2"/>
  <c r="Q1250" i="2"/>
  <c r="O1251" i="2"/>
  <c r="Q1251" i="2"/>
  <c r="O1252" i="2"/>
  <c r="Q1252" i="2"/>
  <c r="O1253" i="2"/>
  <c r="Q1253" i="2"/>
  <c r="O1254" i="2"/>
  <c r="Q1254" i="2"/>
  <c r="O1255" i="2"/>
  <c r="Q1255" i="2"/>
  <c r="O1257" i="2"/>
  <c r="Q1257" i="2"/>
  <c r="O1258" i="2"/>
  <c r="Q1258" i="2"/>
  <c r="O1259" i="2"/>
  <c r="Q1259" i="2"/>
  <c r="O1262" i="2"/>
  <c r="Q1262" i="2"/>
  <c r="O1263" i="2"/>
  <c r="Q1263" i="2"/>
  <c r="O1264" i="2"/>
  <c r="Q1264" i="2"/>
  <c r="O1265" i="2"/>
  <c r="Q1265" i="2"/>
  <c r="O1266" i="2"/>
  <c r="Q1266" i="2"/>
  <c r="O1267" i="2"/>
  <c r="Q1267" i="2"/>
  <c r="O1268" i="2"/>
  <c r="Q1268" i="2"/>
  <c r="O1269" i="2"/>
  <c r="Q1269" i="2"/>
  <c r="O1270" i="2"/>
  <c r="Q1270" i="2"/>
  <c r="O1271" i="2"/>
  <c r="Q1271" i="2"/>
  <c r="O1272" i="2"/>
  <c r="Q1272" i="2"/>
  <c r="O1273" i="2"/>
  <c r="Q1273" i="2"/>
  <c r="O1274" i="2"/>
  <c r="Q1274" i="2"/>
  <c r="O1275" i="2"/>
  <c r="Q1275" i="2"/>
  <c r="O1276" i="2"/>
  <c r="Q1276" i="2"/>
  <c r="O1277" i="2"/>
  <c r="Q1277" i="2"/>
  <c r="O1278" i="2"/>
  <c r="Q1278" i="2"/>
  <c r="O1279" i="2"/>
  <c r="Q1279" i="2"/>
  <c r="O1280" i="2"/>
  <c r="Q1280" i="2"/>
  <c r="O1281" i="2"/>
  <c r="Q1281" i="2"/>
  <c r="O1282" i="2"/>
  <c r="Q1282" i="2"/>
  <c r="O1283" i="2"/>
  <c r="Q1283" i="2"/>
  <c r="O1287" i="2"/>
  <c r="Q1287" i="2"/>
  <c r="O1288" i="2"/>
  <c r="Q1288" i="2"/>
  <c r="O1289" i="2"/>
  <c r="Q1289" i="2"/>
  <c r="O1290" i="2"/>
  <c r="Q1290" i="2"/>
  <c r="O1291" i="2"/>
  <c r="Q1291" i="2"/>
  <c r="O1292" i="2"/>
  <c r="Q1292" i="2"/>
  <c r="O1295" i="2"/>
  <c r="Q1295" i="2"/>
  <c r="O1296" i="2"/>
  <c r="Q1296" i="2"/>
  <c r="O1297" i="2"/>
  <c r="Q1297" i="2"/>
  <c r="O1298" i="2"/>
  <c r="Q1298" i="2"/>
  <c r="O1299" i="2"/>
  <c r="Q1299" i="2"/>
  <c r="O1300" i="2"/>
  <c r="Q1300" i="2"/>
  <c r="O1301" i="2"/>
  <c r="Q1301" i="2"/>
  <c r="O1302" i="2"/>
  <c r="Q1302" i="2"/>
  <c r="O1303" i="2"/>
  <c r="Q1303" i="2"/>
  <c r="O1304" i="2"/>
  <c r="Q1304" i="2"/>
  <c r="O1305" i="2"/>
  <c r="Q1305" i="2"/>
  <c r="O1306" i="2"/>
  <c r="Q1306" i="2"/>
  <c r="O1307" i="2"/>
  <c r="Q1307" i="2"/>
  <c r="O1308" i="2"/>
  <c r="Q1308" i="2"/>
  <c r="O1309" i="2"/>
  <c r="Q1309" i="2"/>
  <c r="O1310" i="2"/>
  <c r="Q1310" i="2"/>
  <c r="O1313" i="2"/>
  <c r="Q1313" i="2"/>
  <c r="O1314" i="2"/>
  <c r="Q1314" i="2"/>
  <c r="O1316" i="2"/>
  <c r="Q1316" i="2"/>
  <c r="O1317" i="2"/>
  <c r="Q1317" i="2"/>
  <c r="O1318" i="2"/>
  <c r="Q1318" i="2"/>
  <c r="O1319" i="2"/>
  <c r="Q1319" i="2"/>
  <c r="O1320" i="2"/>
  <c r="Q1320" i="2"/>
  <c r="O1321" i="2"/>
  <c r="Q1321" i="2"/>
  <c r="O1322" i="2"/>
  <c r="Q1322" i="2"/>
  <c r="O1323" i="2"/>
  <c r="Q1323" i="2"/>
  <c r="O1324" i="2"/>
  <c r="Q1324" i="2"/>
  <c r="O1325" i="2"/>
  <c r="Q1325" i="2"/>
  <c r="O1326" i="2"/>
  <c r="Q1326" i="2"/>
  <c r="O1327" i="2"/>
  <c r="Q1327" i="2"/>
  <c r="O1328" i="2"/>
  <c r="Q1328" i="2"/>
  <c r="O1329" i="2"/>
  <c r="Q1329" i="2"/>
  <c r="O1330" i="2"/>
  <c r="Q1330" i="2"/>
  <c r="O1331" i="2"/>
  <c r="Q1331" i="2"/>
  <c r="O1332" i="2"/>
  <c r="Q1332" i="2"/>
  <c r="O1336" i="2"/>
  <c r="Q1336" i="2"/>
  <c r="O1337" i="2"/>
  <c r="Q1337" i="2"/>
  <c r="O1338" i="2"/>
  <c r="Q1338" i="2"/>
  <c r="O1339" i="2"/>
  <c r="Q1339" i="2"/>
  <c r="O1340" i="2"/>
  <c r="Q1340" i="2"/>
  <c r="O1341" i="2"/>
  <c r="Q1341" i="2"/>
  <c r="O1342" i="2"/>
  <c r="Q1342" i="2"/>
  <c r="O1343" i="2"/>
  <c r="Q1343" i="2"/>
  <c r="O1344" i="2"/>
  <c r="Q1344" i="2"/>
  <c r="O1345" i="2"/>
  <c r="Q1345" i="2"/>
  <c r="O1346" i="2"/>
  <c r="Q1346" i="2"/>
  <c r="O1347" i="2"/>
  <c r="Q1347" i="2"/>
  <c r="O1348" i="2"/>
  <c r="Q1348" i="2"/>
  <c r="O1349" i="2"/>
  <c r="Q1349" i="2"/>
  <c r="O1350" i="2"/>
  <c r="Q1350" i="2"/>
  <c r="O1351" i="2"/>
  <c r="Q1351" i="2"/>
  <c r="O1354" i="2"/>
  <c r="Q1354" i="2"/>
  <c r="O1355" i="2"/>
  <c r="Q1355" i="2"/>
  <c r="O1356" i="2"/>
  <c r="Q1356" i="2"/>
  <c r="O1357" i="2"/>
  <c r="Q1357" i="2"/>
  <c r="O1358" i="2"/>
  <c r="Q1358" i="2"/>
  <c r="O1359" i="2"/>
  <c r="Q1359" i="2"/>
  <c r="O1360" i="2"/>
  <c r="Q1360" i="2"/>
  <c r="O1361" i="2"/>
  <c r="Q1361" i="2"/>
  <c r="O1362" i="2"/>
  <c r="Q1362" i="2"/>
  <c r="O1363" i="2"/>
  <c r="Q1363" i="2"/>
  <c r="O1364" i="2"/>
  <c r="Q1364" i="2"/>
  <c r="O1365" i="2"/>
  <c r="Q1365" i="2"/>
  <c r="O1366" i="2"/>
  <c r="Q1366" i="2"/>
  <c r="O1367" i="2"/>
  <c r="Q1367" i="2"/>
  <c r="O1368" i="2"/>
  <c r="Q1368" i="2"/>
  <c r="O1369" i="2"/>
  <c r="Q1369" i="2"/>
  <c r="O1370" i="2"/>
  <c r="Q1370" i="2"/>
  <c r="O1371" i="2"/>
  <c r="Q1371" i="2"/>
  <c r="O1372" i="2"/>
  <c r="Q1372" i="2"/>
  <c r="O1374" i="2"/>
  <c r="Q1374" i="2"/>
  <c r="O1375" i="2"/>
  <c r="Q1375" i="2"/>
  <c r="O1379" i="2"/>
  <c r="Q1379" i="2"/>
  <c r="O1381" i="2"/>
  <c r="Q1381" i="2"/>
  <c r="O1382" i="2"/>
  <c r="Q1382" i="2"/>
  <c r="O1383" i="2"/>
  <c r="Q1383" i="2"/>
  <c r="O1384" i="2"/>
  <c r="Q1384" i="2"/>
  <c r="O1385" i="2"/>
  <c r="Q1385" i="2"/>
  <c r="O1386" i="2"/>
  <c r="Q1386" i="2"/>
  <c r="O1387" i="2"/>
  <c r="Q1387" i="2"/>
  <c r="O1388" i="2"/>
  <c r="Q1388" i="2"/>
  <c r="O1389" i="2"/>
  <c r="Q1389" i="2"/>
  <c r="O1390" i="2"/>
  <c r="Q1390" i="2"/>
  <c r="O1391" i="2"/>
  <c r="Q1391" i="2"/>
  <c r="O1392" i="2"/>
  <c r="Q1392" i="2"/>
  <c r="O1393" i="2"/>
  <c r="Q1393" i="2"/>
  <c r="O1394" i="2"/>
  <c r="Q1394" i="2"/>
  <c r="O1395" i="2"/>
  <c r="Q1395" i="2"/>
  <c r="O1396" i="2"/>
  <c r="Q1396" i="2"/>
  <c r="O1397" i="2"/>
  <c r="Q1397" i="2"/>
  <c r="O1398" i="2"/>
  <c r="Q1398" i="2"/>
  <c r="O1401" i="2"/>
  <c r="Q1401" i="2"/>
  <c r="O1403" i="2"/>
  <c r="Q1403" i="2"/>
  <c r="O1404" i="2"/>
  <c r="Q1404" i="2"/>
  <c r="O1405" i="2"/>
  <c r="Q1405" i="2"/>
  <c r="O1406" i="2"/>
  <c r="Q1406" i="2"/>
  <c r="O1407" i="2"/>
  <c r="Q1407" i="2"/>
  <c r="O1408" i="2"/>
  <c r="Q1408" i="2"/>
  <c r="O1409" i="2"/>
  <c r="Q1409" i="2"/>
  <c r="O1410" i="2"/>
  <c r="Q1410" i="2"/>
  <c r="O1411" i="2"/>
  <c r="Q1411" i="2"/>
  <c r="O1412" i="2"/>
  <c r="Q1412" i="2"/>
  <c r="O1413" i="2"/>
  <c r="Q1413" i="2"/>
  <c r="O1414" i="2"/>
  <c r="Q1414" i="2"/>
  <c r="O1415" i="2"/>
  <c r="Q1415" i="2"/>
  <c r="O1416" i="2"/>
  <c r="Q1416" i="2"/>
  <c r="O1417" i="2"/>
  <c r="Q1417" i="2"/>
  <c r="O1418" i="2"/>
  <c r="Q1418" i="2"/>
  <c r="O1419" i="2"/>
  <c r="Q1419" i="2"/>
  <c r="O1420" i="2"/>
  <c r="Q1420" i="2"/>
  <c r="O1421" i="2"/>
  <c r="Q1421" i="2"/>
  <c r="O1422" i="2"/>
  <c r="Q1422" i="2"/>
  <c r="O1423" i="2"/>
  <c r="Q1423" i="2"/>
  <c r="O1424" i="2"/>
  <c r="Q1424" i="2"/>
  <c r="O1425" i="2"/>
  <c r="Q1425" i="2"/>
  <c r="O1426" i="2"/>
  <c r="Q1426" i="2"/>
  <c r="O1427" i="2"/>
  <c r="Q1427" i="2"/>
  <c r="O1428" i="2"/>
  <c r="Q1428" i="2"/>
  <c r="O1429" i="2"/>
  <c r="Q1429" i="2"/>
  <c r="O1430" i="2"/>
  <c r="Q1430" i="2"/>
  <c r="O1431" i="2"/>
  <c r="Q1431" i="2"/>
  <c r="O1432" i="2"/>
  <c r="Q1432" i="2"/>
  <c r="O1433" i="2"/>
  <c r="Q1433" i="2"/>
  <c r="O1434" i="2"/>
  <c r="Q1434" i="2"/>
  <c r="O1435" i="2"/>
  <c r="Q1435" i="2"/>
  <c r="O1436" i="2"/>
  <c r="Q1436" i="2"/>
  <c r="O1437" i="2"/>
  <c r="Q1437" i="2"/>
  <c r="O1438" i="2"/>
  <c r="Q1438" i="2"/>
  <c r="O1439" i="2"/>
  <c r="Q1439" i="2"/>
  <c r="O1440" i="2"/>
  <c r="Q1440" i="2"/>
  <c r="O1443" i="2"/>
  <c r="Q1443" i="2"/>
  <c r="O1445" i="2"/>
  <c r="Q1445" i="2"/>
  <c r="O1446" i="2"/>
  <c r="Q1446" i="2"/>
  <c r="O1447" i="2"/>
  <c r="Q1447" i="2"/>
  <c r="O1448" i="2"/>
  <c r="Q1448" i="2"/>
  <c r="O1449" i="2"/>
  <c r="Q1449" i="2"/>
  <c r="O1450" i="2"/>
  <c r="Q1450" i="2"/>
  <c r="O1451" i="2"/>
  <c r="Q1451" i="2"/>
  <c r="O1452" i="2"/>
  <c r="Q1452" i="2"/>
  <c r="O1453" i="2"/>
  <c r="Q1453" i="2"/>
  <c r="O1454" i="2"/>
  <c r="Q1454" i="2"/>
  <c r="O1455" i="2"/>
  <c r="Q1455" i="2"/>
  <c r="O1456" i="2"/>
  <c r="Q1456" i="2"/>
  <c r="O1457" i="2"/>
  <c r="Q1457" i="2"/>
  <c r="O1458" i="2"/>
  <c r="Q1458" i="2"/>
  <c r="O1459" i="2"/>
  <c r="Q1459" i="2"/>
  <c r="O1460" i="2"/>
  <c r="Q1460" i="2"/>
  <c r="O1461" i="2"/>
  <c r="Q1461" i="2"/>
  <c r="O1462" i="2"/>
  <c r="Q1462" i="2"/>
  <c r="O1463" i="2"/>
  <c r="Q1463" i="2"/>
  <c r="O1464" i="2"/>
  <c r="Q1464" i="2"/>
  <c r="O1465" i="2"/>
  <c r="Q1465" i="2"/>
  <c r="O1466" i="2"/>
  <c r="Q1466" i="2"/>
  <c r="O1467" i="2"/>
  <c r="Q1467" i="2"/>
  <c r="O1468" i="2"/>
  <c r="Q1468" i="2"/>
  <c r="O1469" i="2"/>
  <c r="Q1469" i="2"/>
  <c r="O1470" i="2"/>
  <c r="Q1470" i="2"/>
  <c r="O1471" i="2"/>
  <c r="Q1471" i="2"/>
  <c r="O1474" i="2"/>
  <c r="Q1474" i="2"/>
  <c r="O1476" i="2"/>
  <c r="Q1476" i="2"/>
  <c r="O1477" i="2"/>
  <c r="Q1477" i="2"/>
  <c r="O1478" i="2"/>
  <c r="Q1478" i="2"/>
  <c r="O1479" i="2"/>
  <c r="Q1479" i="2"/>
  <c r="O1480" i="2"/>
  <c r="Q1480" i="2"/>
  <c r="O1481" i="2"/>
  <c r="Q1481" i="2"/>
  <c r="O1482" i="2"/>
  <c r="Q1482" i="2"/>
  <c r="O1483" i="2"/>
  <c r="Q1483" i="2"/>
  <c r="O1484" i="2"/>
  <c r="Q1484" i="2"/>
  <c r="O1485" i="2"/>
  <c r="Q1485" i="2"/>
  <c r="O1486" i="2"/>
  <c r="Q1486" i="2"/>
  <c r="O1487" i="2"/>
  <c r="Q1487" i="2"/>
  <c r="O1488" i="2"/>
  <c r="Q1488" i="2"/>
  <c r="O1489" i="2"/>
  <c r="Q1489" i="2"/>
  <c r="O1490" i="2"/>
  <c r="Q1490" i="2"/>
  <c r="O1491" i="2"/>
  <c r="Q1491" i="2"/>
  <c r="O1492" i="2"/>
  <c r="Q1492" i="2"/>
  <c r="O1493" i="2"/>
  <c r="Q1493" i="2"/>
  <c r="O1494" i="2"/>
  <c r="Q1494" i="2"/>
  <c r="O1495" i="2"/>
  <c r="Q1495" i="2"/>
  <c r="O1496" i="2"/>
  <c r="Q1496" i="2"/>
  <c r="O1497" i="2"/>
  <c r="Q1497" i="2"/>
  <c r="O1498" i="2"/>
  <c r="Q1498" i="2"/>
  <c r="O1499" i="2"/>
  <c r="Q1499" i="2"/>
  <c r="O1500" i="2"/>
  <c r="Q1500" i="2"/>
  <c r="O1501" i="2"/>
  <c r="Q1501" i="2"/>
  <c r="O1502" i="2"/>
  <c r="Q1502" i="2"/>
  <c r="O1503" i="2"/>
  <c r="Q1503" i="2"/>
  <c r="O1504" i="2"/>
  <c r="Q1504" i="2"/>
  <c r="O1505" i="2"/>
  <c r="Q1505" i="2"/>
  <c r="O1506" i="2"/>
  <c r="Q1506" i="2"/>
  <c r="O1507" i="2"/>
  <c r="Q1507" i="2"/>
  <c r="O1509" i="2"/>
  <c r="Q1509" i="2"/>
  <c r="O1510" i="2"/>
  <c r="Q1510" i="2"/>
  <c r="O1511" i="2"/>
  <c r="Q1511" i="2"/>
  <c r="O1512" i="2"/>
  <c r="Q1512" i="2"/>
  <c r="O1513" i="2"/>
  <c r="Q1513" i="2"/>
  <c r="O1514" i="2"/>
  <c r="Q1514" i="2"/>
  <c r="O1519" i="2"/>
  <c r="Q1519" i="2"/>
  <c r="O1520" i="2"/>
  <c r="Q1520" i="2"/>
  <c r="O1521" i="2"/>
  <c r="Q1521" i="2"/>
  <c r="O1522" i="2"/>
  <c r="Q1522" i="2"/>
  <c r="O1523" i="2"/>
  <c r="Q1523" i="2"/>
  <c r="O1524" i="2"/>
  <c r="Q1524" i="2"/>
  <c r="O1526" i="2"/>
  <c r="Q1526" i="2"/>
  <c r="O1527" i="2"/>
  <c r="Q1527" i="2"/>
  <c r="O1528" i="2"/>
  <c r="Q1528" i="2"/>
  <c r="O1531" i="2"/>
  <c r="Q1531" i="2"/>
  <c r="O1533" i="2"/>
  <c r="Q1533" i="2"/>
  <c r="O1534" i="2"/>
  <c r="Q1534" i="2"/>
  <c r="O1535" i="2"/>
  <c r="Q1535" i="2"/>
  <c r="O1536" i="2"/>
  <c r="Q1536" i="2"/>
  <c r="O1537" i="2"/>
  <c r="Q1537" i="2"/>
  <c r="O1538" i="2"/>
  <c r="Q1538" i="2"/>
  <c r="O1539" i="2"/>
  <c r="Q1539" i="2"/>
  <c r="O1540" i="2"/>
  <c r="Q1540" i="2"/>
  <c r="O1541" i="2"/>
  <c r="Q1541" i="2"/>
  <c r="O1542" i="2"/>
  <c r="Q1542" i="2"/>
  <c r="O1544" i="2"/>
  <c r="Q1544" i="2"/>
  <c r="O1545" i="2"/>
  <c r="Q1545" i="2"/>
  <c r="O1546" i="2"/>
  <c r="Q1546" i="2"/>
  <c r="O1547" i="2"/>
  <c r="Q1547" i="2"/>
  <c r="O1549" i="2"/>
  <c r="Q1549" i="2"/>
  <c r="O1550" i="2"/>
  <c r="Q1550" i="2"/>
  <c r="O1551" i="2"/>
  <c r="Q1551" i="2"/>
  <c r="O1552" i="2"/>
  <c r="Q1552" i="2"/>
  <c r="O1556" i="2"/>
  <c r="Q1556" i="2"/>
  <c r="O1558" i="2"/>
  <c r="Q1558" i="2"/>
  <c r="O1559" i="2"/>
  <c r="Q1559" i="2"/>
  <c r="O1561" i="2"/>
  <c r="Q1561" i="2"/>
  <c r="O1562" i="2"/>
  <c r="Q1562" i="2"/>
  <c r="O1563" i="2"/>
  <c r="Q1563" i="2"/>
  <c r="O1564" i="2"/>
  <c r="Q1564" i="2"/>
  <c r="O1565" i="2"/>
  <c r="Q1565" i="2"/>
  <c r="O1567" i="2"/>
  <c r="Q1567" i="2"/>
  <c r="O1568" i="2"/>
  <c r="Q1568" i="2"/>
  <c r="O1569" i="2"/>
  <c r="Q1569" i="2"/>
  <c r="O1570" i="2"/>
  <c r="Q1570" i="2"/>
  <c r="O1572" i="2"/>
  <c r="Q1572" i="2"/>
  <c r="O1573" i="2"/>
  <c r="Q1573" i="2"/>
  <c r="O1574" i="2"/>
  <c r="Q1574" i="2"/>
  <c r="O1575" i="2"/>
  <c r="Q1575" i="2"/>
  <c r="O1576" i="2"/>
  <c r="Q1576" i="2"/>
  <c r="O1577" i="2"/>
  <c r="Q1577" i="2"/>
  <c r="O1578" i="2"/>
  <c r="Q1578" i="2"/>
  <c r="O1584" i="2"/>
  <c r="Q1584" i="2"/>
  <c r="O1586" i="2"/>
  <c r="Q1586" i="2"/>
  <c r="O1587" i="2"/>
  <c r="Q1587" i="2"/>
  <c r="O1588" i="2"/>
  <c r="Q1588" i="2"/>
  <c r="O1589" i="2"/>
  <c r="Q1589" i="2"/>
  <c r="O1590" i="2"/>
  <c r="Q1590" i="2"/>
  <c r="O1591" i="2"/>
  <c r="Q1591" i="2"/>
  <c r="O1592" i="2"/>
  <c r="Q1592" i="2"/>
  <c r="O1593" i="2"/>
  <c r="Q1593" i="2"/>
  <c r="O1594" i="2"/>
  <c r="Q1594" i="2"/>
  <c r="O1595" i="2"/>
  <c r="Q1595" i="2"/>
  <c r="O1599" i="2"/>
  <c r="Q1599" i="2"/>
  <c r="O1600" i="2"/>
  <c r="Q1600" i="2"/>
  <c r="O1601" i="2"/>
  <c r="Q1601" i="2"/>
  <c r="O1602" i="2"/>
  <c r="Q1602" i="2"/>
  <c r="O1603" i="2"/>
  <c r="Q1603" i="2"/>
  <c r="O1604" i="2"/>
  <c r="Q1604" i="2"/>
  <c r="O1605" i="2"/>
  <c r="Q1605" i="2"/>
  <c r="O1606" i="2"/>
  <c r="Q1606" i="2"/>
  <c r="O1607" i="2"/>
  <c r="Q1607" i="2"/>
  <c r="O1608" i="2"/>
  <c r="Q1608" i="2"/>
  <c r="O1609" i="2"/>
  <c r="Q1609" i="2"/>
  <c r="O1610" i="2"/>
  <c r="Q1610" i="2"/>
  <c r="O1611" i="2"/>
  <c r="Q1611" i="2"/>
  <c r="O1612" i="2"/>
  <c r="Q1612" i="2"/>
  <c r="O1613" i="2"/>
  <c r="Q1613" i="2"/>
  <c r="O1614" i="2"/>
  <c r="Q1614" i="2"/>
  <c r="O1615" i="2"/>
  <c r="Q1615" i="2"/>
  <c r="O1616" i="2"/>
  <c r="Q1616" i="2"/>
  <c r="O1617" i="2"/>
  <c r="Q1617" i="2"/>
  <c r="O1618" i="2"/>
  <c r="Q1618" i="2"/>
  <c r="O1619" i="2"/>
  <c r="Q1619" i="2"/>
  <c r="K325" i="2"/>
  <c r="U325" i="2" s="1"/>
  <c r="K326" i="2"/>
  <c r="U326" i="2" s="1"/>
  <c r="K327" i="2"/>
  <c r="U327" i="2" s="1"/>
  <c r="K328" i="2"/>
  <c r="U328" i="2" s="1"/>
  <c r="K329" i="2"/>
  <c r="U329" i="2" s="1"/>
  <c r="K330" i="2"/>
  <c r="U330" i="2" s="1"/>
  <c r="K331" i="2"/>
  <c r="U331" i="2" s="1"/>
  <c r="K332" i="2"/>
  <c r="U332" i="2" s="1"/>
  <c r="K333" i="2"/>
  <c r="U333" i="2" s="1"/>
  <c r="K334" i="2"/>
  <c r="U334" i="2" s="1"/>
  <c r="K335" i="2"/>
  <c r="U335" i="2" s="1"/>
  <c r="K336" i="2"/>
  <c r="U336" i="2" s="1"/>
  <c r="K337" i="2"/>
  <c r="U337" i="2" s="1"/>
  <c r="K338" i="2"/>
  <c r="U338" i="2" s="1"/>
  <c r="K339" i="2"/>
  <c r="U339" i="2" s="1"/>
  <c r="K340" i="2"/>
  <c r="U340" i="2" s="1"/>
  <c r="K341" i="2"/>
  <c r="U341" i="2" s="1"/>
  <c r="K342" i="2"/>
  <c r="U342" i="2" s="1"/>
  <c r="K343" i="2"/>
  <c r="U343" i="2" s="1"/>
  <c r="K344" i="2"/>
  <c r="U344" i="2" s="1"/>
  <c r="K345" i="2"/>
  <c r="U345" i="2" s="1"/>
  <c r="K346" i="2"/>
  <c r="U346" i="2" s="1"/>
  <c r="K347" i="2"/>
  <c r="U347" i="2" s="1"/>
  <c r="K348" i="2"/>
  <c r="U348" i="2" s="1"/>
  <c r="K349" i="2"/>
  <c r="U349" i="2" s="1"/>
  <c r="K350" i="2"/>
  <c r="U350" i="2" s="1"/>
  <c r="K351" i="2"/>
  <c r="U351" i="2" s="1"/>
  <c r="K352" i="2"/>
  <c r="U352" i="2" s="1"/>
  <c r="K353" i="2"/>
  <c r="U353" i="2" s="1"/>
  <c r="K354" i="2"/>
  <c r="U354" i="2" s="1"/>
  <c r="K355" i="2"/>
  <c r="U355" i="2" s="1"/>
  <c r="K356" i="2"/>
  <c r="U356" i="2" s="1"/>
  <c r="K357" i="2"/>
  <c r="U357" i="2" s="1"/>
  <c r="K358" i="2"/>
  <c r="U358" i="2" s="1"/>
  <c r="K359" i="2"/>
  <c r="U359" i="2" s="1"/>
  <c r="K360" i="2"/>
  <c r="U360" i="2" s="1"/>
  <c r="K361" i="2"/>
  <c r="U361" i="2" s="1"/>
  <c r="K362" i="2"/>
  <c r="U362" i="2" s="1"/>
  <c r="K363" i="2"/>
  <c r="U363" i="2" s="1"/>
  <c r="K364" i="2"/>
  <c r="U364" i="2" s="1"/>
  <c r="K365" i="2"/>
  <c r="U365" i="2" s="1"/>
  <c r="K366" i="2"/>
  <c r="U366" i="2" s="1"/>
  <c r="K367" i="2"/>
  <c r="U367" i="2" s="1"/>
  <c r="K368" i="2"/>
  <c r="U368" i="2" s="1"/>
  <c r="K369" i="2"/>
  <c r="U369" i="2" s="1"/>
  <c r="K370" i="2"/>
  <c r="U370" i="2" s="1"/>
  <c r="K371" i="2"/>
  <c r="U371" i="2" s="1"/>
  <c r="K372" i="2"/>
  <c r="U372" i="2" s="1"/>
  <c r="K373" i="2"/>
  <c r="U373" i="2" s="1"/>
  <c r="K374" i="2"/>
  <c r="U374" i="2" s="1"/>
  <c r="K375" i="2"/>
  <c r="U375" i="2" s="1"/>
  <c r="K376" i="2"/>
  <c r="U376" i="2" s="1"/>
  <c r="K377" i="2"/>
  <c r="U377" i="2" s="1"/>
  <c r="K378" i="2"/>
  <c r="U378" i="2" s="1"/>
  <c r="K379" i="2"/>
  <c r="U379" i="2" s="1"/>
  <c r="K380" i="2"/>
  <c r="U380" i="2" s="1"/>
  <c r="K381" i="2"/>
  <c r="U381" i="2" s="1"/>
  <c r="K382" i="2"/>
  <c r="U382" i="2" s="1"/>
  <c r="K383" i="2"/>
  <c r="U383" i="2" s="1"/>
  <c r="K384" i="2"/>
  <c r="U384" i="2" s="1"/>
  <c r="K385" i="2"/>
  <c r="U385" i="2" s="1"/>
  <c r="K386" i="2"/>
  <c r="U386" i="2" s="1"/>
  <c r="K387" i="2"/>
  <c r="U387" i="2" s="1"/>
  <c r="K388" i="2"/>
  <c r="U388" i="2" s="1"/>
  <c r="K389" i="2"/>
  <c r="U389" i="2" s="1"/>
  <c r="K390" i="2"/>
  <c r="U390" i="2" s="1"/>
  <c r="K391" i="2"/>
  <c r="U391" i="2" s="1"/>
  <c r="K392" i="2"/>
  <c r="U392" i="2" s="1"/>
  <c r="K393" i="2"/>
  <c r="U393" i="2" s="1"/>
  <c r="K394" i="2"/>
  <c r="U394" i="2" s="1"/>
  <c r="K395" i="2"/>
  <c r="U395" i="2" s="1"/>
  <c r="K396" i="2"/>
  <c r="U396" i="2" s="1"/>
  <c r="K397" i="2"/>
  <c r="U397" i="2" s="1"/>
  <c r="K398" i="2"/>
  <c r="U398" i="2" s="1"/>
  <c r="K399" i="2"/>
  <c r="U399" i="2" s="1"/>
  <c r="K400" i="2"/>
  <c r="U400" i="2" s="1"/>
  <c r="K401" i="2"/>
  <c r="U401" i="2" s="1"/>
  <c r="K402" i="2"/>
  <c r="U402" i="2" s="1"/>
  <c r="K403" i="2"/>
  <c r="U403" i="2" s="1"/>
  <c r="K404" i="2"/>
  <c r="U404" i="2" s="1"/>
  <c r="K405" i="2"/>
  <c r="U405" i="2" s="1"/>
  <c r="K406" i="2"/>
  <c r="U406" i="2" s="1"/>
  <c r="K407" i="2"/>
  <c r="U407" i="2" s="1"/>
  <c r="K408" i="2"/>
  <c r="U408" i="2" s="1"/>
  <c r="K409" i="2"/>
  <c r="U409" i="2" s="1"/>
  <c r="K410" i="2"/>
  <c r="U410" i="2" s="1"/>
  <c r="K411" i="2"/>
  <c r="U411" i="2" s="1"/>
  <c r="K412" i="2"/>
  <c r="U412" i="2" s="1"/>
  <c r="K413" i="2"/>
  <c r="U413" i="2" s="1"/>
  <c r="K414" i="2"/>
  <c r="U414" i="2" s="1"/>
  <c r="K415" i="2"/>
  <c r="U415" i="2" s="1"/>
  <c r="K416" i="2"/>
  <c r="U416" i="2" s="1"/>
  <c r="K417" i="2"/>
  <c r="U417" i="2" s="1"/>
  <c r="K418" i="2"/>
  <c r="U418" i="2" s="1"/>
  <c r="K419" i="2"/>
  <c r="U419" i="2" s="1"/>
  <c r="K420" i="2"/>
  <c r="U420" i="2" s="1"/>
  <c r="K421" i="2"/>
  <c r="U421" i="2" s="1"/>
  <c r="K422" i="2"/>
  <c r="U422" i="2" s="1"/>
  <c r="K423" i="2"/>
  <c r="U423" i="2" s="1"/>
  <c r="K424" i="2"/>
  <c r="U424" i="2" s="1"/>
  <c r="K425" i="2"/>
  <c r="U425" i="2" s="1"/>
  <c r="K426" i="2"/>
  <c r="U426" i="2" s="1"/>
  <c r="K427" i="2"/>
  <c r="U427" i="2" s="1"/>
  <c r="K428" i="2"/>
  <c r="U428" i="2" s="1"/>
  <c r="K429" i="2"/>
  <c r="U429" i="2" s="1"/>
  <c r="K430" i="2"/>
  <c r="U430" i="2" s="1"/>
  <c r="K431" i="2"/>
  <c r="U431" i="2" s="1"/>
  <c r="K432" i="2"/>
  <c r="U432" i="2" s="1"/>
  <c r="K433" i="2"/>
  <c r="U433" i="2" s="1"/>
  <c r="K434" i="2"/>
  <c r="U434" i="2" s="1"/>
  <c r="K435" i="2"/>
  <c r="U435" i="2" s="1"/>
  <c r="K436" i="2"/>
  <c r="U436" i="2" s="1"/>
  <c r="K437" i="2"/>
  <c r="U437" i="2" s="1"/>
  <c r="K438" i="2"/>
  <c r="U438" i="2" s="1"/>
  <c r="K439" i="2"/>
  <c r="U439" i="2" s="1"/>
  <c r="K440" i="2"/>
  <c r="U440" i="2" s="1"/>
  <c r="K441" i="2"/>
  <c r="U441" i="2" s="1"/>
  <c r="K442" i="2"/>
  <c r="U442" i="2" s="1"/>
  <c r="K443" i="2"/>
  <c r="U443" i="2" s="1"/>
  <c r="K444" i="2"/>
  <c r="U444" i="2" s="1"/>
  <c r="K445" i="2"/>
  <c r="U445" i="2" s="1"/>
  <c r="K446" i="2"/>
  <c r="U446" i="2" s="1"/>
  <c r="K447" i="2"/>
  <c r="U447" i="2" s="1"/>
  <c r="K448" i="2"/>
  <c r="U448" i="2" s="1"/>
  <c r="K449" i="2"/>
  <c r="U449" i="2" s="1"/>
  <c r="K450" i="2"/>
  <c r="U450" i="2" s="1"/>
  <c r="K451" i="2"/>
  <c r="U451" i="2" s="1"/>
  <c r="K452" i="2"/>
  <c r="U452" i="2" s="1"/>
  <c r="K453" i="2"/>
  <c r="U453" i="2" s="1"/>
  <c r="K454" i="2"/>
  <c r="U454" i="2" s="1"/>
  <c r="K455" i="2"/>
  <c r="U455" i="2" s="1"/>
  <c r="K456" i="2"/>
  <c r="U456" i="2" s="1"/>
  <c r="K457" i="2"/>
  <c r="U457" i="2" s="1"/>
  <c r="K458" i="2"/>
  <c r="U458" i="2" s="1"/>
  <c r="K459" i="2"/>
  <c r="U459" i="2" s="1"/>
  <c r="K460" i="2"/>
  <c r="U460" i="2" s="1"/>
  <c r="K461" i="2"/>
  <c r="U461" i="2" s="1"/>
  <c r="K462" i="2"/>
  <c r="U462" i="2" s="1"/>
  <c r="K463" i="2"/>
  <c r="U463" i="2" s="1"/>
  <c r="K464" i="2"/>
  <c r="U464" i="2" s="1"/>
  <c r="K465" i="2"/>
  <c r="U465" i="2" s="1"/>
  <c r="K466" i="2"/>
  <c r="U466" i="2" s="1"/>
  <c r="K467" i="2"/>
  <c r="U467" i="2" s="1"/>
  <c r="K468" i="2"/>
  <c r="U468" i="2" s="1"/>
  <c r="K469" i="2"/>
  <c r="U469" i="2" s="1"/>
  <c r="K470" i="2"/>
  <c r="U470" i="2" s="1"/>
  <c r="K471" i="2"/>
  <c r="U471" i="2" s="1"/>
  <c r="K472" i="2"/>
  <c r="U472" i="2" s="1"/>
  <c r="K473" i="2"/>
  <c r="U473" i="2" s="1"/>
  <c r="K474" i="2"/>
  <c r="U474" i="2" s="1"/>
  <c r="K475" i="2"/>
  <c r="U475" i="2" s="1"/>
  <c r="K476" i="2"/>
  <c r="U476" i="2" s="1"/>
  <c r="K477" i="2"/>
  <c r="U477" i="2" s="1"/>
  <c r="K478" i="2"/>
  <c r="U478" i="2" s="1"/>
  <c r="K479" i="2"/>
  <c r="U479" i="2" s="1"/>
  <c r="K480" i="2"/>
  <c r="U480" i="2" s="1"/>
  <c r="K481" i="2"/>
  <c r="U481" i="2" s="1"/>
  <c r="K482" i="2"/>
  <c r="U482" i="2" s="1"/>
  <c r="K483" i="2"/>
  <c r="U483" i="2" s="1"/>
  <c r="K484" i="2"/>
  <c r="U484" i="2" s="1"/>
  <c r="K485" i="2"/>
  <c r="U485" i="2" s="1"/>
  <c r="K486" i="2"/>
  <c r="U486" i="2" s="1"/>
  <c r="K487" i="2"/>
  <c r="U487" i="2" s="1"/>
  <c r="K488" i="2"/>
  <c r="U488" i="2" s="1"/>
  <c r="K489" i="2"/>
  <c r="U489" i="2" s="1"/>
  <c r="K490" i="2"/>
  <c r="U490" i="2" s="1"/>
  <c r="K491" i="2"/>
  <c r="U491" i="2" s="1"/>
  <c r="K492" i="2"/>
  <c r="U492" i="2" s="1"/>
  <c r="K493" i="2"/>
  <c r="U493" i="2" s="1"/>
  <c r="K494" i="2"/>
  <c r="U494" i="2" s="1"/>
  <c r="K495" i="2"/>
  <c r="U495" i="2" s="1"/>
  <c r="K496" i="2"/>
  <c r="U496" i="2" s="1"/>
  <c r="K497" i="2"/>
  <c r="U497" i="2" s="1"/>
  <c r="K498" i="2"/>
  <c r="U498" i="2" s="1"/>
  <c r="K499" i="2"/>
  <c r="U499" i="2" s="1"/>
  <c r="K500" i="2"/>
  <c r="U500" i="2" s="1"/>
  <c r="K501" i="2"/>
  <c r="U501" i="2" s="1"/>
  <c r="K502" i="2"/>
  <c r="U502" i="2" s="1"/>
  <c r="K503" i="2"/>
  <c r="U503" i="2" s="1"/>
  <c r="K504" i="2"/>
  <c r="U504" i="2" s="1"/>
  <c r="K505" i="2"/>
  <c r="U505" i="2" s="1"/>
  <c r="K506" i="2"/>
  <c r="U506" i="2" s="1"/>
  <c r="K507" i="2"/>
  <c r="U507" i="2" s="1"/>
  <c r="K508" i="2"/>
  <c r="U508" i="2" s="1"/>
  <c r="K509" i="2"/>
  <c r="U509" i="2" s="1"/>
  <c r="K510" i="2"/>
  <c r="U510" i="2" s="1"/>
  <c r="K511" i="2"/>
  <c r="U511" i="2" s="1"/>
  <c r="K512" i="2"/>
  <c r="U512" i="2" s="1"/>
  <c r="K513" i="2"/>
  <c r="U513" i="2" s="1"/>
  <c r="K514" i="2"/>
  <c r="U514" i="2" s="1"/>
  <c r="K515" i="2"/>
  <c r="U515" i="2" s="1"/>
  <c r="K516" i="2"/>
  <c r="U516" i="2" s="1"/>
  <c r="K517" i="2"/>
  <c r="U517" i="2" s="1"/>
  <c r="K518" i="2"/>
  <c r="U518" i="2" s="1"/>
  <c r="K519" i="2"/>
  <c r="U519" i="2" s="1"/>
  <c r="K520" i="2"/>
  <c r="U520" i="2" s="1"/>
  <c r="K521" i="2"/>
  <c r="U521" i="2" s="1"/>
  <c r="K522" i="2"/>
  <c r="U522" i="2" s="1"/>
  <c r="K523" i="2"/>
  <c r="U523" i="2" s="1"/>
  <c r="K524" i="2"/>
  <c r="U524" i="2" s="1"/>
  <c r="K525" i="2"/>
  <c r="U525" i="2" s="1"/>
  <c r="K526" i="2"/>
  <c r="U526" i="2" s="1"/>
  <c r="K527" i="2"/>
  <c r="U527" i="2" s="1"/>
  <c r="K528" i="2"/>
  <c r="U528" i="2" s="1"/>
  <c r="K529" i="2"/>
  <c r="U529" i="2" s="1"/>
  <c r="K530" i="2"/>
  <c r="U530" i="2" s="1"/>
  <c r="K531" i="2"/>
  <c r="U531" i="2" s="1"/>
  <c r="K532" i="2"/>
  <c r="U532" i="2" s="1"/>
  <c r="K533" i="2"/>
  <c r="U533" i="2" s="1"/>
  <c r="K534" i="2"/>
  <c r="U534" i="2" s="1"/>
  <c r="K535" i="2"/>
  <c r="U535" i="2" s="1"/>
  <c r="K536" i="2"/>
  <c r="U536" i="2" s="1"/>
  <c r="K537" i="2"/>
  <c r="U537" i="2" s="1"/>
  <c r="K538" i="2"/>
  <c r="U538" i="2" s="1"/>
  <c r="K539" i="2"/>
  <c r="U539" i="2" s="1"/>
  <c r="K540" i="2"/>
  <c r="U540" i="2" s="1"/>
  <c r="K541" i="2"/>
  <c r="U541" i="2" s="1"/>
  <c r="K542" i="2"/>
  <c r="U542" i="2" s="1"/>
  <c r="K543" i="2"/>
  <c r="U543" i="2" s="1"/>
  <c r="K544" i="2"/>
  <c r="U544" i="2" s="1"/>
  <c r="K545" i="2"/>
  <c r="U545" i="2" s="1"/>
  <c r="K546" i="2"/>
  <c r="U546" i="2" s="1"/>
  <c r="K547" i="2"/>
  <c r="U547" i="2" s="1"/>
  <c r="K548" i="2"/>
  <c r="U548" i="2" s="1"/>
  <c r="K549" i="2"/>
  <c r="U549" i="2" s="1"/>
  <c r="K550" i="2"/>
  <c r="U550" i="2" s="1"/>
  <c r="K551" i="2"/>
  <c r="U551" i="2" s="1"/>
  <c r="K552" i="2"/>
  <c r="U552" i="2" s="1"/>
  <c r="K553" i="2"/>
  <c r="U553" i="2" s="1"/>
  <c r="K554" i="2"/>
  <c r="U554" i="2" s="1"/>
  <c r="K555" i="2"/>
  <c r="U555" i="2" s="1"/>
  <c r="K556" i="2"/>
  <c r="U556" i="2" s="1"/>
  <c r="K557" i="2"/>
  <c r="U557" i="2" s="1"/>
  <c r="K558" i="2"/>
  <c r="U558" i="2" s="1"/>
  <c r="K559" i="2"/>
  <c r="U559" i="2" s="1"/>
  <c r="K560" i="2"/>
  <c r="U560" i="2" s="1"/>
  <c r="K561" i="2"/>
  <c r="U561" i="2" s="1"/>
  <c r="K562" i="2"/>
  <c r="U562" i="2" s="1"/>
  <c r="K563" i="2"/>
  <c r="U563" i="2" s="1"/>
  <c r="K564" i="2"/>
  <c r="U564" i="2" s="1"/>
  <c r="K565" i="2"/>
  <c r="U565" i="2" s="1"/>
  <c r="K566" i="2"/>
  <c r="U566" i="2" s="1"/>
  <c r="K567" i="2"/>
  <c r="U567" i="2" s="1"/>
  <c r="K568" i="2"/>
  <c r="U568" i="2" s="1"/>
  <c r="K569" i="2"/>
  <c r="U569" i="2" s="1"/>
  <c r="K570" i="2"/>
  <c r="U570" i="2" s="1"/>
  <c r="K571" i="2"/>
  <c r="U571" i="2" s="1"/>
  <c r="K572" i="2"/>
  <c r="U572" i="2" s="1"/>
  <c r="K573" i="2"/>
  <c r="U573" i="2" s="1"/>
  <c r="K574" i="2"/>
  <c r="U574" i="2" s="1"/>
  <c r="K575" i="2"/>
  <c r="U575" i="2" s="1"/>
  <c r="K576" i="2"/>
  <c r="U576" i="2" s="1"/>
  <c r="K577" i="2"/>
  <c r="U577" i="2" s="1"/>
  <c r="K578" i="2"/>
  <c r="U578" i="2" s="1"/>
  <c r="K579" i="2"/>
  <c r="U579" i="2" s="1"/>
  <c r="K580" i="2"/>
  <c r="U580" i="2" s="1"/>
  <c r="K581" i="2"/>
  <c r="U581" i="2" s="1"/>
  <c r="K582" i="2"/>
  <c r="U582" i="2" s="1"/>
  <c r="K583" i="2"/>
  <c r="U583" i="2" s="1"/>
  <c r="K584" i="2"/>
  <c r="U584" i="2" s="1"/>
  <c r="K585" i="2"/>
  <c r="U585" i="2" s="1"/>
  <c r="K586" i="2"/>
  <c r="U586" i="2" s="1"/>
  <c r="K587" i="2"/>
  <c r="U587" i="2" s="1"/>
  <c r="K588" i="2"/>
  <c r="U588" i="2" s="1"/>
  <c r="K589" i="2"/>
  <c r="U589" i="2" s="1"/>
  <c r="K590" i="2"/>
  <c r="U590" i="2" s="1"/>
  <c r="K591" i="2"/>
  <c r="U591" i="2" s="1"/>
  <c r="K592" i="2"/>
  <c r="U592" i="2" s="1"/>
  <c r="K593" i="2"/>
  <c r="U593" i="2" s="1"/>
  <c r="K594" i="2"/>
  <c r="U594" i="2" s="1"/>
  <c r="K595" i="2"/>
  <c r="U595" i="2" s="1"/>
  <c r="K596" i="2"/>
  <c r="U596" i="2" s="1"/>
  <c r="K597" i="2"/>
  <c r="U597" i="2" s="1"/>
  <c r="K598" i="2"/>
  <c r="U598" i="2" s="1"/>
  <c r="K599" i="2"/>
  <c r="U599" i="2" s="1"/>
  <c r="K600" i="2"/>
  <c r="U600" i="2" s="1"/>
  <c r="K601" i="2"/>
  <c r="U601" i="2" s="1"/>
  <c r="K602" i="2"/>
  <c r="U602" i="2" s="1"/>
  <c r="K603" i="2"/>
  <c r="U603" i="2" s="1"/>
  <c r="K604" i="2"/>
  <c r="U604" i="2" s="1"/>
  <c r="K605" i="2"/>
  <c r="U605" i="2" s="1"/>
  <c r="K606" i="2"/>
  <c r="U606" i="2" s="1"/>
  <c r="K607" i="2"/>
  <c r="U607" i="2" s="1"/>
  <c r="K608" i="2"/>
  <c r="U608" i="2" s="1"/>
  <c r="K609" i="2"/>
  <c r="U609" i="2" s="1"/>
  <c r="K610" i="2"/>
  <c r="U610" i="2" s="1"/>
  <c r="K611" i="2"/>
  <c r="U611" i="2" s="1"/>
  <c r="K612" i="2"/>
  <c r="U612" i="2" s="1"/>
  <c r="K613" i="2"/>
  <c r="U613" i="2" s="1"/>
  <c r="K614" i="2"/>
  <c r="U614" i="2" s="1"/>
  <c r="K615" i="2"/>
  <c r="U615" i="2" s="1"/>
  <c r="K616" i="2"/>
  <c r="U616" i="2" s="1"/>
  <c r="K617" i="2"/>
  <c r="U617" i="2" s="1"/>
  <c r="K618" i="2"/>
  <c r="U618" i="2" s="1"/>
  <c r="K619" i="2"/>
  <c r="U619" i="2" s="1"/>
  <c r="K620" i="2"/>
  <c r="U620" i="2" s="1"/>
  <c r="K621" i="2"/>
  <c r="U621" i="2" s="1"/>
  <c r="K622" i="2"/>
  <c r="U622" i="2" s="1"/>
  <c r="K623" i="2"/>
  <c r="U623" i="2" s="1"/>
  <c r="K624" i="2"/>
  <c r="U624" i="2" s="1"/>
  <c r="K625" i="2"/>
  <c r="U625" i="2" s="1"/>
  <c r="K626" i="2"/>
  <c r="U626" i="2" s="1"/>
  <c r="K627" i="2"/>
  <c r="U627" i="2" s="1"/>
  <c r="K628" i="2"/>
  <c r="U628" i="2" s="1"/>
  <c r="K629" i="2"/>
  <c r="U629" i="2" s="1"/>
  <c r="K630" i="2"/>
  <c r="U630" i="2" s="1"/>
  <c r="K631" i="2"/>
  <c r="U631" i="2" s="1"/>
  <c r="K632" i="2"/>
  <c r="U632" i="2" s="1"/>
  <c r="K633" i="2"/>
  <c r="U633" i="2" s="1"/>
  <c r="K634" i="2"/>
  <c r="U634" i="2" s="1"/>
  <c r="K635" i="2"/>
  <c r="U635" i="2" s="1"/>
  <c r="K636" i="2"/>
  <c r="U636" i="2" s="1"/>
  <c r="K637" i="2"/>
  <c r="U637" i="2" s="1"/>
  <c r="K638" i="2"/>
  <c r="U638" i="2" s="1"/>
  <c r="K639" i="2"/>
  <c r="U639" i="2" s="1"/>
  <c r="K640" i="2"/>
  <c r="U640" i="2" s="1"/>
  <c r="K641" i="2"/>
  <c r="U641" i="2" s="1"/>
  <c r="K642" i="2"/>
  <c r="U642" i="2" s="1"/>
  <c r="K643" i="2"/>
  <c r="U643" i="2" s="1"/>
  <c r="K644" i="2"/>
  <c r="U644" i="2" s="1"/>
  <c r="K645" i="2"/>
  <c r="U645" i="2" s="1"/>
  <c r="K646" i="2"/>
  <c r="U646" i="2" s="1"/>
  <c r="K647" i="2"/>
  <c r="U647" i="2" s="1"/>
  <c r="K648" i="2"/>
  <c r="U648" i="2" s="1"/>
  <c r="K649" i="2"/>
  <c r="U649" i="2" s="1"/>
  <c r="K650" i="2"/>
  <c r="U650" i="2" s="1"/>
  <c r="K651" i="2"/>
  <c r="U651" i="2" s="1"/>
  <c r="K652" i="2"/>
  <c r="U652" i="2" s="1"/>
  <c r="K653" i="2"/>
  <c r="U653" i="2" s="1"/>
  <c r="K654" i="2"/>
  <c r="U654" i="2" s="1"/>
  <c r="K655" i="2"/>
  <c r="U655" i="2" s="1"/>
  <c r="K656" i="2"/>
  <c r="U656" i="2" s="1"/>
  <c r="K657" i="2"/>
  <c r="U657" i="2" s="1"/>
  <c r="K658" i="2"/>
  <c r="U658" i="2" s="1"/>
  <c r="K659" i="2"/>
  <c r="U659" i="2" s="1"/>
  <c r="K660" i="2"/>
  <c r="U660" i="2" s="1"/>
  <c r="K661" i="2"/>
  <c r="U661" i="2" s="1"/>
  <c r="K662" i="2"/>
  <c r="U662" i="2" s="1"/>
  <c r="K663" i="2"/>
  <c r="U663" i="2" s="1"/>
  <c r="K664" i="2"/>
  <c r="U664" i="2" s="1"/>
  <c r="K665" i="2"/>
  <c r="U665" i="2" s="1"/>
  <c r="K666" i="2"/>
  <c r="U666" i="2" s="1"/>
  <c r="K667" i="2"/>
  <c r="U667" i="2" s="1"/>
  <c r="K668" i="2"/>
  <c r="U668" i="2" s="1"/>
  <c r="K669" i="2"/>
  <c r="U669" i="2" s="1"/>
  <c r="K670" i="2"/>
  <c r="U670" i="2" s="1"/>
  <c r="K671" i="2"/>
  <c r="U671" i="2" s="1"/>
  <c r="K672" i="2"/>
  <c r="U672" i="2" s="1"/>
  <c r="K673" i="2"/>
  <c r="U673" i="2" s="1"/>
  <c r="K674" i="2"/>
  <c r="U674" i="2" s="1"/>
  <c r="K675" i="2"/>
  <c r="U675" i="2" s="1"/>
  <c r="K676" i="2"/>
  <c r="U676" i="2" s="1"/>
  <c r="K677" i="2"/>
  <c r="U677" i="2" s="1"/>
  <c r="K678" i="2"/>
  <c r="U678" i="2" s="1"/>
  <c r="K679" i="2"/>
  <c r="U679" i="2" s="1"/>
  <c r="K680" i="2"/>
  <c r="U680" i="2" s="1"/>
  <c r="K681" i="2"/>
  <c r="U681" i="2" s="1"/>
  <c r="K682" i="2"/>
  <c r="U682" i="2" s="1"/>
  <c r="K683" i="2"/>
  <c r="U683" i="2" s="1"/>
  <c r="K684" i="2"/>
  <c r="U684" i="2" s="1"/>
  <c r="K685" i="2"/>
  <c r="U685" i="2" s="1"/>
  <c r="K686" i="2"/>
  <c r="U686" i="2" s="1"/>
  <c r="K687" i="2"/>
  <c r="U687" i="2" s="1"/>
  <c r="K688" i="2"/>
  <c r="U688" i="2" s="1"/>
  <c r="K689" i="2"/>
  <c r="U689" i="2" s="1"/>
  <c r="K690" i="2"/>
  <c r="U690" i="2" s="1"/>
  <c r="K691" i="2"/>
  <c r="U691" i="2" s="1"/>
  <c r="K692" i="2"/>
  <c r="U692" i="2" s="1"/>
  <c r="K693" i="2"/>
  <c r="U693" i="2" s="1"/>
  <c r="K694" i="2"/>
  <c r="U694" i="2" s="1"/>
  <c r="K695" i="2"/>
  <c r="U695" i="2" s="1"/>
  <c r="K696" i="2"/>
  <c r="U696" i="2" s="1"/>
  <c r="K697" i="2"/>
  <c r="U697" i="2" s="1"/>
  <c r="K698" i="2"/>
  <c r="U698" i="2" s="1"/>
  <c r="K699" i="2"/>
  <c r="U699" i="2" s="1"/>
  <c r="K700" i="2"/>
  <c r="U700" i="2" s="1"/>
  <c r="K701" i="2"/>
  <c r="U701" i="2" s="1"/>
  <c r="K702" i="2"/>
  <c r="U702" i="2" s="1"/>
  <c r="K703" i="2"/>
  <c r="U703" i="2" s="1"/>
  <c r="K704" i="2"/>
  <c r="U704" i="2" s="1"/>
  <c r="K705" i="2"/>
  <c r="U705" i="2" s="1"/>
  <c r="K706" i="2"/>
  <c r="U706" i="2" s="1"/>
  <c r="K707" i="2"/>
  <c r="U707" i="2" s="1"/>
  <c r="K708" i="2"/>
  <c r="U708" i="2" s="1"/>
  <c r="K709" i="2"/>
  <c r="U709" i="2" s="1"/>
  <c r="K710" i="2"/>
  <c r="U710" i="2" s="1"/>
  <c r="K711" i="2"/>
  <c r="U711" i="2" s="1"/>
  <c r="K712" i="2"/>
  <c r="U712" i="2" s="1"/>
  <c r="K713" i="2"/>
  <c r="U713" i="2" s="1"/>
  <c r="K714" i="2"/>
  <c r="U714" i="2" s="1"/>
  <c r="K715" i="2"/>
  <c r="U715" i="2" s="1"/>
  <c r="K716" i="2"/>
  <c r="U716" i="2" s="1"/>
  <c r="K717" i="2"/>
  <c r="U717" i="2" s="1"/>
  <c r="K718" i="2"/>
  <c r="U718" i="2" s="1"/>
  <c r="K719" i="2"/>
  <c r="U719" i="2" s="1"/>
  <c r="K720" i="2"/>
  <c r="U720" i="2" s="1"/>
  <c r="K721" i="2"/>
  <c r="U721" i="2" s="1"/>
  <c r="K722" i="2"/>
  <c r="U722" i="2" s="1"/>
  <c r="K723" i="2"/>
  <c r="U723" i="2" s="1"/>
  <c r="K724" i="2"/>
  <c r="U724" i="2" s="1"/>
  <c r="K725" i="2"/>
  <c r="U725" i="2" s="1"/>
  <c r="K726" i="2"/>
  <c r="U726" i="2" s="1"/>
  <c r="K727" i="2"/>
  <c r="U727" i="2" s="1"/>
  <c r="K728" i="2"/>
  <c r="U728" i="2" s="1"/>
  <c r="K729" i="2"/>
  <c r="U729" i="2" s="1"/>
  <c r="K730" i="2"/>
  <c r="U730" i="2" s="1"/>
  <c r="K731" i="2"/>
  <c r="U731" i="2" s="1"/>
  <c r="K732" i="2"/>
  <c r="U732" i="2" s="1"/>
  <c r="K733" i="2"/>
  <c r="U733" i="2" s="1"/>
  <c r="K734" i="2"/>
  <c r="U734" i="2" s="1"/>
  <c r="K735" i="2"/>
  <c r="U735" i="2" s="1"/>
  <c r="K736" i="2"/>
  <c r="U736" i="2" s="1"/>
  <c r="K737" i="2"/>
  <c r="U737" i="2" s="1"/>
  <c r="K738" i="2"/>
  <c r="U738" i="2" s="1"/>
  <c r="K739" i="2"/>
  <c r="U739" i="2" s="1"/>
  <c r="K740" i="2"/>
  <c r="U740" i="2" s="1"/>
  <c r="K741" i="2"/>
  <c r="U741" i="2" s="1"/>
  <c r="K742" i="2"/>
  <c r="U742" i="2" s="1"/>
  <c r="K743" i="2"/>
  <c r="U743" i="2" s="1"/>
  <c r="K744" i="2"/>
  <c r="U744" i="2" s="1"/>
  <c r="K745" i="2"/>
  <c r="U745" i="2" s="1"/>
  <c r="K746" i="2"/>
  <c r="U746" i="2" s="1"/>
  <c r="K747" i="2"/>
  <c r="U747" i="2" s="1"/>
  <c r="K748" i="2"/>
  <c r="U748" i="2" s="1"/>
  <c r="K749" i="2"/>
  <c r="U749" i="2" s="1"/>
  <c r="K750" i="2"/>
  <c r="U750" i="2" s="1"/>
  <c r="K751" i="2"/>
  <c r="U751" i="2" s="1"/>
  <c r="K752" i="2"/>
  <c r="U752" i="2" s="1"/>
  <c r="K753" i="2"/>
  <c r="U753" i="2" s="1"/>
  <c r="K754" i="2"/>
  <c r="U754" i="2" s="1"/>
  <c r="K755" i="2"/>
  <c r="U755" i="2" s="1"/>
  <c r="K756" i="2"/>
  <c r="U756" i="2" s="1"/>
  <c r="K757" i="2"/>
  <c r="U757" i="2" s="1"/>
  <c r="K758" i="2"/>
  <c r="U758" i="2" s="1"/>
  <c r="K759" i="2"/>
  <c r="U759" i="2" s="1"/>
  <c r="K760" i="2"/>
  <c r="U760" i="2" s="1"/>
  <c r="K761" i="2"/>
  <c r="U761" i="2" s="1"/>
  <c r="K762" i="2"/>
  <c r="U762" i="2" s="1"/>
  <c r="K763" i="2"/>
  <c r="U763" i="2" s="1"/>
  <c r="K764" i="2"/>
  <c r="U764" i="2" s="1"/>
  <c r="K765" i="2"/>
  <c r="U765" i="2" s="1"/>
  <c r="K766" i="2"/>
  <c r="U766" i="2" s="1"/>
  <c r="K767" i="2"/>
  <c r="U767" i="2" s="1"/>
  <c r="K768" i="2"/>
  <c r="U768" i="2" s="1"/>
  <c r="K769" i="2"/>
  <c r="U769" i="2" s="1"/>
  <c r="K770" i="2"/>
  <c r="U770" i="2" s="1"/>
  <c r="K771" i="2"/>
  <c r="U771" i="2" s="1"/>
  <c r="K772" i="2"/>
  <c r="U772" i="2" s="1"/>
  <c r="K773" i="2"/>
  <c r="U773" i="2" s="1"/>
  <c r="K774" i="2"/>
  <c r="U774" i="2" s="1"/>
  <c r="K775" i="2"/>
  <c r="U775" i="2" s="1"/>
  <c r="K776" i="2"/>
  <c r="U776" i="2" s="1"/>
  <c r="K777" i="2"/>
  <c r="U777" i="2" s="1"/>
  <c r="K778" i="2"/>
  <c r="U778" i="2" s="1"/>
  <c r="K779" i="2"/>
  <c r="U779" i="2" s="1"/>
  <c r="K780" i="2"/>
  <c r="U780" i="2" s="1"/>
  <c r="K781" i="2"/>
  <c r="U781" i="2" s="1"/>
  <c r="K782" i="2"/>
  <c r="U782" i="2" s="1"/>
  <c r="K783" i="2"/>
  <c r="U783" i="2" s="1"/>
  <c r="K784" i="2"/>
  <c r="U784" i="2" s="1"/>
  <c r="K785" i="2"/>
  <c r="U785" i="2" s="1"/>
  <c r="K786" i="2"/>
  <c r="U786" i="2" s="1"/>
  <c r="K787" i="2"/>
  <c r="U787" i="2" s="1"/>
  <c r="K788" i="2"/>
  <c r="U788" i="2" s="1"/>
  <c r="K789" i="2"/>
  <c r="U789" i="2" s="1"/>
  <c r="K790" i="2"/>
  <c r="U790" i="2" s="1"/>
  <c r="K791" i="2"/>
  <c r="U791" i="2" s="1"/>
  <c r="K792" i="2"/>
  <c r="U792" i="2" s="1"/>
  <c r="K793" i="2"/>
  <c r="U793" i="2" s="1"/>
  <c r="K794" i="2"/>
  <c r="U794" i="2" s="1"/>
  <c r="K795" i="2"/>
  <c r="U795" i="2" s="1"/>
  <c r="K796" i="2"/>
  <c r="U796" i="2" s="1"/>
  <c r="K797" i="2"/>
  <c r="U797" i="2" s="1"/>
  <c r="K798" i="2"/>
  <c r="U798" i="2" s="1"/>
  <c r="K799" i="2"/>
  <c r="U799" i="2" s="1"/>
  <c r="K800" i="2"/>
  <c r="U800" i="2" s="1"/>
  <c r="K801" i="2"/>
  <c r="U801" i="2" s="1"/>
  <c r="K802" i="2"/>
  <c r="U802" i="2" s="1"/>
  <c r="K803" i="2"/>
  <c r="U803" i="2" s="1"/>
  <c r="K804" i="2"/>
  <c r="U804" i="2" s="1"/>
  <c r="K805" i="2"/>
  <c r="U805" i="2" s="1"/>
  <c r="K806" i="2"/>
  <c r="U806" i="2" s="1"/>
  <c r="K807" i="2"/>
  <c r="U807" i="2" s="1"/>
  <c r="K808" i="2"/>
  <c r="U808" i="2" s="1"/>
  <c r="K809" i="2"/>
  <c r="U809" i="2" s="1"/>
  <c r="K810" i="2"/>
  <c r="U810" i="2" s="1"/>
  <c r="K811" i="2"/>
  <c r="U811" i="2" s="1"/>
  <c r="K812" i="2"/>
  <c r="U812" i="2" s="1"/>
  <c r="K813" i="2"/>
  <c r="U813" i="2" s="1"/>
  <c r="K814" i="2"/>
  <c r="U814" i="2" s="1"/>
  <c r="K815" i="2"/>
  <c r="U815" i="2" s="1"/>
  <c r="K816" i="2"/>
  <c r="U816" i="2" s="1"/>
  <c r="K817" i="2"/>
  <c r="U817" i="2" s="1"/>
  <c r="K818" i="2"/>
  <c r="U818" i="2" s="1"/>
  <c r="K819" i="2"/>
  <c r="U819" i="2" s="1"/>
  <c r="K820" i="2"/>
  <c r="U820" i="2" s="1"/>
  <c r="K821" i="2"/>
  <c r="U821" i="2" s="1"/>
  <c r="K822" i="2"/>
  <c r="U822" i="2" s="1"/>
  <c r="K823" i="2"/>
  <c r="U823" i="2" s="1"/>
  <c r="K824" i="2"/>
  <c r="U824" i="2" s="1"/>
  <c r="K825" i="2"/>
  <c r="U825" i="2" s="1"/>
  <c r="K826" i="2"/>
  <c r="U826" i="2" s="1"/>
  <c r="K827" i="2"/>
  <c r="U827" i="2" s="1"/>
  <c r="K828" i="2"/>
  <c r="U828" i="2" s="1"/>
  <c r="K829" i="2"/>
  <c r="U829" i="2" s="1"/>
  <c r="K830" i="2"/>
  <c r="U830" i="2" s="1"/>
  <c r="K831" i="2"/>
  <c r="U831" i="2" s="1"/>
  <c r="K832" i="2"/>
  <c r="U832" i="2" s="1"/>
  <c r="K833" i="2"/>
  <c r="U833" i="2" s="1"/>
  <c r="K834" i="2"/>
  <c r="U834" i="2" s="1"/>
  <c r="K835" i="2"/>
  <c r="U835" i="2" s="1"/>
  <c r="K836" i="2"/>
  <c r="U836" i="2" s="1"/>
  <c r="K837" i="2"/>
  <c r="U837" i="2" s="1"/>
  <c r="K838" i="2"/>
  <c r="U838" i="2" s="1"/>
  <c r="K839" i="2"/>
  <c r="U839" i="2" s="1"/>
  <c r="K840" i="2"/>
  <c r="U840" i="2" s="1"/>
  <c r="K841" i="2"/>
  <c r="U841" i="2" s="1"/>
  <c r="K842" i="2"/>
  <c r="U842" i="2" s="1"/>
  <c r="K843" i="2"/>
  <c r="U843" i="2" s="1"/>
  <c r="K844" i="2"/>
  <c r="U844" i="2" s="1"/>
  <c r="K845" i="2"/>
  <c r="U845" i="2" s="1"/>
  <c r="K846" i="2"/>
  <c r="U846" i="2" s="1"/>
  <c r="K847" i="2"/>
  <c r="U847" i="2" s="1"/>
  <c r="K848" i="2"/>
  <c r="U848" i="2" s="1"/>
  <c r="K849" i="2"/>
  <c r="U849" i="2" s="1"/>
  <c r="K850" i="2"/>
  <c r="U850" i="2" s="1"/>
  <c r="K851" i="2"/>
  <c r="U851" i="2" s="1"/>
  <c r="K852" i="2"/>
  <c r="U852" i="2" s="1"/>
  <c r="K853" i="2"/>
  <c r="U853" i="2" s="1"/>
  <c r="K854" i="2"/>
  <c r="U854" i="2" s="1"/>
  <c r="K855" i="2"/>
  <c r="U855" i="2" s="1"/>
  <c r="K856" i="2"/>
  <c r="U856" i="2" s="1"/>
  <c r="K857" i="2"/>
  <c r="U857" i="2" s="1"/>
  <c r="K858" i="2"/>
  <c r="U858" i="2" s="1"/>
  <c r="K859" i="2"/>
  <c r="U859" i="2" s="1"/>
  <c r="K860" i="2"/>
  <c r="U860" i="2" s="1"/>
  <c r="K861" i="2"/>
  <c r="U861" i="2" s="1"/>
  <c r="K862" i="2"/>
  <c r="U862" i="2" s="1"/>
  <c r="K863" i="2"/>
  <c r="U863" i="2" s="1"/>
  <c r="K864" i="2"/>
  <c r="U864" i="2" s="1"/>
  <c r="K865" i="2"/>
  <c r="U865" i="2" s="1"/>
  <c r="K866" i="2"/>
  <c r="U866" i="2" s="1"/>
  <c r="K867" i="2"/>
  <c r="U867" i="2" s="1"/>
  <c r="K868" i="2"/>
  <c r="U868" i="2" s="1"/>
  <c r="K869" i="2"/>
  <c r="U869" i="2" s="1"/>
  <c r="K870" i="2"/>
  <c r="U870" i="2" s="1"/>
  <c r="K871" i="2"/>
  <c r="U871" i="2" s="1"/>
  <c r="K872" i="2"/>
  <c r="U872" i="2" s="1"/>
  <c r="K873" i="2"/>
  <c r="U873" i="2" s="1"/>
  <c r="K874" i="2"/>
  <c r="U874" i="2" s="1"/>
  <c r="K875" i="2"/>
  <c r="U875" i="2" s="1"/>
  <c r="K876" i="2"/>
  <c r="U876" i="2" s="1"/>
  <c r="K877" i="2"/>
  <c r="U877" i="2" s="1"/>
  <c r="K878" i="2"/>
  <c r="U878" i="2" s="1"/>
  <c r="K879" i="2"/>
  <c r="U879" i="2" s="1"/>
  <c r="K880" i="2"/>
  <c r="U880" i="2" s="1"/>
  <c r="K881" i="2"/>
  <c r="U881" i="2" s="1"/>
  <c r="K882" i="2"/>
  <c r="U882" i="2" s="1"/>
  <c r="K883" i="2"/>
  <c r="U883" i="2" s="1"/>
  <c r="K884" i="2"/>
  <c r="U884" i="2" s="1"/>
  <c r="K885" i="2"/>
  <c r="U885" i="2" s="1"/>
  <c r="K886" i="2"/>
  <c r="U886" i="2" s="1"/>
  <c r="K887" i="2"/>
  <c r="U887" i="2" s="1"/>
  <c r="K888" i="2"/>
  <c r="U888" i="2" s="1"/>
  <c r="K889" i="2"/>
  <c r="U889" i="2" s="1"/>
  <c r="K890" i="2"/>
  <c r="U890" i="2" s="1"/>
  <c r="K891" i="2"/>
  <c r="U891" i="2" s="1"/>
  <c r="K892" i="2"/>
  <c r="U892" i="2" s="1"/>
  <c r="K893" i="2"/>
  <c r="U893" i="2" s="1"/>
  <c r="K894" i="2"/>
  <c r="U894" i="2" s="1"/>
  <c r="K895" i="2"/>
  <c r="U895" i="2" s="1"/>
  <c r="K896" i="2"/>
  <c r="U896" i="2" s="1"/>
  <c r="K897" i="2"/>
  <c r="U897" i="2" s="1"/>
  <c r="K898" i="2"/>
  <c r="U898" i="2" s="1"/>
  <c r="K899" i="2"/>
  <c r="U899" i="2" s="1"/>
  <c r="K900" i="2"/>
  <c r="U900" i="2" s="1"/>
  <c r="K901" i="2"/>
  <c r="U901" i="2" s="1"/>
  <c r="K902" i="2"/>
  <c r="U902" i="2" s="1"/>
  <c r="K903" i="2"/>
  <c r="U903" i="2" s="1"/>
  <c r="K904" i="2"/>
  <c r="U904" i="2" s="1"/>
  <c r="K905" i="2"/>
  <c r="U905" i="2" s="1"/>
  <c r="K906" i="2"/>
  <c r="U906" i="2" s="1"/>
  <c r="K907" i="2"/>
  <c r="U907" i="2" s="1"/>
  <c r="K908" i="2"/>
  <c r="U908" i="2" s="1"/>
  <c r="K909" i="2"/>
  <c r="U909" i="2" s="1"/>
  <c r="K910" i="2"/>
  <c r="U910" i="2" s="1"/>
  <c r="K911" i="2"/>
  <c r="U911" i="2" s="1"/>
  <c r="K912" i="2"/>
  <c r="U912" i="2" s="1"/>
  <c r="K913" i="2"/>
  <c r="U913" i="2" s="1"/>
  <c r="K914" i="2"/>
  <c r="U914" i="2" s="1"/>
  <c r="K915" i="2"/>
  <c r="U915" i="2" s="1"/>
  <c r="K916" i="2"/>
  <c r="U916" i="2" s="1"/>
  <c r="K917" i="2"/>
  <c r="U917" i="2" s="1"/>
  <c r="K918" i="2"/>
  <c r="U918" i="2" s="1"/>
  <c r="K919" i="2"/>
  <c r="U919" i="2" s="1"/>
  <c r="K920" i="2"/>
  <c r="U920" i="2" s="1"/>
  <c r="K921" i="2"/>
  <c r="U921" i="2" s="1"/>
  <c r="K922" i="2"/>
  <c r="U922" i="2" s="1"/>
  <c r="K923" i="2"/>
  <c r="U923" i="2" s="1"/>
  <c r="K924" i="2"/>
  <c r="U924" i="2" s="1"/>
  <c r="K925" i="2"/>
  <c r="U925" i="2" s="1"/>
  <c r="K926" i="2"/>
  <c r="U926" i="2" s="1"/>
  <c r="K927" i="2"/>
  <c r="U927" i="2" s="1"/>
  <c r="K928" i="2"/>
  <c r="U928" i="2" s="1"/>
  <c r="K929" i="2"/>
  <c r="U929" i="2" s="1"/>
  <c r="K930" i="2"/>
  <c r="U930" i="2" s="1"/>
  <c r="K931" i="2"/>
  <c r="U931" i="2" s="1"/>
  <c r="K932" i="2"/>
  <c r="U932" i="2" s="1"/>
  <c r="K933" i="2"/>
  <c r="U933" i="2" s="1"/>
  <c r="K934" i="2"/>
  <c r="U934" i="2" s="1"/>
  <c r="K935" i="2"/>
  <c r="U935" i="2" s="1"/>
  <c r="K936" i="2"/>
  <c r="U936" i="2" s="1"/>
  <c r="K937" i="2"/>
  <c r="U937" i="2" s="1"/>
  <c r="K938" i="2"/>
  <c r="U938" i="2" s="1"/>
  <c r="K939" i="2"/>
  <c r="U939" i="2" s="1"/>
  <c r="K940" i="2"/>
  <c r="U940" i="2" s="1"/>
  <c r="K941" i="2"/>
  <c r="U941" i="2" s="1"/>
  <c r="K942" i="2"/>
  <c r="U942" i="2" s="1"/>
  <c r="K943" i="2"/>
  <c r="U943" i="2" s="1"/>
  <c r="K944" i="2"/>
  <c r="U944" i="2" s="1"/>
  <c r="K945" i="2"/>
  <c r="U945" i="2" s="1"/>
  <c r="K946" i="2"/>
  <c r="U946" i="2" s="1"/>
  <c r="K947" i="2"/>
  <c r="U947" i="2" s="1"/>
  <c r="K948" i="2"/>
  <c r="U948" i="2" s="1"/>
  <c r="K949" i="2"/>
  <c r="U949" i="2" s="1"/>
  <c r="K950" i="2"/>
  <c r="U950" i="2" s="1"/>
  <c r="K951" i="2"/>
  <c r="U951" i="2" s="1"/>
  <c r="K952" i="2"/>
  <c r="U952" i="2" s="1"/>
  <c r="K953" i="2"/>
  <c r="U953" i="2" s="1"/>
  <c r="K954" i="2"/>
  <c r="U954" i="2" s="1"/>
  <c r="K955" i="2"/>
  <c r="U955" i="2" s="1"/>
  <c r="K956" i="2"/>
  <c r="U956" i="2" s="1"/>
  <c r="K957" i="2"/>
  <c r="U957" i="2" s="1"/>
  <c r="K958" i="2"/>
  <c r="U958" i="2" s="1"/>
  <c r="K959" i="2"/>
  <c r="U959" i="2" s="1"/>
  <c r="K960" i="2"/>
  <c r="U960" i="2" s="1"/>
  <c r="K961" i="2"/>
  <c r="U961" i="2" s="1"/>
  <c r="K962" i="2"/>
  <c r="U962" i="2" s="1"/>
  <c r="K963" i="2"/>
  <c r="U963" i="2" s="1"/>
  <c r="K964" i="2"/>
  <c r="U964" i="2" s="1"/>
  <c r="K965" i="2"/>
  <c r="U965" i="2" s="1"/>
  <c r="K966" i="2"/>
  <c r="U966" i="2" s="1"/>
  <c r="K967" i="2"/>
  <c r="U967" i="2" s="1"/>
  <c r="K968" i="2"/>
  <c r="U968" i="2" s="1"/>
  <c r="K969" i="2"/>
  <c r="U969" i="2" s="1"/>
  <c r="K970" i="2"/>
  <c r="U970" i="2" s="1"/>
  <c r="K971" i="2"/>
  <c r="U971" i="2" s="1"/>
  <c r="K972" i="2"/>
  <c r="U972" i="2" s="1"/>
  <c r="K973" i="2"/>
  <c r="U973" i="2" s="1"/>
  <c r="K974" i="2"/>
  <c r="U974" i="2" s="1"/>
  <c r="K975" i="2"/>
  <c r="U975" i="2" s="1"/>
  <c r="K976" i="2"/>
  <c r="U976" i="2" s="1"/>
  <c r="K977" i="2"/>
  <c r="U977" i="2" s="1"/>
  <c r="K978" i="2"/>
  <c r="U978" i="2" s="1"/>
  <c r="K979" i="2"/>
  <c r="U979" i="2" s="1"/>
  <c r="K980" i="2"/>
  <c r="U980" i="2" s="1"/>
  <c r="K981" i="2"/>
  <c r="U981" i="2" s="1"/>
  <c r="K982" i="2"/>
  <c r="U982" i="2" s="1"/>
  <c r="K983" i="2"/>
  <c r="U983" i="2" s="1"/>
  <c r="K984" i="2"/>
  <c r="U984" i="2" s="1"/>
  <c r="K985" i="2"/>
  <c r="U985" i="2" s="1"/>
  <c r="K986" i="2"/>
  <c r="U986" i="2" s="1"/>
  <c r="K987" i="2"/>
  <c r="U987" i="2" s="1"/>
  <c r="K988" i="2"/>
  <c r="U988" i="2" s="1"/>
  <c r="K989" i="2"/>
  <c r="U989" i="2" s="1"/>
  <c r="K990" i="2"/>
  <c r="U990" i="2" s="1"/>
  <c r="K991" i="2"/>
  <c r="U991" i="2" s="1"/>
  <c r="K992" i="2"/>
  <c r="U992" i="2" s="1"/>
  <c r="K993" i="2"/>
  <c r="U993" i="2" s="1"/>
  <c r="K994" i="2"/>
  <c r="U994" i="2" s="1"/>
  <c r="K995" i="2"/>
  <c r="U995" i="2" s="1"/>
  <c r="K996" i="2"/>
  <c r="U996" i="2" s="1"/>
  <c r="K997" i="2"/>
  <c r="U997" i="2" s="1"/>
  <c r="K998" i="2"/>
  <c r="U998" i="2" s="1"/>
  <c r="K999" i="2"/>
  <c r="U999" i="2" s="1"/>
  <c r="K1000" i="2"/>
  <c r="U1000" i="2" s="1"/>
  <c r="K1001" i="2"/>
  <c r="U1001" i="2" s="1"/>
  <c r="K1002" i="2"/>
  <c r="U1002" i="2" s="1"/>
  <c r="K1003" i="2"/>
  <c r="U1003" i="2" s="1"/>
  <c r="K1004" i="2"/>
  <c r="U1004" i="2" s="1"/>
  <c r="K1005" i="2"/>
  <c r="U1005" i="2" s="1"/>
  <c r="K1006" i="2"/>
  <c r="U1006" i="2" s="1"/>
  <c r="K1007" i="2"/>
  <c r="U1007" i="2" s="1"/>
  <c r="K1008" i="2"/>
  <c r="U1008" i="2" s="1"/>
  <c r="K1009" i="2"/>
  <c r="U1009" i="2" s="1"/>
  <c r="K1010" i="2"/>
  <c r="U1010" i="2" s="1"/>
  <c r="K1011" i="2"/>
  <c r="U1011" i="2" s="1"/>
  <c r="K1012" i="2"/>
  <c r="U1012" i="2" s="1"/>
  <c r="K1013" i="2"/>
  <c r="U1013" i="2" s="1"/>
  <c r="K1014" i="2"/>
  <c r="U1014" i="2" s="1"/>
  <c r="K1015" i="2"/>
  <c r="U1015" i="2" s="1"/>
  <c r="K1016" i="2"/>
  <c r="U1016" i="2" s="1"/>
  <c r="K1017" i="2"/>
  <c r="U1017" i="2" s="1"/>
  <c r="K1018" i="2"/>
  <c r="U1018" i="2" s="1"/>
  <c r="K1019" i="2"/>
  <c r="U1019" i="2" s="1"/>
  <c r="K1020" i="2"/>
  <c r="U1020" i="2" s="1"/>
  <c r="K1021" i="2"/>
  <c r="U1021" i="2" s="1"/>
  <c r="K1022" i="2"/>
  <c r="U1022" i="2" s="1"/>
  <c r="K1023" i="2"/>
  <c r="U1023" i="2" s="1"/>
  <c r="K1024" i="2"/>
  <c r="U1024" i="2" s="1"/>
  <c r="K1025" i="2"/>
  <c r="U1025" i="2" s="1"/>
  <c r="K1026" i="2"/>
  <c r="U1026" i="2" s="1"/>
  <c r="K1027" i="2"/>
  <c r="U1027" i="2" s="1"/>
  <c r="K1028" i="2"/>
  <c r="U1028" i="2" s="1"/>
  <c r="K1029" i="2"/>
  <c r="U1029" i="2" s="1"/>
  <c r="K1030" i="2"/>
  <c r="U1030" i="2" s="1"/>
  <c r="K1031" i="2"/>
  <c r="U1031" i="2" s="1"/>
  <c r="K1032" i="2"/>
  <c r="U1032" i="2" s="1"/>
  <c r="K1033" i="2"/>
  <c r="U1033" i="2" s="1"/>
  <c r="K1034" i="2"/>
  <c r="U1034" i="2" s="1"/>
  <c r="K1035" i="2"/>
  <c r="U1035" i="2" s="1"/>
  <c r="K1036" i="2"/>
  <c r="U1036" i="2" s="1"/>
  <c r="K1037" i="2"/>
  <c r="U1037" i="2" s="1"/>
  <c r="K1038" i="2"/>
  <c r="U1038" i="2" s="1"/>
  <c r="K1039" i="2"/>
  <c r="U1039" i="2" s="1"/>
  <c r="K1040" i="2"/>
  <c r="U1040" i="2" s="1"/>
  <c r="K1041" i="2"/>
  <c r="U1041" i="2" s="1"/>
  <c r="K1042" i="2"/>
  <c r="U1042" i="2" s="1"/>
  <c r="K1043" i="2"/>
  <c r="U1043" i="2" s="1"/>
  <c r="K1044" i="2"/>
  <c r="U1044" i="2" s="1"/>
  <c r="K1045" i="2"/>
  <c r="U1045" i="2" s="1"/>
  <c r="K1046" i="2"/>
  <c r="U1046" i="2" s="1"/>
  <c r="K1047" i="2"/>
  <c r="U1047" i="2" s="1"/>
  <c r="K1048" i="2"/>
  <c r="U1048" i="2" s="1"/>
  <c r="K1049" i="2"/>
  <c r="U1049" i="2" s="1"/>
  <c r="K1050" i="2"/>
  <c r="U1050" i="2" s="1"/>
  <c r="K1051" i="2"/>
  <c r="U1051" i="2" s="1"/>
  <c r="K1052" i="2"/>
  <c r="U1052" i="2" s="1"/>
  <c r="K1053" i="2"/>
  <c r="U1053" i="2" s="1"/>
  <c r="K1054" i="2"/>
  <c r="U1054" i="2" s="1"/>
  <c r="K1055" i="2"/>
  <c r="U1055" i="2" s="1"/>
  <c r="K1056" i="2"/>
  <c r="U1056" i="2" s="1"/>
  <c r="K1057" i="2"/>
  <c r="U1057" i="2" s="1"/>
  <c r="K1058" i="2"/>
  <c r="U1058" i="2" s="1"/>
  <c r="K1059" i="2"/>
  <c r="U1059" i="2" s="1"/>
  <c r="K1060" i="2"/>
  <c r="U1060" i="2" s="1"/>
  <c r="K1061" i="2"/>
  <c r="U1061" i="2" s="1"/>
  <c r="K1062" i="2"/>
  <c r="U1062" i="2" s="1"/>
  <c r="K1063" i="2"/>
  <c r="U1063" i="2" s="1"/>
  <c r="K1064" i="2"/>
  <c r="U1064" i="2" s="1"/>
  <c r="K1065" i="2"/>
  <c r="U1065" i="2" s="1"/>
  <c r="K1066" i="2"/>
  <c r="U1066" i="2" s="1"/>
  <c r="K1067" i="2"/>
  <c r="U1067" i="2" s="1"/>
  <c r="K1068" i="2"/>
  <c r="U1068" i="2" s="1"/>
  <c r="K1069" i="2"/>
  <c r="U1069" i="2" s="1"/>
  <c r="K1070" i="2"/>
  <c r="U1070" i="2" s="1"/>
  <c r="K1071" i="2"/>
  <c r="U1071" i="2" s="1"/>
  <c r="K1072" i="2"/>
  <c r="U1072" i="2" s="1"/>
  <c r="K1073" i="2"/>
  <c r="U1073" i="2" s="1"/>
  <c r="K1074" i="2"/>
  <c r="U1074" i="2" s="1"/>
  <c r="K1075" i="2"/>
  <c r="U1075" i="2" s="1"/>
  <c r="K1076" i="2"/>
  <c r="U1076" i="2" s="1"/>
  <c r="K1077" i="2"/>
  <c r="U1077" i="2" s="1"/>
  <c r="K1078" i="2"/>
  <c r="U1078" i="2" s="1"/>
  <c r="K1079" i="2"/>
  <c r="U1079" i="2" s="1"/>
  <c r="K1080" i="2"/>
  <c r="U1080" i="2" s="1"/>
  <c r="K1081" i="2"/>
  <c r="U1081" i="2" s="1"/>
  <c r="K1082" i="2"/>
  <c r="U1082" i="2" s="1"/>
  <c r="K1083" i="2"/>
  <c r="U1083" i="2" s="1"/>
  <c r="K1084" i="2"/>
  <c r="U1084" i="2" s="1"/>
  <c r="K1085" i="2"/>
  <c r="U1085" i="2" s="1"/>
  <c r="K1086" i="2"/>
  <c r="U1086" i="2" s="1"/>
  <c r="K1087" i="2"/>
  <c r="U1087" i="2" s="1"/>
  <c r="K1088" i="2"/>
  <c r="U1088" i="2" s="1"/>
  <c r="K1089" i="2"/>
  <c r="U1089" i="2" s="1"/>
  <c r="K1090" i="2"/>
  <c r="U1090" i="2" s="1"/>
  <c r="K1091" i="2"/>
  <c r="U1091" i="2" s="1"/>
  <c r="K1092" i="2"/>
  <c r="U1092" i="2" s="1"/>
  <c r="K1093" i="2"/>
  <c r="U1093" i="2" s="1"/>
  <c r="K1094" i="2"/>
  <c r="U1094" i="2" s="1"/>
  <c r="K1095" i="2"/>
  <c r="U1095" i="2" s="1"/>
  <c r="K1096" i="2"/>
  <c r="U1096" i="2" s="1"/>
  <c r="K1097" i="2"/>
  <c r="U1097" i="2" s="1"/>
  <c r="K1098" i="2"/>
  <c r="U1098" i="2" s="1"/>
  <c r="K1099" i="2"/>
  <c r="U1099" i="2" s="1"/>
  <c r="K1100" i="2"/>
  <c r="U1100" i="2" s="1"/>
  <c r="K1101" i="2"/>
  <c r="U1101" i="2" s="1"/>
  <c r="K1102" i="2"/>
  <c r="U1102" i="2" s="1"/>
  <c r="K1103" i="2"/>
  <c r="U1103" i="2" s="1"/>
  <c r="K1104" i="2"/>
  <c r="U1104" i="2" s="1"/>
  <c r="K1105" i="2"/>
  <c r="U1105" i="2" s="1"/>
  <c r="K1106" i="2"/>
  <c r="U1106" i="2" s="1"/>
  <c r="K1107" i="2"/>
  <c r="U1107" i="2" s="1"/>
  <c r="K1108" i="2"/>
  <c r="U1108" i="2" s="1"/>
  <c r="K1109" i="2"/>
  <c r="U1109" i="2" s="1"/>
  <c r="K1110" i="2"/>
  <c r="U1110" i="2" s="1"/>
  <c r="K1111" i="2"/>
  <c r="U1111" i="2" s="1"/>
  <c r="K1112" i="2"/>
  <c r="U1112" i="2" s="1"/>
  <c r="K1113" i="2"/>
  <c r="U1113" i="2" s="1"/>
  <c r="K1114" i="2"/>
  <c r="U1114" i="2" s="1"/>
  <c r="K1115" i="2"/>
  <c r="U1115" i="2" s="1"/>
  <c r="K1116" i="2"/>
  <c r="U1116" i="2" s="1"/>
  <c r="K1117" i="2"/>
  <c r="U1117" i="2" s="1"/>
  <c r="K1118" i="2"/>
  <c r="U1118" i="2" s="1"/>
  <c r="K1119" i="2"/>
  <c r="U1119" i="2" s="1"/>
  <c r="K1120" i="2"/>
  <c r="U1120" i="2" s="1"/>
  <c r="K1121" i="2"/>
  <c r="U1121" i="2" s="1"/>
  <c r="K1122" i="2"/>
  <c r="U1122" i="2" s="1"/>
  <c r="K1123" i="2"/>
  <c r="U1123" i="2" s="1"/>
  <c r="K1124" i="2"/>
  <c r="U1124" i="2" s="1"/>
  <c r="K1125" i="2"/>
  <c r="U1125" i="2" s="1"/>
  <c r="K1126" i="2"/>
  <c r="U1126" i="2" s="1"/>
  <c r="K1127" i="2"/>
  <c r="U1127" i="2" s="1"/>
  <c r="K1128" i="2"/>
  <c r="U1128" i="2" s="1"/>
  <c r="K1129" i="2"/>
  <c r="U1129" i="2" s="1"/>
  <c r="K1130" i="2"/>
  <c r="U1130" i="2" s="1"/>
  <c r="K1131" i="2"/>
  <c r="U1131" i="2" s="1"/>
  <c r="K1132" i="2"/>
  <c r="U1132" i="2" s="1"/>
  <c r="K1133" i="2"/>
  <c r="U1133" i="2" s="1"/>
  <c r="K1134" i="2"/>
  <c r="U1134" i="2" s="1"/>
  <c r="K1135" i="2"/>
  <c r="U1135" i="2" s="1"/>
  <c r="K1136" i="2"/>
  <c r="U1136" i="2" s="1"/>
  <c r="K1137" i="2"/>
  <c r="U1137" i="2" s="1"/>
  <c r="K1138" i="2"/>
  <c r="U1138" i="2" s="1"/>
  <c r="K1139" i="2"/>
  <c r="U1139" i="2" s="1"/>
  <c r="K1140" i="2"/>
  <c r="U1140" i="2" s="1"/>
  <c r="K1141" i="2"/>
  <c r="U1141" i="2" s="1"/>
  <c r="K1142" i="2"/>
  <c r="U1142" i="2" s="1"/>
  <c r="K1143" i="2"/>
  <c r="U1143" i="2" s="1"/>
  <c r="K1144" i="2"/>
  <c r="U1144" i="2" s="1"/>
  <c r="K1145" i="2"/>
  <c r="U1145" i="2" s="1"/>
  <c r="K1146" i="2"/>
  <c r="U1146" i="2" s="1"/>
  <c r="K1147" i="2"/>
  <c r="U1147" i="2" s="1"/>
  <c r="K1148" i="2"/>
  <c r="U1148" i="2" s="1"/>
  <c r="K1149" i="2"/>
  <c r="U1149" i="2" s="1"/>
  <c r="K1150" i="2"/>
  <c r="U1150" i="2" s="1"/>
  <c r="K1151" i="2"/>
  <c r="U1151" i="2" s="1"/>
  <c r="K1152" i="2"/>
  <c r="U1152" i="2" s="1"/>
  <c r="K1153" i="2"/>
  <c r="U1153" i="2" s="1"/>
  <c r="K1154" i="2"/>
  <c r="U1154" i="2" s="1"/>
  <c r="K1155" i="2"/>
  <c r="U1155" i="2" s="1"/>
  <c r="K1156" i="2"/>
  <c r="U1156" i="2" s="1"/>
  <c r="K1157" i="2"/>
  <c r="U1157" i="2" s="1"/>
  <c r="K1158" i="2"/>
  <c r="U1158" i="2" s="1"/>
  <c r="K1159" i="2"/>
  <c r="U1159" i="2" s="1"/>
  <c r="K1160" i="2"/>
  <c r="U1160" i="2" s="1"/>
  <c r="K1161" i="2"/>
  <c r="U1161" i="2" s="1"/>
  <c r="K1162" i="2"/>
  <c r="U1162" i="2" s="1"/>
  <c r="K1163" i="2"/>
  <c r="U1163" i="2" s="1"/>
  <c r="K1164" i="2"/>
  <c r="U1164" i="2" s="1"/>
  <c r="K1165" i="2"/>
  <c r="U1165" i="2" s="1"/>
  <c r="K1166" i="2"/>
  <c r="U1166" i="2" s="1"/>
  <c r="K1167" i="2"/>
  <c r="U1167" i="2" s="1"/>
  <c r="K1168" i="2"/>
  <c r="U1168" i="2" s="1"/>
  <c r="K1169" i="2"/>
  <c r="U1169" i="2" s="1"/>
  <c r="K1170" i="2"/>
  <c r="U1170" i="2" s="1"/>
  <c r="K1171" i="2"/>
  <c r="U1171" i="2" s="1"/>
  <c r="K1172" i="2"/>
  <c r="U1172" i="2" s="1"/>
  <c r="K1173" i="2"/>
  <c r="U1173" i="2" s="1"/>
  <c r="K1174" i="2"/>
  <c r="U1174" i="2" s="1"/>
  <c r="K1175" i="2"/>
  <c r="U1175" i="2" s="1"/>
  <c r="K1176" i="2"/>
  <c r="U1176" i="2" s="1"/>
  <c r="K1177" i="2"/>
  <c r="U1177" i="2" s="1"/>
  <c r="K1178" i="2"/>
  <c r="U1178" i="2" s="1"/>
  <c r="K1179" i="2"/>
  <c r="U1179" i="2" s="1"/>
  <c r="K1180" i="2"/>
  <c r="U1180" i="2" s="1"/>
  <c r="K1181" i="2"/>
  <c r="U1181" i="2" s="1"/>
  <c r="K1182" i="2"/>
  <c r="U1182" i="2" s="1"/>
  <c r="K1183" i="2"/>
  <c r="U1183" i="2" s="1"/>
  <c r="K1184" i="2"/>
  <c r="U1184" i="2" s="1"/>
  <c r="K1185" i="2"/>
  <c r="U1185" i="2" s="1"/>
  <c r="K1186" i="2"/>
  <c r="U1186" i="2" s="1"/>
  <c r="K1187" i="2"/>
  <c r="U1187" i="2" s="1"/>
  <c r="K1188" i="2"/>
  <c r="U1188" i="2" s="1"/>
  <c r="K1189" i="2"/>
  <c r="U1189" i="2" s="1"/>
  <c r="K1190" i="2"/>
  <c r="U1190" i="2" s="1"/>
  <c r="K1191" i="2"/>
  <c r="U1191" i="2" s="1"/>
  <c r="K1192" i="2"/>
  <c r="U1192" i="2" s="1"/>
  <c r="K1193" i="2"/>
  <c r="U1193" i="2" s="1"/>
  <c r="K1194" i="2"/>
  <c r="U1194" i="2" s="1"/>
  <c r="K1195" i="2"/>
  <c r="U1195" i="2" s="1"/>
  <c r="K1196" i="2"/>
  <c r="U1196" i="2" s="1"/>
  <c r="K1197" i="2"/>
  <c r="U1197" i="2" s="1"/>
  <c r="K1198" i="2"/>
  <c r="U1198" i="2" s="1"/>
  <c r="K1199" i="2"/>
  <c r="U1199" i="2" s="1"/>
  <c r="K1200" i="2"/>
  <c r="U1200" i="2" s="1"/>
  <c r="K1201" i="2"/>
  <c r="U1201" i="2" s="1"/>
  <c r="K1202" i="2"/>
  <c r="U1202" i="2" s="1"/>
  <c r="K1203" i="2"/>
  <c r="U1203" i="2" s="1"/>
  <c r="K1204" i="2"/>
  <c r="U1204" i="2" s="1"/>
  <c r="K1205" i="2"/>
  <c r="U1205" i="2" s="1"/>
  <c r="K1206" i="2"/>
  <c r="U1206" i="2" s="1"/>
  <c r="K1207" i="2"/>
  <c r="U1207" i="2" s="1"/>
  <c r="K1208" i="2"/>
  <c r="U1208" i="2" s="1"/>
  <c r="K1209" i="2"/>
  <c r="U1209" i="2" s="1"/>
  <c r="K1210" i="2"/>
  <c r="U1210" i="2" s="1"/>
  <c r="K1211" i="2"/>
  <c r="U1211" i="2" s="1"/>
  <c r="K1212" i="2"/>
  <c r="U1212" i="2" s="1"/>
  <c r="K1213" i="2"/>
  <c r="U1213" i="2" s="1"/>
  <c r="K1214" i="2"/>
  <c r="U1214" i="2" s="1"/>
  <c r="K1215" i="2"/>
  <c r="U1215" i="2" s="1"/>
  <c r="K1216" i="2"/>
  <c r="U1216" i="2" s="1"/>
  <c r="K1217" i="2"/>
  <c r="U1217" i="2" s="1"/>
  <c r="K1218" i="2"/>
  <c r="U1218" i="2" s="1"/>
  <c r="K1219" i="2"/>
  <c r="U1219" i="2" s="1"/>
  <c r="K1220" i="2"/>
  <c r="U1220" i="2" s="1"/>
  <c r="K1221" i="2"/>
  <c r="U1221" i="2" s="1"/>
  <c r="K1222" i="2"/>
  <c r="U1222" i="2" s="1"/>
  <c r="K1223" i="2"/>
  <c r="U1223" i="2" s="1"/>
  <c r="K1224" i="2"/>
  <c r="U1224" i="2" s="1"/>
  <c r="K1225" i="2"/>
  <c r="U1225" i="2" s="1"/>
  <c r="K1226" i="2"/>
  <c r="U1226" i="2" s="1"/>
  <c r="K1227" i="2"/>
  <c r="U1227" i="2" s="1"/>
  <c r="K1228" i="2"/>
  <c r="U1228" i="2" s="1"/>
  <c r="K1229" i="2"/>
  <c r="U1229" i="2" s="1"/>
  <c r="K1230" i="2"/>
  <c r="U1230" i="2" s="1"/>
  <c r="K1231" i="2"/>
  <c r="U1231" i="2" s="1"/>
  <c r="K1232" i="2"/>
  <c r="U1232" i="2" s="1"/>
  <c r="K1233" i="2"/>
  <c r="U1233" i="2" s="1"/>
  <c r="K1234" i="2"/>
  <c r="U1234" i="2" s="1"/>
  <c r="K1235" i="2"/>
  <c r="U1235" i="2" s="1"/>
  <c r="K1236" i="2"/>
  <c r="U1236" i="2" s="1"/>
  <c r="K1237" i="2"/>
  <c r="U1237" i="2" s="1"/>
  <c r="K1238" i="2"/>
  <c r="U1238" i="2" s="1"/>
  <c r="K1239" i="2"/>
  <c r="U1239" i="2" s="1"/>
  <c r="K1240" i="2"/>
  <c r="U1240" i="2" s="1"/>
  <c r="K1241" i="2"/>
  <c r="U1241" i="2" s="1"/>
  <c r="K1242" i="2"/>
  <c r="U1242" i="2" s="1"/>
  <c r="K1243" i="2"/>
  <c r="U1243" i="2" s="1"/>
  <c r="K1244" i="2"/>
  <c r="U1244" i="2" s="1"/>
  <c r="K1245" i="2"/>
  <c r="U1245" i="2" s="1"/>
  <c r="K1246" i="2"/>
  <c r="U1246" i="2" s="1"/>
  <c r="K1247" i="2"/>
  <c r="U1247" i="2" s="1"/>
  <c r="K1248" i="2"/>
  <c r="U1248" i="2" s="1"/>
  <c r="K1249" i="2"/>
  <c r="U1249" i="2" s="1"/>
  <c r="K1250" i="2"/>
  <c r="U1250" i="2" s="1"/>
  <c r="K1251" i="2"/>
  <c r="U1251" i="2" s="1"/>
  <c r="K1252" i="2"/>
  <c r="U1252" i="2" s="1"/>
  <c r="K1253" i="2"/>
  <c r="U1253" i="2" s="1"/>
  <c r="K1254" i="2"/>
  <c r="U1254" i="2" s="1"/>
  <c r="K1255" i="2"/>
  <c r="U1255" i="2" s="1"/>
  <c r="K1256" i="2"/>
  <c r="U1256" i="2" s="1"/>
  <c r="K1257" i="2"/>
  <c r="U1257" i="2" s="1"/>
  <c r="K1258" i="2"/>
  <c r="U1258" i="2" s="1"/>
  <c r="K1259" i="2"/>
  <c r="U1259" i="2" s="1"/>
  <c r="K1260" i="2"/>
  <c r="U1260" i="2" s="1"/>
  <c r="K1261" i="2"/>
  <c r="U1261" i="2" s="1"/>
  <c r="K1262" i="2"/>
  <c r="U1262" i="2" s="1"/>
  <c r="K1263" i="2"/>
  <c r="U1263" i="2" s="1"/>
  <c r="K1264" i="2"/>
  <c r="U1264" i="2" s="1"/>
  <c r="K1265" i="2"/>
  <c r="U1265" i="2" s="1"/>
  <c r="K1266" i="2"/>
  <c r="U1266" i="2" s="1"/>
  <c r="K1267" i="2"/>
  <c r="U1267" i="2" s="1"/>
  <c r="K1268" i="2"/>
  <c r="U1268" i="2" s="1"/>
  <c r="K1269" i="2"/>
  <c r="U1269" i="2" s="1"/>
  <c r="K1270" i="2"/>
  <c r="U1270" i="2" s="1"/>
  <c r="K1271" i="2"/>
  <c r="U1271" i="2" s="1"/>
  <c r="K1272" i="2"/>
  <c r="U1272" i="2" s="1"/>
  <c r="K1273" i="2"/>
  <c r="U1273" i="2" s="1"/>
  <c r="K1274" i="2"/>
  <c r="U1274" i="2" s="1"/>
  <c r="K1275" i="2"/>
  <c r="U1275" i="2" s="1"/>
  <c r="K1276" i="2"/>
  <c r="U1276" i="2" s="1"/>
  <c r="K1277" i="2"/>
  <c r="U1277" i="2" s="1"/>
  <c r="K1278" i="2"/>
  <c r="U1278" i="2" s="1"/>
  <c r="K1279" i="2"/>
  <c r="U1279" i="2" s="1"/>
  <c r="K1280" i="2"/>
  <c r="U1280" i="2" s="1"/>
  <c r="K1281" i="2"/>
  <c r="U1281" i="2" s="1"/>
  <c r="K1282" i="2"/>
  <c r="U1282" i="2" s="1"/>
  <c r="K1283" i="2"/>
  <c r="U1283" i="2" s="1"/>
  <c r="K1284" i="2"/>
  <c r="U1284" i="2" s="1"/>
  <c r="K1285" i="2"/>
  <c r="U1285" i="2" s="1"/>
  <c r="K1286" i="2"/>
  <c r="U1286" i="2" s="1"/>
  <c r="K1287" i="2"/>
  <c r="U1287" i="2" s="1"/>
  <c r="K1288" i="2"/>
  <c r="U1288" i="2" s="1"/>
  <c r="K1289" i="2"/>
  <c r="U1289" i="2" s="1"/>
  <c r="K1290" i="2"/>
  <c r="U1290" i="2" s="1"/>
  <c r="K1291" i="2"/>
  <c r="U1291" i="2" s="1"/>
  <c r="K1292" i="2"/>
  <c r="U1292" i="2" s="1"/>
  <c r="K1293" i="2"/>
  <c r="U1293" i="2" s="1"/>
  <c r="K1294" i="2"/>
  <c r="U1294" i="2" s="1"/>
  <c r="K1295" i="2"/>
  <c r="U1295" i="2" s="1"/>
  <c r="K1296" i="2"/>
  <c r="U1296" i="2" s="1"/>
  <c r="K1297" i="2"/>
  <c r="U1297" i="2" s="1"/>
  <c r="K1298" i="2"/>
  <c r="U1298" i="2" s="1"/>
  <c r="K1299" i="2"/>
  <c r="U1299" i="2" s="1"/>
  <c r="K1300" i="2"/>
  <c r="U1300" i="2" s="1"/>
  <c r="K1301" i="2"/>
  <c r="U1301" i="2" s="1"/>
  <c r="K1302" i="2"/>
  <c r="U1302" i="2" s="1"/>
  <c r="K1303" i="2"/>
  <c r="U1303" i="2" s="1"/>
  <c r="K1304" i="2"/>
  <c r="U1304" i="2" s="1"/>
  <c r="K1305" i="2"/>
  <c r="U1305" i="2" s="1"/>
  <c r="K1306" i="2"/>
  <c r="U1306" i="2" s="1"/>
  <c r="K1307" i="2"/>
  <c r="U1307" i="2" s="1"/>
  <c r="K1308" i="2"/>
  <c r="U1308" i="2" s="1"/>
  <c r="K1309" i="2"/>
  <c r="U1309" i="2" s="1"/>
  <c r="K1310" i="2"/>
  <c r="U1310" i="2" s="1"/>
  <c r="K1311" i="2"/>
  <c r="U1311" i="2" s="1"/>
  <c r="K1312" i="2"/>
  <c r="U1312" i="2" s="1"/>
  <c r="K1313" i="2"/>
  <c r="U1313" i="2" s="1"/>
  <c r="K1314" i="2"/>
  <c r="U1314" i="2" s="1"/>
  <c r="K1315" i="2"/>
  <c r="U1315" i="2" s="1"/>
  <c r="K1316" i="2"/>
  <c r="U1316" i="2" s="1"/>
  <c r="K1317" i="2"/>
  <c r="U1317" i="2" s="1"/>
  <c r="K1318" i="2"/>
  <c r="U1318" i="2" s="1"/>
  <c r="K1319" i="2"/>
  <c r="U1319" i="2" s="1"/>
  <c r="K1320" i="2"/>
  <c r="U1320" i="2" s="1"/>
  <c r="K1321" i="2"/>
  <c r="U1321" i="2" s="1"/>
  <c r="K1322" i="2"/>
  <c r="U1322" i="2" s="1"/>
  <c r="K1323" i="2"/>
  <c r="U1323" i="2" s="1"/>
  <c r="K1324" i="2"/>
  <c r="U1324" i="2" s="1"/>
  <c r="K1325" i="2"/>
  <c r="U1325" i="2" s="1"/>
  <c r="K1326" i="2"/>
  <c r="U1326" i="2" s="1"/>
  <c r="K1327" i="2"/>
  <c r="U1327" i="2" s="1"/>
  <c r="K1328" i="2"/>
  <c r="U1328" i="2" s="1"/>
  <c r="K1329" i="2"/>
  <c r="U1329" i="2" s="1"/>
  <c r="K1330" i="2"/>
  <c r="U1330" i="2" s="1"/>
  <c r="K1331" i="2"/>
  <c r="U1331" i="2" s="1"/>
  <c r="K1332" i="2"/>
  <c r="U1332" i="2" s="1"/>
  <c r="K1333" i="2"/>
  <c r="U1333" i="2" s="1"/>
  <c r="K1334" i="2"/>
  <c r="U1334" i="2" s="1"/>
  <c r="K1335" i="2"/>
  <c r="U1335" i="2" s="1"/>
  <c r="K1336" i="2"/>
  <c r="U1336" i="2" s="1"/>
  <c r="K1337" i="2"/>
  <c r="U1337" i="2" s="1"/>
  <c r="K1338" i="2"/>
  <c r="U1338" i="2" s="1"/>
  <c r="K1339" i="2"/>
  <c r="U1339" i="2" s="1"/>
  <c r="K1340" i="2"/>
  <c r="U1340" i="2" s="1"/>
  <c r="K1341" i="2"/>
  <c r="U1341" i="2" s="1"/>
  <c r="K1342" i="2"/>
  <c r="U1342" i="2" s="1"/>
  <c r="K1343" i="2"/>
  <c r="U1343" i="2" s="1"/>
  <c r="K1344" i="2"/>
  <c r="U1344" i="2" s="1"/>
  <c r="K1345" i="2"/>
  <c r="U1345" i="2" s="1"/>
  <c r="K1346" i="2"/>
  <c r="U1346" i="2" s="1"/>
  <c r="K1347" i="2"/>
  <c r="U1347" i="2" s="1"/>
  <c r="K1348" i="2"/>
  <c r="U1348" i="2" s="1"/>
  <c r="K1349" i="2"/>
  <c r="U1349" i="2" s="1"/>
  <c r="K1350" i="2"/>
  <c r="U1350" i="2" s="1"/>
  <c r="K1351" i="2"/>
  <c r="U1351" i="2" s="1"/>
  <c r="K1352" i="2"/>
  <c r="U1352" i="2" s="1"/>
  <c r="K1353" i="2"/>
  <c r="U1353" i="2" s="1"/>
  <c r="K1354" i="2"/>
  <c r="U1354" i="2" s="1"/>
  <c r="K1355" i="2"/>
  <c r="U1355" i="2" s="1"/>
  <c r="K1356" i="2"/>
  <c r="U1356" i="2" s="1"/>
  <c r="K1357" i="2"/>
  <c r="U1357" i="2" s="1"/>
  <c r="K1358" i="2"/>
  <c r="U1358" i="2" s="1"/>
  <c r="K1359" i="2"/>
  <c r="U1359" i="2" s="1"/>
  <c r="K1360" i="2"/>
  <c r="U1360" i="2" s="1"/>
  <c r="K1361" i="2"/>
  <c r="U1361" i="2" s="1"/>
  <c r="K1362" i="2"/>
  <c r="U1362" i="2" s="1"/>
  <c r="K1363" i="2"/>
  <c r="U1363" i="2" s="1"/>
  <c r="K1364" i="2"/>
  <c r="U1364" i="2" s="1"/>
  <c r="K1365" i="2"/>
  <c r="U1365" i="2" s="1"/>
  <c r="K1366" i="2"/>
  <c r="U1366" i="2" s="1"/>
  <c r="K1367" i="2"/>
  <c r="U1367" i="2" s="1"/>
  <c r="K1368" i="2"/>
  <c r="U1368" i="2" s="1"/>
  <c r="K1369" i="2"/>
  <c r="U1369" i="2" s="1"/>
  <c r="K1370" i="2"/>
  <c r="U1370" i="2" s="1"/>
  <c r="K1371" i="2"/>
  <c r="U1371" i="2" s="1"/>
  <c r="K1372" i="2"/>
  <c r="U1372" i="2" s="1"/>
  <c r="K1373" i="2"/>
  <c r="U1373" i="2" s="1"/>
  <c r="K1374" i="2"/>
  <c r="U1374" i="2" s="1"/>
  <c r="K1375" i="2"/>
  <c r="U1375" i="2" s="1"/>
  <c r="K1376" i="2"/>
  <c r="U1376" i="2" s="1"/>
  <c r="K1377" i="2"/>
  <c r="U1377" i="2" s="1"/>
  <c r="K1378" i="2"/>
  <c r="U1378" i="2" s="1"/>
  <c r="K1379" i="2"/>
  <c r="U1379" i="2" s="1"/>
  <c r="K1380" i="2"/>
  <c r="U1380" i="2" s="1"/>
  <c r="K1381" i="2"/>
  <c r="U1381" i="2" s="1"/>
  <c r="K1382" i="2"/>
  <c r="U1382" i="2" s="1"/>
  <c r="K1383" i="2"/>
  <c r="U1383" i="2" s="1"/>
  <c r="K1384" i="2"/>
  <c r="U1384" i="2" s="1"/>
  <c r="K1385" i="2"/>
  <c r="U1385" i="2" s="1"/>
  <c r="K1386" i="2"/>
  <c r="U1386" i="2" s="1"/>
  <c r="K1387" i="2"/>
  <c r="U1387" i="2" s="1"/>
  <c r="K1388" i="2"/>
  <c r="U1388" i="2" s="1"/>
  <c r="K1389" i="2"/>
  <c r="U1389" i="2" s="1"/>
  <c r="K1390" i="2"/>
  <c r="U1390" i="2" s="1"/>
  <c r="K1391" i="2"/>
  <c r="U1391" i="2" s="1"/>
  <c r="K1392" i="2"/>
  <c r="U1392" i="2" s="1"/>
  <c r="K1393" i="2"/>
  <c r="U1393" i="2" s="1"/>
  <c r="K1394" i="2"/>
  <c r="U1394" i="2" s="1"/>
  <c r="K1395" i="2"/>
  <c r="U1395" i="2" s="1"/>
  <c r="K1396" i="2"/>
  <c r="U1396" i="2" s="1"/>
  <c r="K1397" i="2"/>
  <c r="U1397" i="2" s="1"/>
  <c r="K1398" i="2"/>
  <c r="U1398" i="2" s="1"/>
  <c r="K1399" i="2"/>
  <c r="U1399" i="2" s="1"/>
  <c r="K1400" i="2"/>
  <c r="U1400" i="2" s="1"/>
  <c r="K1401" i="2"/>
  <c r="U1401" i="2" s="1"/>
  <c r="K1402" i="2"/>
  <c r="U1402" i="2" s="1"/>
  <c r="K1403" i="2"/>
  <c r="U1403" i="2" s="1"/>
  <c r="K1404" i="2"/>
  <c r="U1404" i="2" s="1"/>
  <c r="K1405" i="2"/>
  <c r="U1405" i="2" s="1"/>
  <c r="K1406" i="2"/>
  <c r="U1406" i="2" s="1"/>
  <c r="K1407" i="2"/>
  <c r="U1407" i="2" s="1"/>
  <c r="K1408" i="2"/>
  <c r="U1408" i="2" s="1"/>
  <c r="K1409" i="2"/>
  <c r="U1409" i="2" s="1"/>
  <c r="K1410" i="2"/>
  <c r="U1410" i="2" s="1"/>
  <c r="K1411" i="2"/>
  <c r="U1411" i="2" s="1"/>
  <c r="K1412" i="2"/>
  <c r="U1412" i="2" s="1"/>
  <c r="K1413" i="2"/>
  <c r="U1413" i="2" s="1"/>
  <c r="K1414" i="2"/>
  <c r="U1414" i="2" s="1"/>
  <c r="K1415" i="2"/>
  <c r="U1415" i="2" s="1"/>
  <c r="K1416" i="2"/>
  <c r="U1416" i="2" s="1"/>
  <c r="K1417" i="2"/>
  <c r="U1417" i="2" s="1"/>
  <c r="K1418" i="2"/>
  <c r="U1418" i="2" s="1"/>
  <c r="K1419" i="2"/>
  <c r="U1419" i="2" s="1"/>
  <c r="K1420" i="2"/>
  <c r="U1420" i="2" s="1"/>
  <c r="K1421" i="2"/>
  <c r="U1421" i="2" s="1"/>
  <c r="K1422" i="2"/>
  <c r="U1422" i="2" s="1"/>
  <c r="K1423" i="2"/>
  <c r="U1423" i="2" s="1"/>
  <c r="K1424" i="2"/>
  <c r="U1424" i="2" s="1"/>
  <c r="K1425" i="2"/>
  <c r="U1425" i="2" s="1"/>
  <c r="K1426" i="2"/>
  <c r="U1426" i="2" s="1"/>
  <c r="K1427" i="2"/>
  <c r="U1427" i="2" s="1"/>
  <c r="K1428" i="2"/>
  <c r="U1428" i="2" s="1"/>
  <c r="K1429" i="2"/>
  <c r="U1429" i="2" s="1"/>
  <c r="K1430" i="2"/>
  <c r="U1430" i="2" s="1"/>
  <c r="K1431" i="2"/>
  <c r="U1431" i="2" s="1"/>
  <c r="K1432" i="2"/>
  <c r="U1432" i="2" s="1"/>
  <c r="K1433" i="2"/>
  <c r="U1433" i="2" s="1"/>
  <c r="K1434" i="2"/>
  <c r="U1434" i="2" s="1"/>
  <c r="K1435" i="2"/>
  <c r="U1435" i="2" s="1"/>
  <c r="K1436" i="2"/>
  <c r="U1436" i="2" s="1"/>
  <c r="K1437" i="2"/>
  <c r="U1437" i="2" s="1"/>
  <c r="K1438" i="2"/>
  <c r="U1438" i="2" s="1"/>
  <c r="K1439" i="2"/>
  <c r="U1439" i="2" s="1"/>
  <c r="K1440" i="2"/>
  <c r="U1440" i="2" s="1"/>
  <c r="K1441" i="2"/>
  <c r="U1441" i="2" s="1"/>
  <c r="K1442" i="2"/>
  <c r="U1442" i="2" s="1"/>
  <c r="K1443" i="2"/>
  <c r="U1443" i="2" s="1"/>
  <c r="K1444" i="2"/>
  <c r="U1444" i="2" s="1"/>
  <c r="K1445" i="2"/>
  <c r="U1445" i="2" s="1"/>
  <c r="K1446" i="2"/>
  <c r="U1446" i="2" s="1"/>
  <c r="K1447" i="2"/>
  <c r="U1447" i="2" s="1"/>
  <c r="K1448" i="2"/>
  <c r="U1448" i="2" s="1"/>
  <c r="K1449" i="2"/>
  <c r="U1449" i="2" s="1"/>
  <c r="K1450" i="2"/>
  <c r="U1450" i="2" s="1"/>
  <c r="K1451" i="2"/>
  <c r="U1451" i="2" s="1"/>
  <c r="K1452" i="2"/>
  <c r="U1452" i="2" s="1"/>
  <c r="K1453" i="2"/>
  <c r="U1453" i="2" s="1"/>
  <c r="K1454" i="2"/>
  <c r="U1454" i="2" s="1"/>
  <c r="K1455" i="2"/>
  <c r="U1455" i="2" s="1"/>
  <c r="K1456" i="2"/>
  <c r="U1456" i="2" s="1"/>
  <c r="K1457" i="2"/>
  <c r="U1457" i="2" s="1"/>
  <c r="K1458" i="2"/>
  <c r="U1458" i="2" s="1"/>
  <c r="K1459" i="2"/>
  <c r="U1459" i="2" s="1"/>
  <c r="K1460" i="2"/>
  <c r="U1460" i="2" s="1"/>
  <c r="K1461" i="2"/>
  <c r="U1461" i="2" s="1"/>
  <c r="K1462" i="2"/>
  <c r="U1462" i="2" s="1"/>
  <c r="K1463" i="2"/>
  <c r="U1463" i="2" s="1"/>
  <c r="K1464" i="2"/>
  <c r="U1464" i="2" s="1"/>
  <c r="K1465" i="2"/>
  <c r="U1465" i="2" s="1"/>
  <c r="K1466" i="2"/>
  <c r="U1466" i="2" s="1"/>
  <c r="K1467" i="2"/>
  <c r="U1467" i="2" s="1"/>
  <c r="K1468" i="2"/>
  <c r="U1468" i="2" s="1"/>
  <c r="K1469" i="2"/>
  <c r="U1469" i="2" s="1"/>
  <c r="K1470" i="2"/>
  <c r="U1470" i="2" s="1"/>
  <c r="K1471" i="2"/>
  <c r="U1471" i="2" s="1"/>
  <c r="K1472" i="2"/>
  <c r="U1472" i="2" s="1"/>
  <c r="K1473" i="2"/>
  <c r="U1473" i="2" s="1"/>
  <c r="K1474" i="2"/>
  <c r="U1474" i="2" s="1"/>
  <c r="K1475" i="2"/>
  <c r="U1475" i="2" s="1"/>
  <c r="K1476" i="2"/>
  <c r="U1476" i="2" s="1"/>
  <c r="K1477" i="2"/>
  <c r="U1477" i="2" s="1"/>
  <c r="K1478" i="2"/>
  <c r="U1478" i="2" s="1"/>
  <c r="K1479" i="2"/>
  <c r="U1479" i="2" s="1"/>
  <c r="K1480" i="2"/>
  <c r="U1480" i="2" s="1"/>
  <c r="K1481" i="2"/>
  <c r="U1481" i="2" s="1"/>
  <c r="K1482" i="2"/>
  <c r="U1482" i="2" s="1"/>
  <c r="K1483" i="2"/>
  <c r="U1483" i="2" s="1"/>
  <c r="K1484" i="2"/>
  <c r="U1484" i="2" s="1"/>
  <c r="K1485" i="2"/>
  <c r="U1485" i="2" s="1"/>
  <c r="K1486" i="2"/>
  <c r="U1486" i="2" s="1"/>
  <c r="K1487" i="2"/>
  <c r="U1487" i="2" s="1"/>
  <c r="K1488" i="2"/>
  <c r="U1488" i="2" s="1"/>
  <c r="K1489" i="2"/>
  <c r="U1489" i="2" s="1"/>
  <c r="K1490" i="2"/>
  <c r="U1490" i="2" s="1"/>
  <c r="K1491" i="2"/>
  <c r="U1491" i="2" s="1"/>
  <c r="K1492" i="2"/>
  <c r="U1492" i="2" s="1"/>
  <c r="K1493" i="2"/>
  <c r="U1493" i="2" s="1"/>
  <c r="K1494" i="2"/>
  <c r="U1494" i="2" s="1"/>
  <c r="K1495" i="2"/>
  <c r="U1495" i="2" s="1"/>
  <c r="K1496" i="2"/>
  <c r="U1496" i="2" s="1"/>
  <c r="K1497" i="2"/>
  <c r="U1497" i="2" s="1"/>
  <c r="K1498" i="2"/>
  <c r="U1498" i="2" s="1"/>
  <c r="K1499" i="2"/>
  <c r="U1499" i="2" s="1"/>
  <c r="K1500" i="2"/>
  <c r="U1500" i="2" s="1"/>
  <c r="K1501" i="2"/>
  <c r="U1501" i="2" s="1"/>
  <c r="K1502" i="2"/>
  <c r="U1502" i="2" s="1"/>
  <c r="K1503" i="2"/>
  <c r="U1503" i="2" s="1"/>
  <c r="K1504" i="2"/>
  <c r="U1504" i="2" s="1"/>
  <c r="K1505" i="2"/>
  <c r="U1505" i="2" s="1"/>
  <c r="K1506" i="2"/>
  <c r="U1506" i="2" s="1"/>
  <c r="K1507" i="2"/>
  <c r="U1507" i="2" s="1"/>
  <c r="K1508" i="2"/>
  <c r="U1508" i="2" s="1"/>
  <c r="K1509" i="2"/>
  <c r="U1509" i="2" s="1"/>
  <c r="K1510" i="2"/>
  <c r="U1510" i="2" s="1"/>
  <c r="K1511" i="2"/>
  <c r="U1511" i="2" s="1"/>
  <c r="K1512" i="2"/>
  <c r="U1512" i="2" s="1"/>
  <c r="K1513" i="2"/>
  <c r="U1513" i="2" s="1"/>
  <c r="K1514" i="2"/>
  <c r="U1514" i="2" s="1"/>
  <c r="K1515" i="2"/>
  <c r="U1515" i="2" s="1"/>
  <c r="K1516" i="2"/>
  <c r="U1516" i="2" s="1"/>
  <c r="K1517" i="2"/>
  <c r="U1517" i="2" s="1"/>
  <c r="K1518" i="2"/>
  <c r="U1518" i="2" s="1"/>
  <c r="K1519" i="2"/>
  <c r="U1519" i="2" s="1"/>
  <c r="K1520" i="2"/>
  <c r="U1520" i="2" s="1"/>
  <c r="K1521" i="2"/>
  <c r="U1521" i="2" s="1"/>
  <c r="K1522" i="2"/>
  <c r="U1522" i="2" s="1"/>
  <c r="K1523" i="2"/>
  <c r="U1523" i="2" s="1"/>
  <c r="K1524" i="2"/>
  <c r="U1524" i="2" s="1"/>
  <c r="K1525" i="2"/>
  <c r="U1525" i="2" s="1"/>
  <c r="K1526" i="2"/>
  <c r="U1526" i="2" s="1"/>
  <c r="K1527" i="2"/>
  <c r="U1527" i="2" s="1"/>
  <c r="K1528" i="2"/>
  <c r="U1528" i="2" s="1"/>
  <c r="K1529" i="2"/>
  <c r="U1529" i="2" s="1"/>
  <c r="K1530" i="2"/>
  <c r="U1530" i="2" s="1"/>
  <c r="K1531" i="2"/>
  <c r="U1531" i="2" s="1"/>
  <c r="K1532" i="2"/>
  <c r="U1532" i="2" s="1"/>
  <c r="K1533" i="2"/>
  <c r="U1533" i="2" s="1"/>
  <c r="K1534" i="2"/>
  <c r="U1534" i="2" s="1"/>
  <c r="K1535" i="2"/>
  <c r="U1535" i="2" s="1"/>
  <c r="K1536" i="2"/>
  <c r="U1536" i="2" s="1"/>
  <c r="K1537" i="2"/>
  <c r="U1537" i="2" s="1"/>
  <c r="K1538" i="2"/>
  <c r="U1538" i="2" s="1"/>
  <c r="K1539" i="2"/>
  <c r="U1539" i="2" s="1"/>
  <c r="K1540" i="2"/>
  <c r="U1540" i="2" s="1"/>
  <c r="K1541" i="2"/>
  <c r="U1541" i="2" s="1"/>
  <c r="K1542" i="2"/>
  <c r="U1542" i="2" s="1"/>
  <c r="K1543" i="2"/>
  <c r="U1543" i="2" s="1"/>
  <c r="K1544" i="2"/>
  <c r="U1544" i="2" s="1"/>
  <c r="K1545" i="2"/>
  <c r="U1545" i="2" s="1"/>
  <c r="K1546" i="2"/>
  <c r="U1546" i="2" s="1"/>
  <c r="K1547" i="2"/>
  <c r="U1547" i="2" s="1"/>
  <c r="K1548" i="2"/>
  <c r="U1548" i="2" s="1"/>
  <c r="K1549" i="2"/>
  <c r="U1549" i="2" s="1"/>
  <c r="K1550" i="2"/>
  <c r="U1550" i="2" s="1"/>
  <c r="K1551" i="2"/>
  <c r="U1551" i="2" s="1"/>
  <c r="K1552" i="2"/>
  <c r="U1552" i="2" s="1"/>
  <c r="K1553" i="2"/>
  <c r="U1553" i="2" s="1"/>
  <c r="K1554" i="2"/>
  <c r="U1554" i="2" s="1"/>
  <c r="K1555" i="2"/>
  <c r="U1555" i="2" s="1"/>
  <c r="K1556" i="2"/>
  <c r="U1556" i="2" s="1"/>
  <c r="K1557" i="2"/>
  <c r="U1557" i="2" s="1"/>
  <c r="K1558" i="2"/>
  <c r="U1558" i="2" s="1"/>
  <c r="K1559" i="2"/>
  <c r="U1559" i="2" s="1"/>
  <c r="K1560" i="2"/>
  <c r="U1560" i="2" s="1"/>
  <c r="K1561" i="2"/>
  <c r="U1561" i="2" s="1"/>
  <c r="K1562" i="2"/>
  <c r="U1562" i="2" s="1"/>
  <c r="K1563" i="2"/>
  <c r="U1563" i="2" s="1"/>
  <c r="K1564" i="2"/>
  <c r="U1564" i="2" s="1"/>
  <c r="K1565" i="2"/>
  <c r="U1565" i="2" s="1"/>
  <c r="K1566" i="2"/>
  <c r="U1566" i="2" s="1"/>
  <c r="K1567" i="2"/>
  <c r="U1567" i="2" s="1"/>
  <c r="K1568" i="2"/>
  <c r="U1568" i="2" s="1"/>
  <c r="K1569" i="2"/>
  <c r="U1569" i="2" s="1"/>
  <c r="K1570" i="2"/>
  <c r="U1570" i="2" s="1"/>
  <c r="K1571" i="2"/>
  <c r="U1571" i="2" s="1"/>
  <c r="K1572" i="2"/>
  <c r="U1572" i="2" s="1"/>
  <c r="K1573" i="2"/>
  <c r="U1573" i="2" s="1"/>
  <c r="K1574" i="2"/>
  <c r="U1574" i="2" s="1"/>
  <c r="K1575" i="2"/>
  <c r="U1575" i="2" s="1"/>
  <c r="K1576" i="2"/>
  <c r="U1576" i="2" s="1"/>
  <c r="K1577" i="2"/>
  <c r="U1577" i="2" s="1"/>
  <c r="K1578" i="2"/>
  <c r="U1578" i="2" s="1"/>
  <c r="K1579" i="2"/>
  <c r="U1579" i="2" s="1"/>
  <c r="K1580" i="2"/>
  <c r="U1580" i="2" s="1"/>
  <c r="K1581" i="2"/>
  <c r="U1581" i="2" s="1"/>
  <c r="K1582" i="2"/>
  <c r="U1582" i="2" s="1"/>
  <c r="K1583" i="2"/>
  <c r="U1583" i="2" s="1"/>
  <c r="K1584" i="2"/>
  <c r="U1584" i="2" s="1"/>
  <c r="K1585" i="2"/>
  <c r="U1585" i="2" s="1"/>
  <c r="K1586" i="2"/>
  <c r="U1586" i="2" s="1"/>
  <c r="K1587" i="2"/>
  <c r="U1587" i="2" s="1"/>
  <c r="K1588" i="2"/>
  <c r="U1588" i="2" s="1"/>
  <c r="K1589" i="2"/>
  <c r="U1589" i="2" s="1"/>
  <c r="K1590" i="2"/>
  <c r="U1590" i="2" s="1"/>
  <c r="K1591" i="2"/>
  <c r="U1591" i="2" s="1"/>
  <c r="K1592" i="2"/>
  <c r="U1592" i="2" s="1"/>
  <c r="K1593" i="2"/>
  <c r="U1593" i="2" s="1"/>
  <c r="K1594" i="2"/>
  <c r="U1594" i="2" s="1"/>
  <c r="K1595" i="2"/>
  <c r="U1595" i="2" s="1"/>
  <c r="K1596" i="2"/>
  <c r="U1596" i="2" s="1"/>
  <c r="K1597" i="2"/>
  <c r="U1597" i="2" s="1"/>
  <c r="K1598" i="2"/>
  <c r="U1598" i="2" s="1"/>
  <c r="K1599" i="2"/>
  <c r="U1599" i="2" s="1"/>
  <c r="K1600" i="2"/>
  <c r="U1600" i="2" s="1"/>
  <c r="K1601" i="2"/>
  <c r="U1601" i="2" s="1"/>
  <c r="K1602" i="2"/>
  <c r="U1602" i="2" s="1"/>
  <c r="K1603" i="2"/>
  <c r="U1603" i="2" s="1"/>
  <c r="K1604" i="2"/>
  <c r="U1604" i="2" s="1"/>
  <c r="K1605" i="2"/>
  <c r="U1605" i="2" s="1"/>
  <c r="K1606" i="2"/>
  <c r="U1606" i="2" s="1"/>
  <c r="K1607" i="2"/>
  <c r="U1607" i="2" s="1"/>
  <c r="K1608" i="2"/>
  <c r="U1608" i="2" s="1"/>
  <c r="K1609" i="2"/>
  <c r="U1609" i="2" s="1"/>
  <c r="K1610" i="2"/>
  <c r="U1610" i="2" s="1"/>
  <c r="K1611" i="2"/>
  <c r="U1611" i="2" s="1"/>
  <c r="K1612" i="2"/>
  <c r="U1612" i="2" s="1"/>
  <c r="K1613" i="2"/>
  <c r="U1613" i="2" s="1"/>
  <c r="K1614" i="2"/>
  <c r="U1614" i="2" s="1"/>
  <c r="K1615" i="2"/>
  <c r="U1615" i="2" s="1"/>
  <c r="K1616" i="2"/>
  <c r="U1616" i="2" s="1"/>
  <c r="K1617" i="2"/>
  <c r="U1617" i="2" s="1"/>
  <c r="K1618" i="2"/>
  <c r="U1618" i="2" s="1"/>
  <c r="K1619" i="2"/>
  <c r="U1619" i="2" s="1"/>
  <c r="E11" i="42" l="1"/>
  <c r="F11" i="42" s="1"/>
  <c r="O23" i="2"/>
  <c r="O24" i="2"/>
  <c r="O25" i="2"/>
  <c r="O26" i="2"/>
  <c r="O27" i="2"/>
  <c r="O28" i="2"/>
  <c r="O29" i="2"/>
  <c r="O30" i="2"/>
  <c r="O31" i="2"/>
  <c r="O32" i="2"/>
  <c r="O33" i="2"/>
  <c r="O34" i="2"/>
  <c r="O35" i="2"/>
  <c r="O36" i="2"/>
  <c r="O37" i="2"/>
  <c r="O38" i="2"/>
  <c r="O39" i="2"/>
  <c r="O40" i="2"/>
  <c r="O41" i="2"/>
  <c r="O42" i="2"/>
  <c r="O44" i="2"/>
  <c r="O45" i="2"/>
  <c r="O46" i="2"/>
  <c r="O47" i="2"/>
  <c r="O48" i="2"/>
  <c r="O49" i="2"/>
  <c r="O50" i="2"/>
  <c r="O51" i="2"/>
  <c r="O52" i="2"/>
  <c r="O53" i="2"/>
  <c r="O54" i="2"/>
  <c r="O55" i="2"/>
  <c r="O56" i="2"/>
  <c r="O57" i="2"/>
  <c r="O58" i="2"/>
  <c r="O59" i="2"/>
  <c r="O60" i="2"/>
  <c r="O62" i="2"/>
  <c r="O63" i="2"/>
  <c r="O64" i="2"/>
  <c r="O65" i="2"/>
  <c r="O66" i="2"/>
  <c r="O67" i="2"/>
  <c r="O70" i="2"/>
  <c r="O71" i="2"/>
  <c r="O72" i="2"/>
  <c r="O73" i="2"/>
  <c r="O74" i="2"/>
  <c r="O75" i="2"/>
  <c r="O76" i="2"/>
  <c r="O77" i="2"/>
  <c r="O78" i="2"/>
  <c r="O79" i="2"/>
  <c r="O80" i="2"/>
  <c r="O81" i="2"/>
  <c r="O82" i="2"/>
  <c r="O83" i="2"/>
  <c r="O84" i="2"/>
  <c r="O85" i="2"/>
  <c r="O86" i="2"/>
  <c r="O87" i="2"/>
  <c r="O88" i="2"/>
  <c r="O89" i="2"/>
  <c r="O90" i="2"/>
  <c r="O93" i="2"/>
  <c r="O94" i="2"/>
  <c r="O95" i="2"/>
  <c r="O96" i="2"/>
  <c r="O97" i="2"/>
  <c r="O98" i="2"/>
  <c r="O99" i="2"/>
  <c r="O100" i="2"/>
  <c r="O101" i="2"/>
  <c r="O102" i="2"/>
  <c r="O103" i="2"/>
  <c r="O104" i="2"/>
  <c r="O105" i="2"/>
  <c r="O106" i="2"/>
  <c r="O107" i="2"/>
  <c r="O108" i="2"/>
  <c r="O109" i="2"/>
  <c r="O110" i="2"/>
  <c r="O111" i="2"/>
  <c r="O114" i="2"/>
  <c r="O117" i="2"/>
  <c r="O118" i="2"/>
  <c r="O119" i="2"/>
  <c r="O120" i="2"/>
  <c r="O124" i="2"/>
  <c r="O125" i="2"/>
  <c r="O126" i="2"/>
  <c r="O127" i="2"/>
  <c r="O128" i="2"/>
  <c r="O129" i="2"/>
  <c r="O130" i="2"/>
  <c r="O131" i="2"/>
  <c r="O132" i="2"/>
  <c r="O133" i="2"/>
  <c r="O134" i="2"/>
  <c r="O135" i="2"/>
  <c r="O136" i="2"/>
  <c r="O137" i="2"/>
  <c r="O140" i="2"/>
  <c r="O141" i="2"/>
  <c r="O142" i="2"/>
  <c r="O144" i="2"/>
  <c r="O145" i="2"/>
  <c r="O146" i="2"/>
  <c r="O147" i="2"/>
  <c r="O151" i="2"/>
  <c r="O152" i="2"/>
  <c r="O153" i="2"/>
  <c r="O154" i="2"/>
  <c r="O155" i="2"/>
  <c r="O156" i="2"/>
  <c r="O157" i="2"/>
  <c r="O158" i="2"/>
  <c r="O159" i="2"/>
  <c r="O160" i="2"/>
  <c r="O161" i="2"/>
  <c r="O162" i="2"/>
  <c r="O163" i="2"/>
  <c r="O164" i="2"/>
  <c r="O165" i="2"/>
  <c r="O166" i="2"/>
  <c r="O167" i="2"/>
  <c r="O168" i="2"/>
  <c r="O169" i="2"/>
  <c r="O170" i="2"/>
  <c r="O171" i="2"/>
  <c r="O172" i="2"/>
  <c r="O173" i="2"/>
  <c r="O174" i="2"/>
  <c r="O177" i="2"/>
  <c r="O178" i="2"/>
  <c r="O179" i="2"/>
  <c r="O180" i="2"/>
  <c r="O181" i="2"/>
  <c r="O182" i="2"/>
  <c r="O183" i="2"/>
  <c r="O184" i="2"/>
  <c r="O185" i="2"/>
  <c r="O186" i="2"/>
  <c r="O187" i="2"/>
  <c r="O188" i="2"/>
  <c r="O189" i="2"/>
  <c r="O190" i="2"/>
  <c r="O191" i="2"/>
  <c r="O192" i="2"/>
  <c r="O193" i="2"/>
  <c r="O196" i="2"/>
  <c r="O197" i="2"/>
  <c r="O201" i="2"/>
  <c r="O202" i="2"/>
  <c r="O203" i="2"/>
  <c r="O204" i="2"/>
  <c r="O205" i="2"/>
  <c r="O206" i="2"/>
  <c r="O207" i="2"/>
  <c r="O208" i="2"/>
  <c r="O209" i="2"/>
  <c r="O210" i="2"/>
  <c r="O211" i="2"/>
  <c r="O214" i="2"/>
  <c r="O215" i="2"/>
  <c r="O216" i="2"/>
  <c r="O217" i="2"/>
  <c r="O218" i="2"/>
  <c r="O219" i="2"/>
  <c r="O220" i="2"/>
  <c r="O221" i="2"/>
  <c r="O222" i="2"/>
  <c r="O235" i="2"/>
  <c r="O238" i="2"/>
  <c r="O239" i="2"/>
  <c r="O240" i="2"/>
  <c r="O250" i="2"/>
  <c r="O251" i="2"/>
  <c r="O252" i="2"/>
  <c r="O253" i="2"/>
  <c r="O254" i="2"/>
  <c r="O255" i="2"/>
  <c r="O256" i="2"/>
  <c r="O257" i="2"/>
  <c r="O258" i="2"/>
  <c r="O259" i="2"/>
  <c r="O260" i="2"/>
  <c r="O261" i="2"/>
  <c r="O265" i="2"/>
  <c r="O278" i="2"/>
  <c r="O279" i="2"/>
  <c r="O281" i="2"/>
  <c r="O282" i="2"/>
  <c r="O283" i="2"/>
  <c r="O284" i="2"/>
  <c r="O295" i="2"/>
  <c r="O300" i="2"/>
  <c r="O302" i="2"/>
  <c r="O303" i="2"/>
  <c r="O304" i="2"/>
  <c r="O305" i="2"/>
  <c r="O306" i="2"/>
  <c r="O307" i="2"/>
  <c r="O309" i="2"/>
  <c r="O313" i="2"/>
  <c r="O318" i="2"/>
  <c r="O319" i="2"/>
  <c r="O320" i="2"/>
  <c r="O321" i="2"/>
  <c r="O322" i="2"/>
  <c r="N40" i="18" l="1"/>
  <c r="N39" i="18"/>
  <c r="L39" i="18"/>
  <c r="L38" i="18"/>
  <c r="J38" i="18"/>
  <c r="J37" i="18"/>
  <c r="N36" i="18"/>
  <c r="N35" i="18"/>
  <c r="L35" i="18"/>
  <c r="L34" i="18"/>
  <c r="K34" i="18"/>
  <c r="J34" i="18"/>
  <c r="I34" i="18"/>
  <c r="M34" i="18"/>
  <c r="I35" i="18"/>
  <c r="J35" i="18"/>
  <c r="K35" i="18"/>
  <c r="M35" i="18"/>
  <c r="J36" i="18"/>
  <c r="K36" i="18"/>
  <c r="L36" i="18"/>
  <c r="M36" i="18"/>
  <c r="I37" i="18"/>
  <c r="K37" i="18"/>
  <c r="L37" i="18"/>
  <c r="M37" i="18"/>
  <c r="N37" i="18"/>
  <c r="I38" i="18"/>
  <c r="K38" i="18"/>
  <c r="M38" i="18"/>
  <c r="N38" i="18"/>
  <c r="I39" i="18"/>
  <c r="J39" i="18"/>
  <c r="K39" i="18"/>
  <c r="M39" i="18"/>
  <c r="J40" i="18"/>
  <c r="L40" i="18"/>
  <c r="M40" i="18"/>
  <c r="K23" i="2" l="1"/>
  <c r="U23" i="2" s="1"/>
  <c r="K24" i="2"/>
  <c r="U24" i="2" s="1"/>
  <c r="K25" i="2"/>
  <c r="U25" i="2" s="1"/>
  <c r="K26" i="2"/>
  <c r="U26" i="2" s="1"/>
  <c r="K27" i="2"/>
  <c r="U27" i="2" s="1"/>
  <c r="K28" i="2"/>
  <c r="U28" i="2" s="1"/>
  <c r="K29" i="2"/>
  <c r="U29" i="2" s="1"/>
  <c r="K30" i="2"/>
  <c r="U30" i="2" s="1"/>
  <c r="K31" i="2"/>
  <c r="U31" i="2" s="1"/>
  <c r="K32" i="2"/>
  <c r="U32" i="2" s="1"/>
  <c r="K33" i="2"/>
  <c r="U33" i="2" s="1"/>
  <c r="K34" i="2"/>
  <c r="U34" i="2" s="1"/>
  <c r="K35" i="2"/>
  <c r="U35" i="2" s="1"/>
  <c r="K36" i="2"/>
  <c r="U36" i="2" s="1"/>
  <c r="K37" i="2"/>
  <c r="U37" i="2" s="1"/>
  <c r="K38" i="2"/>
  <c r="U38" i="2" s="1"/>
  <c r="K39" i="2"/>
  <c r="U39" i="2" s="1"/>
  <c r="K40" i="2"/>
  <c r="U40" i="2" s="1"/>
  <c r="K41" i="2"/>
  <c r="U41" i="2" s="1"/>
  <c r="K42" i="2"/>
  <c r="U42" i="2" s="1"/>
  <c r="K43" i="2"/>
  <c r="U43" i="2" s="1"/>
  <c r="K44" i="2"/>
  <c r="U44" i="2" s="1"/>
  <c r="K45" i="2"/>
  <c r="U45" i="2" s="1"/>
  <c r="K46" i="2"/>
  <c r="U46" i="2" s="1"/>
  <c r="K47" i="2"/>
  <c r="U47" i="2" s="1"/>
  <c r="K48" i="2"/>
  <c r="U48" i="2" s="1"/>
  <c r="K49" i="2"/>
  <c r="U49" i="2" s="1"/>
  <c r="K50" i="2"/>
  <c r="U50" i="2" s="1"/>
  <c r="K51" i="2"/>
  <c r="U51" i="2" s="1"/>
  <c r="K52" i="2"/>
  <c r="U52" i="2" s="1"/>
  <c r="K53" i="2"/>
  <c r="U53" i="2" s="1"/>
  <c r="K54" i="2"/>
  <c r="U54" i="2" s="1"/>
  <c r="K55" i="2"/>
  <c r="U55" i="2" s="1"/>
  <c r="K56" i="2"/>
  <c r="U56" i="2" s="1"/>
  <c r="K57" i="2"/>
  <c r="U57" i="2" s="1"/>
  <c r="K58" i="2"/>
  <c r="U58" i="2" s="1"/>
  <c r="K59" i="2"/>
  <c r="U59" i="2" s="1"/>
  <c r="K60" i="2"/>
  <c r="U60" i="2" s="1"/>
  <c r="K61" i="2"/>
  <c r="U61" i="2" s="1"/>
  <c r="K62" i="2"/>
  <c r="U62" i="2" s="1"/>
  <c r="K63" i="2"/>
  <c r="U63" i="2" s="1"/>
  <c r="K64" i="2"/>
  <c r="U64" i="2" s="1"/>
  <c r="K65" i="2"/>
  <c r="U65" i="2" s="1"/>
  <c r="K66" i="2"/>
  <c r="U66" i="2" s="1"/>
  <c r="K67" i="2"/>
  <c r="U67" i="2" s="1"/>
  <c r="K68" i="2"/>
  <c r="U68" i="2" s="1"/>
  <c r="K69" i="2"/>
  <c r="U69" i="2" s="1"/>
  <c r="K70" i="2"/>
  <c r="U70" i="2" s="1"/>
  <c r="K71" i="2"/>
  <c r="U71" i="2" s="1"/>
  <c r="K72" i="2"/>
  <c r="U72" i="2" s="1"/>
  <c r="K73" i="2"/>
  <c r="U73" i="2" s="1"/>
  <c r="K74" i="2"/>
  <c r="U74" i="2" s="1"/>
  <c r="K75" i="2"/>
  <c r="U75" i="2" s="1"/>
  <c r="K76" i="2"/>
  <c r="U76" i="2" s="1"/>
  <c r="K77" i="2"/>
  <c r="U77" i="2" s="1"/>
  <c r="K78" i="2"/>
  <c r="U78" i="2" s="1"/>
  <c r="K79" i="2"/>
  <c r="U79" i="2" s="1"/>
  <c r="K80" i="2"/>
  <c r="U80" i="2" s="1"/>
  <c r="K81" i="2"/>
  <c r="U81" i="2" s="1"/>
  <c r="K82" i="2"/>
  <c r="U82" i="2" s="1"/>
  <c r="K83" i="2"/>
  <c r="U83" i="2" s="1"/>
  <c r="K84" i="2"/>
  <c r="U84" i="2" s="1"/>
  <c r="K85" i="2"/>
  <c r="U85" i="2" s="1"/>
  <c r="K86" i="2"/>
  <c r="U86" i="2" s="1"/>
  <c r="K87" i="2"/>
  <c r="U87" i="2" s="1"/>
  <c r="K88" i="2"/>
  <c r="U88" i="2" s="1"/>
  <c r="K89" i="2"/>
  <c r="U89" i="2" s="1"/>
  <c r="K90" i="2"/>
  <c r="U90" i="2" s="1"/>
  <c r="K91" i="2"/>
  <c r="U91" i="2" s="1"/>
  <c r="K92" i="2"/>
  <c r="U92" i="2" s="1"/>
  <c r="K93" i="2"/>
  <c r="U93" i="2" s="1"/>
  <c r="K94" i="2"/>
  <c r="U94" i="2" s="1"/>
  <c r="K95" i="2"/>
  <c r="U95" i="2" s="1"/>
  <c r="K96" i="2"/>
  <c r="U96" i="2" s="1"/>
  <c r="K97" i="2"/>
  <c r="U97" i="2" s="1"/>
  <c r="K98" i="2"/>
  <c r="U98" i="2" s="1"/>
  <c r="K99" i="2"/>
  <c r="U99" i="2" s="1"/>
  <c r="K100" i="2"/>
  <c r="U100" i="2" s="1"/>
  <c r="K101" i="2"/>
  <c r="U101" i="2" s="1"/>
  <c r="K102" i="2"/>
  <c r="U102" i="2" s="1"/>
  <c r="K103" i="2"/>
  <c r="U103" i="2" s="1"/>
  <c r="K104" i="2"/>
  <c r="U104" i="2" s="1"/>
  <c r="K105" i="2"/>
  <c r="U105" i="2" s="1"/>
  <c r="K106" i="2"/>
  <c r="U106" i="2" s="1"/>
  <c r="K107" i="2"/>
  <c r="U107" i="2" s="1"/>
  <c r="K108" i="2"/>
  <c r="U108" i="2" s="1"/>
  <c r="K109" i="2"/>
  <c r="U109" i="2" s="1"/>
  <c r="K110" i="2"/>
  <c r="U110" i="2" s="1"/>
  <c r="K111" i="2"/>
  <c r="U111" i="2" s="1"/>
  <c r="K112" i="2"/>
  <c r="U112" i="2" s="1"/>
  <c r="K113" i="2"/>
  <c r="U113" i="2" s="1"/>
  <c r="K114" i="2"/>
  <c r="U114" i="2" s="1"/>
  <c r="K115" i="2"/>
  <c r="U115" i="2" s="1"/>
  <c r="K116" i="2"/>
  <c r="U116" i="2" s="1"/>
  <c r="K117" i="2"/>
  <c r="U117" i="2" s="1"/>
  <c r="K118" i="2"/>
  <c r="U118" i="2" s="1"/>
  <c r="K119" i="2"/>
  <c r="U119" i="2" s="1"/>
  <c r="K120" i="2"/>
  <c r="U120" i="2" s="1"/>
  <c r="K121" i="2"/>
  <c r="U121" i="2" s="1"/>
  <c r="K122" i="2"/>
  <c r="U122" i="2" s="1"/>
  <c r="K123" i="2"/>
  <c r="U123" i="2" s="1"/>
  <c r="K124" i="2"/>
  <c r="U124" i="2" s="1"/>
  <c r="K125" i="2"/>
  <c r="U125" i="2" s="1"/>
  <c r="K126" i="2"/>
  <c r="U126" i="2" s="1"/>
  <c r="K127" i="2"/>
  <c r="U127" i="2" s="1"/>
  <c r="K128" i="2"/>
  <c r="U128" i="2" s="1"/>
  <c r="K129" i="2"/>
  <c r="U129" i="2" s="1"/>
  <c r="K130" i="2"/>
  <c r="U130" i="2" s="1"/>
  <c r="K131" i="2"/>
  <c r="U131" i="2" s="1"/>
  <c r="K132" i="2"/>
  <c r="U132" i="2" s="1"/>
  <c r="K133" i="2"/>
  <c r="U133" i="2" s="1"/>
  <c r="K134" i="2"/>
  <c r="U134" i="2" s="1"/>
  <c r="K135" i="2"/>
  <c r="U135" i="2" s="1"/>
  <c r="K136" i="2"/>
  <c r="U136" i="2" s="1"/>
  <c r="K137" i="2"/>
  <c r="U137" i="2" s="1"/>
  <c r="K138" i="2"/>
  <c r="U138" i="2" s="1"/>
  <c r="K139" i="2"/>
  <c r="U139" i="2" s="1"/>
  <c r="K140" i="2"/>
  <c r="U140" i="2" s="1"/>
  <c r="K141" i="2"/>
  <c r="U141" i="2" s="1"/>
  <c r="K142" i="2"/>
  <c r="U142" i="2" s="1"/>
  <c r="K143" i="2"/>
  <c r="U143" i="2" s="1"/>
  <c r="K144" i="2"/>
  <c r="U144" i="2" s="1"/>
  <c r="K145" i="2"/>
  <c r="U145" i="2" s="1"/>
  <c r="K146" i="2"/>
  <c r="U146" i="2" s="1"/>
  <c r="K147" i="2"/>
  <c r="U147" i="2" s="1"/>
  <c r="K148" i="2"/>
  <c r="U148" i="2" s="1"/>
  <c r="K149" i="2"/>
  <c r="U149" i="2" s="1"/>
  <c r="K150" i="2"/>
  <c r="U150" i="2" s="1"/>
  <c r="K151" i="2"/>
  <c r="U151" i="2" s="1"/>
  <c r="K152" i="2"/>
  <c r="U152" i="2" s="1"/>
  <c r="K153" i="2"/>
  <c r="U153" i="2" s="1"/>
  <c r="K154" i="2"/>
  <c r="U154" i="2" s="1"/>
  <c r="K155" i="2"/>
  <c r="U155" i="2" s="1"/>
  <c r="K156" i="2"/>
  <c r="U156" i="2" s="1"/>
  <c r="K157" i="2"/>
  <c r="U157" i="2" s="1"/>
  <c r="K158" i="2"/>
  <c r="U158" i="2" s="1"/>
  <c r="K159" i="2"/>
  <c r="U159" i="2" s="1"/>
  <c r="K160" i="2"/>
  <c r="U160" i="2" s="1"/>
  <c r="K161" i="2"/>
  <c r="U161" i="2" s="1"/>
  <c r="K162" i="2"/>
  <c r="U162" i="2" s="1"/>
  <c r="K163" i="2"/>
  <c r="U163" i="2" s="1"/>
  <c r="K164" i="2"/>
  <c r="U164" i="2" s="1"/>
  <c r="K165" i="2"/>
  <c r="U165" i="2" s="1"/>
  <c r="K166" i="2"/>
  <c r="U166" i="2" s="1"/>
  <c r="K167" i="2"/>
  <c r="U167" i="2" s="1"/>
  <c r="K168" i="2"/>
  <c r="U168" i="2" s="1"/>
  <c r="K169" i="2"/>
  <c r="U169" i="2" s="1"/>
  <c r="K170" i="2"/>
  <c r="U170" i="2" s="1"/>
  <c r="K171" i="2"/>
  <c r="U171" i="2" s="1"/>
  <c r="K172" i="2"/>
  <c r="U172" i="2" s="1"/>
  <c r="K173" i="2"/>
  <c r="U173" i="2" s="1"/>
  <c r="K174" i="2"/>
  <c r="U174" i="2" s="1"/>
  <c r="K175" i="2"/>
  <c r="U175" i="2" s="1"/>
  <c r="K176" i="2"/>
  <c r="U176" i="2" s="1"/>
  <c r="K177" i="2"/>
  <c r="U177" i="2" s="1"/>
  <c r="K178" i="2"/>
  <c r="U178" i="2" s="1"/>
  <c r="K179" i="2"/>
  <c r="U179" i="2" s="1"/>
  <c r="K180" i="2"/>
  <c r="U180" i="2" s="1"/>
  <c r="K181" i="2"/>
  <c r="U181" i="2" s="1"/>
  <c r="K182" i="2"/>
  <c r="U182" i="2" s="1"/>
  <c r="K183" i="2"/>
  <c r="U183" i="2" s="1"/>
  <c r="K184" i="2"/>
  <c r="U184" i="2" s="1"/>
  <c r="K185" i="2"/>
  <c r="U185" i="2" s="1"/>
  <c r="K186" i="2"/>
  <c r="U186" i="2" s="1"/>
  <c r="K187" i="2"/>
  <c r="U187" i="2" s="1"/>
  <c r="K188" i="2"/>
  <c r="U188" i="2" s="1"/>
  <c r="K189" i="2"/>
  <c r="U189" i="2" s="1"/>
  <c r="K190" i="2"/>
  <c r="U190" i="2" s="1"/>
  <c r="K191" i="2"/>
  <c r="U191" i="2" s="1"/>
  <c r="K192" i="2"/>
  <c r="U192" i="2" s="1"/>
  <c r="K193" i="2"/>
  <c r="U193" i="2" s="1"/>
  <c r="K194" i="2"/>
  <c r="U194" i="2" s="1"/>
  <c r="K195" i="2"/>
  <c r="U195" i="2" s="1"/>
  <c r="K196" i="2"/>
  <c r="U196" i="2" s="1"/>
  <c r="K197" i="2"/>
  <c r="U197" i="2" s="1"/>
  <c r="K198" i="2"/>
  <c r="U198" i="2" s="1"/>
  <c r="K199" i="2"/>
  <c r="U199" i="2" s="1"/>
  <c r="K200" i="2"/>
  <c r="U200" i="2" s="1"/>
  <c r="K201" i="2"/>
  <c r="U201" i="2" s="1"/>
  <c r="K202" i="2"/>
  <c r="U202" i="2" s="1"/>
  <c r="K203" i="2"/>
  <c r="U203" i="2" s="1"/>
  <c r="K204" i="2"/>
  <c r="U204" i="2" s="1"/>
  <c r="K205" i="2"/>
  <c r="U205" i="2" s="1"/>
  <c r="K206" i="2"/>
  <c r="U206" i="2" s="1"/>
  <c r="K207" i="2"/>
  <c r="U207" i="2" s="1"/>
  <c r="K208" i="2"/>
  <c r="U208" i="2" s="1"/>
  <c r="K209" i="2"/>
  <c r="U209" i="2" s="1"/>
  <c r="K210" i="2"/>
  <c r="U210" i="2" s="1"/>
  <c r="K211" i="2"/>
  <c r="U211" i="2" s="1"/>
  <c r="K212" i="2"/>
  <c r="U212" i="2" s="1"/>
  <c r="K213" i="2"/>
  <c r="U213" i="2" s="1"/>
  <c r="K214" i="2"/>
  <c r="U214" i="2" s="1"/>
  <c r="K215" i="2"/>
  <c r="U215" i="2" s="1"/>
  <c r="K216" i="2"/>
  <c r="U216" i="2" s="1"/>
  <c r="K217" i="2"/>
  <c r="U217" i="2" s="1"/>
  <c r="K218" i="2"/>
  <c r="U218" i="2" s="1"/>
  <c r="K219" i="2"/>
  <c r="U219" i="2" s="1"/>
  <c r="K220" i="2"/>
  <c r="U220" i="2" s="1"/>
  <c r="K221" i="2"/>
  <c r="U221" i="2" s="1"/>
  <c r="K222" i="2"/>
  <c r="U222" i="2" s="1"/>
  <c r="K223" i="2"/>
  <c r="U223" i="2" s="1"/>
  <c r="K224" i="2"/>
  <c r="U224" i="2" s="1"/>
  <c r="K225" i="2"/>
  <c r="U225" i="2" s="1"/>
  <c r="K226" i="2"/>
  <c r="U226" i="2" s="1"/>
  <c r="K227" i="2"/>
  <c r="U227" i="2" s="1"/>
  <c r="K228" i="2"/>
  <c r="U228" i="2" s="1"/>
  <c r="K229" i="2"/>
  <c r="U229" i="2" s="1"/>
  <c r="K230" i="2"/>
  <c r="U230" i="2" s="1"/>
  <c r="K231" i="2"/>
  <c r="U231" i="2" s="1"/>
  <c r="K232" i="2"/>
  <c r="U232" i="2" s="1"/>
  <c r="K233" i="2"/>
  <c r="U233" i="2" s="1"/>
  <c r="K234" i="2"/>
  <c r="U234" i="2" s="1"/>
  <c r="K235" i="2"/>
  <c r="U235" i="2" s="1"/>
  <c r="K236" i="2"/>
  <c r="U236" i="2" s="1"/>
  <c r="K237" i="2"/>
  <c r="U237" i="2" s="1"/>
  <c r="K238" i="2"/>
  <c r="U238" i="2" s="1"/>
  <c r="K239" i="2"/>
  <c r="U239" i="2" s="1"/>
  <c r="K240" i="2"/>
  <c r="U240" i="2" s="1"/>
  <c r="K241" i="2"/>
  <c r="U241" i="2" s="1"/>
  <c r="K242" i="2"/>
  <c r="U242" i="2" s="1"/>
  <c r="K243" i="2"/>
  <c r="U243" i="2" s="1"/>
  <c r="K244" i="2"/>
  <c r="U244" i="2" s="1"/>
  <c r="K245" i="2"/>
  <c r="U245" i="2" s="1"/>
  <c r="K246" i="2"/>
  <c r="U246" i="2" s="1"/>
  <c r="K247" i="2"/>
  <c r="U247" i="2" s="1"/>
  <c r="K248" i="2"/>
  <c r="U248" i="2" s="1"/>
  <c r="K249" i="2"/>
  <c r="U249" i="2" s="1"/>
  <c r="K250" i="2"/>
  <c r="U250" i="2" s="1"/>
  <c r="K251" i="2"/>
  <c r="U251" i="2" s="1"/>
  <c r="K252" i="2"/>
  <c r="U252" i="2" s="1"/>
  <c r="K253" i="2"/>
  <c r="U253" i="2" s="1"/>
  <c r="K254" i="2"/>
  <c r="U254" i="2" s="1"/>
  <c r="K255" i="2"/>
  <c r="U255" i="2" s="1"/>
  <c r="K256" i="2"/>
  <c r="U256" i="2" s="1"/>
  <c r="K257" i="2"/>
  <c r="U257" i="2" s="1"/>
  <c r="K258" i="2"/>
  <c r="U258" i="2" s="1"/>
  <c r="K259" i="2"/>
  <c r="U259" i="2" s="1"/>
  <c r="K260" i="2"/>
  <c r="U260" i="2" s="1"/>
  <c r="K261" i="2"/>
  <c r="U261" i="2" s="1"/>
  <c r="K262" i="2"/>
  <c r="U262" i="2" s="1"/>
  <c r="K263" i="2"/>
  <c r="U263" i="2" s="1"/>
  <c r="K264" i="2"/>
  <c r="U264" i="2" s="1"/>
  <c r="K265" i="2"/>
  <c r="U265" i="2" s="1"/>
  <c r="K266" i="2"/>
  <c r="U266" i="2" s="1"/>
  <c r="K267" i="2"/>
  <c r="U267" i="2" s="1"/>
  <c r="K268" i="2"/>
  <c r="U268" i="2" s="1"/>
  <c r="K269" i="2"/>
  <c r="U269" i="2" s="1"/>
  <c r="K270" i="2"/>
  <c r="U270" i="2" s="1"/>
  <c r="K271" i="2"/>
  <c r="U271" i="2" s="1"/>
  <c r="K272" i="2"/>
  <c r="U272" i="2" s="1"/>
  <c r="K273" i="2"/>
  <c r="U273" i="2" s="1"/>
  <c r="K274" i="2"/>
  <c r="U274" i="2" s="1"/>
  <c r="K275" i="2"/>
  <c r="U275" i="2" s="1"/>
  <c r="K276" i="2"/>
  <c r="U276" i="2" s="1"/>
  <c r="K277" i="2"/>
  <c r="U277" i="2" s="1"/>
  <c r="K278" i="2"/>
  <c r="U278" i="2" s="1"/>
  <c r="K279" i="2"/>
  <c r="U279" i="2" s="1"/>
  <c r="K280" i="2"/>
  <c r="U280" i="2" s="1"/>
  <c r="K281" i="2"/>
  <c r="U281" i="2" s="1"/>
  <c r="K282" i="2"/>
  <c r="U282" i="2" s="1"/>
  <c r="K283" i="2"/>
  <c r="U283" i="2" s="1"/>
  <c r="K284" i="2"/>
  <c r="U284" i="2" s="1"/>
  <c r="K285" i="2"/>
  <c r="U285" i="2" s="1"/>
  <c r="K286" i="2"/>
  <c r="U286" i="2" s="1"/>
  <c r="K287" i="2"/>
  <c r="U287" i="2" s="1"/>
  <c r="K288" i="2"/>
  <c r="U288" i="2" s="1"/>
  <c r="K289" i="2"/>
  <c r="U289" i="2" s="1"/>
  <c r="K290" i="2"/>
  <c r="U290" i="2" s="1"/>
  <c r="K291" i="2"/>
  <c r="U291" i="2" s="1"/>
  <c r="K292" i="2"/>
  <c r="U292" i="2" s="1"/>
  <c r="K293" i="2"/>
  <c r="U293" i="2" s="1"/>
  <c r="K294" i="2"/>
  <c r="U294" i="2" s="1"/>
  <c r="K295" i="2"/>
  <c r="U295" i="2" s="1"/>
  <c r="K296" i="2"/>
  <c r="U296" i="2" s="1"/>
  <c r="K297" i="2"/>
  <c r="U297" i="2" s="1"/>
  <c r="K298" i="2"/>
  <c r="U298" i="2" s="1"/>
  <c r="K299" i="2"/>
  <c r="U299" i="2" s="1"/>
  <c r="K300" i="2"/>
  <c r="U300" i="2" s="1"/>
  <c r="K301" i="2"/>
  <c r="U301" i="2" s="1"/>
  <c r="K302" i="2"/>
  <c r="U302" i="2" s="1"/>
  <c r="K303" i="2"/>
  <c r="U303" i="2" s="1"/>
  <c r="K304" i="2"/>
  <c r="U304" i="2" s="1"/>
  <c r="K305" i="2"/>
  <c r="U305" i="2" s="1"/>
  <c r="K306" i="2"/>
  <c r="U306" i="2" s="1"/>
  <c r="K307" i="2"/>
  <c r="U307" i="2" s="1"/>
  <c r="K308" i="2"/>
  <c r="U308" i="2" s="1"/>
  <c r="K309" i="2"/>
  <c r="U309" i="2" s="1"/>
  <c r="K310" i="2"/>
  <c r="U310" i="2" s="1"/>
  <c r="K311" i="2"/>
  <c r="U311" i="2" s="1"/>
  <c r="K312" i="2"/>
  <c r="U312" i="2" s="1"/>
  <c r="K313" i="2"/>
  <c r="U313" i="2" s="1"/>
  <c r="K314" i="2"/>
  <c r="U314" i="2" s="1"/>
  <c r="K315" i="2"/>
  <c r="U315" i="2" s="1"/>
  <c r="K316" i="2"/>
  <c r="U316" i="2" s="1"/>
  <c r="K317" i="2"/>
  <c r="U317" i="2" s="1"/>
  <c r="K318" i="2"/>
  <c r="U318" i="2" s="1"/>
  <c r="K319" i="2"/>
  <c r="U319" i="2" s="1"/>
  <c r="K320" i="2"/>
  <c r="U320" i="2" s="1"/>
  <c r="K321" i="2"/>
  <c r="U321" i="2" s="1"/>
  <c r="K322" i="2"/>
  <c r="U322" i="2" s="1"/>
  <c r="K323" i="2"/>
  <c r="U323" i="2" s="1"/>
  <c r="K324" i="2"/>
  <c r="U324" i="2" s="1"/>
  <c r="Q23" i="2"/>
  <c r="Q24" i="2"/>
  <c r="Q25" i="2"/>
  <c r="Q26" i="2"/>
  <c r="Q27" i="2"/>
  <c r="Q28" i="2"/>
  <c r="Q29" i="2"/>
  <c r="Q30" i="2"/>
  <c r="Q31" i="2"/>
  <c r="Q32" i="2"/>
  <c r="Q33" i="2"/>
  <c r="Q34" i="2"/>
  <c r="Q35" i="2"/>
  <c r="Q36" i="2"/>
  <c r="Q37" i="2"/>
  <c r="Q38" i="2"/>
  <c r="Q39" i="2"/>
  <c r="Q40" i="2"/>
  <c r="Q41" i="2"/>
  <c r="Q42" i="2"/>
  <c r="Q44" i="2"/>
  <c r="Q45" i="2"/>
  <c r="Q46" i="2"/>
  <c r="Q47" i="2"/>
  <c r="Q48" i="2"/>
  <c r="Q49" i="2"/>
  <c r="Q50" i="2"/>
  <c r="Q51" i="2"/>
  <c r="Q52" i="2"/>
  <c r="Q53" i="2"/>
  <c r="Q54" i="2"/>
  <c r="Q55" i="2"/>
  <c r="Q56" i="2"/>
  <c r="Q57" i="2"/>
  <c r="Q58" i="2"/>
  <c r="Q59" i="2"/>
  <c r="Q60" i="2"/>
  <c r="Q62" i="2"/>
  <c r="Q63" i="2"/>
  <c r="Q64" i="2"/>
  <c r="Q65" i="2"/>
  <c r="Q66" i="2"/>
  <c r="Q67" i="2"/>
  <c r="Q70" i="2"/>
  <c r="Q71" i="2"/>
  <c r="Q72" i="2"/>
  <c r="Q73" i="2"/>
  <c r="Q74" i="2"/>
  <c r="Q75" i="2"/>
  <c r="Q76" i="2"/>
  <c r="Q77" i="2"/>
  <c r="Q78" i="2"/>
  <c r="Q79" i="2"/>
  <c r="Q80" i="2"/>
  <c r="Q81" i="2"/>
  <c r="Q82" i="2"/>
  <c r="Q83" i="2"/>
  <c r="Q84" i="2"/>
  <c r="Q85" i="2"/>
  <c r="Q86" i="2"/>
  <c r="Q87" i="2"/>
  <c r="Q88" i="2"/>
  <c r="Q89" i="2"/>
  <c r="Q90" i="2"/>
  <c r="Q93" i="2"/>
  <c r="Q94" i="2"/>
  <c r="Q95" i="2"/>
  <c r="Q96" i="2"/>
  <c r="Q97" i="2"/>
  <c r="Q98" i="2"/>
  <c r="Q99" i="2"/>
  <c r="Q100" i="2"/>
  <c r="Q101" i="2"/>
  <c r="Q102" i="2"/>
  <c r="Q103" i="2"/>
  <c r="Q104" i="2"/>
  <c r="Q105" i="2"/>
  <c r="Q106" i="2"/>
  <c r="Q107" i="2"/>
  <c r="Q108" i="2"/>
  <c r="Q109" i="2"/>
  <c r="Q110" i="2"/>
  <c r="Q111" i="2"/>
  <c r="Q114" i="2"/>
  <c r="Q117" i="2"/>
  <c r="Q118" i="2"/>
  <c r="Q119" i="2"/>
  <c r="Q120" i="2"/>
  <c r="Q124" i="2"/>
  <c r="Q125" i="2"/>
  <c r="Q126" i="2"/>
  <c r="Q127" i="2"/>
  <c r="Q128" i="2"/>
  <c r="Q129" i="2"/>
  <c r="Q130" i="2"/>
  <c r="Q131" i="2"/>
  <c r="Q132" i="2"/>
  <c r="Q133" i="2"/>
  <c r="Q134" i="2"/>
  <c r="Q135" i="2"/>
  <c r="Q136" i="2"/>
  <c r="Q137" i="2"/>
  <c r="Q140" i="2"/>
  <c r="Q141" i="2"/>
  <c r="Q142" i="2"/>
  <c r="Q144" i="2"/>
  <c r="Q145" i="2"/>
  <c r="Q146" i="2"/>
  <c r="Q147" i="2"/>
  <c r="Q151" i="2"/>
  <c r="Q152" i="2"/>
  <c r="Q153" i="2"/>
  <c r="Q154" i="2"/>
  <c r="Q155" i="2"/>
  <c r="Q156" i="2"/>
  <c r="Q157" i="2"/>
  <c r="Q158" i="2"/>
  <c r="Q159" i="2"/>
  <c r="Q160" i="2"/>
  <c r="Q161" i="2"/>
  <c r="Q162" i="2"/>
  <c r="Q163" i="2"/>
  <c r="Q164" i="2"/>
  <c r="Q165" i="2"/>
  <c r="Q166" i="2"/>
  <c r="Q167" i="2"/>
  <c r="Q168" i="2"/>
  <c r="Q169" i="2"/>
  <c r="Q170" i="2"/>
  <c r="Q171" i="2"/>
  <c r="Q172" i="2"/>
  <c r="Q173" i="2"/>
  <c r="Q174" i="2"/>
  <c r="Q177" i="2"/>
  <c r="Q178" i="2"/>
  <c r="Q179" i="2"/>
  <c r="Q180" i="2"/>
  <c r="Q181" i="2"/>
  <c r="Q182" i="2"/>
  <c r="Q183" i="2"/>
  <c r="Q184" i="2"/>
  <c r="Q185" i="2"/>
  <c r="Q186" i="2"/>
  <c r="Q187" i="2"/>
  <c r="Q188" i="2"/>
  <c r="Q189" i="2"/>
  <c r="Q190" i="2"/>
  <c r="Q191" i="2"/>
  <c r="Q192" i="2"/>
  <c r="Q193" i="2"/>
  <c r="Q196" i="2"/>
  <c r="Q197" i="2"/>
  <c r="Q201" i="2"/>
  <c r="Q202" i="2"/>
  <c r="Q203" i="2"/>
  <c r="Q204" i="2"/>
  <c r="Q205" i="2"/>
  <c r="Q206" i="2"/>
  <c r="Q207" i="2"/>
  <c r="Q208" i="2"/>
  <c r="Q209" i="2"/>
  <c r="Q210" i="2"/>
  <c r="Q211" i="2"/>
  <c r="Q214" i="2"/>
  <c r="Q215" i="2"/>
  <c r="Q216" i="2"/>
  <c r="Q217" i="2"/>
  <c r="Q218" i="2"/>
  <c r="Q219" i="2"/>
  <c r="Q220" i="2"/>
  <c r="Q221" i="2"/>
  <c r="Q222" i="2"/>
  <c r="Q235" i="2"/>
  <c r="Q238" i="2"/>
  <c r="Q239" i="2"/>
  <c r="Q240" i="2"/>
  <c r="Q250" i="2"/>
  <c r="Q251" i="2"/>
  <c r="Q252" i="2"/>
  <c r="Q253" i="2"/>
  <c r="Q254" i="2"/>
  <c r="Q255" i="2"/>
  <c r="Q256" i="2"/>
  <c r="Q257" i="2"/>
  <c r="Q258" i="2"/>
  <c r="Q259" i="2"/>
  <c r="Q260" i="2"/>
  <c r="Q261" i="2"/>
  <c r="Q265" i="2"/>
  <c r="Q278" i="2"/>
  <c r="Q279" i="2"/>
  <c r="Q281" i="2"/>
  <c r="Q282" i="2"/>
  <c r="Q283" i="2"/>
  <c r="Q284" i="2"/>
  <c r="Q295" i="2"/>
  <c r="Q300" i="2"/>
  <c r="Q302" i="2"/>
  <c r="Q303" i="2"/>
  <c r="Q304" i="2"/>
  <c r="Q305" i="2"/>
  <c r="Q306" i="2"/>
  <c r="Q307" i="2"/>
  <c r="Q309" i="2"/>
  <c r="Q313" i="2"/>
  <c r="Q318" i="2"/>
  <c r="Q319" i="2"/>
  <c r="Q320" i="2"/>
  <c r="Q321" i="2"/>
  <c r="Q322" i="2"/>
  <c r="Q323" i="2" l="1"/>
  <c r="O323" i="2" s="1"/>
  <c r="Q324" i="2"/>
  <c r="O324" i="2" s="1"/>
  <c r="Q115" i="2"/>
  <c r="O115" i="2" s="1"/>
  <c r="Q200" i="2"/>
  <c r="O200" i="2" s="1"/>
  <c r="B4" i="41" l="1"/>
  <c r="B3" i="41"/>
  <c r="E12" i="42"/>
  <c r="F12" i="42" s="1"/>
  <c r="E13" i="42"/>
  <c r="F13" i="42" s="1"/>
  <c r="E14" i="42"/>
  <c r="F14" i="42" s="1"/>
  <c r="E16" i="42"/>
  <c r="F16" i="42" s="1"/>
  <c r="E17" i="42"/>
  <c r="F17" i="42" s="1"/>
  <c r="E18" i="42"/>
  <c r="F18" i="42" s="1"/>
  <c r="E19" i="42"/>
  <c r="F19" i="42" s="1"/>
  <c r="B8" i="42"/>
  <c r="A8" i="42"/>
  <c r="B7" i="42"/>
  <c r="A7" i="42"/>
  <c r="B6" i="42"/>
  <c r="A6" i="42"/>
  <c r="B5" i="42"/>
  <c r="A5" i="42"/>
  <c r="B4" i="42"/>
  <c r="A4" i="42"/>
  <c r="B3" i="42"/>
  <c r="A3" i="42"/>
  <c r="F29" i="42" l="1"/>
  <c r="B1" i="41" l="1"/>
  <c r="B2" i="41"/>
  <c r="K52" i="38" l="1"/>
  <c r="K60" i="38" l="1"/>
  <c r="K59" i="38"/>
  <c r="K58" i="38"/>
  <c r="K57" i="38"/>
  <c r="K56" i="38"/>
  <c r="K55" i="38"/>
  <c r="K54" i="38"/>
  <c r="K53" i="38"/>
  <c r="K51" i="38"/>
  <c r="K50" i="38"/>
  <c r="E16" i="40"/>
  <c r="E17" i="40"/>
  <c r="E18" i="40"/>
  <c r="E19" i="40"/>
  <c r="E20" i="40"/>
  <c r="E21" i="40"/>
  <c r="E22" i="40"/>
  <c r="E23" i="40"/>
  <c r="E24" i="40"/>
  <c r="E25" i="40"/>
  <c r="E26" i="40"/>
  <c r="E27" i="40"/>
  <c r="B5" i="40"/>
  <c r="B6" i="40"/>
  <c r="B7" i="40"/>
  <c r="B8" i="40"/>
  <c r="B3" i="40"/>
  <c r="A4" i="40"/>
  <c r="A5" i="40"/>
  <c r="A6" i="40"/>
  <c r="A7" i="40"/>
  <c r="A8" i="40"/>
  <c r="A3" i="40"/>
  <c r="I28" i="40" l="1"/>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4" i="40"/>
  <c r="K14" i="40"/>
  <c r="N14" i="40" s="1"/>
  <c r="Q14" i="40" s="1"/>
  <c r="B4" i="40"/>
  <c r="N27" i="40" l="1"/>
  <c r="Q27" i="40" s="1"/>
  <c r="N19" i="40"/>
  <c r="Q19" i="40" s="1"/>
  <c r="N28" i="40"/>
  <c r="Q28" i="40" s="1"/>
  <c r="N17" i="40"/>
  <c r="Q17" i="40" s="1"/>
  <c r="N25" i="40"/>
  <c r="Q25" i="40" s="1"/>
  <c r="N16" i="40"/>
  <c r="Q16" i="40" s="1"/>
  <c r="N22" i="40"/>
  <c r="Q22" i="40" s="1"/>
  <c r="N18" i="40"/>
  <c r="Q18" i="40" s="1"/>
  <c r="N20" i="40"/>
  <c r="Q20" i="40" s="1"/>
  <c r="N26" i="40"/>
  <c r="Q26" i="40" s="1"/>
  <c r="N24" i="40"/>
  <c r="Q24" i="40" s="1"/>
  <c r="N23" i="40"/>
  <c r="Q23" i="40" s="1"/>
  <c r="N21" i="40"/>
  <c r="Q21" i="40" s="1"/>
  <c r="Q30" i="40" l="1"/>
  <c r="G32" i="31" s="1"/>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10" i="2"/>
  <c r="U10" i="2" s="1"/>
  <c r="B6" i="28"/>
  <c r="B5" i="28"/>
  <c r="B3" i="28"/>
  <c r="A4" i="28"/>
  <c r="A5" i="28"/>
  <c r="A6" i="28"/>
  <c r="A3" i="28"/>
  <c r="B7" i="2"/>
  <c r="B6" i="2"/>
  <c r="B5" i="2"/>
  <c r="B4" i="2"/>
  <c r="B3" i="2"/>
  <c r="C7" i="2"/>
  <c r="C6" i="2"/>
  <c r="C5" i="2"/>
  <c r="C3" i="2"/>
  <c r="K55" i="18"/>
  <c r="K56" i="18"/>
  <c r="K57" i="18"/>
  <c r="K58" i="18"/>
  <c r="K59" i="18"/>
  <c r="K60" i="18"/>
  <c r="K61" i="18"/>
  <c r="K54" i="18"/>
  <c r="K52" i="18"/>
  <c r="K51" i="18"/>
  <c r="R11" i="2" l="1"/>
  <c r="R19" i="2"/>
  <c r="R27" i="2"/>
  <c r="R35" i="2"/>
  <c r="R43" i="2"/>
  <c r="R51" i="2"/>
  <c r="R59" i="2"/>
  <c r="R67" i="2"/>
  <c r="R75" i="2"/>
  <c r="R83" i="2"/>
  <c r="R91" i="2"/>
  <c r="R99" i="2"/>
  <c r="R107" i="2"/>
  <c r="R115" i="2"/>
  <c r="R123" i="2"/>
  <c r="R131" i="2"/>
  <c r="R139" i="2"/>
  <c r="R147" i="2"/>
  <c r="R155" i="2"/>
  <c r="R163" i="2"/>
  <c r="R171" i="2"/>
  <c r="R179" i="2"/>
  <c r="R187" i="2"/>
  <c r="R195" i="2"/>
  <c r="R203" i="2"/>
  <c r="R211" i="2"/>
  <c r="R219" i="2"/>
  <c r="R227" i="2"/>
  <c r="R235" i="2"/>
  <c r="R243" i="2"/>
  <c r="R251" i="2"/>
  <c r="R259" i="2"/>
  <c r="R267" i="2"/>
  <c r="R275" i="2"/>
  <c r="R283" i="2"/>
  <c r="R291" i="2"/>
  <c r="R299" i="2"/>
  <c r="R307" i="2"/>
  <c r="R315" i="2"/>
  <c r="R323" i="2"/>
  <c r="R331" i="2"/>
  <c r="R339" i="2"/>
  <c r="R347" i="2"/>
  <c r="R355" i="2"/>
  <c r="R363" i="2"/>
  <c r="R371" i="2"/>
  <c r="R379" i="2"/>
  <c r="R387" i="2"/>
  <c r="R395" i="2"/>
  <c r="R403" i="2"/>
  <c r="R411" i="2"/>
  <c r="R419" i="2"/>
  <c r="R427" i="2"/>
  <c r="R435" i="2"/>
  <c r="R443" i="2"/>
  <c r="R451" i="2"/>
  <c r="R459" i="2"/>
  <c r="R467" i="2"/>
  <c r="R475" i="2"/>
  <c r="R483" i="2"/>
  <c r="R491" i="2"/>
  <c r="R499" i="2"/>
  <c r="R507" i="2"/>
  <c r="R515" i="2"/>
  <c r="R523" i="2"/>
  <c r="R531" i="2"/>
  <c r="R539" i="2"/>
  <c r="R547" i="2"/>
  <c r="R555" i="2"/>
  <c r="R563" i="2"/>
  <c r="R571" i="2"/>
  <c r="R579" i="2"/>
  <c r="R587" i="2"/>
  <c r="R595" i="2"/>
  <c r="R603" i="2"/>
  <c r="R611" i="2"/>
  <c r="R619" i="2"/>
  <c r="R627" i="2"/>
  <c r="R635" i="2"/>
  <c r="R643" i="2"/>
  <c r="R651" i="2"/>
  <c r="R659" i="2"/>
  <c r="R12" i="2"/>
  <c r="R20" i="2"/>
  <c r="R28" i="2"/>
  <c r="R36" i="2"/>
  <c r="R44" i="2"/>
  <c r="R52" i="2"/>
  <c r="R60" i="2"/>
  <c r="R68" i="2"/>
  <c r="R76" i="2"/>
  <c r="R84" i="2"/>
  <c r="R92" i="2"/>
  <c r="R100" i="2"/>
  <c r="R108" i="2"/>
  <c r="R116" i="2"/>
  <c r="R124" i="2"/>
  <c r="R132" i="2"/>
  <c r="R140" i="2"/>
  <c r="R148" i="2"/>
  <c r="R156" i="2"/>
  <c r="R164" i="2"/>
  <c r="R172" i="2"/>
  <c r="R180" i="2"/>
  <c r="R188" i="2"/>
  <c r="R196" i="2"/>
  <c r="R204" i="2"/>
  <c r="R212" i="2"/>
  <c r="R220" i="2"/>
  <c r="R228" i="2"/>
  <c r="R236" i="2"/>
  <c r="R244" i="2"/>
  <c r="R252" i="2"/>
  <c r="R260" i="2"/>
  <c r="R268" i="2"/>
  <c r="R276" i="2"/>
  <c r="R284" i="2"/>
  <c r="R292" i="2"/>
  <c r="R300" i="2"/>
  <c r="R308" i="2"/>
  <c r="R316" i="2"/>
  <c r="R324" i="2"/>
  <c r="R332" i="2"/>
  <c r="R340" i="2"/>
  <c r="R348" i="2"/>
  <c r="R356" i="2"/>
  <c r="R364" i="2"/>
  <c r="R372" i="2"/>
  <c r="R380" i="2"/>
  <c r="R388" i="2"/>
  <c r="R396" i="2"/>
  <c r="R404" i="2"/>
  <c r="R412" i="2"/>
  <c r="R420" i="2"/>
  <c r="R428" i="2"/>
  <c r="R436" i="2"/>
  <c r="R444" i="2"/>
  <c r="R452" i="2"/>
  <c r="R460" i="2"/>
  <c r="R468" i="2"/>
  <c r="R476" i="2"/>
  <c r="R484" i="2"/>
  <c r="R492" i="2"/>
  <c r="R500" i="2"/>
  <c r="R508" i="2"/>
  <c r="R516" i="2"/>
  <c r="R524" i="2"/>
  <c r="R532" i="2"/>
  <c r="R540" i="2"/>
  <c r="R548" i="2"/>
  <c r="R556" i="2"/>
  <c r="R564" i="2"/>
  <c r="R572" i="2"/>
  <c r="R580" i="2"/>
  <c r="R588" i="2"/>
  <c r="R596" i="2"/>
  <c r="R604" i="2"/>
  <c r="R612" i="2"/>
  <c r="R620" i="2"/>
  <c r="R628" i="2"/>
  <c r="R636" i="2"/>
  <c r="R644" i="2"/>
  <c r="R652" i="2"/>
  <c r="R660" i="2"/>
  <c r="R668" i="2"/>
  <c r="R676" i="2"/>
  <c r="R684" i="2"/>
  <c r="R13" i="2"/>
  <c r="R21" i="2"/>
  <c r="R29" i="2"/>
  <c r="R37" i="2"/>
  <c r="R45" i="2"/>
  <c r="R53" i="2"/>
  <c r="R61" i="2"/>
  <c r="R69" i="2"/>
  <c r="R77" i="2"/>
  <c r="R85" i="2"/>
  <c r="R93" i="2"/>
  <c r="R101" i="2"/>
  <c r="R109" i="2"/>
  <c r="R117" i="2"/>
  <c r="R125" i="2"/>
  <c r="R133" i="2"/>
  <c r="R141" i="2"/>
  <c r="R149" i="2"/>
  <c r="R157" i="2"/>
  <c r="R165" i="2"/>
  <c r="R173" i="2"/>
  <c r="R181" i="2"/>
  <c r="R189" i="2"/>
  <c r="R197" i="2"/>
  <c r="R205" i="2"/>
  <c r="R213" i="2"/>
  <c r="R221" i="2"/>
  <c r="R229" i="2"/>
  <c r="R237" i="2"/>
  <c r="R245" i="2"/>
  <c r="R253" i="2"/>
  <c r="R261" i="2"/>
  <c r="R269" i="2"/>
  <c r="R277" i="2"/>
  <c r="R285" i="2"/>
  <c r="R293" i="2"/>
  <c r="R301" i="2"/>
  <c r="R309" i="2"/>
  <c r="R317" i="2"/>
  <c r="R325" i="2"/>
  <c r="R333" i="2"/>
  <c r="R341" i="2"/>
  <c r="R349" i="2"/>
  <c r="R357" i="2"/>
  <c r="R365" i="2"/>
  <c r="R373" i="2"/>
  <c r="R381" i="2"/>
  <c r="R389" i="2"/>
  <c r="R397" i="2"/>
  <c r="R405" i="2"/>
  <c r="R413" i="2"/>
  <c r="R421" i="2"/>
  <c r="R429" i="2"/>
  <c r="R437" i="2"/>
  <c r="R445" i="2"/>
  <c r="R453" i="2"/>
  <c r="R461" i="2"/>
  <c r="R469" i="2"/>
  <c r="R477" i="2"/>
  <c r="R485" i="2"/>
  <c r="R493" i="2"/>
  <c r="R501" i="2"/>
  <c r="R509" i="2"/>
  <c r="R517" i="2"/>
  <c r="R525" i="2"/>
  <c r="R533" i="2"/>
  <c r="R541" i="2"/>
  <c r="R549" i="2"/>
  <c r="R557" i="2"/>
  <c r="R565" i="2"/>
  <c r="R573" i="2"/>
  <c r="R581" i="2"/>
  <c r="R589" i="2"/>
  <c r="R597" i="2"/>
  <c r="R605" i="2"/>
  <c r="R613" i="2"/>
  <c r="R621" i="2"/>
  <c r="R629" i="2"/>
  <c r="R637" i="2"/>
  <c r="R645" i="2"/>
  <c r="R653" i="2"/>
  <c r="R14" i="2"/>
  <c r="R22" i="2"/>
  <c r="R30" i="2"/>
  <c r="R38" i="2"/>
  <c r="R46" i="2"/>
  <c r="R54" i="2"/>
  <c r="R62" i="2"/>
  <c r="R70" i="2"/>
  <c r="R78" i="2"/>
  <c r="R86" i="2"/>
  <c r="R94" i="2"/>
  <c r="R102" i="2"/>
  <c r="R110" i="2"/>
  <c r="R118" i="2"/>
  <c r="R126" i="2"/>
  <c r="R134" i="2"/>
  <c r="R142" i="2"/>
  <c r="R150" i="2"/>
  <c r="R158" i="2"/>
  <c r="R166" i="2"/>
  <c r="R174" i="2"/>
  <c r="R182" i="2"/>
  <c r="R190" i="2"/>
  <c r="R198" i="2"/>
  <c r="R206" i="2"/>
  <c r="R214" i="2"/>
  <c r="R222" i="2"/>
  <c r="R230" i="2"/>
  <c r="R238" i="2"/>
  <c r="R246" i="2"/>
  <c r="R254" i="2"/>
  <c r="R262" i="2"/>
  <c r="R270" i="2"/>
  <c r="R278" i="2"/>
  <c r="R286" i="2"/>
  <c r="R294" i="2"/>
  <c r="R302" i="2"/>
  <c r="R310" i="2"/>
  <c r="R318" i="2"/>
  <c r="R326" i="2"/>
  <c r="R334" i="2"/>
  <c r="R342" i="2"/>
  <c r="R350" i="2"/>
  <c r="R358" i="2"/>
  <c r="R366" i="2"/>
  <c r="R374" i="2"/>
  <c r="R382" i="2"/>
  <c r="R390" i="2"/>
  <c r="R398" i="2"/>
  <c r="R406" i="2"/>
  <c r="R414" i="2"/>
  <c r="R422" i="2"/>
  <c r="R430" i="2"/>
  <c r="R438" i="2"/>
  <c r="R446" i="2"/>
  <c r="R454" i="2"/>
  <c r="R462" i="2"/>
  <c r="R470" i="2"/>
  <c r="R478" i="2"/>
  <c r="R486" i="2"/>
  <c r="R494" i="2"/>
  <c r="R502" i="2"/>
  <c r="R510" i="2"/>
  <c r="R518" i="2"/>
  <c r="R526" i="2"/>
  <c r="R534" i="2"/>
  <c r="R542" i="2"/>
  <c r="R550" i="2"/>
  <c r="R558" i="2"/>
  <c r="R566" i="2"/>
  <c r="R574" i="2"/>
  <c r="R582" i="2"/>
  <c r="R590" i="2"/>
  <c r="R598" i="2"/>
  <c r="R606" i="2"/>
  <c r="R614" i="2"/>
  <c r="R622" i="2"/>
  <c r="R630" i="2"/>
  <c r="R638" i="2"/>
  <c r="R646" i="2"/>
  <c r="R654" i="2"/>
  <c r="R662" i="2"/>
  <c r="R670" i="2"/>
  <c r="R678" i="2"/>
  <c r="R15" i="2"/>
  <c r="R23" i="2"/>
  <c r="R31" i="2"/>
  <c r="R39" i="2"/>
  <c r="R47" i="2"/>
  <c r="R55" i="2"/>
  <c r="R63" i="2"/>
  <c r="R71" i="2"/>
  <c r="R79" i="2"/>
  <c r="R87" i="2"/>
  <c r="R95" i="2"/>
  <c r="R103" i="2"/>
  <c r="R111" i="2"/>
  <c r="R119" i="2"/>
  <c r="R127" i="2"/>
  <c r="R135" i="2"/>
  <c r="R143" i="2"/>
  <c r="R151" i="2"/>
  <c r="R159" i="2"/>
  <c r="R167" i="2"/>
  <c r="R175" i="2"/>
  <c r="R183" i="2"/>
  <c r="R191" i="2"/>
  <c r="R199" i="2"/>
  <c r="R207" i="2"/>
  <c r="R215" i="2"/>
  <c r="R223" i="2"/>
  <c r="R231" i="2"/>
  <c r="R239" i="2"/>
  <c r="R247" i="2"/>
  <c r="R255" i="2"/>
  <c r="R263" i="2"/>
  <c r="R271" i="2"/>
  <c r="R279" i="2"/>
  <c r="R287" i="2"/>
  <c r="R295" i="2"/>
  <c r="R303" i="2"/>
  <c r="R311" i="2"/>
  <c r="R319" i="2"/>
  <c r="R327" i="2"/>
  <c r="R335" i="2"/>
  <c r="R343" i="2"/>
  <c r="R351" i="2"/>
  <c r="R359" i="2"/>
  <c r="R367" i="2"/>
  <c r="R375" i="2"/>
  <c r="R383" i="2"/>
  <c r="R391" i="2"/>
  <c r="R399" i="2"/>
  <c r="R407" i="2"/>
  <c r="R415" i="2"/>
  <c r="R423" i="2"/>
  <c r="R431" i="2"/>
  <c r="R439" i="2"/>
  <c r="R447" i="2"/>
  <c r="R455" i="2"/>
  <c r="R463" i="2"/>
  <c r="R471" i="2"/>
  <c r="R479" i="2"/>
  <c r="R487" i="2"/>
  <c r="R495" i="2"/>
  <c r="R503" i="2"/>
  <c r="R511" i="2"/>
  <c r="R519" i="2"/>
  <c r="R527" i="2"/>
  <c r="R535" i="2"/>
  <c r="R543" i="2"/>
  <c r="R551" i="2"/>
  <c r="R559" i="2"/>
  <c r="R567" i="2"/>
  <c r="R575" i="2"/>
  <c r="R583" i="2"/>
  <c r="R591" i="2"/>
  <c r="R599" i="2"/>
  <c r="R607" i="2"/>
  <c r="R615" i="2"/>
  <c r="R623" i="2"/>
  <c r="R631" i="2"/>
  <c r="R639" i="2"/>
  <c r="R647" i="2"/>
  <c r="R655" i="2"/>
  <c r="R663" i="2"/>
  <c r="R671" i="2"/>
  <c r="R679" i="2"/>
  <c r="R687" i="2"/>
  <c r="R16" i="2"/>
  <c r="R34" i="2"/>
  <c r="R57" i="2"/>
  <c r="R80" i="2"/>
  <c r="R98" i="2"/>
  <c r="R121" i="2"/>
  <c r="R144" i="2"/>
  <c r="R162" i="2"/>
  <c r="R185" i="2"/>
  <c r="R208" i="2"/>
  <c r="R226" i="2"/>
  <c r="R249" i="2"/>
  <c r="R272" i="2"/>
  <c r="R290" i="2"/>
  <c r="R313" i="2"/>
  <c r="R336" i="2"/>
  <c r="R354" i="2"/>
  <c r="R377" i="2"/>
  <c r="R400" i="2"/>
  <c r="R418" i="2"/>
  <c r="R441" i="2"/>
  <c r="R464" i="2"/>
  <c r="R482" i="2"/>
  <c r="R505" i="2"/>
  <c r="R528" i="2"/>
  <c r="R546" i="2"/>
  <c r="R569" i="2"/>
  <c r="R592" i="2"/>
  <c r="R610" i="2"/>
  <c r="R633" i="2"/>
  <c r="R656" i="2"/>
  <c r="R669" i="2"/>
  <c r="R682" i="2"/>
  <c r="R692" i="2"/>
  <c r="R700" i="2"/>
  <c r="R708" i="2"/>
  <c r="R716" i="2"/>
  <c r="R724" i="2"/>
  <c r="R732" i="2"/>
  <c r="R740" i="2"/>
  <c r="R748" i="2"/>
  <c r="R756" i="2"/>
  <c r="R764" i="2"/>
  <c r="R772" i="2"/>
  <c r="R780" i="2"/>
  <c r="R788" i="2"/>
  <c r="R796" i="2"/>
  <c r="R804" i="2"/>
  <c r="R812" i="2"/>
  <c r="R820" i="2"/>
  <c r="R828" i="2"/>
  <c r="R836" i="2"/>
  <c r="R844" i="2"/>
  <c r="R852" i="2"/>
  <c r="R860" i="2"/>
  <c r="R868" i="2"/>
  <c r="R876" i="2"/>
  <c r="R884" i="2"/>
  <c r="R892" i="2"/>
  <c r="R900" i="2"/>
  <c r="R908" i="2"/>
  <c r="R916" i="2"/>
  <c r="R924" i="2"/>
  <c r="R932" i="2"/>
  <c r="R940" i="2"/>
  <c r="R948" i="2"/>
  <c r="R956" i="2"/>
  <c r="R964" i="2"/>
  <c r="R972" i="2"/>
  <c r="R980" i="2"/>
  <c r="R988" i="2"/>
  <c r="R996" i="2"/>
  <c r="R1004" i="2"/>
  <c r="R1012" i="2"/>
  <c r="R1020" i="2"/>
  <c r="R1028" i="2"/>
  <c r="R1036" i="2"/>
  <c r="R1044" i="2"/>
  <c r="R1052" i="2"/>
  <c r="R1060" i="2"/>
  <c r="R1068" i="2"/>
  <c r="R1076" i="2"/>
  <c r="R1084" i="2"/>
  <c r="R1092" i="2"/>
  <c r="R1100" i="2"/>
  <c r="R17" i="2"/>
  <c r="R40" i="2"/>
  <c r="R58" i="2"/>
  <c r="R81" i="2"/>
  <c r="R104" i="2"/>
  <c r="R122" i="2"/>
  <c r="R145" i="2"/>
  <c r="R168" i="2"/>
  <c r="R186" i="2"/>
  <c r="R209" i="2"/>
  <c r="R232" i="2"/>
  <c r="R250" i="2"/>
  <c r="R273" i="2"/>
  <c r="R296" i="2"/>
  <c r="R314" i="2"/>
  <c r="R337" i="2"/>
  <c r="R360" i="2"/>
  <c r="R378" i="2"/>
  <c r="R401" i="2"/>
  <c r="R424" i="2"/>
  <c r="R442" i="2"/>
  <c r="R465" i="2"/>
  <c r="R488" i="2"/>
  <c r="R506" i="2"/>
  <c r="R529" i="2"/>
  <c r="R552" i="2"/>
  <c r="R570" i="2"/>
  <c r="R593" i="2"/>
  <c r="R616" i="2"/>
  <c r="R634" i="2"/>
  <c r="R657" i="2"/>
  <c r="R672" i="2"/>
  <c r="R683" i="2"/>
  <c r="R693" i="2"/>
  <c r="R701" i="2"/>
  <c r="R709" i="2"/>
  <c r="R717" i="2"/>
  <c r="R725" i="2"/>
  <c r="R733" i="2"/>
  <c r="R741" i="2"/>
  <c r="R749" i="2"/>
  <c r="R757" i="2"/>
  <c r="R765" i="2"/>
  <c r="R773" i="2"/>
  <c r="R781" i="2"/>
  <c r="R789" i="2"/>
  <c r="R797" i="2"/>
  <c r="R805" i="2"/>
  <c r="R813" i="2"/>
  <c r="R821" i="2"/>
  <c r="R829" i="2"/>
  <c r="R837" i="2"/>
  <c r="R845" i="2"/>
  <c r="R853" i="2"/>
  <c r="R861" i="2"/>
  <c r="R869" i="2"/>
  <c r="R877" i="2"/>
  <c r="R885" i="2"/>
  <c r="R893" i="2"/>
  <c r="R901" i="2"/>
  <c r="R909" i="2"/>
  <c r="R917" i="2"/>
  <c r="R925" i="2"/>
  <c r="R933" i="2"/>
  <c r="R941" i="2"/>
  <c r="R949" i="2"/>
  <c r="R957" i="2"/>
  <c r="R965" i="2"/>
  <c r="R973" i="2"/>
  <c r="R981" i="2"/>
  <c r="R989" i="2"/>
  <c r="R997" i="2"/>
  <c r="R1005" i="2"/>
  <c r="R1013" i="2"/>
  <c r="R1021" i="2"/>
  <c r="R1029" i="2"/>
  <c r="R1037" i="2"/>
  <c r="R1045" i="2"/>
  <c r="R1053" i="2"/>
  <c r="R1061" i="2"/>
  <c r="R18" i="2"/>
  <c r="R41" i="2"/>
  <c r="R64" i="2"/>
  <c r="R82" i="2"/>
  <c r="R105" i="2"/>
  <c r="R128" i="2"/>
  <c r="R146" i="2"/>
  <c r="R169" i="2"/>
  <c r="R192" i="2"/>
  <c r="R210" i="2"/>
  <c r="R233" i="2"/>
  <c r="R256" i="2"/>
  <c r="R274" i="2"/>
  <c r="R297" i="2"/>
  <c r="R320" i="2"/>
  <c r="R338" i="2"/>
  <c r="R361" i="2"/>
  <c r="R384" i="2"/>
  <c r="R402" i="2"/>
  <c r="R425" i="2"/>
  <c r="R448" i="2"/>
  <c r="R466" i="2"/>
  <c r="R489" i="2"/>
  <c r="R512" i="2"/>
  <c r="R530" i="2"/>
  <c r="R553" i="2"/>
  <c r="R576" i="2"/>
  <c r="R594" i="2"/>
  <c r="R617" i="2"/>
  <c r="R640" i="2"/>
  <c r="R658" i="2"/>
  <c r="R673" i="2"/>
  <c r="R685" i="2"/>
  <c r="R694" i="2"/>
  <c r="R702" i="2"/>
  <c r="R710" i="2"/>
  <c r="R718" i="2"/>
  <c r="R726" i="2"/>
  <c r="R734" i="2"/>
  <c r="R742" i="2"/>
  <c r="R750" i="2"/>
  <c r="R758" i="2"/>
  <c r="R766" i="2"/>
  <c r="R774" i="2"/>
  <c r="R782" i="2"/>
  <c r="R790" i="2"/>
  <c r="R798" i="2"/>
  <c r="R806" i="2"/>
  <c r="R814" i="2"/>
  <c r="R822" i="2"/>
  <c r="R830" i="2"/>
  <c r="R838" i="2"/>
  <c r="R846" i="2"/>
  <c r="R854" i="2"/>
  <c r="R862" i="2"/>
  <c r="R870" i="2"/>
  <c r="R878" i="2"/>
  <c r="R886" i="2"/>
  <c r="R894" i="2"/>
  <c r="R902" i="2"/>
  <c r="R910" i="2"/>
  <c r="R918" i="2"/>
  <c r="R926" i="2"/>
  <c r="R934" i="2"/>
  <c r="R942" i="2"/>
  <c r="R950" i="2"/>
  <c r="R958" i="2"/>
  <c r="R966" i="2"/>
  <c r="R974" i="2"/>
  <c r="R982" i="2"/>
  <c r="R990" i="2"/>
  <c r="R998" i="2"/>
  <c r="R1006" i="2"/>
  <c r="R1014" i="2"/>
  <c r="R1022" i="2"/>
  <c r="R1030" i="2"/>
  <c r="R24" i="2"/>
  <c r="R42" i="2"/>
  <c r="R65" i="2"/>
  <c r="R88" i="2"/>
  <c r="R106" i="2"/>
  <c r="R129" i="2"/>
  <c r="R152" i="2"/>
  <c r="R170" i="2"/>
  <c r="R193" i="2"/>
  <c r="R216" i="2"/>
  <c r="R234" i="2"/>
  <c r="R257" i="2"/>
  <c r="R280" i="2"/>
  <c r="R298" i="2"/>
  <c r="R321" i="2"/>
  <c r="R344" i="2"/>
  <c r="R362" i="2"/>
  <c r="R385" i="2"/>
  <c r="R408" i="2"/>
  <c r="R426" i="2"/>
  <c r="R449" i="2"/>
  <c r="R472" i="2"/>
  <c r="R490" i="2"/>
  <c r="R513" i="2"/>
  <c r="R536" i="2"/>
  <c r="R554" i="2"/>
  <c r="R577" i="2"/>
  <c r="R600" i="2"/>
  <c r="R618" i="2"/>
  <c r="R641" i="2"/>
  <c r="R661" i="2"/>
  <c r="R674" i="2"/>
  <c r="R686" i="2"/>
  <c r="R695" i="2"/>
  <c r="R703" i="2"/>
  <c r="R711" i="2"/>
  <c r="R719" i="2"/>
  <c r="R727" i="2"/>
  <c r="R735" i="2"/>
  <c r="R743" i="2"/>
  <c r="R751" i="2"/>
  <c r="R759" i="2"/>
  <c r="R767" i="2"/>
  <c r="R775" i="2"/>
  <c r="R783" i="2"/>
  <c r="R791" i="2"/>
  <c r="R799" i="2"/>
  <c r="R807" i="2"/>
  <c r="R815" i="2"/>
  <c r="R823" i="2"/>
  <c r="R831" i="2"/>
  <c r="R839" i="2"/>
  <c r="R847" i="2"/>
  <c r="R855" i="2"/>
  <c r="R863" i="2"/>
  <c r="R871" i="2"/>
  <c r="R879" i="2"/>
  <c r="R887" i="2"/>
  <c r="R895" i="2"/>
  <c r="R903" i="2"/>
  <c r="R911" i="2"/>
  <c r="R919" i="2"/>
  <c r="R927" i="2"/>
  <c r="R935" i="2"/>
  <c r="R943" i="2"/>
  <c r="R951" i="2"/>
  <c r="R959" i="2"/>
  <c r="R967" i="2"/>
  <c r="R975" i="2"/>
  <c r="R983" i="2"/>
  <c r="R991" i="2"/>
  <c r="R999" i="2"/>
  <c r="R1007" i="2"/>
  <c r="R1015" i="2"/>
  <c r="R25" i="2"/>
  <c r="R66" i="2"/>
  <c r="R112" i="2"/>
  <c r="R153" i="2"/>
  <c r="R194" i="2"/>
  <c r="R240" i="2"/>
  <c r="R281" i="2"/>
  <c r="R322" i="2"/>
  <c r="R368" i="2"/>
  <c r="R409" i="2"/>
  <c r="R450" i="2"/>
  <c r="R496" i="2"/>
  <c r="R537" i="2"/>
  <c r="R578" i="2"/>
  <c r="R624" i="2"/>
  <c r="R664" i="2"/>
  <c r="R688" i="2"/>
  <c r="R704" i="2"/>
  <c r="R720" i="2"/>
  <c r="R736" i="2"/>
  <c r="R752" i="2"/>
  <c r="R768" i="2"/>
  <c r="R784" i="2"/>
  <c r="R800" i="2"/>
  <c r="R816" i="2"/>
  <c r="R832" i="2"/>
  <c r="R848" i="2"/>
  <c r="R864" i="2"/>
  <c r="R880" i="2"/>
  <c r="R896" i="2"/>
  <c r="R912" i="2"/>
  <c r="R928" i="2"/>
  <c r="R944" i="2"/>
  <c r="R960" i="2"/>
  <c r="R976" i="2"/>
  <c r="R992" i="2"/>
  <c r="R1008" i="2"/>
  <c r="R1023" i="2"/>
  <c r="R1034" i="2"/>
  <c r="R1046" i="2"/>
  <c r="R1056" i="2"/>
  <c r="R1066" i="2"/>
  <c r="R1075" i="2"/>
  <c r="R1085" i="2"/>
  <c r="R1094" i="2"/>
  <c r="R1103" i="2"/>
  <c r="R1111" i="2"/>
  <c r="R1119" i="2"/>
  <c r="R1127" i="2"/>
  <c r="R1135" i="2"/>
  <c r="R1143" i="2"/>
  <c r="R1151" i="2"/>
  <c r="R1159" i="2"/>
  <c r="R1167" i="2"/>
  <c r="R1175" i="2"/>
  <c r="R1183" i="2"/>
  <c r="R1191" i="2"/>
  <c r="R1199" i="2"/>
  <c r="R1207" i="2"/>
  <c r="R1215" i="2"/>
  <c r="R1223" i="2"/>
  <c r="R1231" i="2"/>
  <c r="R1239" i="2"/>
  <c r="R1247" i="2"/>
  <c r="R1255" i="2"/>
  <c r="R1263" i="2"/>
  <c r="R1271" i="2"/>
  <c r="R1279" i="2"/>
  <c r="R1287" i="2"/>
  <c r="R1295" i="2"/>
  <c r="R1303" i="2"/>
  <c r="R1311" i="2"/>
  <c r="R1319" i="2"/>
  <c r="R1327" i="2"/>
  <c r="R1335" i="2"/>
  <c r="R1343" i="2"/>
  <c r="R1351" i="2"/>
  <c r="R1359" i="2"/>
  <c r="R1367" i="2"/>
  <c r="R1375" i="2"/>
  <c r="R1383" i="2"/>
  <c r="R1391" i="2"/>
  <c r="R1399" i="2"/>
  <c r="R1407" i="2"/>
  <c r="R1415" i="2"/>
  <c r="R26" i="2"/>
  <c r="R72" i="2"/>
  <c r="R113" i="2"/>
  <c r="R154" i="2"/>
  <c r="R200" i="2"/>
  <c r="R241" i="2"/>
  <c r="R282" i="2"/>
  <c r="R328" i="2"/>
  <c r="R369" i="2"/>
  <c r="R410" i="2"/>
  <c r="R456" i="2"/>
  <c r="R497" i="2"/>
  <c r="R538" i="2"/>
  <c r="R584" i="2"/>
  <c r="R625" i="2"/>
  <c r="R665" i="2"/>
  <c r="R689" i="2"/>
  <c r="R705" i="2"/>
  <c r="R721" i="2"/>
  <c r="R737" i="2"/>
  <c r="R753" i="2"/>
  <c r="R769" i="2"/>
  <c r="R785" i="2"/>
  <c r="R801" i="2"/>
  <c r="R817" i="2"/>
  <c r="R833" i="2"/>
  <c r="R849" i="2"/>
  <c r="R865" i="2"/>
  <c r="R881" i="2"/>
  <c r="R897" i="2"/>
  <c r="R913" i="2"/>
  <c r="R929" i="2"/>
  <c r="R945" i="2"/>
  <c r="R961" i="2"/>
  <c r="R977" i="2"/>
  <c r="R993" i="2"/>
  <c r="R1009" i="2"/>
  <c r="R1024" i="2"/>
  <c r="R1035" i="2"/>
  <c r="R1047" i="2"/>
  <c r="R1057" i="2"/>
  <c r="R1067" i="2"/>
  <c r="R1077" i="2"/>
  <c r="R1086" i="2"/>
  <c r="R1095" i="2"/>
  <c r="R1104" i="2"/>
  <c r="R1112" i="2"/>
  <c r="R1120" i="2"/>
  <c r="R1128" i="2"/>
  <c r="R1136" i="2"/>
  <c r="R1144" i="2"/>
  <c r="R1152" i="2"/>
  <c r="R1160" i="2"/>
  <c r="R1168" i="2"/>
  <c r="R1176" i="2"/>
  <c r="R1184" i="2"/>
  <c r="R1192" i="2"/>
  <c r="R1200" i="2"/>
  <c r="R1208" i="2"/>
  <c r="R1216" i="2"/>
  <c r="R1224" i="2"/>
  <c r="R1232" i="2"/>
  <c r="R1240" i="2"/>
  <c r="R1248" i="2"/>
  <c r="R1256" i="2"/>
  <c r="R1264" i="2"/>
  <c r="R1272" i="2"/>
  <c r="R1280" i="2"/>
  <c r="R1288" i="2"/>
  <c r="R1296" i="2"/>
  <c r="R1304" i="2"/>
  <c r="R1312" i="2"/>
  <c r="R1320" i="2"/>
  <c r="R1328" i="2"/>
  <c r="R1336" i="2"/>
  <c r="R1344" i="2"/>
  <c r="R1352" i="2"/>
  <c r="R1360" i="2"/>
  <c r="R1368" i="2"/>
  <c r="R1376" i="2"/>
  <c r="R1384" i="2"/>
  <c r="R1392" i="2"/>
  <c r="R1400" i="2"/>
  <c r="R1408" i="2"/>
  <c r="R1416" i="2"/>
  <c r="R32" i="2"/>
  <c r="R73" i="2"/>
  <c r="R114" i="2"/>
  <c r="R160" i="2"/>
  <c r="R201" i="2"/>
  <c r="R242" i="2"/>
  <c r="R288" i="2"/>
  <c r="R329" i="2"/>
  <c r="R370" i="2"/>
  <c r="R416" i="2"/>
  <c r="R457" i="2"/>
  <c r="R498" i="2"/>
  <c r="R544" i="2"/>
  <c r="R585" i="2"/>
  <c r="R626" i="2"/>
  <c r="R666" i="2"/>
  <c r="R690" i="2"/>
  <c r="R706" i="2"/>
  <c r="R722" i="2"/>
  <c r="R738" i="2"/>
  <c r="R754" i="2"/>
  <c r="R770" i="2"/>
  <c r="R786" i="2"/>
  <c r="R802" i="2"/>
  <c r="R818" i="2"/>
  <c r="R834" i="2"/>
  <c r="R850" i="2"/>
  <c r="R866" i="2"/>
  <c r="R882" i="2"/>
  <c r="R898" i="2"/>
  <c r="R914" i="2"/>
  <c r="R930" i="2"/>
  <c r="R946" i="2"/>
  <c r="R962" i="2"/>
  <c r="R978" i="2"/>
  <c r="R994" i="2"/>
  <c r="R1010" i="2"/>
  <c r="R1025" i="2"/>
  <c r="R1038" i="2"/>
  <c r="R1048" i="2"/>
  <c r="R1058" i="2"/>
  <c r="R1069" i="2"/>
  <c r="R1078" i="2"/>
  <c r="R1087" i="2"/>
  <c r="R1096" i="2"/>
  <c r="R1105" i="2"/>
  <c r="R1113" i="2"/>
  <c r="R1121" i="2"/>
  <c r="R1129" i="2"/>
  <c r="R1137" i="2"/>
  <c r="R1145" i="2"/>
  <c r="R1153" i="2"/>
  <c r="R1161" i="2"/>
  <c r="R1169" i="2"/>
  <c r="R1177" i="2"/>
  <c r="R1185" i="2"/>
  <c r="R1193" i="2"/>
  <c r="R1201" i="2"/>
  <c r="R1209" i="2"/>
  <c r="R1217" i="2"/>
  <c r="R1225" i="2"/>
  <c r="R1233" i="2"/>
  <c r="R1241" i="2"/>
  <c r="R1249" i="2"/>
  <c r="R1257" i="2"/>
  <c r="R1265" i="2"/>
  <c r="R1273" i="2"/>
  <c r="R1281" i="2"/>
  <c r="R1289" i="2"/>
  <c r="R1297" i="2"/>
  <c r="R1305" i="2"/>
  <c r="R1313" i="2"/>
  <c r="R1321" i="2"/>
  <c r="R1329" i="2"/>
  <c r="R1337" i="2"/>
  <c r="R1345" i="2"/>
  <c r="R1353" i="2"/>
  <c r="R1361" i="2"/>
  <c r="R1369" i="2"/>
  <c r="R1377" i="2"/>
  <c r="R1385" i="2"/>
  <c r="R1393" i="2"/>
  <c r="R1401" i="2"/>
  <c r="R1409" i="2"/>
  <c r="R1417" i="2"/>
  <c r="R48" i="2"/>
  <c r="R89" i="2"/>
  <c r="R130" i="2"/>
  <c r="R176" i="2"/>
  <c r="R217" i="2"/>
  <c r="R258" i="2"/>
  <c r="R304" i="2"/>
  <c r="R345" i="2"/>
  <c r="R386" i="2"/>
  <c r="R432" i="2"/>
  <c r="R473" i="2"/>
  <c r="R514" i="2"/>
  <c r="R560" i="2"/>
  <c r="R601" i="2"/>
  <c r="R642" i="2"/>
  <c r="R675" i="2"/>
  <c r="R696" i="2"/>
  <c r="R712" i="2"/>
  <c r="R728" i="2"/>
  <c r="R744" i="2"/>
  <c r="R760" i="2"/>
  <c r="R776" i="2"/>
  <c r="R792" i="2"/>
  <c r="R808" i="2"/>
  <c r="R824" i="2"/>
  <c r="R840" i="2"/>
  <c r="R856" i="2"/>
  <c r="R872" i="2"/>
  <c r="R888" i="2"/>
  <c r="R904" i="2"/>
  <c r="R920" i="2"/>
  <c r="R936" i="2"/>
  <c r="R952" i="2"/>
  <c r="R968" i="2"/>
  <c r="R984" i="2"/>
  <c r="R1000" i="2"/>
  <c r="R1016" i="2"/>
  <c r="R1027" i="2"/>
  <c r="R1040" i="2"/>
  <c r="R1050" i="2"/>
  <c r="R1062" i="2"/>
  <c r="R1071" i="2"/>
  <c r="R1080" i="2"/>
  <c r="R1089" i="2"/>
  <c r="R1098" i="2"/>
  <c r="R1107" i="2"/>
  <c r="R1115" i="2"/>
  <c r="R1123" i="2"/>
  <c r="R1131" i="2"/>
  <c r="R1139" i="2"/>
  <c r="R1147" i="2"/>
  <c r="R1155" i="2"/>
  <c r="R1163" i="2"/>
  <c r="R1171" i="2"/>
  <c r="R1179" i="2"/>
  <c r="R1187" i="2"/>
  <c r="R1195" i="2"/>
  <c r="R1203" i="2"/>
  <c r="R1211" i="2"/>
  <c r="R1219" i="2"/>
  <c r="R1227" i="2"/>
  <c r="R1235" i="2"/>
  <c r="R1243" i="2"/>
  <c r="R1251" i="2"/>
  <c r="R1259" i="2"/>
  <c r="R1267" i="2"/>
  <c r="R1275" i="2"/>
  <c r="R1283" i="2"/>
  <c r="R1291" i="2"/>
  <c r="R1299" i="2"/>
  <c r="R1307" i="2"/>
  <c r="R1315" i="2"/>
  <c r="R1323" i="2"/>
  <c r="R1331" i="2"/>
  <c r="R1339" i="2"/>
  <c r="R1347" i="2"/>
  <c r="R1355" i="2"/>
  <c r="R1363" i="2"/>
  <c r="R1371" i="2"/>
  <c r="R1379" i="2"/>
  <c r="R1387" i="2"/>
  <c r="R1395" i="2"/>
  <c r="R1403" i="2"/>
  <c r="R33" i="2"/>
  <c r="R120" i="2"/>
  <c r="R202" i="2"/>
  <c r="R289" i="2"/>
  <c r="R376" i="2"/>
  <c r="R458" i="2"/>
  <c r="R545" i="2"/>
  <c r="R632" i="2"/>
  <c r="R691" i="2"/>
  <c r="R723" i="2"/>
  <c r="R755" i="2"/>
  <c r="R787" i="2"/>
  <c r="R819" i="2"/>
  <c r="R851" i="2"/>
  <c r="R883" i="2"/>
  <c r="R915" i="2"/>
  <c r="R947" i="2"/>
  <c r="R979" i="2"/>
  <c r="R1011" i="2"/>
  <c r="R1039" i="2"/>
  <c r="R1059" i="2"/>
  <c r="R1079" i="2"/>
  <c r="R1097" i="2"/>
  <c r="R1114" i="2"/>
  <c r="R1130" i="2"/>
  <c r="R1146" i="2"/>
  <c r="R1162" i="2"/>
  <c r="R1178" i="2"/>
  <c r="R1194" i="2"/>
  <c r="R1210" i="2"/>
  <c r="R1226" i="2"/>
  <c r="R1242" i="2"/>
  <c r="R1258" i="2"/>
  <c r="R1274" i="2"/>
  <c r="R1290" i="2"/>
  <c r="R1306" i="2"/>
  <c r="R1322" i="2"/>
  <c r="R1338" i="2"/>
  <c r="R1354" i="2"/>
  <c r="R1370" i="2"/>
  <c r="R1386" i="2"/>
  <c r="R1402" i="2"/>
  <c r="R1414" i="2"/>
  <c r="R1425" i="2"/>
  <c r="R1433" i="2"/>
  <c r="R1441" i="2"/>
  <c r="R1449" i="2"/>
  <c r="R1457" i="2"/>
  <c r="R1465" i="2"/>
  <c r="R1473" i="2"/>
  <c r="R1481" i="2"/>
  <c r="R1489" i="2"/>
  <c r="R1497" i="2"/>
  <c r="R1505" i="2"/>
  <c r="R1513" i="2"/>
  <c r="R1521" i="2"/>
  <c r="R1529" i="2"/>
  <c r="R1537" i="2"/>
  <c r="R1545" i="2"/>
  <c r="R1553" i="2"/>
  <c r="R1561" i="2"/>
  <c r="R1569" i="2"/>
  <c r="R1577" i="2"/>
  <c r="R1585" i="2"/>
  <c r="R1593" i="2"/>
  <c r="R1601" i="2"/>
  <c r="R1609" i="2"/>
  <c r="R1617" i="2"/>
  <c r="R1625" i="2"/>
  <c r="R1633" i="2"/>
  <c r="R1641" i="2"/>
  <c r="R1649" i="2"/>
  <c r="R1657" i="2"/>
  <c r="R1665" i="2"/>
  <c r="R1673" i="2"/>
  <c r="R1681" i="2"/>
  <c r="R1689" i="2"/>
  <c r="R1697" i="2"/>
  <c r="R1705" i="2"/>
  <c r="R1713" i="2"/>
  <c r="R1721" i="2"/>
  <c r="R1729" i="2"/>
  <c r="R1737" i="2"/>
  <c r="R1745" i="2"/>
  <c r="R1753" i="2"/>
  <c r="R1761" i="2"/>
  <c r="R49" i="2"/>
  <c r="R136" i="2"/>
  <c r="R218" i="2"/>
  <c r="R305" i="2"/>
  <c r="R392" i="2"/>
  <c r="R474" i="2"/>
  <c r="R561" i="2"/>
  <c r="R648" i="2"/>
  <c r="R697" i="2"/>
  <c r="R729" i="2"/>
  <c r="R761" i="2"/>
  <c r="R793" i="2"/>
  <c r="R825" i="2"/>
  <c r="R857" i="2"/>
  <c r="R889" i="2"/>
  <c r="R921" i="2"/>
  <c r="R953" i="2"/>
  <c r="R985" i="2"/>
  <c r="R1017" i="2"/>
  <c r="R1041" i="2"/>
  <c r="R1063" i="2"/>
  <c r="R1081" i="2"/>
  <c r="R1099" i="2"/>
  <c r="R1116" i="2"/>
  <c r="R1132" i="2"/>
  <c r="R1148" i="2"/>
  <c r="R1164" i="2"/>
  <c r="R1180" i="2"/>
  <c r="R1196" i="2"/>
  <c r="R1212" i="2"/>
  <c r="R1228" i="2"/>
  <c r="R1244" i="2"/>
  <c r="R1260" i="2"/>
  <c r="R1276" i="2"/>
  <c r="R1292" i="2"/>
  <c r="R1308" i="2"/>
  <c r="R1324" i="2"/>
  <c r="R1340" i="2"/>
  <c r="R1356" i="2"/>
  <c r="R1372" i="2"/>
  <c r="R1388" i="2"/>
  <c r="R1404" i="2"/>
  <c r="R1418" i="2"/>
  <c r="R1426" i="2"/>
  <c r="R1434" i="2"/>
  <c r="R1442" i="2"/>
  <c r="R1450" i="2"/>
  <c r="R1458" i="2"/>
  <c r="R1466" i="2"/>
  <c r="R1474" i="2"/>
  <c r="R1482" i="2"/>
  <c r="R1490" i="2"/>
  <c r="R1498" i="2"/>
  <c r="R1506" i="2"/>
  <c r="R1514" i="2"/>
  <c r="R1522" i="2"/>
  <c r="R1530" i="2"/>
  <c r="R1538" i="2"/>
  <c r="R1546" i="2"/>
  <c r="R1554" i="2"/>
  <c r="R1562" i="2"/>
  <c r="R1570" i="2"/>
  <c r="R1578" i="2"/>
  <c r="R1586" i="2"/>
  <c r="R1594" i="2"/>
  <c r="R1602" i="2"/>
  <c r="R1610" i="2"/>
  <c r="R1618" i="2"/>
  <c r="R1626" i="2"/>
  <c r="R1634" i="2"/>
  <c r="R1642" i="2"/>
  <c r="R1650" i="2"/>
  <c r="R1658" i="2"/>
  <c r="R1666" i="2"/>
  <c r="R1674" i="2"/>
  <c r="R1682" i="2"/>
  <c r="R1690" i="2"/>
  <c r="R1698" i="2"/>
  <c r="R1706" i="2"/>
  <c r="R1714" i="2"/>
  <c r="R1722" i="2"/>
  <c r="R1730" i="2"/>
  <c r="R1738" i="2"/>
  <c r="R1746" i="2"/>
  <c r="R50" i="2"/>
  <c r="R137" i="2"/>
  <c r="R224" i="2"/>
  <c r="R306" i="2"/>
  <c r="R393" i="2"/>
  <c r="R480" i="2"/>
  <c r="R562" i="2"/>
  <c r="R649" i="2"/>
  <c r="R698" i="2"/>
  <c r="R730" i="2"/>
  <c r="R762" i="2"/>
  <c r="R794" i="2"/>
  <c r="R826" i="2"/>
  <c r="R858" i="2"/>
  <c r="R890" i="2"/>
  <c r="R922" i="2"/>
  <c r="R954" i="2"/>
  <c r="R986" i="2"/>
  <c r="R1018" i="2"/>
  <c r="R1042" i="2"/>
  <c r="R1064" i="2"/>
  <c r="R1082" i="2"/>
  <c r="R1101" i="2"/>
  <c r="R1117" i="2"/>
  <c r="R1133" i="2"/>
  <c r="R1149" i="2"/>
  <c r="R1165" i="2"/>
  <c r="R1181" i="2"/>
  <c r="R1197" i="2"/>
  <c r="R1213" i="2"/>
  <c r="R1229" i="2"/>
  <c r="R1245" i="2"/>
  <c r="R1261" i="2"/>
  <c r="R1277" i="2"/>
  <c r="R1293" i="2"/>
  <c r="R1309" i="2"/>
  <c r="R1325" i="2"/>
  <c r="R1341" i="2"/>
  <c r="R1357" i="2"/>
  <c r="R1373" i="2"/>
  <c r="R1389" i="2"/>
  <c r="R1405" i="2"/>
  <c r="R1419" i="2"/>
  <c r="R1427" i="2"/>
  <c r="R1435" i="2"/>
  <c r="R1443" i="2"/>
  <c r="R1451" i="2"/>
  <c r="R1459" i="2"/>
  <c r="R1467" i="2"/>
  <c r="R1475" i="2"/>
  <c r="R1483" i="2"/>
  <c r="R1491" i="2"/>
  <c r="R1499" i="2"/>
  <c r="R1507" i="2"/>
  <c r="R1515" i="2"/>
  <c r="R1523" i="2"/>
  <c r="R1531" i="2"/>
  <c r="R1539" i="2"/>
  <c r="R1547" i="2"/>
  <c r="R1555" i="2"/>
  <c r="R1563" i="2"/>
  <c r="R1571" i="2"/>
  <c r="R1579" i="2"/>
  <c r="R1587" i="2"/>
  <c r="R1595" i="2"/>
  <c r="R1603" i="2"/>
  <c r="R1611" i="2"/>
  <c r="R1619" i="2"/>
  <c r="R1627" i="2"/>
  <c r="R1635" i="2"/>
  <c r="R1643" i="2"/>
  <c r="R1651" i="2"/>
  <c r="R1659" i="2"/>
  <c r="R1667" i="2"/>
  <c r="R1675" i="2"/>
  <c r="R1683" i="2"/>
  <c r="R1691" i="2"/>
  <c r="R1699" i="2"/>
  <c r="R56" i="2"/>
  <c r="R138" i="2"/>
  <c r="R225" i="2"/>
  <c r="R312" i="2"/>
  <c r="R394" i="2"/>
  <c r="R481" i="2"/>
  <c r="R568" i="2"/>
  <c r="R650" i="2"/>
  <c r="R699" i="2"/>
  <c r="R731" i="2"/>
  <c r="R763" i="2"/>
  <c r="R795" i="2"/>
  <c r="R827" i="2"/>
  <c r="R859" i="2"/>
  <c r="R891" i="2"/>
  <c r="R923" i="2"/>
  <c r="R955" i="2"/>
  <c r="R987" i="2"/>
  <c r="R1019" i="2"/>
  <c r="R1043" i="2"/>
  <c r="R1065" i="2"/>
  <c r="R1083" i="2"/>
  <c r="R1102" i="2"/>
  <c r="R1118" i="2"/>
  <c r="R1134" i="2"/>
  <c r="R1150" i="2"/>
  <c r="R1166" i="2"/>
  <c r="R1182" i="2"/>
  <c r="R1198" i="2"/>
  <c r="R1214" i="2"/>
  <c r="R1230" i="2"/>
  <c r="R1246" i="2"/>
  <c r="R1262" i="2"/>
  <c r="R1278" i="2"/>
  <c r="R1294" i="2"/>
  <c r="R1310" i="2"/>
  <c r="R1326" i="2"/>
  <c r="R1342" i="2"/>
  <c r="R1358" i="2"/>
  <c r="R1374" i="2"/>
  <c r="R1390" i="2"/>
  <c r="R1406" i="2"/>
  <c r="R1420" i="2"/>
  <c r="R1428" i="2"/>
  <c r="R1436" i="2"/>
  <c r="R1444" i="2"/>
  <c r="R1452" i="2"/>
  <c r="R1460" i="2"/>
  <c r="R1468" i="2"/>
  <c r="R1476" i="2"/>
  <c r="R1484" i="2"/>
  <c r="R1492" i="2"/>
  <c r="R1500" i="2"/>
  <c r="R1508" i="2"/>
  <c r="R1516" i="2"/>
  <c r="R1524" i="2"/>
  <c r="R1532" i="2"/>
  <c r="R1540" i="2"/>
  <c r="R1548" i="2"/>
  <c r="R1556" i="2"/>
  <c r="R1564" i="2"/>
  <c r="R1572" i="2"/>
  <c r="R1580" i="2"/>
  <c r="R1588" i="2"/>
  <c r="R1596" i="2"/>
  <c r="R1604" i="2"/>
  <c r="R1612" i="2"/>
  <c r="R1620" i="2"/>
  <c r="R1628" i="2"/>
  <c r="R1636" i="2"/>
  <c r="R1644" i="2"/>
  <c r="R1652" i="2"/>
  <c r="R1660" i="2"/>
  <c r="R1668" i="2"/>
  <c r="R1676" i="2"/>
  <c r="R1684" i="2"/>
  <c r="R1692" i="2"/>
  <c r="R1700" i="2"/>
  <c r="R1708" i="2"/>
  <c r="R1716" i="2"/>
  <c r="R1724" i="2"/>
  <c r="R1732" i="2"/>
  <c r="R1740" i="2"/>
  <c r="R1748" i="2"/>
  <c r="R1756" i="2"/>
  <c r="R74" i="2"/>
  <c r="R248" i="2"/>
  <c r="R417" i="2"/>
  <c r="R586" i="2"/>
  <c r="R707" i="2"/>
  <c r="R771" i="2"/>
  <c r="R835" i="2"/>
  <c r="R899" i="2"/>
  <c r="R963" i="2"/>
  <c r="R1026" i="2"/>
  <c r="R1070" i="2"/>
  <c r="R1106" i="2"/>
  <c r="R1138" i="2"/>
  <c r="R1170" i="2"/>
  <c r="R1202" i="2"/>
  <c r="R1234" i="2"/>
  <c r="R1266" i="2"/>
  <c r="R1298" i="2"/>
  <c r="R1330" i="2"/>
  <c r="R1362" i="2"/>
  <c r="R1394" i="2"/>
  <c r="R1421" i="2"/>
  <c r="R1437" i="2"/>
  <c r="R1453" i="2"/>
  <c r="R1469" i="2"/>
  <c r="R1485" i="2"/>
  <c r="R1501" i="2"/>
  <c r="R1517" i="2"/>
  <c r="R1533" i="2"/>
  <c r="R1549" i="2"/>
  <c r="R1565" i="2"/>
  <c r="R1581" i="2"/>
  <c r="R1597" i="2"/>
  <c r="R1613" i="2"/>
  <c r="R1629" i="2"/>
  <c r="R1645" i="2"/>
  <c r="R1661" i="2"/>
  <c r="R1677" i="2"/>
  <c r="R1693" i="2"/>
  <c r="R1707" i="2"/>
  <c r="R1719" i="2"/>
  <c r="R1733" i="2"/>
  <c r="R1744" i="2"/>
  <c r="R1757" i="2"/>
  <c r="R1766" i="2"/>
  <c r="R1774" i="2"/>
  <c r="R1782" i="2"/>
  <c r="R1790" i="2"/>
  <c r="R1798" i="2"/>
  <c r="R1806" i="2"/>
  <c r="R1814" i="2"/>
  <c r="R1822" i="2"/>
  <c r="R1830" i="2"/>
  <c r="R1838" i="2"/>
  <c r="R1846" i="2"/>
  <c r="R1854" i="2"/>
  <c r="R1862" i="2"/>
  <c r="R1870" i="2"/>
  <c r="R1878" i="2"/>
  <c r="R1886" i="2"/>
  <c r="R1894" i="2"/>
  <c r="R1902" i="2"/>
  <c r="R1910" i="2"/>
  <c r="R1918" i="2"/>
  <c r="R1926" i="2"/>
  <c r="R1934" i="2"/>
  <c r="R1942" i="2"/>
  <c r="R1950" i="2"/>
  <c r="R1958" i="2"/>
  <c r="R1966" i="2"/>
  <c r="R1974" i="2"/>
  <c r="R1982" i="2"/>
  <c r="R1990" i="2"/>
  <c r="R1998" i="2"/>
  <c r="R2006" i="2"/>
  <c r="R2014" i="2"/>
  <c r="R2022" i="2"/>
  <c r="R2030" i="2"/>
  <c r="R2038" i="2"/>
  <c r="R2046" i="2"/>
  <c r="R90" i="2"/>
  <c r="R264" i="2"/>
  <c r="R433" i="2"/>
  <c r="R602" i="2"/>
  <c r="R713" i="2"/>
  <c r="R777" i="2"/>
  <c r="R841" i="2"/>
  <c r="R905" i="2"/>
  <c r="R969" i="2"/>
  <c r="R1031" i="2"/>
  <c r="R1072" i="2"/>
  <c r="R1108" i="2"/>
  <c r="R1140" i="2"/>
  <c r="R1172" i="2"/>
  <c r="R1204" i="2"/>
  <c r="R1236" i="2"/>
  <c r="R1268" i="2"/>
  <c r="R1300" i="2"/>
  <c r="R1332" i="2"/>
  <c r="R1364" i="2"/>
  <c r="R1396" i="2"/>
  <c r="R1422" i="2"/>
  <c r="R1438" i="2"/>
  <c r="R1454" i="2"/>
  <c r="R1470" i="2"/>
  <c r="R1486" i="2"/>
  <c r="R1502" i="2"/>
  <c r="R1518" i="2"/>
  <c r="R1534" i="2"/>
  <c r="R1550" i="2"/>
  <c r="R1566" i="2"/>
  <c r="R1582" i="2"/>
  <c r="R1598" i="2"/>
  <c r="R1614" i="2"/>
  <c r="R1630" i="2"/>
  <c r="R1646" i="2"/>
  <c r="R1662" i="2"/>
  <c r="R1678" i="2"/>
  <c r="R1694" i="2"/>
  <c r="R1709" i="2"/>
  <c r="R1720" i="2"/>
  <c r="R1734" i="2"/>
  <c r="R1747" i="2"/>
  <c r="R1758" i="2"/>
  <c r="R1767" i="2"/>
  <c r="R1775" i="2"/>
  <c r="R1783" i="2"/>
  <c r="R1791" i="2"/>
  <c r="R1799" i="2"/>
  <c r="R1807" i="2"/>
  <c r="R1815" i="2"/>
  <c r="R1823" i="2"/>
  <c r="R1831" i="2"/>
  <c r="R1839" i="2"/>
  <c r="R1847" i="2"/>
  <c r="R1855" i="2"/>
  <c r="R1863" i="2"/>
  <c r="R1871" i="2"/>
  <c r="R1879" i="2"/>
  <c r="R1887" i="2"/>
  <c r="R1895" i="2"/>
  <c r="R1903" i="2"/>
  <c r="R1911" i="2"/>
  <c r="R1919" i="2"/>
  <c r="R1927" i="2"/>
  <c r="R1935" i="2"/>
  <c r="R1943" i="2"/>
  <c r="R1951" i="2"/>
  <c r="R1959" i="2"/>
  <c r="R1967" i="2"/>
  <c r="R1975" i="2"/>
  <c r="R1983" i="2"/>
  <c r="R1991" i="2"/>
  <c r="R1999" i="2"/>
  <c r="R2007" i="2"/>
  <c r="R2015" i="2"/>
  <c r="R2023" i="2"/>
  <c r="R2031" i="2"/>
  <c r="R2039" i="2"/>
  <c r="R2047" i="2"/>
  <c r="R2055" i="2"/>
  <c r="R2063" i="2"/>
  <c r="R2071" i="2"/>
  <c r="R2079" i="2"/>
  <c r="R96" i="2"/>
  <c r="R265" i="2"/>
  <c r="R434" i="2"/>
  <c r="R608" i="2"/>
  <c r="R714" i="2"/>
  <c r="R778" i="2"/>
  <c r="R842" i="2"/>
  <c r="R906" i="2"/>
  <c r="R970" i="2"/>
  <c r="R1032" i="2"/>
  <c r="R1073" i="2"/>
  <c r="R1109" i="2"/>
  <c r="R1141" i="2"/>
  <c r="R1173" i="2"/>
  <c r="R1205" i="2"/>
  <c r="R1237" i="2"/>
  <c r="R1269" i="2"/>
  <c r="R1301" i="2"/>
  <c r="R1333" i="2"/>
  <c r="R1365" i="2"/>
  <c r="R1397" i="2"/>
  <c r="R1423" i="2"/>
  <c r="R1439" i="2"/>
  <c r="R1455" i="2"/>
  <c r="R1471" i="2"/>
  <c r="R1487" i="2"/>
  <c r="R1503" i="2"/>
  <c r="R1519" i="2"/>
  <c r="R1535" i="2"/>
  <c r="R1551" i="2"/>
  <c r="R1567" i="2"/>
  <c r="R1583" i="2"/>
  <c r="R1599" i="2"/>
  <c r="R1615" i="2"/>
  <c r="R1631" i="2"/>
  <c r="R1647" i="2"/>
  <c r="R1663" i="2"/>
  <c r="R1679" i="2"/>
  <c r="R1695" i="2"/>
  <c r="R1710" i="2"/>
  <c r="R1723" i="2"/>
  <c r="R1735" i="2"/>
  <c r="R1749" i="2"/>
  <c r="R1759" i="2"/>
  <c r="R1768" i="2"/>
  <c r="R1776" i="2"/>
  <c r="R1784" i="2"/>
  <c r="R1792" i="2"/>
  <c r="R1800" i="2"/>
  <c r="R1808" i="2"/>
  <c r="R1816" i="2"/>
  <c r="R1824" i="2"/>
  <c r="R1832" i="2"/>
  <c r="R1840" i="2"/>
  <c r="R1848" i="2"/>
  <c r="R1856" i="2"/>
  <c r="R1864" i="2"/>
  <c r="R1872" i="2"/>
  <c r="R1880" i="2"/>
  <c r="R1888" i="2"/>
  <c r="R1896" i="2"/>
  <c r="R1904" i="2"/>
  <c r="R1912" i="2"/>
  <c r="R1920" i="2"/>
  <c r="R1928" i="2"/>
  <c r="R1936" i="2"/>
  <c r="R1944" i="2"/>
  <c r="R1952" i="2"/>
  <c r="R1960" i="2"/>
  <c r="R1968" i="2"/>
  <c r="R1976" i="2"/>
  <c r="R1984" i="2"/>
  <c r="R1992" i="2"/>
  <c r="R2000" i="2"/>
  <c r="R2008" i="2"/>
  <c r="R2016" i="2"/>
  <c r="R2024" i="2"/>
  <c r="R2032" i="2"/>
  <c r="R2040" i="2"/>
  <c r="R2048" i="2"/>
  <c r="R2056" i="2"/>
  <c r="R2064" i="2"/>
  <c r="R2072" i="2"/>
  <c r="R2080" i="2"/>
  <c r="R2088" i="2"/>
  <c r="R97" i="2"/>
  <c r="R266" i="2"/>
  <c r="R440" i="2"/>
  <c r="R609" i="2"/>
  <c r="R715" i="2"/>
  <c r="R779" i="2"/>
  <c r="R843" i="2"/>
  <c r="R907" i="2"/>
  <c r="R971" i="2"/>
  <c r="R1033" i="2"/>
  <c r="R1074" i="2"/>
  <c r="R1110" i="2"/>
  <c r="R1142" i="2"/>
  <c r="R1174" i="2"/>
  <c r="R1206" i="2"/>
  <c r="R1238" i="2"/>
  <c r="R1270" i="2"/>
  <c r="R1302" i="2"/>
  <c r="R1334" i="2"/>
  <c r="R1366" i="2"/>
  <c r="R1398" i="2"/>
  <c r="R1424" i="2"/>
  <c r="R1440" i="2"/>
  <c r="R1456" i="2"/>
  <c r="R1472" i="2"/>
  <c r="R1488" i="2"/>
  <c r="R1504" i="2"/>
  <c r="R1520" i="2"/>
  <c r="R1536" i="2"/>
  <c r="R1552" i="2"/>
  <c r="R1568" i="2"/>
  <c r="R1584" i="2"/>
  <c r="R1600" i="2"/>
  <c r="R1616" i="2"/>
  <c r="R1632" i="2"/>
  <c r="R1648" i="2"/>
  <c r="R1664" i="2"/>
  <c r="R1680" i="2"/>
  <c r="R1696" i="2"/>
  <c r="R1711" i="2"/>
  <c r="R1725" i="2"/>
  <c r="R1736" i="2"/>
  <c r="R1750" i="2"/>
  <c r="R1760" i="2"/>
  <c r="R1769" i="2"/>
  <c r="R1777" i="2"/>
  <c r="R1785" i="2"/>
  <c r="R1793" i="2"/>
  <c r="R1801" i="2"/>
  <c r="R1809" i="2"/>
  <c r="R1817" i="2"/>
  <c r="R1825" i="2"/>
  <c r="R1833" i="2"/>
  <c r="R1841" i="2"/>
  <c r="R1849" i="2"/>
  <c r="R1857" i="2"/>
  <c r="R1865" i="2"/>
  <c r="R1873" i="2"/>
  <c r="R1881" i="2"/>
  <c r="R1889" i="2"/>
  <c r="R1897" i="2"/>
  <c r="R1905" i="2"/>
  <c r="R1913" i="2"/>
  <c r="R1921" i="2"/>
  <c r="R1929" i="2"/>
  <c r="R1937" i="2"/>
  <c r="R1945" i="2"/>
  <c r="R1953" i="2"/>
  <c r="R1961" i="2"/>
  <c r="R1969" i="2"/>
  <c r="R1977" i="2"/>
  <c r="R1985" i="2"/>
  <c r="R1993" i="2"/>
  <c r="R2001" i="2"/>
  <c r="R2009" i="2"/>
  <c r="R2017" i="2"/>
  <c r="R2025" i="2"/>
  <c r="R2033" i="2"/>
  <c r="R161" i="2"/>
  <c r="R504" i="2"/>
  <c r="R739" i="2"/>
  <c r="R867" i="2"/>
  <c r="R995" i="2"/>
  <c r="R1088" i="2"/>
  <c r="R1154" i="2"/>
  <c r="R1218" i="2"/>
  <c r="R1282" i="2"/>
  <c r="R1346" i="2"/>
  <c r="R1410" i="2"/>
  <c r="R1445" i="2"/>
  <c r="R1477" i="2"/>
  <c r="R1509" i="2"/>
  <c r="R1541" i="2"/>
  <c r="R1573" i="2"/>
  <c r="R1605" i="2"/>
  <c r="R1637" i="2"/>
  <c r="R1669" i="2"/>
  <c r="R1701" i="2"/>
  <c r="R1726" i="2"/>
  <c r="R1751" i="2"/>
  <c r="R1770" i="2"/>
  <c r="R1786" i="2"/>
  <c r="R1802" i="2"/>
  <c r="R1818" i="2"/>
  <c r="R1834" i="2"/>
  <c r="R1850" i="2"/>
  <c r="R1866" i="2"/>
  <c r="R1882" i="2"/>
  <c r="R1898" i="2"/>
  <c r="R1914" i="2"/>
  <c r="R1930" i="2"/>
  <c r="R1946" i="2"/>
  <c r="R1962" i="2"/>
  <c r="R1978" i="2"/>
  <c r="R1994" i="2"/>
  <c r="R2010" i="2"/>
  <c r="R2026" i="2"/>
  <c r="R2041" i="2"/>
  <c r="R2052" i="2"/>
  <c r="R2062" i="2"/>
  <c r="R2074" i="2"/>
  <c r="R2084" i="2"/>
  <c r="R2093" i="2"/>
  <c r="R2101" i="2"/>
  <c r="R2109" i="2"/>
  <c r="R2117" i="2"/>
  <c r="R2125" i="2"/>
  <c r="R2133" i="2"/>
  <c r="R2141" i="2"/>
  <c r="R2149" i="2"/>
  <c r="R2157" i="2"/>
  <c r="R2165" i="2"/>
  <c r="R2173" i="2"/>
  <c r="R2181" i="2"/>
  <c r="R2189" i="2"/>
  <c r="R2197" i="2"/>
  <c r="R2205" i="2"/>
  <c r="R2213" i="2"/>
  <c r="R2221" i="2"/>
  <c r="R2229" i="2"/>
  <c r="R2237" i="2"/>
  <c r="R2245" i="2"/>
  <c r="R2253" i="2"/>
  <c r="R2261" i="2"/>
  <c r="R2269" i="2"/>
  <c r="R2277" i="2"/>
  <c r="R2285" i="2"/>
  <c r="R2293" i="2"/>
  <c r="R2301" i="2"/>
  <c r="R2309" i="2"/>
  <c r="R2317" i="2"/>
  <c r="R2325" i="2"/>
  <c r="R2333" i="2"/>
  <c r="R2341" i="2"/>
  <c r="R2349" i="2"/>
  <c r="R2357" i="2"/>
  <c r="R2365" i="2"/>
  <c r="R2358" i="2"/>
  <c r="R2351" i="2"/>
  <c r="R667" i="2"/>
  <c r="R1250" i="2"/>
  <c r="R1429" i="2"/>
  <c r="R1557" i="2"/>
  <c r="R1685" i="2"/>
  <c r="R1762" i="2"/>
  <c r="R1826" i="2"/>
  <c r="R1890" i="2"/>
  <c r="R1970" i="2"/>
  <c r="R2034" i="2"/>
  <c r="R2078" i="2"/>
  <c r="R177" i="2"/>
  <c r="R520" i="2"/>
  <c r="R745" i="2"/>
  <c r="R873" i="2"/>
  <c r="R1001" i="2"/>
  <c r="R1090" i="2"/>
  <c r="R1156" i="2"/>
  <c r="R1220" i="2"/>
  <c r="R1284" i="2"/>
  <c r="R1348" i="2"/>
  <c r="R1411" i="2"/>
  <c r="R1446" i="2"/>
  <c r="R1478" i="2"/>
  <c r="R1510" i="2"/>
  <c r="R1542" i="2"/>
  <c r="R1574" i="2"/>
  <c r="R1606" i="2"/>
  <c r="R1638" i="2"/>
  <c r="R1670" i="2"/>
  <c r="R1702" i="2"/>
  <c r="R1727" i="2"/>
  <c r="R1752" i="2"/>
  <c r="R1771" i="2"/>
  <c r="R1787" i="2"/>
  <c r="R1803" i="2"/>
  <c r="R1819" i="2"/>
  <c r="R1835" i="2"/>
  <c r="R1851" i="2"/>
  <c r="R1867" i="2"/>
  <c r="R1883" i="2"/>
  <c r="R1899" i="2"/>
  <c r="R1915" i="2"/>
  <c r="R1931" i="2"/>
  <c r="R1947" i="2"/>
  <c r="R1963" i="2"/>
  <c r="R1979" i="2"/>
  <c r="R1995" i="2"/>
  <c r="R2011" i="2"/>
  <c r="R2027" i="2"/>
  <c r="R2042" i="2"/>
  <c r="R2053" i="2"/>
  <c r="R2065" i="2"/>
  <c r="R2075" i="2"/>
  <c r="R2085" i="2"/>
  <c r="R2094" i="2"/>
  <c r="R2102" i="2"/>
  <c r="R2110" i="2"/>
  <c r="R2118" i="2"/>
  <c r="R2126" i="2"/>
  <c r="R2134" i="2"/>
  <c r="R2142" i="2"/>
  <c r="R2150" i="2"/>
  <c r="R2158" i="2"/>
  <c r="R2166" i="2"/>
  <c r="R2174" i="2"/>
  <c r="R2182" i="2"/>
  <c r="R2190" i="2"/>
  <c r="R2198" i="2"/>
  <c r="R2206" i="2"/>
  <c r="R2214" i="2"/>
  <c r="R2222" i="2"/>
  <c r="R2230" i="2"/>
  <c r="R2238" i="2"/>
  <c r="R2246" i="2"/>
  <c r="R2254" i="2"/>
  <c r="R2262" i="2"/>
  <c r="R2270" i="2"/>
  <c r="R2278" i="2"/>
  <c r="R2286" i="2"/>
  <c r="R2294" i="2"/>
  <c r="R2302" i="2"/>
  <c r="R2310" i="2"/>
  <c r="R2318" i="2"/>
  <c r="R2326" i="2"/>
  <c r="R2334" i="2"/>
  <c r="R2342" i="2"/>
  <c r="R2350" i="2"/>
  <c r="R2366" i="2"/>
  <c r="R2359" i="2"/>
  <c r="R803" i="2"/>
  <c r="R1314" i="2"/>
  <c r="R1493" i="2"/>
  <c r="R1621" i="2"/>
  <c r="R1739" i="2"/>
  <c r="R1810" i="2"/>
  <c r="R1858" i="2"/>
  <c r="R1922" i="2"/>
  <c r="R1986" i="2"/>
  <c r="R2045" i="2"/>
  <c r="R178" i="2"/>
  <c r="R521" i="2"/>
  <c r="R746" i="2"/>
  <c r="R874" i="2"/>
  <c r="R1002" i="2"/>
  <c r="R1091" i="2"/>
  <c r="R1157" i="2"/>
  <c r="R1221" i="2"/>
  <c r="R1285" i="2"/>
  <c r="R1349" i="2"/>
  <c r="R1412" i="2"/>
  <c r="R1447" i="2"/>
  <c r="R1479" i="2"/>
  <c r="R1511" i="2"/>
  <c r="R1543" i="2"/>
  <c r="R1575" i="2"/>
  <c r="R1607" i="2"/>
  <c r="R1639" i="2"/>
  <c r="R1671" i="2"/>
  <c r="R1703" i="2"/>
  <c r="R1728" i="2"/>
  <c r="R1754" i="2"/>
  <c r="R1772" i="2"/>
  <c r="R1788" i="2"/>
  <c r="R1804" i="2"/>
  <c r="R1820" i="2"/>
  <c r="R1836" i="2"/>
  <c r="R1852" i="2"/>
  <c r="R1868" i="2"/>
  <c r="R1884" i="2"/>
  <c r="R1900" i="2"/>
  <c r="R1916" i="2"/>
  <c r="R1932" i="2"/>
  <c r="R1948" i="2"/>
  <c r="R1964" i="2"/>
  <c r="R1980" i="2"/>
  <c r="R1996" i="2"/>
  <c r="R2012" i="2"/>
  <c r="R2028" i="2"/>
  <c r="R2043" i="2"/>
  <c r="R2054" i="2"/>
  <c r="R2066" i="2"/>
  <c r="R2076" i="2"/>
  <c r="R2086" i="2"/>
  <c r="R2095" i="2"/>
  <c r="R2103" i="2"/>
  <c r="R2111" i="2"/>
  <c r="R2119" i="2"/>
  <c r="R2127" i="2"/>
  <c r="R2135" i="2"/>
  <c r="R2143" i="2"/>
  <c r="R2151" i="2"/>
  <c r="R2159" i="2"/>
  <c r="R2167" i="2"/>
  <c r="R2175" i="2"/>
  <c r="R2183" i="2"/>
  <c r="R2191" i="2"/>
  <c r="R2199" i="2"/>
  <c r="R2207" i="2"/>
  <c r="R2215" i="2"/>
  <c r="R2223" i="2"/>
  <c r="R2231" i="2"/>
  <c r="R2239" i="2"/>
  <c r="R2247" i="2"/>
  <c r="R2255" i="2"/>
  <c r="R2263" i="2"/>
  <c r="R2271" i="2"/>
  <c r="R2279" i="2"/>
  <c r="R2287" i="2"/>
  <c r="R2295" i="2"/>
  <c r="R2303" i="2"/>
  <c r="R2311" i="2"/>
  <c r="R2319" i="2"/>
  <c r="R2327" i="2"/>
  <c r="R2335" i="2"/>
  <c r="R2343" i="2"/>
  <c r="R2367" i="2"/>
  <c r="R931" i="2"/>
  <c r="R1186" i="2"/>
  <c r="R1461" i="2"/>
  <c r="R1589" i="2"/>
  <c r="R1712" i="2"/>
  <c r="R1794" i="2"/>
  <c r="R1874" i="2"/>
  <c r="R1938" i="2"/>
  <c r="R2002" i="2"/>
  <c r="R2068" i="2"/>
  <c r="R184" i="2"/>
  <c r="R522" i="2"/>
  <c r="R747" i="2"/>
  <c r="R875" i="2"/>
  <c r="R1003" i="2"/>
  <c r="R1093" i="2"/>
  <c r="R1158" i="2"/>
  <c r="R1222" i="2"/>
  <c r="R1286" i="2"/>
  <c r="R1350" i="2"/>
  <c r="R1413" i="2"/>
  <c r="R1448" i="2"/>
  <c r="R1480" i="2"/>
  <c r="R1512" i="2"/>
  <c r="R1544" i="2"/>
  <c r="R1576" i="2"/>
  <c r="R1608" i="2"/>
  <c r="R1640" i="2"/>
  <c r="R1672" i="2"/>
  <c r="R1704" i="2"/>
  <c r="R1731" i="2"/>
  <c r="R1755" i="2"/>
  <c r="R1773" i="2"/>
  <c r="R1789" i="2"/>
  <c r="R1805" i="2"/>
  <c r="R1821" i="2"/>
  <c r="R1837" i="2"/>
  <c r="R1853" i="2"/>
  <c r="R1869" i="2"/>
  <c r="R1885" i="2"/>
  <c r="R1901" i="2"/>
  <c r="R1917" i="2"/>
  <c r="R1933" i="2"/>
  <c r="R1949" i="2"/>
  <c r="R1965" i="2"/>
  <c r="R1981" i="2"/>
  <c r="R1997" i="2"/>
  <c r="R2013" i="2"/>
  <c r="R2029" i="2"/>
  <c r="R2044" i="2"/>
  <c r="R2057" i="2"/>
  <c r="R2067" i="2"/>
  <c r="R2077" i="2"/>
  <c r="R2087" i="2"/>
  <c r="R2096" i="2"/>
  <c r="R2104" i="2"/>
  <c r="R2112" i="2"/>
  <c r="R2120" i="2"/>
  <c r="R2128" i="2"/>
  <c r="R2136" i="2"/>
  <c r="R2144" i="2"/>
  <c r="R2152" i="2"/>
  <c r="R2160" i="2"/>
  <c r="R2168" i="2"/>
  <c r="R2176" i="2"/>
  <c r="R2184" i="2"/>
  <c r="R2192" i="2"/>
  <c r="R2200" i="2"/>
  <c r="R2208" i="2"/>
  <c r="R2216" i="2"/>
  <c r="R2224" i="2"/>
  <c r="R2232" i="2"/>
  <c r="R2240" i="2"/>
  <c r="R2248" i="2"/>
  <c r="R2256" i="2"/>
  <c r="R2264" i="2"/>
  <c r="R2272" i="2"/>
  <c r="R2280" i="2"/>
  <c r="R2288" i="2"/>
  <c r="R2296" i="2"/>
  <c r="R2304" i="2"/>
  <c r="R2312" i="2"/>
  <c r="R2320" i="2"/>
  <c r="R2328" i="2"/>
  <c r="R2336" i="2"/>
  <c r="R2344" i="2"/>
  <c r="R2352" i="2"/>
  <c r="R2360" i="2"/>
  <c r="R10" i="2"/>
  <c r="R330" i="2"/>
  <c r="R1049" i="2"/>
  <c r="R1122" i="2"/>
  <c r="R1378" i="2"/>
  <c r="R1525" i="2"/>
  <c r="R1653" i="2"/>
  <c r="R1778" i="2"/>
  <c r="R1842" i="2"/>
  <c r="R1906" i="2"/>
  <c r="R1954" i="2"/>
  <c r="R2018" i="2"/>
  <c r="R2058" i="2"/>
  <c r="R352" i="2"/>
  <c r="R680" i="2"/>
  <c r="R810" i="2"/>
  <c r="R938" i="2"/>
  <c r="R1054" i="2"/>
  <c r="R1125" i="2"/>
  <c r="R1189" i="2"/>
  <c r="R1253" i="2"/>
  <c r="R1317" i="2"/>
  <c r="R1381" i="2"/>
  <c r="R1431" i="2"/>
  <c r="R1463" i="2"/>
  <c r="R1495" i="2"/>
  <c r="R1527" i="2"/>
  <c r="R1559" i="2"/>
  <c r="R1591" i="2"/>
  <c r="R1623" i="2"/>
  <c r="R1655" i="2"/>
  <c r="R1687" i="2"/>
  <c r="R1717" i="2"/>
  <c r="R1742" i="2"/>
  <c r="R1764" i="2"/>
  <c r="R1780" i="2"/>
  <c r="R1796" i="2"/>
  <c r="R1812" i="2"/>
  <c r="R1828" i="2"/>
  <c r="R1844" i="2"/>
  <c r="R1860" i="2"/>
  <c r="R1876" i="2"/>
  <c r="R1892" i="2"/>
  <c r="R1908" i="2"/>
  <c r="R1924" i="2"/>
  <c r="R1940" i="2"/>
  <c r="R1956" i="2"/>
  <c r="R1972" i="2"/>
  <c r="R1988" i="2"/>
  <c r="R2004" i="2"/>
  <c r="R2020" i="2"/>
  <c r="R2036" i="2"/>
  <c r="R2050" i="2"/>
  <c r="R2060" i="2"/>
  <c r="R2070" i="2"/>
  <c r="R2082" i="2"/>
  <c r="R2091" i="2"/>
  <c r="R2099" i="2"/>
  <c r="R2107" i="2"/>
  <c r="R2115" i="2"/>
  <c r="R2123" i="2"/>
  <c r="R2131" i="2"/>
  <c r="R2139" i="2"/>
  <c r="R2147" i="2"/>
  <c r="R2155" i="2"/>
  <c r="R2163" i="2"/>
  <c r="R2171" i="2"/>
  <c r="R2179" i="2"/>
  <c r="R2187" i="2"/>
  <c r="R2195" i="2"/>
  <c r="R2203" i="2"/>
  <c r="R2211" i="2"/>
  <c r="R2219" i="2"/>
  <c r="R2227" i="2"/>
  <c r="R2235" i="2"/>
  <c r="R2243" i="2"/>
  <c r="R2251" i="2"/>
  <c r="R2259" i="2"/>
  <c r="R2267" i="2"/>
  <c r="R2275" i="2"/>
  <c r="R2283" i="2"/>
  <c r="R2291" i="2"/>
  <c r="R2299" i="2"/>
  <c r="R2307" i="2"/>
  <c r="R2315" i="2"/>
  <c r="R2323" i="2"/>
  <c r="R2331" i="2"/>
  <c r="R2339" i="2"/>
  <c r="R2347" i="2"/>
  <c r="R2355" i="2"/>
  <c r="R2363" i="2"/>
  <c r="R353" i="2"/>
  <c r="R681" i="2"/>
  <c r="R811" i="2"/>
  <c r="R939" i="2"/>
  <c r="R1055" i="2"/>
  <c r="R1126" i="2"/>
  <c r="R1190" i="2"/>
  <c r="R346" i="2"/>
  <c r="R1254" i="2"/>
  <c r="R1464" i="2"/>
  <c r="R1592" i="2"/>
  <c r="R1718" i="2"/>
  <c r="R1797" i="2"/>
  <c r="R1861" i="2"/>
  <c r="R1925" i="2"/>
  <c r="R1989" i="2"/>
  <c r="R2051" i="2"/>
  <c r="R2090" i="2"/>
  <c r="R2113" i="2"/>
  <c r="R2132" i="2"/>
  <c r="R2154" i="2"/>
  <c r="R2177" i="2"/>
  <c r="R2196" i="2"/>
  <c r="R2218" i="2"/>
  <c r="R2241" i="2"/>
  <c r="R2260" i="2"/>
  <c r="R2282" i="2"/>
  <c r="R2305" i="2"/>
  <c r="R2324" i="2"/>
  <c r="R2346" i="2"/>
  <c r="R2097" i="2"/>
  <c r="R2161" i="2"/>
  <c r="R2225" i="2"/>
  <c r="R2289" i="2"/>
  <c r="R2330" i="2"/>
  <c r="R2249" i="2"/>
  <c r="R2332" i="2"/>
  <c r="R1382" i="2"/>
  <c r="R1957" i="2"/>
  <c r="R2122" i="2"/>
  <c r="R2228" i="2"/>
  <c r="R2337" i="2"/>
  <c r="R1558" i="2"/>
  <c r="R1907" i="2"/>
  <c r="R2124" i="2"/>
  <c r="R2210" i="2"/>
  <c r="R2252" i="2"/>
  <c r="R2338" i="2"/>
  <c r="R1560" i="2"/>
  <c r="R1973" i="2"/>
  <c r="R2148" i="2"/>
  <c r="R2257" i="2"/>
  <c r="R2362" i="2"/>
  <c r="R1795" i="2"/>
  <c r="R2089" i="2"/>
  <c r="R2236" i="2"/>
  <c r="R2322" i="2"/>
  <c r="R677" i="2"/>
  <c r="R1316" i="2"/>
  <c r="R1494" i="2"/>
  <c r="R1622" i="2"/>
  <c r="R1741" i="2"/>
  <c r="R1811" i="2"/>
  <c r="R1875" i="2"/>
  <c r="R1939" i="2"/>
  <c r="R2003" i="2"/>
  <c r="R2059" i="2"/>
  <c r="R2092" i="2"/>
  <c r="R2114" i="2"/>
  <c r="R2137" i="2"/>
  <c r="R2156" i="2"/>
  <c r="R2178" i="2"/>
  <c r="R2201" i="2"/>
  <c r="R2220" i="2"/>
  <c r="R2242" i="2"/>
  <c r="R2265" i="2"/>
  <c r="R2284" i="2"/>
  <c r="R2306" i="2"/>
  <c r="R2329" i="2"/>
  <c r="R2348" i="2"/>
  <c r="R2005" i="2"/>
  <c r="R2116" i="2"/>
  <c r="R2180" i="2"/>
  <c r="R2244" i="2"/>
  <c r="R2308" i="2"/>
  <c r="R2353" i="2"/>
  <c r="R2204" i="2"/>
  <c r="R2290" i="2"/>
  <c r="R1528" i="2"/>
  <c r="R2021" i="2"/>
  <c r="R2145" i="2"/>
  <c r="R2209" i="2"/>
  <c r="R2292" i="2"/>
  <c r="R2356" i="2"/>
  <c r="R1686" i="2"/>
  <c r="R1971" i="2"/>
  <c r="R2188" i="2"/>
  <c r="R2274" i="2"/>
  <c r="R2361" i="2"/>
  <c r="R1688" i="2"/>
  <c r="R1909" i="2"/>
  <c r="R2129" i="2"/>
  <c r="R2212" i="2"/>
  <c r="R2321" i="2"/>
  <c r="R1252" i="2"/>
  <c r="R2049" i="2"/>
  <c r="R2153" i="2"/>
  <c r="R2258" i="2"/>
  <c r="R2364" i="2"/>
  <c r="R809" i="2"/>
  <c r="R1318" i="2"/>
  <c r="R1496" i="2"/>
  <c r="R1624" i="2"/>
  <c r="R1743" i="2"/>
  <c r="R1813" i="2"/>
  <c r="R1877" i="2"/>
  <c r="R1941" i="2"/>
  <c r="R2061" i="2"/>
  <c r="R2138" i="2"/>
  <c r="R2202" i="2"/>
  <c r="R2266" i="2"/>
  <c r="R2162" i="2"/>
  <c r="R2226" i="2"/>
  <c r="R2313" i="2"/>
  <c r="R1051" i="2"/>
  <c r="R1765" i="2"/>
  <c r="R1893" i="2"/>
  <c r="R2100" i="2"/>
  <c r="R2186" i="2"/>
  <c r="R2273" i="2"/>
  <c r="R2314" i="2"/>
  <c r="R1430" i="2"/>
  <c r="R1843" i="2"/>
  <c r="R2081" i="2"/>
  <c r="R2146" i="2"/>
  <c r="R2233" i="2"/>
  <c r="R2316" i="2"/>
  <c r="R1432" i="2"/>
  <c r="R1845" i="2"/>
  <c r="R2106" i="2"/>
  <c r="R2234" i="2"/>
  <c r="R2340" i="2"/>
  <c r="R1715" i="2"/>
  <c r="R1987" i="2"/>
  <c r="R2130" i="2"/>
  <c r="R2217" i="2"/>
  <c r="R2300" i="2"/>
  <c r="R937" i="2"/>
  <c r="R1380" i="2"/>
  <c r="R1526" i="2"/>
  <c r="R1654" i="2"/>
  <c r="R1763" i="2"/>
  <c r="R1827" i="2"/>
  <c r="R1891" i="2"/>
  <c r="R1955" i="2"/>
  <c r="R2019" i="2"/>
  <c r="R2069" i="2"/>
  <c r="R2098" i="2"/>
  <c r="R2121" i="2"/>
  <c r="R2140" i="2"/>
  <c r="R2185" i="2"/>
  <c r="R2268" i="2"/>
  <c r="R2354" i="2"/>
  <c r="R1656" i="2"/>
  <c r="R1829" i="2"/>
  <c r="R2073" i="2"/>
  <c r="R2164" i="2"/>
  <c r="R2250" i="2"/>
  <c r="R1124" i="2"/>
  <c r="R1779" i="2"/>
  <c r="R2035" i="2"/>
  <c r="R2169" i="2"/>
  <c r="R2297" i="2"/>
  <c r="R1188" i="2"/>
  <c r="R2037" i="2"/>
  <c r="R2170" i="2"/>
  <c r="R2276" i="2"/>
  <c r="R1462" i="2"/>
  <c r="R1859" i="2"/>
  <c r="R2108" i="2"/>
  <c r="R2194" i="2"/>
  <c r="R2345" i="2"/>
  <c r="R2105" i="2"/>
  <c r="R1781" i="2"/>
  <c r="R2083" i="2"/>
  <c r="R2193" i="2"/>
  <c r="R2298" i="2"/>
  <c r="R1590" i="2"/>
  <c r="R1923" i="2"/>
  <c r="R2172" i="2"/>
  <c r="R2281" i="2"/>
  <c r="G30" i="37"/>
  <c r="G25" i="37"/>
  <c r="G20" i="37"/>
  <c r="G18" i="37"/>
  <c r="H51" i="37"/>
  <c r="H52" i="37"/>
  <c r="I50" i="37"/>
  <c r="P2334" i="2"/>
  <c r="N2334" i="2" s="1"/>
  <c r="P2350" i="2"/>
  <c r="N2350" i="2" s="1"/>
  <c r="P2343" i="2"/>
  <c r="N2343" i="2" s="1"/>
  <c r="P2345" i="2"/>
  <c r="N2345" i="2" s="1"/>
  <c r="P2351" i="2"/>
  <c r="N2351" i="2" s="1"/>
  <c r="P2353" i="2"/>
  <c r="N2353" i="2" s="1"/>
  <c r="P2355" i="2"/>
  <c r="N2355" i="2" s="1"/>
  <c r="P2357" i="2"/>
  <c r="N2357" i="2" s="1"/>
  <c r="P2359" i="2"/>
  <c r="N2359" i="2" s="1"/>
  <c r="P2361" i="2"/>
  <c r="N2361" i="2" s="1"/>
  <c r="P2363" i="2"/>
  <c r="N2363" i="2" s="1"/>
  <c r="P2365" i="2"/>
  <c r="N2365" i="2" s="1"/>
  <c r="P2367" i="2"/>
  <c r="N2367" i="2" s="1"/>
  <c r="P2347" i="2"/>
  <c r="N2347" i="2" s="1"/>
  <c r="P2349" i="2"/>
  <c r="N2349" i="2" s="1"/>
  <c r="P2335" i="2"/>
  <c r="N2335" i="2" s="1"/>
  <c r="P2340" i="2"/>
  <c r="N2340" i="2" s="1"/>
  <c r="P2337" i="2"/>
  <c r="N2337" i="2" s="1"/>
  <c r="P2342" i="2"/>
  <c r="N2342" i="2" s="1"/>
  <c r="P2344" i="2"/>
  <c r="N2344" i="2" s="1"/>
  <c r="P2352" i="2"/>
  <c r="N2352" i="2" s="1"/>
  <c r="P2346" i="2"/>
  <c r="N2346" i="2" s="1"/>
  <c r="P2356" i="2"/>
  <c r="N2356" i="2" s="1"/>
  <c r="P2358" i="2"/>
  <c r="N2358" i="2" s="1"/>
  <c r="P2360" i="2"/>
  <c r="N2360" i="2" s="1"/>
  <c r="P2362" i="2"/>
  <c r="N2362" i="2" s="1"/>
  <c r="P2364" i="2"/>
  <c r="N2364" i="2" s="1"/>
  <c r="P2366" i="2"/>
  <c r="N2366" i="2" s="1"/>
  <c r="P2348" i="2"/>
  <c r="N2348" i="2" s="1"/>
  <c r="H50" i="37"/>
  <c r="B30" i="37"/>
  <c r="D30" i="37"/>
  <c r="E30" i="37"/>
  <c r="P2320" i="2"/>
  <c r="N2320" i="2" s="1"/>
  <c r="P2329" i="2"/>
  <c r="N2329" i="2" s="1"/>
  <c r="P2322" i="2"/>
  <c r="N2322" i="2" s="1"/>
  <c r="P2324" i="2"/>
  <c r="N2324" i="2" s="1"/>
  <c r="P2326" i="2"/>
  <c r="N2326" i="2" s="1"/>
  <c r="P2317" i="2"/>
  <c r="N2317" i="2" s="1"/>
  <c r="P2315" i="2"/>
  <c r="N2315" i="2" s="1"/>
  <c r="P2325" i="2"/>
  <c r="N2325" i="2" s="1"/>
  <c r="P2330" i="2"/>
  <c r="N2330" i="2" s="1"/>
  <c r="P2318" i="2"/>
  <c r="N2318" i="2" s="1"/>
  <c r="P2331" i="2"/>
  <c r="N2331" i="2" s="1"/>
  <c r="P2319" i="2"/>
  <c r="N2319" i="2" s="1"/>
  <c r="P2321" i="2"/>
  <c r="N2321" i="2" s="1"/>
  <c r="P2328" i="2"/>
  <c r="N2328" i="2" s="1"/>
  <c r="P2323" i="2"/>
  <c r="N2323" i="2" s="1"/>
  <c r="P2332" i="2"/>
  <c r="N2332" i="2" s="1"/>
  <c r="P2316" i="2"/>
  <c r="N2316" i="2" s="1"/>
  <c r="P2121" i="2"/>
  <c r="N2121" i="2" s="1"/>
  <c r="P2155" i="2"/>
  <c r="N2155" i="2" s="1"/>
  <c r="P2164" i="2"/>
  <c r="N2164" i="2" s="1"/>
  <c r="P2166" i="2"/>
  <c r="N2166" i="2" s="1"/>
  <c r="P2168" i="2"/>
  <c r="N2168" i="2" s="1"/>
  <c r="P2170" i="2"/>
  <c r="N2170" i="2" s="1"/>
  <c r="P2172" i="2"/>
  <c r="N2172" i="2" s="1"/>
  <c r="P2174" i="2"/>
  <c r="N2174" i="2" s="1"/>
  <c r="P2176" i="2"/>
  <c r="N2176" i="2" s="1"/>
  <c r="P2178" i="2"/>
  <c r="N2178" i="2" s="1"/>
  <c r="P2187" i="2"/>
  <c r="N2187" i="2" s="1"/>
  <c r="P2210" i="2"/>
  <c r="N2210" i="2" s="1"/>
  <c r="P2243" i="2"/>
  <c r="N2243" i="2" s="1"/>
  <c r="P2245" i="2"/>
  <c r="N2245" i="2" s="1"/>
  <c r="P2282" i="2"/>
  <c r="N2282" i="2" s="1"/>
  <c r="P2125" i="2"/>
  <c r="N2125" i="2" s="1"/>
  <c r="P2127" i="2"/>
  <c r="N2127" i="2" s="1"/>
  <c r="P2129" i="2"/>
  <c r="N2129" i="2" s="1"/>
  <c r="P2182" i="2"/>
  <c r="N2182" i="2" s="1"/>
  <c r="P2191" i="2"/>
  <c r="N2191" i="2" s="1"/>
  <c r="P2193" i="2"/>
  <c r="N2193" i="2" s="1"/>
  <c r="P2214" i="2"/>
  <c r="N2214" i="2" s="1"/>
  <c r="P2216" i="2"/>
  <c r="N2216" i="2" s="1"/>
  <c r="P2218" i="2"/>
  <c r="N2218" i="2" s="1"/>
  <c r="P2220" i="2"/>
  <c r="N2220" i="2" s="1"/>
  <c r="P2222" i="2"/>
  <c r="N2222" i="2" s="1"/>
  <c r="P2224" i="2"/>
  <c r="N2224" i="2" s="1"/>
  <c r="P2226" i="2"/>
  <c r="N2226" i="2" s="1"/>
  <c r="P2228" i="2"/>
  <c r="N2228" i="2" s="1"/>
  <c r="P2306" i="2"/>
  <c r="N2306" i="2" s="1"/>
  <c r="P2312" i="2"/>
  <c r="N2312" i="2" s="1"/>
  <c r="P2206" i="2"/>
  <c r="N2206" i="2" s="1"/>
  <c r="P2235" i="2"/>
  <c r="N2235" i="2" s="1"/>
  <c r="P2248" i="2"/>
  <c r="N2248" i="2" s="1"/>
  <c r="P2262" i="2"/>
  <c r="N2262" i="2" s="1"/>
  <c r="P2276" i="2"/>
  <c r="N2276" i="2" s="1"/>
  <c r="P2136" i="2"/>
  <c r="N2136" i="2" s="1"/>
  <c r="P2286" i="2"/>
  <c r="N2286" i="2" s="1"/>
  <c r="P2296" i="2"/>
  <c r="N2296" i="2" s="1"/>
  <c r="P2144" i="2"/>
  <c r="N2144" i="2" s="1"/>
  <c r="P2146" i="2"/>
  <c r="N2146" i="2" s="1"/>
  <c r="P2148" i="2"/>
  <c r="N2148" i="2" s="1"/>
  <c r="P2150" i="2"/>
  <c r="N2150" i="2" s="1"/>
  <c r="P2152" i="2"/>
  <c r="N2152" i="2" s="1"/>
  <c r="P2159" i="2"/>
  <c r="N2159" i="2" s="1"/>
  <c r="P2197" i="2"/>
  <c r="N2197" i="2" s="1"/>
  <c r="P2199" i="2"/>
  <c r="N2199" i="2" s="1"/>
  <c r="P2201" i="2"/>
  <c r="N2201" i="2" s="1"/>
  <c r="P2203" i="2"/>
  <c r="N2203" i="2" s="1"/>
  <c r="P2205" i="2"/>
  <c r="N2205" i="2" s="1"/>
  <c r="P2207" i="2"/>
  <c r="N2207" i="2" s="1"/>
  <c r="P2230" i="2"/>
  <c r="N2230" i="2" s="1"/>
  <c r="P2232" i="2"/>
  <c r="N2232" i="2" s="1"/>
  <c r="P2234" i="2"/>
  <c r="N2234" i="2" s="1"/>
  <c r="P2236" i="2"/>
  <c r="N2236" i="2" s="1"/>
  <c r="P2238" i="2"/>
  <c r="N2238" i="2" s="1"/>
  <c r="P2249" i="2"/>
  <c r="N2249" i="2" s="1"/>
  <c r="P2251" i="2"/>
  <c r="N2251" i="2" s="1"/>
  <c r="P2253" i="2"/>
  <c r="N2253" i="2" s="1"/>
  <c r="P2255" i="2"/>
  <c r="N2255" i="2" s="1"/>
  <c r="P2257" i="2"/>
  <c r="N2257" i="2" s="1"/>
  <c r="P2259" i="2"/>
  <c r="N2259" i="2" s="1"/>
  <c r="P2261" i="2"/>
  <c r="N2261" i="2" s="1"/>
  <c r="P2263" i="2"/>
  <c r="N2263" i="2" s="1"/>
  <c r="P2265" i="2"/>
  <c r="N2265" i="2" s="1"/>
  <c r="P2267" i="2"/>
  <c r="N2267" i="2" s="1"/>
  <c r="P2269" i="2"/>
  <c r="N2269" i="2" s="1"/>
  <c r="P2271" i="2"/>
  <c r="N2271" i="2" s="1"/>
  <c r="P2273" i="2"/>
  <c r="N2273" i="2" s="1"/>
  <c r="P2275" i="2"/>
  <c r="N2275" i="2" s="1"/>
  <c r="P2277" i="2"/>
  <c r="N2277" i="2" s="1"/>
  <c r="P2304" i="2"/>
  <c r="N2304" i="2" s="1"/>
  <c r="P2308" i="2"/>
  <c r="N2308" i="2" s="1"/>
  <c r="P2200" i="2"/>
  <c r="N2200" i="2" s="1"/>
  <c r="P2254" i="2"/>
  <c r="N2254" i="2" s="1"/>
  <c r="P2264" i="2"/>
  <c r="N2264" i="2" s="1"/>
  <c r="P2274" i="2"/>
  <c r="N2274" i="2" s="1"/>
  <c r="P2134" i="2"/>
  <c r="N2134" i="2" s="1"/>
  <c r="P2290" i="2"/>
  <c r="N2290" i="2" s="1"/>
  <c r="P2313" i="2"/>
  <c r="N2313" i="2" s="1"/>
  <c r="P2135" i="2"/>
  <c r="N2135" i="2" s="1"/>
  <c r="P2137" i="2"/>
  <c r="N2137" i="2" s="1"/>
  <c r="P2139" i="2"/>
  <c r="N2139" i="2" s="1"/>
  <c r="P2240" i="2"/>
  <c r="N2240" i="2" s="1"/>
  <c r="P2285" i="2"/>
  <c r="N2285" i="2" s="1"/>
  <c r="P2291" i="2"/>
  <c r="N2291" i="2" s="1"/>
  <c r="P2295" i="2"/>
  <c r="N2295" i="2" s="1"/>
  <c r="P2299" i="2"/>
  <c r="N2299" i="2" s="1"/>
  <c r="P2202" i="2"/>
  <c r="N2202" i="2" s="1"/>
  <c r="P2231" i="2"/>
  <c r="N2231" i="2" s="1"/>
  <c r="P2250" i="2"/>
  <c r="N2250" i="2" s="1"/>
  <c r="P2266" i="2"/>
  <c r="N2266" i="2" s="1"/>
  <c r="P2278" i="2"/>
  <c r="N2278" i="2" s="1"/>
  <c r="P2138" i="2"/>
  <c r="N2138" i="2" s="1"/>
  <c r="P2288" i="2"/>
  <c r="N2288" i="2" s="1"/>
  <c r="P2298" i="2"/>
  <c r="N2298" i="2" s="1"/>
  <c r="P2122" i="2"/>
  <c r="N2122" i="2" s="1"/>
  <c r="P2163" i="2"/>
  <c r="N2163" i="2" s="1"/>
  <c r="P2165" i="2"/>
  <c r="N2165" i="2" s="1"/>
  <c r="P2167" i="2"/>
  <c r="N2167" i="2" s="1"/>
  <c r="P2169" i="2"/>
  <c r="N2169" i="2" s="1"/>
  <c r="P2171" i="2"/>
  <c r="N2171" i="2" s="1"/>
  <c r="P2173" i="2"/>
  <c r="N2173" i="2" s="1"/>
  <c r="P2175" i="2"/>
  <c r="N2175" i="2" s="1"/>
  <c r="P2177" i="2"/>
  <c r="N2177" i="2" s="1"/>
  <c r="P2179" i="2"/>
  <c r="N2179" i="2" s="1"/>
  <c r="P2186" i="2"/>
  <c r="N2186" i="2" s="1"/>
  <c r="P2188" i="2"/>
  <c r="N2188" i="2" s="1"/>
  <c r="P2211" i="2"/>
  <c r="N2211" i="2" s="1"/>
  <c r="P2242" i="2"/>
  <c r="N2242" i="2" s="1"/>
  <c r="P2244" i="2"/>
  <c r="N2244" i="2" s="1"/>
  <c r="P2281" i="2"/>
  <c r="N2281" i="2" s="1"/>
  <c r="P2283" i="2"/>
  <c r="N2283" i="2" s="1"/>
  <c r="P2287" i="2"/>
  <c r="N2287" i="2" s="1"/>
  <c r="P2289" i="2"/>
  <c r="N2289" i="2" s="1"/>
  <c r="P2293" i="2"/>
  <c r="N2293" i="2" s="1"/>
  <c r="P2297" i="2"/>
  <c r="N2297" i="2" s="1"/>
  <c r="P2301" i="2"/>
  <c r="N2301" i="2" s="1"/>
  <c r="P2237" i="2"/>
  <c r="N2237" i="2" s="1"/>
  <c r="P2252" i="2"/>
  <c r="N2252" i="2" s="1"/>
  <c r="P2260" i="2"/>
  <c r="N2260" i="2" s="1"/>
  <c r="P2272" i="2"/>
  <c r="N2272" i="2" s="1"/>
  <c r="P2309" i="2"/>
  <c r="N2309" i="2" s="1"/>
  <c r="P2284" i="2"/>
  <c r="N2284" i="2" s="1"/>
  <c r="P2294" i="2"/>
  <c r="N2294" i="2" s="1"/>
  <c r="P2124" i="2"/>
  <c r="N2124" i="2" s="1"/>
  <c r="P2126" i="2"/>
  <c r="N2126" i="2" s="1"/>
  <c r="P2128" i="2"/>
  <c r="N2128" i="2" s="1"/>
  <c r="P2130" i="2"/>
  <c r="N2130" i="2" s="1"/>
  <c r="P2181" i="2"/>
  <c r="N2181" i="2" s="1"/>
  <c r="P2190" i="2"/>
  <c r="N2190" i="2" s="1"/>
  <c r="P2192" i="2"/>
  <c r="N2192" i="2" s="1"/>
  <c r="P2194" i="2"/>
  <c r="N2194" i="2" s="1"/>
  <c r="P2213" i="2"/>
  <c r="N2213" i="2" s="1"/>
  <c r="P2215" i="2"/>
  <c r="N2215" i="2" s="1"/>
  <c r="P2217" i="2"/>
  <c r="N2217" i="2" s="1"/>
  <c r="P2219" i="2"/>
  <c r="N2219" i="2" s="1"/>
  <c r="P2221" i="2"/>
  <c r="N2221" i="2" s="1"/>
  <c r="P2223" i="2"/>
  <c r="N2223" i="2" s="1"/>
  <c r="P2225" i="2"/>
  <c r="N2225" i="2" s="1"/>
  <c r="P2227" i="2"/>
  <c r="N2227" i="2" s="1"/>
  <c r="P2204" i="2"/>
  <c r="N2204" i="2" s="1"/>
  <c r="P2233" i="2"/>
  <c r="N2233" i="2" s="1"/>
  <c r="P2256" i="2"/>
  <c r="N2256" i="2" s="1"/>
  <c r="P2268" i="2"/>
  <c r="N2268" i="2" s="1"/>
  <c r="P2305" i="2"/>
  <c r="N2305" i="2" s="1"/>
  <c r="P2300" i="2"/>
  <c r="N2300" i="2" s="1"/>
  <c r="P2132" i="2"/>
  <c r="N2132" i="2" s="1"/>
  <c r="P2143" i="2"/>
  <c r="N2143" i="2" s="1"/>
  <c r="P2145" i="2"/>
  <c r="N2145" i="2" s="1"/>
  <c r="P2147" i="2"/>
  <c r="N2147" i="2" s="1"/>
  <c r="P2149" i="2"/>
  <c r="N2149" i="2" s="1"/>
  <c r="P2151" i="2"/>
  <c r="N2151" i="2" s="1"/>
  <c r="P2158" i="2"/>
  <c r="N2158" i="2" s="1"/>
  <c r="P2160" i="2"/>
  <c r="N2160" i="2" s="1"/>
  <c r="P2196" i="2"/>
  <c r="N2196" i="2" s="1"/>
  <c r="P2198" i="2"/>
  <c r="N2198" i="2" s="1"/>
  <c r="P2258" i="2"/>
  <c r="N2258" i="2" s="1"/>
  <c r="P2270" i="2"/>
  <c r="N2270" i="2" s="1"/>
  <c r="P2307" i="2"/>
  <c r="N2307" i="2" s="1"/>
  <c r="P2292" i="2"/>
  <c r="N2292" i="2" s="1"/>
  <c r="H42" i="37"/>
  <c r="H40" i="37"/>
  <c r="H38" i="37"/>
  <c r="H43" i="37"/>
  <c r="H37" i="37"/>
  <c r="H39" i="37"/>
  <c r="H49" i="37"/>
  <c r="H47" i="37"/>
  <c r="H45" i="37"/>
  <c r="H41" i="37"/>
  <c r="H48" i="37"/>
  <c r="H46" i="37"/>
  <c r="H44" i="37"/>
  <c r="B17" i="37"/>
  <c r="B25" i="37"/>
  <c r="B18" i="37"/>
  <c r="B26" i="37"/>
  <c r="B19" i="37"/>
  <c r="B27" i="37"/>
  <c r="B20" i="37"/>
  <c r="B28" i="37"/>
  <c r="B21" i="37"/>
  <c r="B29" i="37"/>
  <c r="B22" i="37"/>
  <c r="B15" i="37"/>
  <c r="B23" i="37"/>
  <c r="B16" i="37"/>
  <c r="B24" i="37"/>
  <c r="P1629" i="2"/>
  <c r="N1629" i="2" s="1"/>
  <c r="P1632" i="2"/>
  <c r="N1632" i="2" s="1"/>
  <c r="P1634" i="2"/>
  <c r="N1634" i="2" s="1"/>
  <c r="P1636" i="2"/>
  <c r="N1636" i="2" s="1"/>
  <c r="P1638" i="2"/>
  <c r="N1638" i="2" s="1"/>
  <c r="P1640" i="2"/>
  <c r="N1640" i="2" s="1"/>
  <c r="P1642" i="2"/>
  <c r="N1642" i="2" s="1"/>
  <c r="P1644" i="2"/>
  <c r="N1644" i="2" s="1"/>
  <c r="P1646" i="2"/>
  <c r="N1646" i="2" s="1"/>
  <c r="P1648" i="2"/>
  <c r="N1648" i="2" s="1"/>
  <c r="P1650" i="2"/>
  <c r="N1650" i="2" s="1"/>
  <c r="P1655" i="2"/>
  <c r="N1655" i="2" s="1"/>
  <c r="P1657" i="2"/>
  <c r="N1657" i="2" s="1"/>
  <c r="P1659" i="2"/>
  <c r="N1659" i="2" s="1"/>
  <c r="P1661" i="2"/>
  <c r="N1661" i="2" s="1"/>
  <c r="P1663" i="2"/>
  <c r="N1663" i="2" s="1"/>
  <c r="P1761" i="2"/>
  <c r="N1761" i="2" s="1"/>
  <c r="P1763" i="2"/>
  <c r="N1763" i="2" s="1"/>
  <c r="P1765" i="2"/>
  <c r="N1765" i="2" s="1"/>
  <c r="P1790" i="2"/>
  <c r="N1790" i="2" s="1"/>
  <c r="P1798" i="2"/>
  <c r="N1798" i="2" s="1"/>
  <c r="P1895" i="2"/>
  <c r="N1895" i="2" s="1"/>
  <c r="P1899" i="2"/>
  <c r="N1899" i="2" s="1"/>
  <c r="P1621" i="2"/>
  <c r="N1621" i="2" s="1"/>
  <c r="P1623" i="2"/>
  <c r="N1623" i="2" s="1"/>
  <c r="P1625" i="2"/>
  <c r="N1625" i="2" s="1"/>
  <c r="P1627" i="2"/>
  <c r="N1627" i="2" s="1"/>
  <c r="P1666" i="2"/>
  <c r="N1666" i="2" s="1"/>
  <c r="P1729" i="2"/>
  <c r="N1729" i="2" s="1"/>
  <c r="P1731" i="2"/>
  <c r="N1731" i="2" s="1"/>
  <c r="P1733" i="2"/>
  <c r="N1733" i="2" s="1"/>
  <c r="P1752" i="2"/>
  <c r="N1752" i="2" s="1"/>
  <c r="P1767" i="2"/>
  <c r="N1767" i="2" s="1"/>
  <c r="P1786" i="2"/>
  <c r="N1786" i="2" s="1"/>
  <c r="P1788" i="2"/>
  <c r="N1788" i="2" s="1"/>
  <c r="P1827" i="2"/>
  <c r="N1827" i="2" s="1"/>
  <c r="P1829" i="2"/>
  <c r="N1829" i="2" s="1"/>
  <c r="P1831" i="2"/>
  <c r="N1831" i="2" s="1"/>
  <c r="P1833" i="2"/>
  <c r="N1833" i="2" s="1"/>
  <c r="P1835" i="2"/>
  <c r="N1835" i="2" s="1"/>
  <c r="P1844" i="2"/>
  <c r="N1844" i="2" s="1"/>
  <c r="P1848" i="2"/>
  <c r="N1848" i="2" s="1"/>
  <c r="P1852" i="2"/>
  <c r="N1852" i="2" s="1"/>
  <c r="P1869" i="2"/>
  <c r="N1869" i="2" s="1"/>
  <c r="P1871" i="2"/>
  <c r="N1871" i="2" s="1"/>
  <c r="P1873" i="2"/>
  <c r="N1873" i="2" s="1"/>
  <c r="P1875" i="2"/>
  <c r="N1875" i="2" s="1"/>
  <c r="P1931" i="2"/>
  <c r="N1931" i="2" s="1"/>
  <c r="P1938" i="2"/>
  <c r="N1938" i="2" s="1"/>
  <c r="P1630" i="2"/>
  <c r="N1630" i="2" s="1"/>
  <c r="P1737" i="2"/>
  <c r="N1737" i="2" s="1"/>
  <c r="P1745" i="2"/>
  <c r="N1745" i="2" s="1"/>
  <c r="P1747" i="2"/>
  <c r="N1747" i="2" s="1"/>
  <c r="P1749" i="2"/>
  <c r="N1749" i="2" s="1"/>
  <c r="P1755" i="2"/>
  <c r="N1755" i="2" s="1"/>
  <c r="P1757" i="2"/>
  <c r="N1757" i="2" s="1"/>
  <c r="P1759" i="2"/>
  <c r="N1759" i="2" s="1"/>
  <c r="P1771" i="2"/>
  <c r="N1771" i="2" s="1"/>
  <c r="P1773" i="2"/>
  <c r="N1773" i="2" s="1"/>
  <c r="P1795" i="2"/>
  <c r="N1795" i="2" s="1"/>
  <c r="P1799" i="2"/>
  <c r="N1799" i="2" s="1"/>
  <c r="P1817" i="2"/>
  <c r="N1817" i="2" s="1"/>
  <c r="P1856" i="2"/>
  <c r="N1856" i="2" s="1"/>
  <c r="P1858" i="2"/>
  <c r="N1858" i="2" s="1"/>
  <c r="P1879" i="2"/>
  <c r="N1879" i="2" s="1"/>
  <c r="P1881" i="2"/>
  <c r="N1881" i="2" s="1"/>
  <c r="P1883" i="2"/>
  <c r="N1883" i="2" s="1"/>
  <c r="P1885" i="2"/>
  <c r="N1885" i="2" s="1"/>
  <c r="P1887" i="2"/>
  <c r="N1887" i="2" s="1"/>
  <c r="P1889" i="2"/>
  <c r="N1889" i="2" s="1"/>
  <c r="P1891" i="2"/>
  <c r="N1891" i="2" s="1"/>
  <c r="P1671" i="2"/>
  <c r="N1671" i="2" s="1"/>
  <c r="P1673" i="2"/>
  <c r="N1673" i="2" s="1"/>
  <c r="P1675" i="2"/>
  <c r="N1675" i="2" s="1"/>
  <c r="P1677" i="2"/>
  <c r="N1677" i="2" s="1"/>
  <c r="P1679" i="2"/>
  <c r="N1679" i="2" s="1"/>
  <c r="P1681" i="2"/>
  <c r="N1681" i="2" s="1"/>
  <c r="P1686" i="2"/>
  <c r="N1686" i="2" s="1"/>
  <c r="P1688" i="2"/>
  <c r="N1688" i="2" s="1"/>
  <c r="P1690" i="2"/>
  <c r="N1690" i="2" s="1"/>
  <c r="P1692" i="2"/>
  <c r="N1692" i="2" s="1"/>
  <c r="P1694" i="2"/>
  <c r="N1694" i="2" s="1"/>
  <c r="P1741" i="2"/>
  <c r="N1741" i="2" s="1"/>
  <c r="P1753" i="2"/>
  <c r="N1753" i="2" s="1"/>
  <c r="P1775" i="2"/>
  <c r="N1775" i="2" s="1"/>
  <c r="P1780" i="2"/>
  <c r="N1780" i="2" s="1"/>
  <c r="P1782" i="2"/>
  <c r="N1782" i="2" s="1"/>
  <c r="P1784" i="2"/>
  <c r="N1784" i="2" s="1"/>
  <c r="P1791" i="2"/>
  <c r="N1791" i="2" s="1"/>
  <c r="P1793" i="2"/>
  <c r="N1793" i="2" s="1"/>
  <c r="P1802" i="2"/>
  <c r="N1802" i="2" s="1"/>
  <c r="P1804" i="2"/>
  <c r="N1804" i="2" s="1"/>
  <c r="P1845" i="2"/>
  <c r="N1845" i="2" s="1"/>
  <c r="P1849" i="2"/>
  <c r="N1849" i="2" s="1"/>
  <c r="P1853" i="2"/>
  <c r="N1853" i="2" s="1"/>
  <c r="P1860" i="2"/>
  <c r="N1860" i="2" s="1"/>
  <c r="P1862" i="2"/>
  <c r="N1862" i="2" s="1"/>
  <c r="P1864" i="2"/>
  <c r="N1864" i="2" s="1"/>
  <c r="P1896" i="2"/>
  <c r="N1896" i="2" s="1"/>
  <c r="P1903" i="2"/>
  <c r="N1903" i="2" s="1"/>
  <c r="P1905" i="2"/>
  <c r="N1905" i="2" s="1"/>
  <c r="P1907" i="2"/>
  <c r="N1907" i="2" s="1"/>
  <c r="P1909" i="2"/>
  <c r="N1909" i="2" s="1"/>
  <c r="P1913" i="2"/>
  <c r="N1913" i="2" s="1"/>
  <c r="P1928" i="2"/>
  <c r="N1928" i="2" s="1"/>
  <c r="P1932" i="2"/>
  <c r="N1932" i="2" s="1"/>
  <c r="P1942" i="2"/>
  <c r="N1942" i="2" s="1"/>
  <c r="P1944" i="2"/>
  <c r="N1944" i="2" s="1"/>
  <c r="P1946" i="2"/>
  <c r="N1946" i="2" s="1"/>
  <c r="P1948" i="2"/>
  <c r="N1948" i="2" s="1"/>
  <c r="P1635" i="2"/>
  <c r="N1635" i="2" s="1"/>
  <c r="P1637" i="2"/>
  <c r="N1637" i="2" s="1"/>
  <c r="P1639" i="2"/>
  <c r="N1639" i="2" s="1"/>
  <c r="P1641" i="2"/>
  <c r="N1641" i="2" s="1"/>
  <c r="P1643" i="2"/>
  <c r="N1643" i="2" s="1"/>
  <c r="P1645" i="2"/>
  <c r="N1645" i="2" s="1"/>
  <c r="P1647" i="2"/>
  <c r="N1647" i="2" s="1"/>
  <c r="P1649" i="2"/>
  <c r="N1649" i="2" s="1"/>
  <c r="P1656" i="2"/>
  <c r="N1656" i="2" s="1"/>
  <c r="P1658" i="2"/>
  <c r="N1658" i="2" s="1"/>
  <c r="P1660" i="2"/>
  <c r="N1660" i="2" s="1"/>
  <c r="P1662" i="2"/>
  <c r="N1662" i="2" s="1"/>
  <c r="P1664" i="2"/>
  <c r="N1664" i="2" s="1"/>
  <c r="P1667" i="2"/>
  <c r="N1667" i="2" s="1"/>
  <c r="P1762" i="2"/>
  <c r="N1762" i="2" s="1"/>
  <c r="P1764" i="2"/>
  <c r="N1764" i="2" s="1"/>
  <c r="P1796" i="2"/>
  <c r="N1796" i="2" s="1"/>
  <c r="P1800" i="2"/>
  <c r="N1800" i="2" s="1"/>
  <c r="P1866" i="2"/>
  <c r="N1866" i="2" s="1"/>
  <c r="P1620" i="2"/>
  <c r="N1620" i="2" s="1"/>
  <c r="P1736" i="2"/>
  <c r="N1736" i="2" s="1"/>
  <c r="P1738" i="2"/>
  <c r="N1738" i="2" s="1"/>
  <c r="P1742" i="2"/>
  <c r="N1742" i="2" s="1"/>
  <c r="P1744" i="2"/>
  <c r="N1744" i="2" s="1"/>
  <c r="P1746" i="2"/>
  <c r="N1746" i="2" s="1"/>
  <c r="P1748" i="2"/>
  <c r="N1748" i="2" s="1"/>
  <c r="P1754" i="2"/>
  <c r="N1754" i="2" s="1"/>
  <c r="P1756" i="2"/>
  <c r="N1756" i="2" s="1"/>
  <c r="P1758" i="2"/>
  <c r="N1758" i="2" s="1"/>
  <c r="P1770" i="2"/>
  <c r="N1770" i="2" s="1"/>
  <c r="P1772" i="2"/>
  <c r="N1772" i="2" s="1"/>
  <c r="P1785" i="2"/>
  <c r="N1785" i="2" s="1"/>
  <c r="P1797" i="2"/>
  <c r="N1797" i="2" s="1"/>
  <c r="P1818" i="2"/>
  <c r="N1818" i="2" s="1"/>
  <c r="P1857" i="2"/>
  <c r="N1857" i="2" s="1"/>
  <c r="P1878" i="2"/>
  <c r="N1878" i="2" s="1"/>
  <c r="P1880" i="2"/>
  <c r="N1880" i="2" s="1"/>
  <c r="P1882" i="2"/>
  <c r="N1882" i="2" s="1"/>
  <c r="P1884" i="2"/>
  <c r="N1884" i="2" s="1"/>
  <c r="P1886" i="2"/>
  <c r="N1886" i="2" s="1"/>
  <c r="P1888" i="2"/>
  <c r="N1888" i="2" s="1"/>
  <c r="P1890" i="2"/>
  <c r="N1890" i="2" s="1"/>
  <c r="P1892" i="2"/>
  <c r="N1892" i="2" s="1"/>
  <c r="P1894" i="2"/>
  <c r="N1894" i="2" s="1"/>
  <c r="P1940" i="2"/>
  <c r="N1940" i="2" s="1"/>
  <c r="P1624" i="2"/>
  <c r="N1624" i="2" s="1"/>
  <c r="P1631" i="2"/>
  <c r="N1631" i="2" s="1"/>
  <c r="P1670" i="2"/>
  <c r="N1670" i="2" s="1"/>
  <c r="P1678" i="2"/>
  <c r="N1678" i="2" s="1"/>
  <c r="P1687" i="2"/>
  <c r="N1687" i="2" s="1"/>
  <c r="P1750" i="2"/>
  <c r="N1750" i="2" s="1"/>
  <c r="P1792" i="2"/>
  <c r="N1792" i="2" s="1"/>
  <c r="P1805" i="2"/>
  <c r="N1805" i="2" s="1"/>
  <c r="P1847" i="2"/>
  <c r="N1847" i="2" s="1"/>
  <c r="P1897" i="2"/>
  <c r="N1897" i="2" s="1"/>
  <c r="P1918" i="2"/>
  <c r="N1918" i="2" s="1"/>
  <c r="P1926" i="2"/>
  <c r="N1926" i="2" s="1"/>
  <c r="P1930" i="2"/>
  <c r="N1930" i="2" s="1"/>
  <c r="P1935" i="2"/>
  <c r="N1935" i="2" s="1"/>
  <c r="P1947" i="2"/>
  <c r="N1947" i="2" s="1"/>
  <c r="P1952" i="2"/>
  <c r="N1952" i="2" s="1"/>
  <c r="P1962" i="2"/>
  <c r="N1962" i="2" s="1"/>
  <c r="P1969" i="2"/>
  <c r="N1969" i="2" s="1"/>
  <c r="P2015" i="2"/>
  <c r="N2015" i="2" s="1"/>
  <c r="P2017" i="2"/>
  <c r="N2017" i="2" s="1"/>
  <c r="P2031" i="2"/>
  <c r="N2031" i="2" s="1"/>
  <c r="P2055" i="2"/>
  <c r="N2055" i="2" s="1"/>
  <c r="P2057" i="2"/>
  <c r="N2057" i="2" s="1"/>
  <c r="P2065" i="2"/>
  <c r="N2065" i="2" s="1"/>
  <c r="P2081" i="2"/>
  <c r="N2081" i="2" s="1"/>
  <c r="P2083" i="2"/>
  <c r="N2083" i="2" s="1"/>
  <c r="P2085" i="2"/>
  <c r="N2085" i="2" s="1"/>
  <c r="P2087" i="2"/>
  <c r="N2087" i="2" s="1"/>
  <c r="P2089" i="2"/>
  <c r="N2089" i="2" s="1"/>
  <c r="P2091" i="2"/>
  <c r="N2091" i="2" s="1"/>
  <c r="P2093" i="2"/>
  <c r="N2093" i="2" s="1"/>
  <c r="P1959" i="2"/>
  <c r="N1959" i="2" s="1"/>
  <c r="P1985" i="2"/>
  <c r="N1985" i="2" s="1"/>
  <c r="P2026" i="2"/>
  <c r="N2026" i="2" s="1"/>
  <c r="P2054" i="2"/>
  <c r="N2054" i="2" s="1"/>
  <c r="P2095" i="2"/>
  <c r="N2095" i="2" s="1"/>
  <c r="P2109" i="2"/>
  <c r="N2109" i="2" s="1"/>
  <c r="P1689" i="2"/>
  <c r="N1689" i="2" s="1"/>
  <c r="P1794" i="2"/>
  <c r="N1794" i="2" s="1"/>
  <c r="P1668" i="2"/>
  <c r="N1668" i="2" s="1"/>
  <c r="P1732" i="2"/>
  <c r="N1732" i="2" s="1"/>
  <c r="P1751" i="2"/>
  <c r="N1751" i="2" s="1"/>
  <c r="P1768" i="2"/>
  <c r="N1768" i="2" s="1"/>
  <c r="P1789" i="2"/>
  <c r="N1789" i="2" s="1"/>
  <c r="P1828" i="2"/>
  <c r="N1828" i="2" s="1"/>
  <c r="P1850" i="2"/>
  <c r="N1850" i="2" s="1"/>
  <c r="P1863" i="2"/>
  <c r="N1863" i="2" s="1"/>
  <c r="P1868" i="2"/>
  <c r="N1868" i="2" s="1"/>
  <c r="P1876" i="2"/>
  <c r="N1876" i="2" s="1"/>
  <c r="P1904" i="2"/>
  <c r="N1904" i="2" s="1"/>
  <c r="P1921" i="2"/>
  <c r="N1921" i="2" s="1"/>
  <c r="P1950" i="2"/>
  <c r="N1950" i="2" s="1"/>
  <c r="P1960" i="2"/>
  <c r="N1960" i="2" s="1"/>
  <c r="P1967" i="2"/>
  <c r="N1967" i="2" s="1"/>
  <c r="P1980" i="2"/>
  <c r="N1980" i="2" s="1"/>
  <c r="P1982" i="2"/>
  <c r="N1982" i="2" s="1"/>
  <c r="P1984" i="2"/>
  <c r="N1984" i="2" s="1"/>
  <c r="P1986" i="2"/>
  <c r="N1986" i="2" s="1"/>
  <c r="P1988" i="2"/>
  <c r="N1988" i="2" s="1"/>
  <c r="P1990" i="2"/>
  <c r="N1990" i="2" s="1"/>
  <c r="P1992" i="2"/>
  <c r="N1992" i="2" s="1"/>
  <c r="P2013" i="2"/>
  <c r="N2013" i="2" s="1"/>
  <c r="P2021" i="2"/>
  <c r="N2021" i="2" s="1"/>
  <c r="P2023" i="2"/>
  <c r="N2023" i="2" s="1"/>
  <c r="P2025" i="2"/>
  <c r="N2025" i="2" s="1"/>
  <c r="P2027" i="2"/>
  <c r="N2027" i="2" s="1"/>
  <c r="P2029" i="2"/>
  <c r="N2029" i="2" s="1"/>
  <c r="P2038" i="2"/>
  <c r="N2038" i="2" s="1"/>
  <c r="P2049" i="2"/>
  <c r="N2049" i="2" s="1"/>
  <c r="P2051" i="2"/>
  <c r="N2051" i="2" s="1"/>
  <c r="P2053" i="2"/>
  <c r="N2053" i="2" s="1"/>
  <c r="P2063" i="2"/>
  <c r="N2063" i="2" s="1"/>
  <c r="P2079" i="2"/>
  <c r="N2079" i="2" s="1"/>
  <c r="P2108" i="2"/>
  <c r="N2108" i="2" s="1"/>
  <c r="P2110" i="2"/>
  <c r="N2110" i="2" s="1"/>
  <c r="P2112" i="2"/>
  <c r="N2112" i="2" s="1"/>
  <c r="P2114" i="2"/>
  <c r="N2114" i="2" s="1"/>
  <c r="P2116" i="2"/>
  <c r="N2116" i="2" s="1"/>
  <c r="P2118" i="2"/>
  <c r="N2118" i="2" s="1"/>
  <c r="P2120" i="2"/>
  <c r="N2120" i="2" s="1"/>
  <c r="P1914" i="2"/>
  <c r="N1914" i="2" s="1"/>
  <c r="P1987" i="2"/>
  <c r="N1987" i="2" s="1"/>
  <c r="P2011" i="2"/>
  <c r="N2011" i="2" s="1"/>
  <c r="P2048" i="2"/>
  <c r="N2048" i="2" s="1"/>
  <c r="P2113" i="2"/>
  <c r="N2113" i="2" s="1"/>
  <c r="P1760" i="2"/>
  <c r="N1760" i="2" s="1"/>
  <c r="P1622" i="2"/>
  <c r="N1622" i="2" s="1"/>
  <c r="P1676" i="2"/>
  <c r="N1676" i="2" s="1"/>
  <c r="P1693" i="2"/>
  <c r="N1693" i="2" s="1"/>
  <c r="P1740" i="2"/>
  <c r="N1740" i="2" s="1"/>
  <c r="P1783" i="2"/>
  <c r="N1783" i="2" s="1"/>
  <c r="P1803" i="2"/>
  <c r="N1803" i="2" s="1"/>
  <c r="P1851" i="2"/>
  <c r="N1851" i="2" s="1"/>
  <c r="P1912" i="2"/>
  <c r="N1912" i="2" s="1"/>
  <c r="P1916" i="2"/>
  <c r="N1916" i="2" s="1"/>
  <c r="P1924" i="2"/>
  <c r="N1924" i="2" s="1"/>
  <c r="P1945" i="2"/>
  <c r="N1945" i="2" s="1"/>
  <c r="P1958" i="2"/>
  <c r="N1958" i="2" s="1"/>
  <c r="P1965" i="2"/>
  <c r="N1965" i="2" s="1"/>
  <c r="P1972" i="2"/>
  <c r="N1972" i="2" s="1"/>
  <c r="P1975" i="2"/>
  <c r="N1975" i="2" s="1"/>
  <c r="P1995" i="2"/>
  <c r="N1995" i="2" s="1"/>
  <c r="P1997" i="2"/>
  <c r="N1997" i="2" s="1"/>
  <c r="P1999" i="2"/>
  <c r="N1999" i="2" s="1"/>
  <c r="P2001" i="2"/>
  <c r="N2001" i="2" s="1"/>
  <c r="P2008" i="2"/>
  <c r="N2008" i="2" s="1"/>
  <c r="P2010" i="2"/>
  <c r="N2010" i="2" s="1"/>
  <c r="P2032" i="2"/>
  <c r="N2032" i="2" s="1"/>
  <c r="P2034" i="2"/>
  <c r="N2034" i="2" s="1"/>
  <c r="P2036" i="2"/>
  <c r="N2036" i="2" s="1"/>
  <c r="P2041" i="2"/>
  <c r="N2041" i="2" s="1"/>
  <c r="P2043" i="2"/>
  <c r="N2043" i="2" s="1"/>
  <c r="P2045" i="2"/>
  <c r="N2045" i="2" s="1"/>
  <c r="P2047" i="2"/>
  <c r="N2047" i="2" s="1"/>
  <c r="P2061" i="2"/>
  <c r="N2061" i="2" s="1"/>
  <c r="P2072" i="2"/>
  <c r="N2072" i="2" s="1"/>
  <c r="P2074" i="2"/>
  <c r="N2074" i="2" s="1"/>
  <c r="P2076" i="2"/>
  <c r="N2076" i="2" s="1"/>
  <c r="P2097" i="2"/>
  <c r="N2097" i="2" s="1"/>
  <c r="P2099" i="2"/>
  <c r="N2099" i="2" s="1"/>
  <c r="P2101" i="2"/>
  <c r="N2101" i="2" s="1"/>
  <c r="P2103" i="2"/>
  <c r="N2103" i="2" s="1"/>
  <c r="P2084" i="2"/>
  <c r="N2084" i="2" s="1"/>
  <c r="P2090" i="2"/>
  <c r="N2090" i="2" s="1"/>
  <c r="P1832" i="2"/>
  <c r="N1832" i="2" s="1"/>
  <c r="P1983" i="2"/>
  <c r="N1983" i="2" s="1"/>
  <c r="P2020" i="2"/>
  <c r="N2020" i="2" s="1"/>
  <c r="P2030" i="2"/>
  <c r="N2030" i="2" s="1"/>
  <c r="P2052" i="2"/>
  <c r="N2052" i="2" s="1"/>
  <c r="P2119" i="2"/>
  <c r="N2119" i="2" s="1"/>
  <c r="P1730" i="2"/>
  <c r="N1730" i="2" s="1"/>
  <c r="P1787" i="2"/>
  <c r="N1787" i="2" s="1"/>
  <c r="P1826" i="2"/>
  <c r="N1826" i="2" s="1"/>
  <c r="P1834" i="2"/>
  <c r="N1834" i="2" s="1"/>
  <c r="P1854" i="2"/>
  <c r="N1854" i="2" s="1"/>
  <c r="P1861" i="2"/>
  <c r="N1861" i="2" s="1"/>
  <c r="P1874" i="2"/>
  <c r="N1874" i="2" s="1"/>
  <c r="P1910" i="2"/>
  <c r="N1910" i="2" s="1"/>
  <c r="P1919" i="2"/>
  <c r="N1919" i="2" s="1"/>
  <c r="P1933" i="2"/>
  <c r="N1933" i="2" s="1"/>
  <c r="P1955" i="2"/>
  <c r="N1955" i="2" s="1"/>
  <c r="P1963" i="2"/>
  <c r="N1963" i="2" s="1"/>
  <c r="P1977" i="2"/>
  <c r="N1977" i="2" s="1"/>
  <c r="P1993" i="2"/>
  <c r="N1993" i="2" s="1"/>
  <c r="P2039" i="2"/>
  <c r="N2039" i="2" s="1"/>
  <c r="P2094" i="2"/>
  <c r="N2094" i="2" s="1"/>
  <c r="P2086" i="2"/>
  <c r="N2086" i="2" s="1"/>
  <c r="P2092" i="2"/>
  <c r="N2092" i="2" s="1"/>
  <c r="P1908" i="2"/>
  <c r="N1908" i="2" s="1"/>
  <c r="P1934" i="2"/>
  <c r="N1934" i="2" s="1"/>
  <c r="P1956" i="2"/>
  <c r="N1956" i="2" s="1"/>
  <c r="P1989" i="2"/>
  <c r="N1989" i="2" s="1"/>
  <c r="P2022" i="2"/>
  <c r="N2022" i="2" s="1"/>
  <c r="P2115" i="2"/>
  <c r="N2115" i="2" s="1"/>
  <c r="P1665" i="2"/>
  <c r="N1665" i="2" s="1"/>
  <c r="P1672" i="2"/>
  <c r="N1672" i="2" s="1"/>
  <c r="P1628" i="2"/>
  <c r="N1628" i="2" s="1"/>
  <c r="P1674" i="2"/>
  <c r="N1674" i="2" s="1"/>
  <c r="P1691" i="2"/>
  <c r="N1691" i="2" s="1"/>
  <c r="P1781" i="2"/>
  <c r="N1781" i="2" s="1"/>
  <c r="P1801" i="2"/>
  <c r="N1801" i="2" s="1"/>
  <c r="P1855" i="2"/>
  <c r="N1855" i="2" s="1"/>
  <c r="P1922" i="2"/>
  <c r="N1922" i="2" s="1"/>
  <c r="P1939" i="2"/>
  <c r="N1939" i="2" s="1"/>
  <c r="P1943" i="2"/>
  <c r="N1943" i="2" s="1"/>
  <c r="P1953" i="2"/>
  <c r="N1953" i="2" s="1"/>
  <c r="P1961" i="2"/>
  <c r="N1961" i="2" s="1"/>
  <c r="P1970" i="2"/>
  <c r="N1970" i="2" s="1"/>
  <c r="P1973" i="2"/>
  <c r="N1973" i="2" s="1"/>
  <c r="P2014" i="2"/>
  <c r="N2014" i="2" s="1"/>
  <c r="P2016" i="2"/>
  <c r="N2016" i="2" s="1"/>
  <c r="P2018" i="2"/>
  <c r="N2018" i="2" s="1"/>
  <c r="P2064" i="2"/>
  <c r="N2064" i="2" s="1"/>
  <c r="P2080" i="2"/>
  <c r="N2080" i="2" s="1"/>
  <c r="P2082" i="2"/>
  <c r="N2082" i="2" s="1"/>
  <c r="P2088" i="2"/>
  <c r="N2088" i="2" s="1"/>
  <c r="P1872" i="2"/>
  <c r="N1872" i="2" s="1"/>
  <c r="P1917" i="2"/>
  <c r="N1917" i="2" s="1"/>
  <c r="P1951" i="2"/>
  <c r="N1951" i="2" s="1"/>
  <c r="P1968" i="2"/>
  <c r="N1968" i="2" s="1"/>
  <c r="P1981" i="2"/>
  <c r="N1981" i="2" s="1"/>
  <c r="P2024" i="2"/>
  <c r="N2024" i="2" s="1"/>
  <c r="P2028" i="2"/>
  <c r="N2028" i="2" s="1"/>
  <c r="P2050" i="2"/>
  <c r="N2050" i="2" s="1"/>
  <c r="P2077" i="2"/>
  <c r="N2077" i="2" s="1"/>
  <c r="P2111" i="2"/>
  <c r="N2111" i="2" s="1"/>
  <c r="P2117" i="2"/>
  <c r="N2117" i="2" s="1"/>
  <c r="P1626" i="2"/>
  <c r="N1626" i="2" s="1"/>
  <c r="P1680" i="2"/>
  <c r="N1680" i="2" s="1"/>
  <c r="P1843" i="2"/>
  <c r="P1920" i="2"/>
  <c r="N1920" i="2" s="1"/>
  <c r="P1846" i="2"/>
  <c r="N1846" i="2" s="1"/>
  <c r="P1906" i="2"/>
  <c r="N1906" i="2" s="1"/>
  <c r="P2104" i="2"/>
  <c r="N2104" i="2" s="1"/>
  <c r="P1870" i="2"/>
  <c r="N1870" i="2" s="1"/>
  <c r="P2098" i="2"/>
  <c r="N2098" i="2" s="1"/>
  <c r="P1915" i="2"/>
  <c r="N1915" i="2" s="1"/>
  <c r="P1937" i="2"/>
  <c r="N1937" i="2" s="1"/>
  <c r="P2002" i="2"/>
  <c r="N2002" i="2" s="1"/>
  <c r="P2037" i="2"/>
  <c r="N2037" i="2" s="1"/>
  <c r="P2042" i="2"/>
  <c r="N2042" i="2" s="1"/>
  <c r="P2060" i="2"/>
  <c r="N2060" i="2" s="1"/>
  <c r="P2096" i="2"/>
  <c r="N2096" i="2" s="1"/>
  <c r="P2000" i="2"/>
  <c r="N2000" i="2" s="1"/>
  <c r="P2040" i="2"/>
  <c r="N2040" i="2" s="1"/>
  <c r="P2078" i="2"/>
  <c r="N2078" i="2" s="1"/>
  <c r="P2007" i="2"/>
  <c r="N2007" i="2" s="1"/>
  <c r="P1923" i="2"/>
  <c r="N1923" i="2" s="1"/>
  <c r="P1954" i="2"/>
  <c r="N1954" i="2" s="1"/>
  <c r="P1974" i="2"/>
  <c r="N1974" i="2" s="1"/>
  <c r="P1996" i="2"/>
  <c r="N1996" i="2" s="1"/>
  <c r="P2009" i="2"/>
  <c r="N2009" i="2" s="1"/>
  <c r="P2073" i="2"/>
  <c r="N2073" i="2" s="1"/>
  <c r="P2100" i="2"/>
  <c r="N2100" i="2" s="1"/>
  <c r="P1966" i="2"/>
  <c r="N1966" i="2" s="1"/>
  <c r="P2035" i="2"/>
  <c r="N2035" i="2" s="1"/>
  <c r="P1994" i="2"/>
  <c r="N1994" i="2" s="1"/>
  <c r="P1941" i="2"/>
  <c r="N1941" i="2" s="1"/>
  <c r="P2044" i="2"/>
  <c r="N2044" i="2" s="1"/>
  <c r="P2062" i="2"/>
  <c r="N2062" i="2" s="1"/>
  <c r="P1734" i="2"/>
  <c r="N1734" i="2" s="1"/>
  <c r="P1830" i="2"/>
  <c r="N1830" i="2" s="1"/>
  <c r="P1929" i="2"/>
  <c r="N1929" i="2" s="1"/>
  <c r="P1949" i="2"/>
  <c r="N1949" i="2" s="1"/>
  <c r="P1957" i="2"/>
  <c r="N1957" i="2" s="1"/>
  <c r="P1964" i="2"/>
  <c r="N1964" i="2" s="1"/>
  <c r="P1971" i="2"/>
  <c r="N1971" i="2" s="1"/>
  <c r="P1998" i="2"/>
  <c r="N1998" i="2" s="1"/>
  <c r="P2012" i="2"/>
  <c r="N2012" i="2" s="1"/>
  <c r="P2075" i="2"/>
  <c r="N2075" i="2" s="1"/>
  <c r="P2102" i="2"/>
  <c r="N2102" i="2" s="1"/>
  <c r="E20" i="37"/>
  <c r="E28" i="37"/>
  <c r="E19" i="37"/>
  <c r="E21" i="37"/>
  <c r="E29" i="37"/>
  <c r="E15" i="37"/>
  <c r="E22" i="37"/>
  <c r="E23" i="37"/>
  <c r="E16" i="37"/>
  <c r="E24" i="37"/>
  <c r="E26" i="37"/>
  <c r="E17" i="37"/>
  <c r="E25" i="37"/>
  <c r="E18" i="37"/>
  <c r="E27" i="37"/>
  <c r="D17" i="37"/>
  <c r="D25" i="37"/>
  <c r="D18" i="37"/>
  <c r="D26" i="37"/>
  <c r="D19" i="37"/>
  <c r="D27" i="37"/>
  <c r="D22" i="37"/>
  <c r="D15" i="37"/>
  <c r="D23" i="37"/>
  <c r="D16" i="37"/>
  <c r="D20" i="37"/>
  <c r="D21" i="37"/>
  <c r="D24" i="37"/>
  <c r="D28" i="37"/>
  <c r="D29" i="37"/>
  <c r="I40" i="37"/>
  <c r="P328" i="2"/>
  <c r="P336" i="2"/>
  <c r="P344" i="2"/>
  <c r="P352" i="2"/>
  <c r="P360" i="2"/>
  <c r="N360" i="2" s="1"/>
  <c r="P368" i="2"/>
  <c r="P376" i="2"/>
  <c r="N376" i="2" s="1"/>
  <c r="P384" i="2"/>
  <c r="N384" i="2" s="1"/>
  <c r="P392" i="2"/>
  <c r="P400" i="2"/>
  <c r="P408" i="2"/>
  <c r="P416" i="2"/>
  <c r="N416" i="2" s="1"/>
  <c r="P424" i="2"/>
  <c r="N424" i="2" s="1"/>
  <c r="P432" i="2"/>
  <c r="N432" i="2" s="1"/>
  <c r="P440" i="2"/>
  <c r="N440" i="2" s="1"/>
  <c r="P448" i="2"/>
  <c r="P456" i="2"/>
  <c r="N456" i="2" s="1"/>
  <c r="P464" i="2"/>
  <c r="N464" i="2" s="1"/>
  <c r="P472" i="2"/>
  <c r="P480" i="2"/>
  <c r="N480" i="2" s="1"/>
  <c r="P488" i="2"/>
  <c r="P496" i="2"/>
  <c r="N496" i="2" s="1"/>
  <c r="P504" i="2"/>
  <c r="N504" i="2" s="1"/>
  <c r="P512" i="2"/>
  <c r="N512" i="2" s="1"/>
  <c r="P520" i="2"/>
  <c r="N520" i="2" s="1"/>
  <c r="P528" i="2"/>
  <c r="P536" i="2"/>
  <c r="P544" i="2"/>
  <c r="N544" i="2" s="1"/>
  <c r="P552" i="2"/>
  <c r="N552" i="2" s="1"/>
  <c r="P560" i="2"/>
  <c r="N560" i="2" s="1"/>
  <c r="P568" i="2"/>
  <c r="P576" i="2"/>
  <c r="P584" i="2"/>
  <c r="P592" i="2"/>
  <c r="N592" i="2" s="1"/>
  <c r="P600" i="2"/>
  <c r="N600" i="2" s="1"/>
  <c r="P608" i="2"/>
  <c r="N608" i="2" s="1"/>
  <c r="P616" i="2"/>
  <c r="P624" i="2"/>
  <c r="N624" i="2" s="1"/>
  <c r="P632" i="2"/>
  <c r="N632" i="2" s="1"/>
  <c r="P640" i="2"/>
  <c r="P648" i="2"/>
  <c r="N648" i="2" s="1"/>
  <c r="P656" i="2"/>
  <c r="N656" i="2" s="1"/>
  <c r="P664" i="2"/>
  <c r="P672" i="2"/>
  <c r="N672" i="2" s="1"/>
  <c r="P680" i="2"/>
  <c r="P688" i="2"/>
  <c r="N688" i="2" s="1"/>
  <c r="P696" i="2"/>
  <c r="P704" i="2"/>
  <c r="P712" i="2"/>
  <c r="P720" i="2"/>
  <c r="N720" i="2" s="1"/>
  <c r="P728" i="2"/>
  <c r="N728" i="2" s="1"/>
  <c r="P734" i="2"/>
  <c r="N734" i="2" s="1"/>
  <c r="P742" i="2"/>
  <c r="P750" i="2"/>
  <c r="P758" i="2"/>
  <c r="N758" i="2" s="1"/>
  <c r="P766" i="2"/>
  <c r="P777" i="2"/>
  <c r="N777" i="2" s="1"/>
  <c r="P785" i="2"/>
  <c r="N785" i="2" s="1"/>
  <c r="P793" i="2"/>
  <c r="P801" i="2"/>
  <c r="P809" i="2"/>
  <c r="N809" i="2" s="1"/>
  <c r="P817" i="2"/>
  <c r="P825" i="2"/>
  <c r="N825" i="2" s="1"/>
  <c r="P833" i="2"/>
  <c r="P841" i="2"/>
  <c r="N841" i="2" s="1"/>
  <c r="P849" i="2"/>
  <c r="P857" i="2"/>
  <c r="N857" i="2" s="1"/>
  <c r="P865" i="2"/>
  <c r="N865" i="2" s="1"/>
  <c r="P873" i="2"/>
  <c r="N873" i="2" s="1"/>
  <c r="P881" i="2"/>
  <c r="N881" i="2" s="1"/>
  <c r="P889" i="2"/>
  <c r="P897" i="2"/>
  <c r="N897" i="2" s="1"/>
  <c r="P905" i="2"/>
  <c r="N905" i="2" s="1"/>
  <c r="P916" i="2"/>
  <c r="P924" i="2"/>
  <c r="N924" i="2" s="1"/>
  <c r="P932" i="2"/>
  <c r="P940" i="2"/>
  <c r="N940" i="2" s="1"/>
  <c r="P948" i="2"/>
  <c r="N948" i="2" s="1"/>
  <c r="P956" i="2"/>
  <c r="P970" i="2"/>
  <c r="N970" i="2" s="1"/>
  <c r="P978" i="2"/>
  <c r="P986" i="2"/>
  <c r="N986" i="2" s="1"/>
  <c r="P331" i="2"/>
  <c r="P339" i="2"/>
  <c r="P347" i="2"/>
  <c r="N347" i="2" s="1"/>
  <c r="P355" i="2"/>
  <c r="N355" i="2" s="1"/>
  <c r="P363" i="2"/>
  <c r="N363" i="2" s="1"/>
  <c r="P371" i="2"/>
  <c r="N371" i="2" s="1"/>
  <c r="P379" i="2"/>
  <c r="N379" i="2" s="1"/>
  <c r="P387" i="2"/>
  <c r="N387" i="2" s="1"/>
  <c r="P395" i="2"/>
  <c r="P403" i="2"/>
  <c r="N403" i="2" s="1"/>
  <c r="P411" i="2"/>
  <c r="N411" i="2" s="1"/>
  <c r="P419" i="2"/>
  <c r="N419" i="2" s="1"/>
  <c r="P427" i="2"/>
  <c r="N427" i="2" s="1"/>
  <c r="P435" i="2"/>
  <c r="P443" i="2"/>
  <c r="N443" i="2" s="1"/>
  <c r="P451" i="2"/>
  <c r="N451" i="2" s="1"/>
  <c r="P459" i="2"/>
  <c r="N459" i="2" s="1"/>
  <c r="P467" i="2"/>
  <c r="P475" i="2"/>
  <c r="P483" i="2"/>
  <c r="P491" i="2"/>
  <c r="P499" i="2"/>
  <c r="N499" i="2" s="1"/>
  <c r="P507" i="2"/>
  <c r="N507" i="2" s="1"/>
  <c r="P515" i="2"/>
  <c r="P523" i="2"/>
  <c r="N523" i="2" s="1"/>
  <c r="P531" i="2"/>
  <c r="P539" i="2"/>
  <c r="N539" i="2" s="1"/>
  <c r="P547" i="2"/>
  <c r="N547" i="2" s="1"/>
  <c r="P555" i="2"/>
  <c r="N555" i="2" s="1"/>
  <c r="P563" i="2"/>
  <c r="N563" i="2" s="1"/>
  <c r="P571" i="2"/>
  <c r="P579" i="2"/>
  <c r="P587" i="2"/>
  <c r="P595" i="2"/>
  <c r="P603" i="2"/>
  <c r="N603" i="2" s="1"/>
  <c r="P611" i="2"/>
  <c r="N611" i="2" s="1"/>
  <c r="P619" i="2"/>
  <c r="P627" i="2"/>
  <c r="P635" i="2"/>
  <c r="N635" i="2" s="1"/>
  <c r="P643" i="2"/>
  <c r="P651" i="2"/>
  <c r="P659" i="2"/>
  <c r="N659" i="2" s="1"/>
  <c r="P667" i="2"/>
  <c r="P675" i="2"/>
  <c r="N675" i="2" s="1"/>
  <c r="P683" i="2"/>
  <c r="P691" i="2"/>
  <c r="P699" i="2"/>
  <c r="N699" i="2" s="1"/>
  <c r="P707" i="2"/>
  <c r="P715" i="2"/>
  <c r="N715" i="2" s="1"/>
  <c r="P723" i="2"/>
  <c r="N723" i="2" s="1"/>
  <c r="P737" i="2"/>
  <c r="P745" i="2"/>
  <c r="P753" i="2"/>
  <c r="N753" i="2" s="1"/>
  <c r="P761" i="2"/>
  <c r="N761" i="2" s="1"/>
  <c r="P772" i="2"/>
  <c r="N772" i="2" s="1"/>
  <c r="P780" i="2"/>
  <c r="N780" i="2" s="1"/>
  <c r="P788" i="2"/>
  <c r="N788" i="2" s="1"/>
  <c r="P796" i="2"/>
  <c r="P804" i="2"/>
  <c r="P812" i="2"/>
  <c r="N812" i="2" s="1"/>
  <c r="P820" i="2"/>
  <c r="P828" i="2"/>
  <c r="P836" i="2"/>
  <c r="N836" i="2" s="1"/>
  <c r="P844" i="2"/>
  <c r="N844" i="2" s="1"/>
  <c r="P852" i="2"/>
  <c r="P860" i="2"/>
  <c r="N860" i="2" s="1"/>
  <c r="P868" i="2"/>
  <c r="N868" i="2" s="1"/>
  <c r="P876" i="2"/>
  <c r="N876" i="2" s="1"/>
  <c r="P884" i="2"/>
  <c r="P892" i="2"/>
  <c r="P900" i="2"/>
  <c r="N900" i="2" s="1"/>
  <c r="P908" i="2"/>
  <c r="N908" i="2" s="1"/>
  <c r="P911" i="2"/>
  <c r="P919" i="2"/>
  <c r="P927" i="2"/>
  <c r="N927" i="2" s="1"/>
  <c r="P935" i="2"/>
  <c r="N935" i="2" s="1"/>
  <c r="P943" i="2"/>
  <c r="N943" i="2" s="1"/>
  <c r="P951" i="2"/>
  <c r="N951" i="2" s="1"/>
  <c r="P959" i="2"/>
  <c r="N959" i="2" s="1"/>
  <c r="P973" i="2"/>
  <c r="N973" i="2" s="1"/>
  <c r="P981" i="2"/>
  <c r="N981" i="2" s="1"/>
  <c r="P989" i="2"/>
  <c r="N989" i="2" s="1"/>
  <c r="P326" i="2"/>
  <c r="N326" i="2" s="1"/>
  <c r="P334" i="2"/>
  <c r="P342" i="2"/>
  <c r="P350" i="2"/>
  <c r="P358" i="2"/>
  <c r="N358" i="2" s="1"/>
  <c r="P366" i="2"/>
  <c r="P374" i="2"/>
  <c r="N374" i="2" s="1"/>
  <c r="P382" i="2"/>
  <c r="N382" i="2" s="1"/>
  <c r="P390" i="2"/>
  <c r="N390" i="2" s="1"/>
  <c r="P398" i="2"/>
  <c r="P406" i="2"/>
  <c r="N406" i="2" s="1"/>
  <c r="P414" i="2"/>
  <c r="P422" i="2"/>
  <c r="N422" i="2" s="1"/>
  <c r="P430" i="2"/>
  <c r="N430" i="2" s="1"/>
  <c r="P438" i="2"/>
  <c r="P446" i="2"/>
  <c r="P454" i="2"/>
  <c r="N454" i="2" s="1"/>
  <c r="P462" i="2"/>
  <c r="N462" i="2" s="1"/>
  <c r="P470" i="2"/>
  <c r="P478" i="2"/>
  <c r="P486" i="2"/>
  <c r="P494" i="2"/>
  <c r="P502" i="2"/>
  <c r="N502" i="2" s="1"/>
  <c r="P510" i="2"/>
  <c r="N510" i="2" s="1"/>
  <c r="P518" i="2"/>
  <c r="N518" i="2" s="1"/>
  <c r="P526" i="2"/>
  <c r="P534" i="2"/>
  <c r="P542" i="2"/>
  <c r="N542" i="2" s="1"/>
  <c r="P550" i="2"/>
  <c r="N550" i="2" s="1"/>
  <c r="P558" i="2"/>
  <c r="N558" i="2" s="1"/>
  <c r="P566" i="2"/>
  <c r="N566" i="2" s="1"/>
  <c r="P574" i="2"/>
  <c r="P582" i="2"/>
  <c r="P590" i="2"/>
  <c r="P598" i="2"/>
  <c r="P606" i="2"/>
  <c r="N606" i="2" s="1"/>
  <c r="P614" i="2"/>
  <c r="P622" i="2"/>
  <c r="P630" i="2"/>
  <c r="N630" i="2" s="1"/>
  <c r="P638" i="2"/>
  <c r="N638" i="2" s="1"/>
  <c r="P646" i="2"/>
  <c r="P654" i="2"/>
  <c r="N654" i="2" s="1"/>
  <c r="P662" i="2"/>
  <c r="P670" i="2"/>
  <c r="P678" i="2"/>
  <c r="N678" i="2" s="1"/>
  <c r="P686" i="2"/>
  <c r="P694" i="2"/>
  <c r="P702" i="2"/>
  <c r="N702" i="2" s="1"/>
  <c r="P710" i="2"/>
  <c r="P718" i="2"/>
  <c r="N718" i="2" s="1"/>
  <c r="P726" i="2"/>
  <c r="N726" i="2" s="1"/>
  <c r="P732" i="2"/>
  <c r="N732" i="2" s="1"/>
  <c r="P740" i="2"/>
  <c r="P748" i="2"/>
  <c r="P756" i="2"/>
  <c r="N756" i="2" s="1"/>
  <c r="P764" i="2"/>
  <c r="P775" i="2"/>
  <c r="N775" i="2" s="1"/>
  <c r="P783" i="2"/>
  <c r="N783" i="2" s="1"/>
  <c r="P791" i="2"/>
  <c r="P799" i="2"/>
  <c r="P807" i="2"/>
  <c r="N807" i="2" s="1"/>
  <c r="P815" i="2"/>
  <c r="P823" i="2"/>
  <c r="N823" i="2" s="1"/>
  <c r="P831" i="2"/>
  <c r="P839" i="2"/>
  <c r="N839" i="2" s="1"/>
  <c r="P847" i="2"/>
  <c r="P855" i="2"/>
  <c r="P863" i="2"/>
  <c r="N863" i="2" s="1"/>
  <c r="P871" i="2"/>
  <c r="N871" i="2" s="1"/>
  <c r="P879" i="2"/>
  <c r="N879" i="2" s="1"/>
  <c r="P887" i="2"/>
  <c r="P895" i="2"/>
  <c r="P903" i="2"/>
  <c r="N903" i="2" s="1"/>
  <c r="P914" i="2"/>
  <c r="P922" i="2"/>
  <c r="N922" i="2" s="1"/>
  <c r="P930" i="2"/>
  <c r="P938" i="2"/>
  <c r="N938" i="2" s="1"/>
  <c r="P946" i="2"/>
  <c r="N946" i="2" s="1"/>
  <c r="P954" i="2"/>
  <c r="P962" i="2"/>
  <c r="P968" i="2"/>
  <c r="N968" i="2" s="1"/>
  <c r="P976" i="2"/>
  <c r="P984" i="2"/>
  <c r="N984" i="2" s="1"/>
  <c r="P992" i="2"/>
  <c r="N992" i="2" s="1"/>
  <c r="P995" i="2"/>
  <c r="N995" i="2" s="1"/>
  <c r="P329" i="2"/>
  <c r="P337" i="2"/>
  <c r="P345" i="2"/>
  <c r="P353" i="2"/>
  <c r="N353" i="2" s="1"/>
  <c r="P361" i="2"/>
  <c r="N361" i="2" s="1"/>
  <c r="P369" i="2"/>
  <c r="P377" i="2"/>
  <c r="N377" i="2" s="1"/>
  <c r="P385" i="2"/>
  <c r="N385" i="2" s="1"/>
  <c r="P393" i="2"/>
  <c r="P401" i="2"/>
  <c r="P409" i="2"/>
  <c r="P417" i="2"/>
  <c r="N417" i="2" s="1"/>
  <c r="P425" i="2"/>
  <c r="N425" i="2" s="1"/>
  <c r="P433" i="2"/>
  <c r="P441" i="2"/>
  <c r="N441" i="2" s="1"/>
  <c r="P449" i="2"/>
  <c r="P457" i="2"/>
  <c r="N457" i="2" s="1"/>
  <c r="P465" i="2"/>
  <c r="N465" i="2" s="1"/>
  <c r="P473" i="2"/>
  <c r="P481" i="2"/>
  <c r="P489" i="2"/>
  <c r="P497" i="2"/>
  <c r="N497" i="2" s="1"/>
  <c r="P505" i="2"/>
  <c r="N505" i="2" s="1"/>
  <c r="P513" i="2"/>
  <c r="N513" i="2" s="1"/>
  <c r="P521" i="2"/>
  <c r="N521" i="2" s="1"/>
  <c r="P529" i="2"/>
  <c r="P537" i="2"/>
  <c r="P545" i="2"/>
  <c r="N545" i="2" s="1"/>
  <c r="P553" i="2"/>
  <c r="N553" i="2" s="1"/>
  <c r="P561" i="2"/>
  <c r="N561" i="2" s="1"/>
  <c r="P569" i="2"/>
  <c r="P577" i="2"/>
  <c r="P585" i="2"/>
  <c r="P593" i="2"/>
  <c r="P601" i="2"/>
  <c r="N601" i="2" s="1"/>
  <c r="P609" i="2"/>
  <c r="N609" i="2" s="1"/>
  <c r="P617" i="2"/>
  <c r="P625" i="2"/>
  <c r="N625" i="2" s="1"/>
  <c r="P633" i="2"/>
  <c r="N633" i="2" s="1"/>
  <c r="P641" i="2"/>
  <c r="P649" i="2"/>
  <c r="N649" i="2" s="1"/>
  <c r="P657" i="2"/>
  <c r="N657" i="2" s="1"/>
  <c r="P665" i="2"/>
  <c r="P673" i="2"/>
  <c r="N673" i="2" s="1"/>
  <c r="P681" i="2"/>
  <c r="P689" i="2"/>
  <c r="P697" i="2"/>
  <c r="P705" i="2"/>
  <c r="P713" i="2"/>
  <c r="P721" i="2"/>
  <c r="N721" i="2" s="1"/>
  <c r="P729" i="2"/>
  <c r="N729" i="2" s="1"/>
  <c r="P735" i="2"/>
  <c r="P743" i="2"/>
  <c r="P751" i="2"/>
  <c r="N751" i="2" s="1"/>
  <c r="P759" i="2"/>
  <c r="N759" i="2" s="1"/>
  <c r="P767" i="2"/>
  <c r="N767" i="2" s="1"/>
  <c r="P770" i="2"/>
  <c r="N770" i="2" s="1"/>
  <c r="P778" i="2"/>
  <c r="N778" i="2" s="1"/>
  <c r="P786" i="2"/>
  <c r="N786" i="2" s="1"/>
  <c r="P794" i="2"/>
  <c r="P802" i="2"/>
  <c r="P810" i="2"/>
  <c r="N810" i="2" s="1"/>
  <c r="P818" i="2"/>
  <c r="P826" i="2"/>
  <c r="P834" i="2"/>
  <c r="N834" i="2" s="1"/>
  <c r="P842" i="2"/>
  <c r="N842" i="2" s="1"/>
  <c r="P850" i="2"/>
  <c r="P858" i="2"/>
  <c r="N858" i="2" s="1"/>
  <c r="P866" i="2"/>
  <c r="N866" i="2" s="1"/>
  <c r="P874" i="2"/>
  <c r="N874" i="2" s="1"/>
  <c r="P882" i="2"/>
  <c r="N882" i="2" s="1"/>
  <c r="P890" i="2"/>
  <c r="P898" i="2"/>
  <c r="N898" i="2" s="1"/>
  <c r="P906" i="2"/>
  <c r="N906" i="2" s="1"/>
  <c r="P917" i="2"/>
  <c r="P925" i="2"/>
  <c r="N925" i="2" s="1"/>
  <c r="P933" i="2"/>
  <c r="P941" i="2"/>
  <c r="N941" i="2" s="1"/>
  <c r="P949" i="2"/>
  <c r="N949" i="2" s="1"/>
  <c r="P957" i="2"/>
  <c r="P971" i="2"/>
  <c r="N971" i="2" s="1"/>
  <c r="P979" i="2"/>
  <c r="N979" i="2" s="1"/>
  <c r="P987" i="2"/>
  <c r="N987" i="2" s="1"/>
  <c r="P332" i="2"/>
  <c r="P340" i="2"/>
  <c r="N340" i="2" s="1"/>
  <c r="P348" i="2"/>
  <c r="N348" i="2" s="1"/>
  <c r="P356" i="2"/>
  <c r="P364" i="2"/>
  <c r="P372" i="2"/>
  <c r="N372" i="2" s="1"/>
  <c r="P380" i="2"/>
  <c r="N380" i="2" s="1"/>
  <c r="P388" i="2"/>
  <c r="N388" i="2" s="1"/>
  <c r="P396" i="2"/>
  <c r="P404" i="2"/>
  <c r="N404" i="2" s="1"/>
  <c r="P412" i="2"/>
  <c r="P420" i="2"/>
  <c r="N420" i="2" s="1"/>
  <c r="P428" i="2"/>
  <c r="N428" i="2" s="1"/>
  <c r="P436" i="2"/>
  <c r="P444" i="2"/>
  <c r="P452" i="2"/>
  <c r="N452" i="2" s="1"/>
  <c r="P460" i="2"/>
  <c r="N460" i="2" s="1"/>
  <c r="P468" i="2"/>
  <c r="P476" i="2"/>
  <c r="P484" i="2"/>
  <c r="P492" i="2"/>
  <c r="P500" i="2"/>
  <c r="N500" i="2" s="1"/>
  <c r="P508" i="2"/>
  <c r="N508" i="2" s="1"/>
  <c r="P516" i="2"/>
  <c r="P524" i="2"/>
  <c r="P532" i="2"/>
  <c r="P540" i="2"/>
  <c r="N540" i="2" s="1"/>
  <c r="P548" i="2"/>
  <c r="N548" i="2" s="1"/>
  <c r="P556" i="2"/>
  <c r="N556" i="2" s="1"/>
  <c r="P564" i="2"/>
  <c r="N564" i="2" s="1"/>
  <c r="P572" i="2"/>
  <c r="P580" i="2"/>
  <c r="N580" i="2" s="1"/>
  <c r="P588" i="2"/>
  <c r="P596" i="2"/>
  <c r="P604" i="2"/>
  <c r="N604" i="2" s="1"/>
  <c r="P612" i="2"/>
  <c r="N612" i="2" s="1"/>
  <c r="P620" i="2"/>
  <c r="P628" i="2"/>
  <c r="P636" i="2"/>
  <c r="N636" i="2" s="1"/>
  <c r="P644" i="2"/>
  <c r="P652" i="2"/>
  <c r="P660" i="2"/>
  <c r="N660" i="2" s="1"/>
  <c r="P668" i="2"/>
  <c r="P676" i="2"/>
  <c r="N676" i="2" s="1"/>
  <c r="P684" i="2"/>
  <c r="P692" i="2"/>
  <c r="P700" i="2"/>
  <c r="N700" i="2" s="1"/>
  <c r="P708" i="2"/>
  <c r="P716" i="2"/>
  <c r="N716" i="2" s="1"/>
  <c r="P724" i="2"/>
  <c r="N724" i="2" s="1"/>
  <c r="P738" i="2"/>
  <c r="P746" i="2"/>
  <c r="P754" i="2"/>
  <c r="N754" i="2" s="1"/>
  <c r="P762" i="2"/>
  <c r="N762" i="2" s="1"/>
  <c r="P773" i="2"/>
  <c r="N773" i="2" s="1"/>
  <c r="P781" i="2"/>
  <c r="N781" i="2" s="1"/>
  <c r="P789" i="2"/>
  <c r="N789" i="2" s="1"/>
  <c r="P797" i="2"/>
  <c r="P805" i="2"/>
  <c r="P813" i="2"/>
  <c r="N813" i="2" s="1"/>
  <c r="P821" i="2"/>
  <c r="P829" i="2"/>
  <c r="P837" i="2"/>
  <c r="N837" i="2" s="1"/>
  <c r="P845" i="2"/>
  <c r="N845" i="2" s="1"/>
  <c r="P853" i="2"/>
  <c r="P861" i="2"/>
  <c r="N861" i="2" s="1"/>
  <c r="P869" i="2"/>
  <c r="N869" i="2" s="1"/>
  <c r="P877" i="2"/>
  <c r="N877" i="2" s="1"/>
  <c r="P885" i="2"/>
  <c r="P893" i="2"/>
  <c r="P901" i="2"/>
  <c r="N901" i="2" s="1"/>
  <c r="P912" i="2"/>
  <c r="P920" i="2"/>
  <c r="P928" i="2"/>
  <c r="N928" i="2" s="1"/>
  <c r="P936" i="2"/>
  <c r="N936" i="2" s="1"/>
  <c r="P944" i="2"/>
  <c r="N944" i="2" s="1"/>
  <c r="P952" i="2"/>
  <c r="N952" i="2" s="1"/>
  <c r="P960" i="2"/>
  <c r="N960" i="2" s="1"/>
  <c r="P966" i="2"/>
  <c r="P974" i="2"/>
  <c r="N974" i="2" s="1"/>
  <c r="P982" i="2"/>
  <c r="N982" i="2" s="1"/>
  <c r="P990" i="2"/>
  <c r="N990" i="2" s="1"/>
  <c r="P330" i="2"/>
  <c r="P338" i="2"/>
  <c r="P346" i="2"/>
  <c r="P354" i="2"/>
  <c r="N354" i="2" s="1"/>
  <c r="P362" i="2"/>
  <c r="N362" i="2" s="1"/>
  <c r="P370" i="2"/>
  <c r="P378" i="2"/>
  <c r="N378" i="2" s="1"/>
  <c r="P386" i="2"/>
  <c r="N386" i="2" s="1"/>
  <c r="P394" i="2"/>
  <c r="P402" i="2"/>
  <c r="P410" i="2"/>
  <c r="P418" i="2"/>
  <c r="N418" i="2" s="1"/>
  <c r="P426" i="2"/>
  <c r="N426" i="2" s="1"/>
  <c r="P434" i="2"/>
  <c r="P442" i="2"/>
  <c r="N442" i="2" s="1"/>
  <c r="P450" i="2"/>
  <c r="P458" i="2"/>
  <c r="N458" i="2" s="1"/>
  <c r="P466" i="2"/>
  <c r="N466" i="2" s="1"/>
  <c r="P474" i="2"/>
  <c r="P482" i="2"/>
  <c r="P490" i="2"/>
  <c r="P498" i="2"/>
  <c r="N498" i="2" s="1"/>
  <c r="P506" i="2"/>
  <c r="N506" i="2" s="1"/>
  <c r="P514" i="2"/>
  <c r="P522" i="2"/>
  <c r="N522" i="2" s="1"/>
  <c r="P530" i="2"/>
  <c r="P538" i="2"/>
  <c r="N538" i="2" s="1"/>
  <c r="P546" i="2"/>
  <c r="N546" i="2" s="1"/>
  <c r="P554" i="2"/>
  <c r="N554" i="2" s="1"/>
  <c r="P562" i="2"/>
  <c r="N562" i="2" s="1"/>
  <c r="P570" i="2"/>
  <c r="P578" i="2"/>
  <c r="P586" i="2"/>
  <c r="P594" i="2"/>
  <c r="P602" i="2"/>
  <c r="N602" i="2" s="1"/>
  <c r="P610" i="2"/>
  <c r="N610" i="2" s="1"/>
  <c r="P618" i="2"/>
  <c r="P626" i="2"/>
  <c r="N626" i="2" s="1"/>
  <c r="P634" i="2"/>
  <c r="N634" i="2" s="1"/>
  <c r="P642" i="2"/>
  <c r="P650" i="2"/>
  <c r="N650" i="2" s="1"/>
  <c r="P658" i="2"/>
  <c r="N658" i="2" s="1"/>
  <c r="P666" i="2"/>
  <c r="P674" i="2"/>
  <c r="N674" i="2" s="1"/>
  <c r="P682" i="2"/>
  <c r="P690" i="2"/>
  <c r="P698" i="2"/>
  <c r="P706" i="2"/>
  <c r="P714" i="2"/>
  <c r="N714" i="2" s="1"/>
  <c r="P722" i="2"/>
  <c r="N722" i="2" s="1"/>
  <c r="P736" i="2"/>
  <c r="P744" i="2"/>
  <c r="P752" i="2"/>
  <c r="N752" i="2" s="1"/>
  <c r="P760" i="2"/>
  <c r="N760" i="2" s="1"/>
  <c r="P768" i="2"/>
  <c r="N768" i="2" s="1"/>
  <c r="P771" i="2"/>
  <c r="N771" i="2" s="1"/>
  <c r="P779" i="2"/>
  <c r="N779" i="2" s="1"/>
  <c r="P787" i="2"/>
  <c r="N787" i="2" s="1"/>
  <c r="P795" i="2"/>
  <c r="N795" i="2" s="1"/>
  <c r="P803" i="2"/>
  <c r="P811" i="2"/>
  <c r="N811" i="2" s="1"/>
  <c r="P819" i="2"/>
  <c r="P827" i="2"/>
  <c r="P835" i="2"/>
  <c r="N835" i="2" s="1"/>
  <c r="P843" i="2"/>
  <c r="N843" i="2" s="1"/>
  <c r="P343" i="2"/>
  <c r="P375" i="2"/>
  <c r="N375" i="2" s="1"/>
  <c r="P407" i="2"/>
  <c r="P439" i="2"/>
  <c r="P471" i="2"/>
  <c r="P503" i="2"/>
  <c r="N503" i="2" s="1"/>
  <c r="P535" i="2"/>
  <c r="N535" i="2" s="1"/>
  <c r="P567" i="2"/>
  <c r="P599" i="2"/>
  <c r="P631" i="2"/>
  <c r="N631" i="2" s="1"/>
  <c r="P663" i="2"/>
  <c r="P695" i="2"/>
  <c r="P727" i="2"/>
  <c r="N727" i="2" s="1"/>
  <c r="P763" i="2"/>
  <c r="P774" i="2"/>
  <c r="N774" i="2" s="1"/>
  <c r="P806" i="2"/>
  <c r="N806" i="2" s="1"/>
  <c r="P838" i="2"/>
  <c r="N838" i="2" s="1"/>
  <c r="P862" i="2"/>
  <c r="P872" i="2"/>
  <c r="N872" i="2" s="1"/>
  <c r="P899" i="2"/>
  <c r="N899" i="2" s="1"/>
  <c r="P926" i="2"/>
  <c r="N926" i="2" s="1"/>
  <c r="P953" i="2"/>
  <c r="N953" i="2" s="1"/>
  <c r="P963" i="2"/>
  <c r="P980" i="2"/>
  <c r="N980" i="2" s="1"/>
  <c r="P1002" i="2"/>
  <c r="P1010" i="2"/>
  <c r="P1018" i="2"/>
  <c r="N1018" i="2" s="1"/>
  <c r="P1026" i="2"/>
  <c r="P1034" i="2"/>
  <c r="N1034" i="2" s="1"/>
  <c r="P1042" i="2"/>
  <c r="N1042" i="2" s="1"/>
  <c r="P1050" i="2"/>
  <c r="N1050" i="2" s="1"/>
  <c r="P1058" i="2"/>
  <c r="N1058" i="2" s="1"/>
  <c r="P1069" i="2"/>
  <c r="P1077" i="2"/>
  <c r="N1077" i="2" s="1"/>
  <c r="P1085" i="2"/>
  <c r="P1093" i="2"/>
  <c r="N1093" i="2" s="1"/>
  <c r="P1110" i="2"/>
  <c r="N1110" i="2" s="1"/>
  <c r="P1118" i="2"/>
  <c r="P1126" i="2"/>
  <c r="N1126" i="2" s="1"/>
  <c r="P1134" i="2"/>
  <c r="N1134" i="2" s="1"/>
  <c r="P1142" i="2"/>
  <c r="N1142" i="2" s="1"/>
  <c r="P1150" i="2"/>
  <c r="P1158" i="2"/>
  <c r="N1158" i="2" s="1"/>
  <c r="P1166" i="2"/>
  <c r="N1166" i="2" s="1"/>
  <c r="P1174" i="2"/>
  <c r="N1174" i="2" s="1"/>
  <c r="P1182" i="2"/>
  <c r="N1182" i="2" s="1"/>
  <c r="P1189" i="2"/>
  <c r="N1189" i="2" s="1"/>
  <c r="P1199" i="2"/>
  <c r="N1199" i="2" s="1"/>
  <c r="P1207" i="2"/>
  <c r="N1207" i="2" s="1"/>
  <c r="P1214" i="2"/>
  <c r="N1214" i="2" s="1"/>
  <c r="P1222" i="2"/>
  <c r="P1230" i="2"/>
  <c r="N1230" i="2" s="1"/>
  <c r="P1238" i="2"/>
  <c r="N1238" i="2" s="1"/>
  <c r="P1245" i="2"/>
  <c r="N1245" i="2" s="1"/>
  <c r="P1253" i="2"/>
  <c r="N1253" i="2" s="1"/>
  <c r="P1261" i="2"/>
  <c r="P1269" i="2"/>
  <c r="N1269" i="2" s="1"/>
  <c r="P1277" i="2"/>
  <c r="N1277" i="2" s="1"/>
  <c r="P1285" i="2"/>
  <c r="P1293" i="2"/>
  <c r="P1301" i="2"/>
  <c r="N1301" i="2" s="1"/>
  <c r="P1309" i="2"/>
  <c r="N1309" i="2" s="1"/>
  <c r="P1317" i="2"/>
  <c r="N1317" i="2" s="1"/>
  <c r="P1325" i="2"/>
  <c r="N1325" i="2" s="1"/>
  <c r="P1333" i="2"/>
  <c r="P1341" i="2"/>
  <c r="N1341" i="2" s="1"/>
  <c r="P1349" i="2"/>
  <c r="N1349" i="2" s="1"/>
  <c r="P1357" i="2"/>
  <c r="N1357" i="2" s="1"/>
  <c r="P1365" i="2"/>
  <c r="N1365" i="2" s="1"/>
  <c r="P1373" i="2"/>
  <c r="P1381" i="2"/>
  <c r="N1381" i="2" s="1"/>
  <c r="P1389" i="2"/>
  <c r="N1389" i="2" s="1"/>
  <c r="P1397" i="2"/>
  <c r="N1397" i="2" s="1"/>
  <c r="P1405" i="2"/>
  <c r="N1405" i="2" s="1"/>
  <c r="P333" i="2"/>
  <c r="P365" i="2"/>
  <c r="P397" i="2"/>
  <c r="P429" i="2"/>
  <c r="N429" i="2" s="1"/>
  <c r="P461" i="2"/>
  <c r="N461" i="2" s="1"/>
  <c r="P493" i="2"/>
  <c r="P525" i="2"/>
  <c r="P557" i="2"/>
  <c r="N557" i="2" s="1"/>
  <c r="P589" i="2"/>
  <c r="P621" i="2"/>
  <c r="P653" i="2"/>
  <c r="N653" i="2" s="1"/>
  <c r="P685" i="2"/>
  <c r="P717" i="2"/>
  <c r="N717" i="2" s="1"/>
  <c r="P749" i="2"/>
  <c r="P792" i="2"/>
  <c r="P824" i="2"/>
  <c r="N824" i="2" s="1"/>
  <c r="P859" i="2"/>
  <c r="N859" i="2" s="1"/>
  <c r="P886" i="2"/>
  <c r="P896" i="2"/>
  <c r="N896" i="2" s="1"/>
  <c r="P913" i="2"/>
  <c r="P923" i="2"/>
  <c r="N923" i="2" s="1"/>
  <c r="P950" i="2"/>
  <c r="N950" i="2" s="1"/>
  <c r="P967" i="2"/>
  <c r="N967" i="2" s="1"/>
  <c r="P977" i="2"/>
  <c r="P997" i="2"/>
  <c r="N997" i="2" s="1"/>
  <c r="P1005" i="2"/>
  <c r="P1013" i="2"/>
  <c r="N1013" i="2" s="1"/>
  <c r="P1021" i="2"/>
  <c r="N1021" i="2" s="1"/>
  <c r="P1029" i="2"/>
  <c r="P1037" i="2"/>
  <c r="N1037" i="2" s="1"/>
  <c r="P1045" i="2"/>
  <c r="N1045" i="2" s="1"/>
  <c r="P1053" i="2"/>
  <c r="N1053" i="2" s="1"/>
  <c r="P1061" i="2"/>
  <c r="N1061" i="2" s="1"/>
  <c r="P1064" i="2"/>
  <c r="N1064" i="2" s="1"/>
  <c r="P1072" i="2"/>
  <c r="P1080" i="2"/>
  <c r="N1080" i="2" s="1"/>
  <c r="P1088" i="2"/>
  <c r="N1088" i="2" s="1"/>
  <c r="P1097" i="2"/>
  <c r="P1113" i="2"/>
  <c r="N1113" i="2" s="1"/>
  <c r="P1121" i="2"/>
  <c r="N1121" i="2" s="1"/>
  <c r="P1129" i="2"/>
  <c r="N1129" i="2" s="1"/>
  <c r="P1137" i="2"/>
  <c r="N1137" i="2" s="1"/>
  <c r="P1145" i="2"/>
  <c r="N1145" i="2" s="1"/>
  <c r="P1153" i="2"/>
  <c r="N1153" i="2" s="1"/>
  <c r="P1161" i="2"/>
  <c r="N1161" i="2" s="1"/>
  <c r="P1169" i="2"/>
  <c r="N1169" i="2" s="1"/>
  <c r="P1177" i="2"/>
  <c r="N1177" i="2" s="1"/>
  <c r="P1185" i="2"/>
  <c r="N1185" i="2" s="1"/>
  <c r="P1194" i="2"/>
  <c r="P1202" i="2"/>
  <c r="N1202" i="2" s="1"/>
  <c r="P1209" i="2"/>
  <c r="N1209" i="2" s="1"/>
  <c r="P1217" i="2"/>
  <c r="N1217" i="2" s="1"/>
  <c r="P1225" i="2"/>
  <c r="N1225" i="2" s="1"/>
  <c r="P1233" i="2"/>
  <c r="N1233" i="2" s="1"/>
  <c r="P1240" i="2"/>
  <c r="N1240" i="2" s="1"/>
  <c r="P1248" i="2"/>
  <c r="N1248" i="2" s="1"/>
  <c r="P1256" i="2"/>
  <c r="P1264" i="2"/>
  <c r="N1264" i="2" s="1"/>
  <c r="P1272" i="2"/>
  <c r="N1272" i="2" s="1"/>
  <c r="P1280" i="2"/>
  <c r="N1280" i="2" s="1"/>
  <c r="P1288" i="2"/>
  <c r="N1288" i="2" s="1"/>
  <c r="P1296" i="2"/>
  <c r="N1296" i="2" s="1"/>
  <c r="P1304" i="2"/>
  <c r="N1304" i="2" s="1"/>
  <c r="P1312" i="2"/>
  <c r="P1320" i="2"/>
  <c r="N1320" i="2" s="1"/>
  <c r="P1328" i="2"/>
  <c r="N1328" i="2" s="1"/>
  <c r="P1336" i="2"/>
  <c r="N1336" i="2" s="1"/>
  <c r="P1344" i="2"/>
  <c r="N1344" i="2" s="1"/>
  <c r="P1352" i="2"/>
  <c r="P1360" i="2"/>
  <c r="N1360" i="2" s="1"/>
  <c r="P1368" i="2"/>
  <c r="N1368" i="2" s="1"/>
  <c r="P1376" i="2"/>
  <c r="P1384" i="2"/>
  <c r="N1384" i="2" s="1"/>
  <c r="P1392" i="2"/>
  <c r="N1392" i="2" s="1"/>
  <c r="P1400" i="2"/>
  <c r="P1408" i="2"/>
  <c r="N1408" i="2" s="1"/>
  <c r="P1416" i="2"/>
  <c r="N1416" i="2" s="1"/>
  <c r="P1424" i="2"/>
  <c r="N1424" i="2" s="1"/>
  <c r="P1432" i="2"/>
  <c r="N1432" i="2" s="1"/>
  <c r="P1440" i="2"/>
  <c r="N1440" i="2" s="1"/>
  <c r="P1448" i="2"/>
  <c r="N1448" i="2" s="1"/>
  <c r="P1456" i="2"/>
  <c r="N1456" i="2" s="1"/>
  <c r="P1464" i="2"/>
  <c r="N1464" i="2" s="1"/>
  <c r="P1472" i="2"/>
  <c r="P1480" i="2"/>
  <c r="N1480" i="2" s="1"/>
  <c r="P351" i="2"/>
  <c r="P383" i="2"/>
  <c r="N383" i="2" s="1"/>
  <c r="P415" i="2"/>
  <c r="P447" i="2"/>
  <c r="P479" i="2"/>
  <c r="P511" i="2"/>
  <c r="N511" i="2" s="1"/>
  <c r="P543" i="2"/>
  <c r="N543" i="2" s="1"/>
  <c r="P575" i="2"/>
  <c r="P607" i="2"/>
  <c r="N607" i="2" s="1"/>
  <c r="P639" i="2"/>
  <c r="P671" i="2"/>
  <c r="N671" i="2" s="1"/>
  <c r="P703" i="2"/>
  <c r="N703" i="2" s="1"/>
  <c r="P739" i="2"/>
  <c r="P782" i="2"/>
  <c r="N782" i="2" s="1"/>
  <c r="P814" i="2"/>
  <c r="P846" i="2"/>
  <c r="P856" i="2"/>
  <c r="N856" i="2" s="1"/>
  <c r="P883" i="2"/>
  <c r="P910" i="2"/>
  <c r="N910" i="2" s="1"/>
  <c r="P937" i="2"/>
  <c r="N937" i="2" s="1"/>
  <c r="P947" i="2"/>
  <c r="N947" i="2" s="1"/>
  <c r="P991" i="2"/>
  <c r="N991" i="2" s="1"/>
  <c r="P1000" i="2"/>
  <c r="N1000" i="2" s="1"/>
  <c r="P1008" i="2"/>
  <c r="P1016" i="2"/>
  <c r="N1016" i="2" s="1"/>
  <c r="P1024" i="2"/>
  <c r="P1032" i="2"/>
  <c r="P1040" i="2"/>
  <c r="P1048" i="2"/>
  <c r="N1048" i="2" s="1"/>
  <c r="P1056" i="2"/>
  <c r="N1056" i="2" s="1"/>
  <c r="P1067" i="2"/>
  <c r="P1075" i="2"/>
  <c r="N1075" i="2" s="1"/>
  <c r="P1083" i="2"/>
  <c r="N1083" i="2" s="1"/>
  <c r="P1091" i="2"/>
  <c r="N1091" i="2" s="1"/>
  <c r="P1108" i="2"/>
  <c r="N1108" i="2" s="1"/>
  <c r="P1116" i="2"/>
  <c r="N1116" i="2" s="1"/>
  <c r="P1124" i="2"/>
  <c r="N1124" i="2" s="1"/>
  <c r="P1132" i="2"/>
  <c r="N1132" i="2" s="1"/>
  <c r="P1140" i="2"/>
  <c r="N1140" i="2" s="1"/>
  <c r="P1148" i="2"/>
  <c r="P1156" i="2"/>
  <c r="N1156" i="2" s="1"/>
  <c r="P1164" i="2"/>
  <c r="N1164" i="2" s="1"/>
  <c r="P1172" i="2"/>
  <c r="N1172" i="2" s="1"/>
  <c r="P1180" i="2"/>
  <c r="N1180" i="2" s="1"/>
  <c r="P1187" i="2"/>
  <c r="N1187" i="2" s="1"/>
  <c r="P1197" i="2"/>
  <c r="P1205" i="2"/>
  <c r="N1205" i="2" s="1"/>
  <c r="P1212" i="2"/>
  <c r="N1212" i="2" s="1"/>
  <c r="P1220" i="2"/>
  <c r="P1228" i="2"/>
  <c r="P1236" i="2"/>
  <c r="N1236" i="2" s="1"/>
  <c r="P1243" i="2"/>
  <c r="N1243" i="2" s="1"/>
  <c r="P1251" i="2"/>
  <c r="N1251" i="2" s="1"/>
  <c r="P1259" i="2"/>
  <c r="N1259" i="2" s="1"/>
  <c r="P1267" i="2"/>
  <c r="N1267" i="2" s="1"/>
  <c r="P1275" i="2"/>
  <c r="N1275" i="2" s="1"/>
  <c r="P1283" i="2"/>
  <c r="N1283" i="2" s="1"/>
  <c r="P1291" i="2"/>
  <c r="N1291" i="2" s="1"/>
  <c r="P1299" i="2"/>
  <c r="N1299" i="2" s="1"/>
  <c r="P1307" i="2"/>
  <c r="N1307" i="2" s="1"/>
  <c r="P1315" i="2"/>
  <c r="P1323" i="2"/>
  <c r="N1323" i="2" s="1"/>
  <c r="P1331" i="2"/>
  <c r="N1331" i="2" s="1"/>
  <c r="P1339" i="2"/>
  <c r="N1339" i="2" s="1"/>
  <c r="P1347" i="2"/>
  <c r="N1347" i="2" s="1"/>
  <c r="P1355" i="2"/>
  <c r="N1355" i="2" s="1"/>
  <c r="P1363" i="2"/>
  <c r="N1363" i="2" s="1"/>
  <c r="P1371" i="2"/>
  <c r="N1371" i="2" s="1"/>
  <c r="P1379" i="2"/>
  <c r="N1379" i="2" s="1"/>
  <c r="P1387" i="2"/>
  <c r="N1387" i="2" s="1"/>
  <c r="P1395" i="2"/>
  <c r="N1395" i="2" s="1"/>
  <c r="P1403" i="2"/>
  <c r="N1403" i="2" s="1"/>
  <c r="P1411" i="2"/>
  <c r="N1411" i="2" s="1"/>
  <c r="P1419" i="2"/>
  <c r="N1419" i="2" s="1"/>
  <c r="P1427" i="2"/>
  <c r="N1427" i="2" s="1"/>
  <c r="P1435" i="2"/>
  <c r="N1435" i="2" s="1"/>
  <c r="P1443" i="2"/>
  <c r="N1443" i="2" s="1"/>
  <c r="P1451" i="2"/>
  <c r="N1451" i="2" s="1"/>
  <c r="P341" i="2"/>
  <c r="P373" i="2"/>
  <c r="N373" i="2" s="1"/>
  <c r="P405" i="2"/>
  <c r="N405" i="2" s="1"/>
  <c r="P437" i="2"/>
  <c r="P469" i="2"/>
  <c r="P501" i="2"/>
  <c r="N501" i="2" s="1"/>
  <c r="P533" i="2"/>
  <c r="P565" i="2"/>
  <c r="N565" i="2" s="1"/>
  <c r="P597" i="2"/>
  <c r="P629" i="2"/>
  <c r="P661" i="2"/>
  <c r="P693" i="2"/>
  <c r="P725" i="2"/>
  <c r="N725" i="2" s="1"/>
  <c r="P757" i="2"/>
  <c r="N757" i="2" s="1"/>
  <c r="P800" i="2"/>
  <c r="P832" i="2"/>
  <c r="P870" i="2"/>
  <c r="N870" i="2" s="1"/>
  <c r="P880" i="2"/>
  <c r="N880" i="2" s="1"/>
  <c r="P907" i="2"/>
  <c r="N907" i="2" s="1"/>
  <c r="P934" i="2"/>
  <c r="P961" i="2"/>
  <c r="N961" i="2" s="1"/>
  <c r="P988" i="2"/>
  <c r="N988" i="2" s="1"/>
  <c r="P1003" i="2"/>
  <c r="P1011" i="2"/>
  <c r="N1011" i="2" s="1"/>
  <c r="P1019" i="2"/>
  <c r="N1019" i="2" s="1"/>
  <c r="P1027" i="2"/>
  <c r="P1035" i="2"/>
  <c r="N1035" i="2" s="1"/>
  <c r="P1043" i="2"/>
  <c r="N1043" i="2" s="1"/>
  <c r="P1051" i="2"/>
  <c r="N1051" i="2" s="1"/>
  <c r="P1059" i="2"/>
  <c r="N1059" i="2" s="1"/>
  <c r="P1070" i="2"/>
  <c r="P1078" i="2"/>
  <c r="N1078" i="2" s="1"/>
  <c r="P1086" i="2"/>
  <c r="P1111" i="2"/>
  <c r="N1111" i="2" s="1"/>
  <c r="P1119" i="2"/>
  <c r="N1119" i="2" s="1"/>
  <c r="P1127" i="2"/>
  <c r="N1127" i="2" s="1"/>
  <c r="P1135" i="2"/>
  <c r="N1135" i="2" s="1"/>
  <c r="P1143" i="2"/>
  <c r="N1143" i="2" s="1"/>
  <c r="P1151" i="2"/>
  <c r="P1159" i="2"/>
  <c r="N1159" i="2" s="1"/>
  <c r="P1167" i="2"/>
  <c r="N1167" i="2" s="1"/>
  <c r="P1175" i="2"/>
  <c r="N1175" i="2" s="1"/>
  <c r="P1183" i="2"/>
  <c r="N1183" i="2" s="1"/>
  <c r="P1192" i="2"/>
  <c r="N1192" i="2" s="1"/>
  <c r="P1200" i="2"/>
  <c r="N1200" i="2" s="1"/>
  <c r="P1208" i="2"/>
  <c r="N1208" i="2" s="1"/>
  <c r="P1215" i="2"/>
  <c r="N1215" i="2" s="1"/>
  <c r="P1223" i="2"/>
  <c r="N1223" i="2" s="1"/>
  <c r="P1231" i="2"/>
  <c r="N1231" i="2" s="1"/>
  <c r="P1246" i="2"/>
  <c r="N1246" i="2" s="1"/>
  <c r="P1254" i="2"/>
  <c r="N1254" i="2" s="1"/>
  <c r="P1262" i="2"/>
  <c r="N1262" i="2" s="1"/>
  <c r="P1270" i="2"/>
  <c r="N1270" i="2" s="1"/>
  <c r="P1278" i="2"/>
  <c r="N1278" i="2" s="1"/>
  <c r="P1286" i="2"/>
  <c r="P1294" i="2"/>
  <c r="P1302" i="2"/>
  <c r="N1302" i="2" s="1"/>
  <c r="P1310" i="2"/>
  <c r="N1310" i="2" s="1"/>
  <c r="P1318" i="2"/>
  <c r="N1318" i="2" s="1"/>
  <c r="P1326" i="2"/>
  <c r="N1326" i="2" s="1"/>
  <c r="P1334" i="2"/>
  <c r="P1342" i="2"/>
  <c r="N1342" i="2" s="1"/>
  <c r="P1350" i="2"/>
  <c r="N1350" i="2" s="1"/>
  <c r="P1358" i="2"/>
  <c r="N1358" i="2" s="1"/>
  <c r="P1366" i="2"/>
  <c r="N1366" i="2" s="1"/>
  <c r="P1374" i="2"/>
  <c r="N1374" i="2" s="1"/>
  <c r="P1382" i="2"/>
  <c r="N1382" i="2" s="1"/>
  <c r="P1390" i="2"/>
  <c r="N1390" i="2" s="1"/>
  <c r="P1398" i="2"/>
  <c r="N1398" i="2" s="1"/>
  <c r="P1406" i="2"/>
  <c r="N1406" i="2" s="1"/>
  <c r="P1414" i="2"/>
  <c r="N1414" i="2" s="1"/>
  <c r="P1422" i="2"/>
  <c r="N1422" i="2" s="1"/>
  <c r="P1430" i="2"/>
  <c r="N1430" i="2" s="1"/>
  <c r="P1438" i="2"/>
  <c r="N1438" i="2" s="1"/>
  <c r="P1446" i="2"/>
  <c r="N1446" i="2" s="1"/>
  <c r="P1454" i="2"/>
  <c r="N1454" i="2" s="1"/>
  <c r="P1462" i="2"/>
  <c r="N1462" i="2" s="1"/>
  <c r="P1470" i="2"/>
  <c r="N1470" i="2" s="1"/>
  <c r="P1478" i="2"/>
  <c r="N1478" i="2" s="1"/>
  <c r="P327" i="2"/>
  <c r="N327" i="2" s="1"/>
  <c r="P359" i="2"/>
  <c r="N359" i="2" s="1"/>
  <c r="P391" i="2"/>
  <c r="N391" i="2" s="1"/>
  <c r="P423" i="2"/>
  <c r="N423" i="2" s="1"/>
  <c r="P455" i="2"/>
  <c r="N455" i="2" s="1"/>
  <c r="P487" i="2"/>
  <c r="N487" i="2" s="1"/>
  <c r="P519" i="2"/>
  <c r="N519" i="2" s="1"/>
  <c r="P551" i="2"/>
  <c r="N551" i="2" s="1"/>
  <c r="P583" i="2"/>
  <c r="P615" i="2"/>
  <c r="P647" i="2"/>
  <c r="P679" i="2"/>
  <c r="P711" i="2"/>
  <c r="P747" i="2"/>
  <c r="P790" i="2"/>
  <c r="P822" i="2"/>
  <c r="P867" i="2"/>
  <c r="N867" i="2" s="1"/>
  <c r="P894" i="2"/>
  <c r="P904" i="2"/>
  <c r="N904" i="2" s="1"/>
  <c r="P921" i="2"/>
  <c r="N921" i="2" s="1"/>
  <c r="P931" i="2"/>
  <c r="P958" i="2"/>
  <c r="N958" i="2" s="1"/>
  <c r="P975" i="2"/>
  <c r="N975" i="2" s="1"/>
  <c r="P985" i="2"/>
  <c r="N985" i="2" s="1"/>
  <c r="P998" i="2"/>
  <c r="N998" i="2" s="1"/>
  <c r="P1006" i="2"/>
  <c r="P1014" i="2"/>
  <c r="N1014" i="2" s="1"/>
  <c r="P1022" i="2"/>
  <c r="N1022" i="2" s="1"/>
  <c r="P1030" i="2"/>
  <c r="P1038" i="2"/>
  <c r="N1038" i="2" s="1"/>
  <c r="P1046" i="2"/>
  <c r="N1046" i="2" s="1"/>
  <c r="P1054" i="2"/>
  <c r="N1054" i="2" s="1"/>
  <c r="P1062" i="2"/>
  <c r="N1062" i="2" s="1"/>
  <c r="P1065" i="2"/>
  <c r="N1065" i="2" s="1"/>
  <c r="P1073" i="2"/>
  <c r="P1081" i="2"/>
  <c r="N1081" i="2" s="1"/>
  <c r="P1089" i="2"/>
  <c r="N1089" i="2" s="1"/>
  <c r="P1106" i="2"/>
  <c r="P1114" i="2"/>
  <c r="N1114" i="2" s="1"/>
  <c r="P1122" i="2"/>
  <c r="N1122" i="2" s="1"/>
  <c r="P1130" i="2"/>
  <c r="N1130" i="2" s="1"/>
  <c r="P1138" i="2"/>
  <c r="N1138" i="2" s="1"/>
  <c r="P1146" i="2"/>
  <c r="N1146" i="2" s="1"/>
  <c r="P1154" i="2"/>
  <c r="N1154" i="2" s="1"/>
  <c r="P1162" i="2"/>
  <c r="N1162" i="2" s="1"/>
  <c r="P1170" i="2"/>
  <c r="N1170" i="2" s="1"/>
  <c r="P1178" i="2"/>
  <c r="N1178" i="2" s="1"/>
  <c r="P1186" i="2"/>
  <c r="N1186" i="2" s="1"/>
  <c r="P1195" i="2"/>
  <c r="P1203" i="2"/>
  <c r="N1203" i="2" s="1"/>
  <c r="P1210" i="2"/>
  <c r="N1210" i="2" s="1"/>
  <c r="P1218" i="2"/>
  <c r="P1226" i="2"/>
  <c r="P1234" i="2"/>
  <c r="N1234" i="2" s="1"/>
  <c r="P1241" i="2"/>
  <c r="N1241" i="2" s="1"/>
  <c r="P1249" i="2"/>
  <c r="N1249" i="2" s="1"/>
  <c r="P1257" i="2"/>
  <c r="N1257" i="2" s="1"/>
  <c r="P1265" i="2"/>
  <c r="N1265" i="2" s="1"/>
  <c r="P1273" i="2"/>
  <c r="N1273" i="2" s="1"/>
  <c r="P1281" i="2"/>
  <c r="N1281" i="2" s="1"/>
  <c r="P1289" i="2"/>
  <c r="N1289" i="2" s="1"/>
  <c r="P1297" i="2"/>
  <c r="N1297" i="2" s="1"/>
  <c r="P1305" i="2"/>
  <c r="N1305" i="2" s="1"/>
  <c r="P1313" i="2"/>
  <c r="N1313" i="2" s="1"/>
  <c r="P1321" i="2"/>
  <c r="N1321" i="2" s="1"/>
  <c r="P1329" i="2"/>
  <c r="N1329" i="2" s="1"/>
  <c r="P1337" i="2"/>
  <c r="N1337" i="2" s="1"/>
  <c r="P1345" i="2"/>
  <c r="N1345" i="2" s="1"/>
  <c r="P1353" i="2"/>
  <c r="P1361" i="2"/>
  <c r="N1361" i="2" s="1"/>
  <c r="P1369" i="2"/>
  <c r="N1369" i="2" s="1"/>
  <c r="P1377" i="2"/>
  <c r="P1385" i="2"/>
  <c r="N1385" i="2" s="1"/>
  <c r="P1393" i="2"/>
  <c r="N1393" i="2" s="1"/>
  <c r="P1401" i="2"/>
  <c r="N1401" i="2" s="1"/>
  <c r="P1409" i="2"/>
  <c r="N1409" i="2" s="1"/>
  <c r="P1417" i="2"/>
  <c r="N1417" i="2" s="1"/>
  <c r="P1425" i="2"/>
  <c r="N1425" i="2" s="1"/>
  <c r="P1433" i="2"/>
  <c r="N1433" i="2" s="1"/>
  <c r="P1441" i="2"/>
  <c r="P1449" i="2"/>
  <c r="N1449" i="2" s="1"/>
  <c r="P1457" i="2"/>
  <c r="N1457" i="2" s="1"/>
  <c r="P1465" i="2"/>
  <c r="N1465" i="2" s="1"/>
  <c r="P1473" i="2"/>
  <c r="P349" i="2"/>
  <c r="P381" i="2"/>
  <c r="N381" i="2" s="1"/>
  <c r="P413" i="2"/>
  <c r="P445" i="2"/>
  <c r="P477" i="2"/>
  <c r="P509" i="2"/>
  <c r="N509" i="2" s="1"/>
  <c r="P541" i="2"/>
  <c r="N541" i="2" s="1"/>
  <c r="P573" i="2"/>
  <c r="P605" i="2"/>
  <c r="N605" i="2" s="1"/>
  <c r="P637" i="2"/>
  <c r="N637" i="2" s="1"/>
  <c r="P669" i="2"/>
  <c r="P701" i="2"/>
  <c r="N701" i="2" s="1"/>
  <c r="P733" i="2"/>
  <c r="N733" i="2" s="1"/>
  <c r="P765" i="2"/>
  <c r="P776" i="2"/>
  <c r="P808" i="2"/>
  <c r="N808" i="2" s="1"/>
  <c r="P840" i="2"/>
  <c r="N840" i="2" s="1"/>
  <c r="P854" i="2"/>
  <c r="P864" i="2"/>
  <c r="N864" i="2" s="1"/>
  <c r="P891" i="2"/>
  <c r="P918" i="2"/>
  <c r="P945" i="2"/>
  <c r="P955" i="2"/>
  <c r="P972" i="2"/>
  <c r="N972" i="2" s="1"/>
  <c r="P1001" i="2"/>
  <c r="P1009" i="2"/>
  <c r="P1017" i="2"/>
  <c r="N1017" i="2" s="1"/>
  <c r="P1025" i="2"/>
  <c r="P1033" i="2"/>
  <c r="P1041" i="2"/>
  <c r="N1041" i="2" s="1"/>
  <c r="P1049" i="2"/>
  <c r="N1049" i="2" s="1"/>
  <c r="P1057" i="2"/>
  <c r="N1057" i="2" s="1"/>
  <c r="P1068" i="2"/>
  <c r="P1076" i="2"/>
  <c r="N1076" i="2" s="1"/>
  <c r="P1084" i="2"/>
  <c r="P1092" i="2"/>
  <c r="N1092" i="2" s="1"/>
  <c r="P1109" i="2"/>
  <c r="N1109" i="2" s="1"/>
  <c r="P1117" i="2"/>
  <c r="N1117" i="2" s="1"/>
  <c r="P1125" i="2"/>
  <c r="N1125" i="2" s="1"/>
  <c r="P1133" i="2"/>
  <c r="N1133" i="2" s="1"/>
  <c r="P1141" i="2"/>
  <c r="N1141" i="2" s="1"/>
  <c r="P1149" i="2"/>
  <c r="P1157" i="2"/>
  <c r="N1157" i="2" s="1"/>
  <c r="P1165" i="2"/>
  <c r="N1165" i="2" s="1"/>
  <c r="P1173" i="2"/>
  <c r="N1173" i="2" s="1"/>
  <c r="P1181" i="2"/>
  <c r="N1181" i="2" s="1"/>
  <c r="P1188" i="2"/>
  <c r="N1188" i="2" s="1"/>
  <c r="P1191" i="2"/>
  <c r="N1191" i="2" s="1"/>
  <c r="P1198" i="2"/>
  <c r="N1198" i="2" s="1"/>
  <c r="P1206" i="2"/>
  <c r="N1206" i="2" s="1"/>
  <c r="P1213" i="2"/>
  <c r="N1213" i="2" s="1"/>
  <c r="P1221" i="2"/>
  <c r="P1229" i="2"/>
  <c r="N1229" i="2" s="1"/>
  <c r="P1237" i="2"/>
  <c r="N1237" i="2" s="1"/>
  <c r="P1244" i="2"/>
  <c r="N1244" i="2" s="1"/>
  <c r="P1252" i="2"/>
  <c r="N1252" i="2" s="1"/>
  <c r="P1260" i="2"/>
  <c r="P1268" i="2"/>
  <c r="N1268" i="2" s="1"/>
  <c r="P1276" i="2"/>
  <c r="N1276" i="2" s="1"/>
  <c r="P1284" i="2"/>
  <c r="P1292" i="2"/>
  <c r="N1292" i="2" s="1"/>
  <c r="P1300" i="2"/>
  <c r="N1300" i="2" s="1"/>
  <c r="P1308" i="2"/>
  <c r="N1308" i="2" s="1"/>
  <c r="P1316" i="2"/>
  <c r="N1316" i="2" s="1"/>
  <c r="P1324" i="2"/>
  <c r="N1324" i="2" s="1"/>
  <c r="P1332" i="2"/>
  <c r="N1332" i="2" s="1"/>
  <c r="P1340" i="2"/>
  <c r="N1340" i="2" s="1"/>
  <c r="P1348" i="2"/>
  <c r="N1348" i="2" s="1"/>
  <c r="P1356" i="2"/>
  <c r="N1356" i="2" s="1"/>
  <c r="P1364" i="2"/>
  <c r="N1364" i="2" s="1"/>
  <c r="P335" i="2"/>
  <c r="N335" i="2" s="1"/>
  <c r="P367" i="2"/>
  <c r="P399" i="2"/>
  <c r="P431" i="2"/>
  <c r="N431" i="2" s="1"/>
  <c r="P463" i="2"/>
  <c r="N463" i="2" s="1"/>
  <c r="P495" i="2"/>
  <c r="N495" i="2" s="1"/>
  <c r="P527" i="2"/>
  <c r="P559" i="2"/>
  <c r="N559" i="2" s="1"/>
  <c r="P591" i="2"/>
  <c r="P623" i="2"/>
  <c r="N623" i="2" s="1"/>
  <c r="P655" i="2"/>
  <c r="N655" i="2" s="1"/>
  <c r="P687" i="2"/>
  <c r="P719" i="2"/>
  <c r="N719" i="2" s="1"/>
  <c r="P755" i="2"/>
  <c r="N755" i="2" s="1"/>
  <c r="P798" i="2"/>
  <c r="P830" i="2"/>
  <c r="P851" i="2"/>
  <c r="P878" i="2"/>
  <c r="N878" i="2" s="1"/>
  <c r="P888" i="2"/>
  <c r="P915" i="2"/>
  <c r="P942" i="2"/>
  <c r="N942" i="2" s="1"/>
  <c r="P969" i="2"/>
  <c r="N969" i="2" s="1"/>
  <c r="P996" i="2"/>
  <c r="N996" i="2" s="1"/>
  <c r="P1004" i="2"/>
  <c r="P1012" i="2"/>
  <c r="N1012" i="2" s="1"/>
  <c r="P1020" i="2"/>
  <c r="N1020" i="2" s="1"/>
  <c r="P1028" i="2"/>
  <c r="P1036" i="2"/>
  <c r="N1036" i="2" s="1"/>
  <c r="P1044" i="2"/>
  <c r="N1044" i="2" s="1"/>
  <c r="P1052" i="2"/>
  <c r="N1052" i="2" s="1"/>
  <c r="P1060" i="2"/>
  <c r="N1060" i="2" s="1"/>
  <c r="P1071" i="2"/>
  <c r="P1079" i="2"/>
  <c r="N1079" i="2" s="1"/>
  <c r="P1087" i="2"/>
  <c r="N1087" i="2" s="1"/>
  <c r="P1112" i="2"/>
  <c r="N1112" i="2" s="1"/>
  <c r="P1120" i="2"/>
  <c r="N1120" i="2" s="1"/>
  <c r="P1128" i="2"/>
  <c r="N1128" i="2" s="1"/>
  <c r="P1136" i="2"/>
  <c r="N1136" i="2" s="1"/>
  <c r="P1144" i="2"/>
  <c r="N1144" i="2" s="1"/>
  <c r="P1152" i="2"/>
  <c r="N1152" i="2" s="1"/>
  <c r="P1160" i="2"/>
  <c r="N1160" i="2" s="1"/>
  <c r="P1168" i="2"/>
  <c r="N1168" i="2" s="1"/>
  <c r="P1176" i="2"/>
  <c r="N1176" i="2" s="1"/>
  <c r="P1184" i="2"/>
  <c r="N1184" i="2" s="1"/>
  <c r="P1193" i="2"/>
  <c r="N1193" i="2" s="1"/>
  <c r="P1201" i="2"/>
  <c r="N1201" i="2" s="1"/>
  <c r="P1216" i="2"/>
  <c r="N1216" i="2" s="1"/>
  <c r="P1224" i="2"/>
  <c r="N1224" i="2" s="1"/>
  <c r="P1232" i="2"/>
  <c r="N1232" i="2" s="1"/>
  <c r="P1239" i="2"/>
  <c r="N1239" i="2" s="1"/>
  <c r="P1247" i="2"/>
  <c r="N1247" i="2" s="1"/>
  <c r="P1255" i="2"/>
  <c r="N1255" i="2" s="1"/>
  <c r="P1263" i="2"/>
  <c r="N1263" i="2" s="1"/>
  <c r="P1271" i="2"/>
  <c r="N1271" i="2" s="1"/>
  <c r="P1279" i="2"/>
  <c r="N1279" i="2" s="1"/>
  <c r="P1287" i="2"/>
  <c r="N1287" i="2" s="1"/>
  <c r="P1295" i="2"/>
  <c r="N1295" i="2" s="1"/>
  <c r="P1303" i="2"/>
  <c r="N1303" i="2" s="1"/>
  <c r="P1311" i="2"/>
  <c r="P1319" i="2"/>
  <c r="N1319" i="2" s="1"/>
  <c r="P1327" i="2"/>
  <c r="N1327" i="2" s="1"/>
  <c r="P1335" i="2"/>
  <c r="P1343" i="2"/>
  <c r="N1343" i="2" s="1"/>
  <c r="P1351" i="2"/>
  <c r="N1351" i="2" s="1"/>
  <c r="P1359" i="2"/>
  <c r="N1359" i="2" s="1"/>
  <c r="P1367" i="2"/>
  <c r="N1367" i="2" s="1"/>
  <c r="P1375" i="2"/>
  <c r="N1375" i="2" s="1"/>
  <c r="P1383" i="2"/>
  <c r="N1383" i="2" s="1"/>
  <c r="P1391" i="2"/>
  <c r="N1391" i="2" s="1"/>
  <c r="P1399" i="2"/>
  <c r="P1407" i="2"/>
  <c r="N1407" i="2" s="1"/>
  <c r="P1415" i="2"/>
  <c r="N1415" i="2" s="1"/>
  <c r="P1423" i="2"/>
  <c r="N1423" i="2" s="1"/>
  <c r="P1431" i="2"/>
  <c r="N1431" i="2" s="1"/>
  <c r="P1439" i="2"/>
  <c r="N1439" i="2" s="1"/>
  <c r="P1447" i="2"/>
  <c r="N1447" i="2" s="1"/>
  <c r="P1455" i="2"/>
  <c r="N1455" i="2" s="1"/>
  <c r="P1463" i="2"/>
  <c r="N1463" i="2" s="1"/>
  <c r="P1471" i="2"/>
  <c r="N1471" i="2" s="1"/>
  <c r="P1479" i="2"/>
  <c r="N1479" i="2" s="1"/>
  <c r="P357" i="2"/>
  <c r="N357" i="2" s="1"/>
  <c r="P613" i="2"/>
  <c r="P983" i="2"/>
  <c r="N983" i="2" s="1"/>
  <c r="P1047" i="2"/>
  <c r="N1047" i="2" s="1"/>
  <c r="P1066" i="2"/>
  <c r="P1123" i="2"/>
  <c r="N1123" i="2" s="1"/>
  <c r="P1204" i="2"/>
  <c r="N1204" i="2" s="1"/>
  <c r="P1266" i="2"/>
  <c r="N1266" i="2" s="1"/>
  <c r="P1330" i="2"/>
  <c r="N1330" i="2" s="1"/>
  <c r="P1396" i="2"/>
  <c r="N1396" i="2" s="1"/>
  <c r="P1434" i="2"/>
  <c r="N1434" i="2" s="1"/>
  <c r="P1437" i="2"/>
  <c r="N1437" i="2" s="1"/>
  <c r="P1444" i="2"/>
  <c r="P1467" i="2"/>
  <c r="N1467" i="2" s="1"/>
  <c r="P1488" i="2"/>
  <c r="N1488" i="2" s="1"/>
  <c r="P1496" i="2"/>
  <c r="N1496" i="2" s="1"/>
  <c r="P1504" i="2"/>
  <c r="N1504" i="2" s="1"/>
  <c r="P1512" i="2"/>
  <c r="N1512" i="2" s="1"/>
  <c r="P1520" i="2"/>
  <c r="N1520" i="2" s="1"/>
  <c r="P1528" i="2"/>
  <c r="N1528" i="2" s="1"/>
  <c r="P1539" i="2"/>
  <c r="N1539" i="2" s="1"/>
  <c r="P1547" i="2"/>
  <c r="N1547" i="2" s="1"/>
  <c r="P1552" i="2"/>
  <c r="N1552" i="2" s="1"/>
  <c r="P1560" i="2"/>
  <c r="P1568" i="2"/>
  <c r="N1568" i="2" s="1"/>
  <c r="P1576" i="2"/>
  <c r="N1576" i="2" s="1"/>
  <c r="P1584" i="2"/>
  <c r="N1584" i="2" s="1"/>
  <c r="P1592" i="2"/>
  <c r="N1592" i="2" s="1"/>
  <c r="P1600" i="2"/>
  <c r="N1600" i="2" s="1"/>
  <c r="P1608" i="2"/>
  <c r="N1608" i="2" s="1"/>
  <c r="P1616" i="2"/>
  <c r="N1616" i="2" s="1"/>
  <c r="P1567" i="2"/>
  <c r="N1567" i="2" s="1"/>
  <c r="P1570" i="2"/>
  <c r="N1570" i="2" s="1"/>
  <c r="P1602" i="2"/>
  <c r="N1602" i="2" s="1"/>
  <c r="P1115" i="2"/>
  <c r="N1115" i="2" s="1"/>
  <c r="P1322" i="2"/>
  <c r="N1322" i="2" s="1"/>
  <c r="P1493" i="2"/>
  <c r="N1493" i="2" s="1"/>
  <c r="P1509" i="2"/>
  <c r="N1509" i="2" s="1"/>
  <c r="P1544" i="2"/>
  <c r="N1544" i="2" s="1"/>
  <c r="P1589" i="2"/>
  <c r="N1589" i="2" s="1"/>
  <c r="P1613" i="2"/>
  <c r="N1613" i="2" s="1"/>
  <c r="P389" i="2"/>
  <c r="N389" i="2" s="1"/>
  <c r="P645" i="2"/>
  <c r="P1055" i="2"/>
  <c r="N1055" i="2" s="1"/>
  <c r="P1074" i="2"/>
  <c r="N1074" i="2" s="1"/>
  <c r="P1131" i="2"/>
  <c r="N1131" i="2" s="1"/>
  <c r="P1211" i="2"/>
  <c r="N1211" i="2" s="1"/>
  <c r="P1274" i="2"/>
  <c r="N1274" i="2" s="1"/>
  <c r="P1338" i="2"/>
  <c r="N1338" i="2" s="1"/>
  <c r="P1386" i="2"/>
  <c r="N1386" i="2" s="1"/>
  <c r="P1458" i="2"/>
  <c r="N1458" i="2" s="1"/>
  <c r="P1474" i="2"/>
  <c r="N1474" i="2" s="1"/>
  <c r="P1483" i="2"/>
  <c r="N1483" i="2" s="1"/>
  <c r="P1491" i="2"/>
  <c r="N1491" i="2" s="1"/>
  <c r="P1499" i="2"/>
  <c r="N1499" i="2" s="1"/>
  <c r="P1507" i="2"/>
  <c r="N1507" i="2" s="1"/>
  <c r="P1515" i="2"/>
  <c r="P1523" i="2"/>
  <c r="N1523" i="2" s="1"/>
  <c r="P1534" i="2"/>
  <c r="N1534" i="2" s="1"/>
  <c r="P1542" i="2"/>
  <c r="N1542" i="2" s="1"/>
  <c r="P1550" i="2"/>
  <c r="N1550" i="2" s="1"/>
  <c r="P1555" i="2"/>
  <c r="P1563" i="2"/>
  <c r="N1563" i="2" s="1"/>
  <c r="P1571" i="2"/>
  <c r="P1579" i="2"/>
  <c r="P1587" i="2"/>
  <c r="N1587" i="2" s="1"/>
  <c r="P1595" i="2"/>
  <c r="N1595" i="2" s="1"/>
  <c r="P1603" i="2"/>
  <c r="N1603" i="2" s="1"/>
  <c r="P1611" i="2"/>
  <c r="N1611" i="2" s="1"/>
  <c r="P1619" i="2"/>
  <c r="N1619" i="2" s="1"/>
  <c r="P1607" i="2"/>
  <c r="N1607" i="2" s="1"/>
  <c r="P1578" i="2"/>
  <c r="N1578" i="2" s="1"/>
  <c r="P1039" i="2"/>
  <c r="N1039" i="2" s="1"/>
  <c r="P1413" i="2"/>
  <c r="N1413" i="2" s="1"/>
  <c r="P1460" i="2"/>
  <c r="N1460" i="2" s="1"/>
  <c r="P1605" i="2"/>
  <c r="N1605" i="2" s="1"/>
  <c r="P421" i="2"/>
  <c r="N421" i="2" s="1"/>
  <c r="P677" i="2"/>
  <c r="N677" i="2" s="1"/>
  <c r="P929" i="2"/>
  <c r="N929" i="2" s="1"/>
  <c r="P999" i="2"/>
  <c r="N999" i="2" s="1"/>
  <c r="P1082" i="2"/>
  <c r="N1082" i="2" s="1"/>
  <c r="P1139" i="2"/>
  <c r="N1139" i="2" s="1"/>
  <c r="P1219" i="2"/>
  <c r="P1282" i="2"/>
  <c r="N1282" i="2" s="1"/>
  <c r="P1346" i="2"/>
  <c r="N1346" i="2" s="1"/>
  <c r="P1372" i="2"/>
  <c r="N1372" i="2" s="1"/>
  <c r="P1404" i="2"/>
  <c r="N1404" i="2" s="1"/>
  <c r="P1418" i="2"/>
  <c r="N1418" i="2" s="1"/>
  <c r="P1421" i="2"/>
  <c r="N1421" i="2" s="1"/>
  <c r="P1428" i="2"/>
  <c r="N1428" i="2" s="1"/>
  <c r="P1461" i="2"/>
  <c r="N1461" i="2" s="1"/>
  <c r="P1477" i="2"/>
  <c r="N1477" i="2" s="1"/>
  <c r="P1486" i="2"/>
  <c r="N1486" i="2" s="1"/>
  <c r="P1494" i="2"/>
  <c r="N1494" i="2" s="1"/>
  <c r="P1502" i="2"/>
  <c r="N1502" i="2" s="1"/>
  <c r="P1510" i="2"/>
  <c r="N1510" i="2" s="1"/>
  <c r="P1518" i="2"/>
  <c r="P1526" i="2"/>
  <c r="N1526" i="2" s="1"/>
  <c r="P1537" i="2"/>
  <c r="N1537" i="2" s="1"/>
  <c r="P1545" i="2"/>
  <c r="N1545" i="2" s="1"/>
  <c r="P1558" i="2"/>
  <c r="N1558" i="2" s="1"/>
  <c r="P1566" i="2"/>
  <c r="P1574" i="2"/>
  <c r="N1574" i="2" s="1"/>
  <c r="P1582" i="2"/>
  <c r="P1590" i="2"/>
  <c r="N1590" i="2" s="1"/>
  <c r="P1598" i="2"/>
  <c r="P1606" i="2"/>
  <c r="N1606" i="2" s="1"/>
  <c r="P1614" i="2"/>
  <c r="N1614" i="2" s="1"/>
  <c r="P1591" i="2"/>
  <c r="N1591" i="2" s="1"/>
  <c r="P1562" i="2"/>
  <c r="N1562" i="2" s="1"/>
  <c r="P1586" i="2"/>
  <c r="N1586" i="2" s="1"/>
  <c r="P1618" i="2"/>
  <c r="N1618" i="2" s="1"/>
  <c r="P581" i="2"/>
  <c r="N581" i="2" s="1"/>
  <c r="P1258" i="2"/>
  <c r="N1258" i="2" s="1"/>
  <c r="P1410" i="2"/>
  <c r="N1410" i="2" s="1"/>
  <c r="P1485" i="2"/>
  <c r="N1485" i="2" s="1"/>
  <c r="P1501" i="2"/>
  <c r="N1501" i="2" s="1"/>
  <c r="P1525" i="2"/>
  <c r="P1557" i="2"/>
  <c r="P453" i="2"/>
  <c r="N453" i="2" s="1"/>
  <c r="P709" i="2"/>
  <c r="P784" i="2"/>
  <c r="N784" i="2" s="1"/>
  <c r="P902" i="2"/>
  <c r="N902" i="2" s="1"/>
  <c r="P1007" i="2"/>
  <c r="P1090" i="2"/>
  <c r="N1090" i="2" s="1"/>
  <c r="P1147" i="2"/>
  <c r="N1147" i="2" s="1"/>
  <c r="P1227" i="2"/>
  <c r="P1290" i="2"/>
  <c r="N1290" i="2" s="1"/>
  <c r="P1354" i="2"/>
  <c r="N1354" i="2" s="1"/>
  <c r="P1394" i="2"/>
  <c r="N1394" i="2" s="1"/>
  <c r="P1442" i="2"/>
  <c r="P1445" i="2"/>
  <c r="N1445" i="2" s="1"/>
  <c r="P1452" i="2"/>
  <c r="N1452" i="2" s="1"/>
  <c r="P1468" i="2"/>
  <c r="N1468" i="2" s="1"/>
  <c r="P1481" i="2"/>
  <c r="N1481" i="2" s="1"/>
  <c r="P1489" i="2"/>
  <c r="N1489" i="2" s="1"/>
  <c r="P1497" i="2"/>
  <c r="N1497" i="2" s="1"/>
  <c r="P1505" i="2"/>
  <c r="N1505" i="2" s="1"/>
  <c r="P1513" i="2"/>
  <c r="N1513" i="2" s="1"/>
  <c r="P1521" i="2"/>
  <c r="N1521" i="2" s="1"/>
  <c r="P1529" i="2"/>
  <c r="P1532" i="2"/>
  <c r="P1540" i="2"/>
  <c r="N1540" i="2" s="1"/>
  <c r="P1548" i="2"/>
  <c r="P1553" i="2"/>
  <c r="P1561" i="2"/>
  <c r="N1561" i="2" s="1"/>
  <c r="P1569" i="2"/>
  <c r="N1569" i="2" s="1"/>
  <c r="P1577" i="2"/>
  <c r="N1577" i="2" s="1"/>
  <c r="P1585" i="2"/>
  <c r="P1593" i="2"/>
  <c r="N1593" i="2" s="1"/>
  <c r="P1601" i="2"/>
  <c r="N1601" i="2" s="1"/>
  <c r="P1609" i="2"/>
  <c r="N1609" i="2" s="1"/>
  <c r="P1617" i="2"/>
  <c r="N1617" i="2" s="1"/>
  <c r="P1583" i="2"/>
  <c r="P1599" i="2"/>
  <c r="N1599" i="2" s="1"/>
  <c r="P1610" i="2"/>
  <c r="N1610" i="2" s="1"/>
  <c r="P939" i="2"/>
  <c r="N939" i="2" s="1"/>
  <c r="P1179" i="2"/>
  <c r="N1179" i="2" s="1"/>
  <c r="P1378" i="2"/>
  <c r="P1476" i="2"/>
  <c r="N1476" i="2" s="1"/>
  <c r="P1565" i="2"/>
  <c r="N1565" i="2" s="1"/>
  <c r="P485" i="2"/>
  <c r="P741" i="2"/>
  <c r="P816" i="2"/>
  <c r="P875" i="2"/>
  <c r="N875" i="2" s="1"/>
  <c r="P1015" i="2"/>
  <c r="N1015" i="2" s="1"/>
  <c r="P1155" i="2"/>
  <c r="N1155" i="2" s="1"/>
  <c r="P1235" i="2"/>
  <c r="N1235" i="2" s="1"/>
  <c r="P1298" i="2"/>
  <c r="N1298" i="2" s="1"/>
  <c r="P1362" i="2"/>
  <c r="N1362" i="2" s="1"/>
  <c r="P1380" i="2"/>
  <c r="P1412" i="2"/>
  <c r="N1412" i="2" s="1"/>
  <c r="P1459" i="2"/>
  <c r="N1459" i="2" s="1"/>
  <c r="P1475" i="2"/>
  <c r="P1484" i="2"/>
  <c r="N1484" i="2" s="1"/>
  <c r="P1492" i="2"/>
  <c r="N1492" i="2" s="1"/>
  <c r="P1500" i="2"/>
  <c r="N1500" i="2" s="1"/>
  <c r="P1508" i="2"/>
  <c r="P1516" i="2"/>
  <c r="P1524" i="2"/>
  <c r="N1524" i="2" s="1"/>
  <c r="P1535" i="2"/>
  <c r="N1535" i="2" s="1"/>
  <c r="P1543" i="2"/>
  <c r="P1551" i="2"/>
  <c r="N1551" i="2" s="1"/>
  <c r="P1556" i="2"/>
  <c r="N1556" i="2" s="1"/>
  <c r="P1564" i="2"/>
  <c r="N1564" i="2" s="1"/>
  <c r="P1572" i="2"/>
  <c r="N1572" i="2" s="1"/>
  <c r="P1580" i="2"/>
  <c r="P1588" i="2"/>
  <c r="N1588" i="2" s="1"/>
  <c r="P1596" i="2"/>
  <c r="P1604" i="2"/>
  <c r="N1604" i="2" s="1"/>
  <c r="P1612" i="2"/>
  <c r="N1612" i="2" s="1"/>
  <c r="P1559" i="2"/>
  <c r="N1559" i="2" s="1"/>
  <c r="P1575" i="2"/>
  <c r="N1575" i="2" s="1"/>
  <c r="P1615" i="2"/>
  <c r="N1615" i="2" s="1"/>
  <c r="P1196" i="2"/>
  <c r="N1196" i="2" s="1"/>
  <c r="P1420" i="2"/>
  <c r="N1420" i="2" s="1"/>
  <c r="P1517" i="2"/>
  <c r="P1536" i="2"/>
  <c r="N1536" i="2" s="1"/>
  <c r="P1573" i="2"/>
  <c r="N1573" i="2" s="1"/>
  <c r="P1581" i="2"/>
  <c r="P1597" i="2"/>
  <c r="P517" i="2"/>
  <c r="N517" i="2" s="1"/>
  <c r="P848" i="2"/>
  <c r="P993" i="2"/>
  <c r="N993" i="2" s="1"/>
  <c r="P1023" i="2"/>
  <c r="N1023" i="2" s="1"/>
  <c r="P1163" i="2"/>
  <c r="N1163" i="2" s="1"/>
  <c r="P1242" i="2"/>
  <c r="N1242" i="2" s="1"/>
  <c r="P1306" i="2"/>
  <c r="N1306" i="2" s="1"/>
  <c r="P1370" i="2"/>
  <c r="N1370" i="2" s="1"/>
  <c r="P1402" i="2"/>
  <c r="P1426" i="2"/>
  <c r="N1426" i="2" s="1"/>
  <c r="P1429" i="2"/>
  <c r="N1429" i="2" s="1"/>
  <c r="P1436" i="2"/>
  <c r="N1436" i="2" s="1"/>
  <c r="P1466" i="2"/>
  <c r="N1466" i="2" s="1"/>
  <c r="P1487" i="2"/>
  <c r="N1487" i="2" s="1"/>
  <c r="P1495" i="2"/>
  <c r="N1495" i="2" s="1"/>
  <c r="P1503" i="2"/>
  <c r="N1503" i="2" s="1"/>
  <c r="P1511" i="2"/>
  <c r="N1511" i="2" s="1"/>
  <c r="P1519" i="2"/>
  <c r="N1519" i="2" s="1"/>
  <c r="P1527" i="2"/>
  <c r="N1527" i="2" s="1"/>
  <c r="P1538" i="2"/>
  <c r="N1538" i="2" s="1"/>
  <c r="P1546" i="2"/>
  <c r="N1546" i="2" s="1"/>
  <c r="P549" i="2"/>
  <c r="N549" i="2" s="1"/>
  <c r="P1031" i="2"/>
  <c r="P1107" i="2"/>
  <c r="N1107" i="2" s="1"/>
  <c r="P1171" i="2"/>
  <c r="N1171" i="2" s="1"/>
  <c r="P1250" i="2"/>
  <c r="N1250" i="2" s="1"/>
  <c r="P1314" i="2"/>
  <c r="N1314" i="2" s="1"/>
  <c r="P1388" i="2"/>
  <c r="N1388" i="2" s="1"/>
  <c r="P1450" i="2"/>
  <c r="N1450" i="2" s="1"/>
  <c r="P1453" i="2"/>
  <c r="N1453" i="2" s="1"/>
  <c r="P1469" i="2"/>
  <c r="N1469" i="2" s="1"/>
  <c r="P1482" i="2"/>
  <c r="N1482" i="2" s="1"/>
  <c r="P1490" i="2"/>
  <c r="N1490" i="2" s="1"/>
  <c r="P1498" i="2"/>
  <c r="N1498" i="2" s="1"/>
  <c r="P1506" i="2"/>
  <c r="N1506" i="2" s="1"/>
  <c r="P1514" i="2"/>
  <c r="N1514" i="2" s="1"/>
  <c r="P1522" i="2"/>
  <c r="N1522" i="2" s="1"/>
  <c r="P1530" i="2"/>
  <c r="P1533" i="2"/>
  <c r="N1533" i="2" s="1"/>
  <c r="P1541" i="2"/>
  <c r="N1541" i="2" s="1"/>
  <c r="P1549" i="2"/>
  <c r="N1549" i="2" s="1"/>
  <c r="P1554" i="2"/>
  <c r="P1594" i="2"/>
  <c r="N1594" i="2" s="1"/>
  <c r="P325" i="2"/>
  <c r="N325" i="2" s="1"/>
  <c r="P10" i="2"/>
  <c r="N10" i="2" s="1"/>
  <c r="P11" i="2"/>
  <c r="N11" i="2" s="1"/>
  <c r="P19" i="2"/>
  <c r="N19" i="2" s="1"/>
  <c r="P25" i="2"/>
  <c r="N25" i="2" s="1"/>
  <c r="P29" i="2"/>
  <c r="N29" i="2" s="1"/>
  <c r="P33" i="2"/>
  <c r="N33" i="2" s="1"/>
  <c r="P37" i="2"/>
  <c r="N37" i="2" s="1"/>
  <c r="P41" i="2"/>
  <c r="N41" i="2" s="1"/>
  <c r="P45" i="2"/>
  <c r="N45" i="2" s="1"/>
  <c r="P49" i="2"/>
  <c r="N49" i="2" s="1"/>
  <c r="P53" i="2"/>
  <c r="N53" i="2" s="1"/>
  <c r="P75" i="2"/>
  <c r="N75" i="2" s="1"/>
  <c r="P79" i="2"/>
  <c r="N79" i="2" s="1"/>
  <c r="P90" i="2"/>
  <c r="N90" i="2" s="1"/>
  <c r="P94" i="2"/>
  <c r="N94" i="2" s="1"/>
  <c r="P101" i="2"/>
  <c r="N101" i="2" s="1"/>
  <c r="P108" i="2"/>
  <c r="N108" i="2" s="1"/>
  <c r="P112" i="2"/>
  <c r="P115" i="2"/>
  <c r="N115" i="2" s="1"/>
  <c r="P132" i="2"/>
  <c r="N132" i="2" s="1"/>
  <c r="P139" i="2"/>
  <c r="P143" i="2"/>
  <c r="P146" i="2"/>
  <c r="N146" i="2" s="1"/>
  <c r="P150" i="2"/>
  <c r="P153" i="2"/>
  <c r="N153" i="2" s="1"/>
  <c r="P160" i="2"/>
  <c r="N160" i="2" s="1"/>
  <c r="P170" i="2"/>
  <c r="N170" i="2" s="1"/>
  <c r="P174" i="2"/>
  <c r="N174" i="2" s="1"/>
  <c r="P181" i="2"/>
  <c r="N181" i="2" s="1"/>
  <c r="P184" i="2"/>
  <c r="N184" i="2" s="1"/>
  <c r="P188" i="2"/>
  <c r="N188" i="2" s="1"/>
  <c r="P195" i="2"/>
  <c r="P198" i="2"/>
  <c r="P202" i="2"/>
  <c r="N202" i="2" s="1"/>
  <c r="P212" i="2"/>
  <c r="P215" i="2"/>
  <c r="N215" i="2" s="1"/>
  <c r="P218" i="2"/>
  <c r="N218" i="2" s="1"/>
  <c r="P226" i="2"/>
  <c r="P237" i="2"/>
  <c r="P240" i="2"/>
  <c r="N240" i="2" s="1"/>
  <c r="P245" i="2"/>
  <c r="P250" i="2"/>
  <c r="N250" i="2" s="1"/>
  <c r="P270" i="2"/>
  <c r="P283" i="2"/>
  <c r="N283" i="2" s="1"/>
  <c r="P291" i="2"/>
  <c r="P12" i="2"/>
  <c r="N12" i="2" s="1"/>
  <c r="P20" i="2"/>
  <c r="N20" i="2" s="1"/>
  <c r="P60" i="2"/>
  <c r="N60" i="2" s="1"/>
  <c r="P64" i="2"/>
  <c r="N64" i="2" s="1"/>
  <c r="P68" i="2"/>
  <c r="P72" i="2"/>
  <c r="N72" i="2" s="1"/>
  <c r="P83" i="2"/>
  <c r="N83" i="2" s="1"/>
  <c r="P87" i="2"/>
  <c r="N87" i="2" s="1"/>
  <c r="P105" i="2"/>
  <c r="N105" i="2" s="1"/>
  <c r="P116" i="2"/>
  <c r="P120" i="2"/>
  <c r="N120" i="2" s="1"/>
  <c r="P125" i="2"/>
  <c r="N125" i="2" s="1"/>
  <c r="P129" i="2"/>
  <c r="N129" i="2" s="1"/>
  <c r="P136" i="2"/>
  <c r="N136" i="2" s="1"/>
  <c r="P157" i="2"/>
  <c r="N157" i="2" s="1"/>
  <c r="P164" i="2"/>
  <c r="N164" i="2" s="1"/>
  <c r="P196" i="2"/>
  <c r="N196" i="2" s="1"/>
  <c r="P206" i="2"/>
  <c r="N206" i="2" s="1"/>
  <c r="P222" i="2"/>
  <c r="N222" i="2" s="1"/>
  <c r="P227" i="2"/>
  <c r="P232" i="2"/>
  <c r="P254" i="2"/>
  <c r="N254" i="2" s="1"/>
  <c r="P257" i="2"/>
  <c r="N257" i="2" s="1"/>
  <c r="P261" i="2"/>
  <c r="N261" i="2" s="1"/>
  <c r="P265" i="2"/>
  <c r="N265" i="2" s="1"/>
  <c r="P273" i="2"/>
  <c r="P277" i="2"/>
  <c r="P292" i="2"/>
  <c r="P296" i="2"/>
  <c r="P300" i="2"/>
  <c r="N300" i="2" s="1"/>
  <c r="P303" i="2"/>
  <c r="N303" i="2" s="1"/>
  <c r="P306" i="2"/>
  <c r="N306" i="2" s="1"/>
  <c r="P213" i="2"/>
  <c r="P233" i="2"/>
  <c r="P238" i="2"/>
  <c r="N238" i="2" s="1"/>
  <c r="P251" i="2"/>
  <c r="N251" i="2" s="1"/>
  <c r="P284" i="2"/>
  <c r="N284" i="2" s="1"/>
  <c r="P293" i="2"/>
  <c r="P313" i="2"/>
  <c r="N313" i="2" s="1"/>
  <c r="P323" i="2"/>
  <c r="N323" i="2" s="1"/>
  <c r="P216" i="2"/>
  <c r="N216" i="2" s="1"/>
  <c r="P255" i="2"/>
  <c r="N255" i="2" s="1"/>
  <c r="P271" i="2"/>
  <c r="P320" i="2"/>
  <c r="N320" i="2" s="1"/>
  <c r="P114" i="2"/>
  <c r="N114" i="2" s="1"/>
  <c r="P180" i="2"/>
  <c r="N180" i="2" s="1"/>
  <c r="P217" i="2"/>
  <c r="N217" i="2" s="1"/>
  <c r="P253" i="2"/>
  <c r="N253" i="2" s="1"/>
  <c r="P315" i="2"/>
  <c r="P71" i="2"/>
  <c r="N71" i="2" s="1"/>
  <c r="P104" i="2"/>
  <c r="N104" i="2" s="1"/>
  <c r="P167" i="2"/>
  <c r="N167" i="2" s="1"/>
  <c r="P244" i="2"/>
  <c r="P279" i="2"/>
  <c r="N279" i="2" s="1"/>
  <c r="P322" i="2"/>
  <c r="N322" i="2" s="1"/>
  <c r="P13" i="2"/>
  <c r="N13" i="2" s="1"/>
  <c r="P21" i="2"/>
  <c r="N21" i="2" s="1"/>
  <c r="P26" i="2"/>
  <c r="N26" i="2" s="1"/>
  <c r="P30" i="2"/>
  <c r="N30" i="2" s="1"/>
  <c r="P34" i="2"/>
  <c r="N34" i="2" s="1"/>
  <c r="P38" i="2"/>
  <c r="N38" i="2" s="1"/>
  <c r="P42" i="2"/>
  <c r="N42" i="2" s="1"/>
  <c r="P46" i="2"/>
  <c r="N46" i="2" s="1"/>
  <c r="P50" i="2"/>
  <c r="N50" i="2" s="1"/>
  <c r="P54" i="2"/>
  <c r="N54" i="2" s="1"/>
  <c r="P57" i="2"/>
  <c r="N57" i="2" s="1"/>
  <c r="P76" i="2"/>
  <c r="N76" i="2" s="1"/>
  <c r="P91" i="2"/>
  <c r="P95" i="2"/>
  <c r="N95" i="2" s="1"/>
  <c r="P98" i="2"/>
  <c r="N98" i="2" s="1"/>
  <c r="P102" i="2"/>
  <c r="N102" i="2" s="1"/>
  <c r="P109" i="2"/>
  <c r="N109" i="2" s="1"/>
  <c r="P117" i="2"/>
  <c r="N117" i="2" s="1"/>
  <c r="P133" i="2"/>
  <c r="N133" i="2" s="1"/>
  <c r="P140" i="2"/>
  <c r="N140" i="2" s="1"/>
  <c r="P144" i="2"/>
  <c r="N144" i="2" s="1"/>
  <c r="P147" i="2"/>
  <c r="N147" i="2" s="1"/>
  <c r="P151" i="2"/>
  <c r="N151" i="2" s="1"/>
  <c r="P161" i="2"/>
  <c r="N161" i="2" s="1"/>
  <c r="P168" i="2"/>
  <c r="N168" i="2" s="1"/>
  <c r="P171" i="2"/>
  <c r="N171" i="2" s="1"/>
  <c r="P175" i="2"/>
  <c r="P178" i="2"/>
  <c r="N178" i="2" s="1"/>
  <c r="P182" i="2"/>
  <c r="N182" i="2" s="1"/>
  <c r="P185" i="2"/>
  <c r="N185" i="2" s="1"/>
  <c r="P189" i="2"/>
  <c r="N189" i="2" s="1"/>
  <c r="P192" i="2"/>
  <c r="N192" i="2" s="1"/>
  <c r="P199" i="2"/>
  <c r="P203" i="2"/>
  <c r="N203" i="2" s="1"/>
  <c r="P209" i="2"/>
  <c r="N209" i="2" s="1"/>
  <c r="P219" i="2"/>
  <c r="N219" i="2" s="1"/>
  <c r="P228" i="2"/>
  <c r="P246" i="2"/>
  <c r="P280" i="2"/>
  <c r="P287" i="2"/>
  <c r="P310" i="2"/>
  <c r="P317" i="2"/>
  <c r="P229" i="2"/>
  <c r="P241" i="2"/>
  <c r="P266" i="2"/>
  <c r="P274" i="2"/>
  <c r="P307" i="2"/>
  <c r="N307" i="2" s="1"/>
  <c r="P48" i="2"/>
  <c r="N48" i="2" s="1"/>
  <c r="P123" i="2"/>
  <c r="P149" i="2"/>
  <c r="P211" i="2"/>
  <c r="N211" i="2" s="1"/>
  <c r="P248" i="2"/>
  <c r="P282" i="2"/>
  <c r="N282" i="2" s="1"/>
  <c r="P321" i="2"/>
  <c r="N321" i="2" s="1"/>
  <c r="P56" i="2"/>
  <c r="N56" i="2" s="1"/>
  <c r="P86" i="2"/>
  <c r="N86" i="2" s="1"/>
  <c r="P128" i="2"/>
  <c r="N128" i="2" s="1"/>
  <c r="P231" i="2"/>
  <c r="P305" i="2"/>
  <c r="N305" i="2" s="1"/>
  <c r="P316" i="2"/>
  <c r="P14" i="2"/>
  <c r="N14" i="2" s="1"/>
  <c r="P22" i="2"/>
  <c r="N22" i="2" s="1"/>
  <c r="P61" i="2"/>
  <c r="P65" i="2"/>
  <c r="N65" i="2" s="1"/>
  <c r="P69" i="2"/>
  <c r="P80" i="2"/>
  <c r="N80" i="2" s="1"/>
  <c r="P84" i="2"/>
  <c r="N84" i="2" s="1"/>
  <c r="P88" i="2"/>
  <c r="N88" i="2" s="1"/>
  <c r="P113" i="2"/>
  <c r="P121" i="2"/>
  <c r="P126" i="2"/>
  <c r="N126" i="2" s="1"/>
  <c r="P130" i="2"/>
  <c r="N130" i="2" s="1"/>
  <c r="P154" i="2"/>
  <c r="N154" i="2" s="1"/>
  <c r="P158" i="2"/>
  <c r="N158" i="2" s="1"/>
  <c r="P165" i="2"/>
  <c r="N165" i="2" s="1"/>
  <c r="P197" i="2"/>
  <c r="N197" i="2" s="1"/>
  <c r="P234" i="2"/>
  <c r="P258" i="2"/>
  <c r="N258" i="2" s="1"/>
  <c r="P301" i="2"/>
  <c r="P324" i="2"/>
  <c r="N324" i="2" s="1"/>
  <c r="P111" i="2"/>
  <c r="N111" i="2" s="1"/>
  <c r="P138" i="2"/>
  <c r="P201" i="2"/>
  <c r="N201" i="2" s="1"/>
  <c r="P224" i="2"/>
  <c r="P272" i="2"/>
  <c r="P59" i="2"/>
  <c r="N59" i="2" s="1"/>
  <c r="P156" i="2"/>
  <c r="N156" i="2" s="1"/>
  <c r="P225" i="2"/>
  <c r="P276" i="2"/>
  <c r="P312" i="2"/>
  <c r="P15" i="2"/>
  <c r="N15" i="2" s="1"/>
  <c r="P23" i="2"/>
  <c r="N23" i="2" s="1"/>
  <c r="P27" i="2"/>
  <c r="N27" i="2" s="1"/>
  <c r="P31" i="2"/>
  <c r="N31" i="2" s="1"/>
  <c r="P35" i="2"/>
  <c r="N35" i="2" s="1"/>
  <c r="P39" i="2"/>
  <c r="N39" i="2" s="1"/>
  <c r="P43" i="2"/>
  <c r="P47" i="2"/>
  <c r="N47" i="2" s="1"/>
  <c r="P51" i="2"/>
  <c r="N51" i="2" s="1"/>
  <c r="P55" i="2"/>
  <c r="N55" i="2" s="1"/>
  <c r="P73" i="2"/>
  <c r="N73" i="2" s="1"/>
  <c r="P77" i="2"/>
  <c r="N77" i="2" s="1"/>
  <c r="P92" i="2"/>
  <c r="P99" i="2"/>
  <c r="N99" i="2" s="1"/>
  <c r="P103" i="2"/>
  <c r="N103" i="2" s="1"/>
  <c r="P106" i="2"/>
  <c r="N106" i="2" s="1"/>
  <c r="P110" i="2"/>
  <c r="N110" i="2" s="1"/>
  <c r="P118" i="2"/>
  <c r="N118" i="2" s="1"/>
  <c r="P134" i="2"/>
  <c r="N134" i="2" s="1"/>
  <c r="P137" i="2"/>
  <c r="N137" i="2" s="1"/>
  <c r="P141" i="2"/>
  <c r="N141" i="2" s="1"/>
  <c r="P148" i="2"/>
  <c r="P172" i="2"/>
  <c r="N172" i="2" s="1"/>
  <c r="P176" i="2"/>
  <c r="P179" i="2"/>
  <c r="N179" i="2" s="1"/>
  <c r="P186" i="2"/>
  <c r="N186" i="2" s="1"/>
  <c r="P190" i="2"/>
  <c r="N190" i="2" s="1"/>
  <c r="P200" i="2"/>
  <c r="N200" i="2" s="1"/>
  <c r="P204" i="2"/>
  <c r="N204" i="2" s="1"/>
  <c r="P207" i="2"/>
  <c r="N207" i="2" s="1"/>
  <c r="P210" i="2"/>
  <c r="N210" i="2" s="1"/>
  <c r="P220" i="2"/>
  <c r="N220" i="2" s="1"/>
  <c r="P223" i="2"/>
  <c r="P235" i="2"/>
  <c r="N235" i="2" s="1"/>
  <c r="P247" i="2"/>
  <c r="P252" i="2"/>
  <c r="N252" i="2" s="1"/>
  <c r="P262" i="2"/>
  <c r="P267" i="2"/>
  <c r="P278" i="2"/>
  <c r="N278" i="2" s="1"/>
  <c r="P281" i="2"/>
  <c r="N281" i="2" s="1"/>
  <c r="P285" i="2"/>
  <c r="P288" i="2"/>
  <c r="P294" i="2"/>
  <c r="P297" i="2"/>
  <c r="P304" i="2"/>
  <c r="N304" i="2" s="1"/>
  <c r="P314" i="2"/>
  <c r="P32" i="2"/>
  <c r="N32" i="2" s="1"/>
  <c r="P74" i="2"/>
  <c r="N74" i="2" s="1"/>
  <c r="P93" i="2"/>
  <c r="N93" i="2" s="1"/>
  <c r="P119" i="2"/>
  <c r="N119" i="2" s="1"/>
  <c r="P142" i="2"/>
  <c r="N142" i="2" s="1"/>
  <c r="P187" i="2"/>
  <c r="N187" i="2" s="1"/>
  <c r="P221" i="2"/>
  <c r="N221" i="2" s="1"/>
  <c r="P256" i="2"/>
  <c r="N256" i="2" s="1"/>
  <c r="P295" i="2"/>
  <c r="N295" i="2" s="1"/>
  <c r="P18" i="2"/>
  <c r="N18" i="2" s="1"/>
  <c r="P82" i="2"/>
  <c r="N82" i="2" s="1"/>
  <c r="P124" i="2"/>
  <c r="N124" i="2" s="1"/>
  <c r="P191" i="2"/>
  <c r="N191" i="2" s="1"/>
  <c r="P260" i="2"/>
  <c r="N260" i="2" s="1"/>
  <c r="P309" i="2"/>
  <c r="N309" i="2" s="1"/>
  <c r="P16" i="2"/>
  <c r="N16" i="2" s="1"/>
  <c r="P58" i="2"/>
  <c r="N58" i="2" s="1"/>
  <c r="P62" i="2"/>
  <c r="N62" i="2" s="1"/>
  <c r="P66" i="2"/>
  <c r="N66" i="2" s="1"/>
  <c r="P70" i="2"/>
  <c r="N70" i="2" s="1"/>
  <c r="P81" i="2"/>
  <c r="N81" i="2" s="1"/>
  <c r="P85" i="2"/>
  <c r="N85" i="2" s="1"/>
  <c r="P89" i="2"/>
  <c r="N89" i="2" s="1"/>
  <c r="P96" i="2"/>
  <c r="N96" i="2" s="1"/>
  <c r="P122" i="2"/>
  <c r="P127" i="2"/>
  <c r="N127" i="2" s="1"/>
  <c r="P145" i="2"/>
  <c r="N145" i="2" s="1"/>
  <c r="P152" i="2"/>
  <c r="N152" i="2" s="1"/>
  <c r="P155" i="2"/>
  <c r="N155" i="2" s="1"/>
  <c r="P159" i="2"/>
  <c r="N159" i="2" s="1"/>
  <c r="P162" i="2"/>
  <c r="N162" i="2" s="1"/>
  <c r="P166" i="2"/>
  <c r="N166" i="2" s="1"/>
  <c r="P169" i="2"/>
  <c r="N169" i="2" s="1"/>
  <c r="P183" i="2"/>
  <c r="N183" i="2" s="1"/>
  <c r="P193" i="2"/>
  <c r="N193" i="2" s="1"/>
  <c r="P214" i="2"/>
  <c r="N214" i="2" s="1"/>
  <c r="P230" i="2"/>
  <c r="P239" i="2"/>
  <c r="N239" i="2" s="1"/>
  <c r="P242" i="2"/>
  <c r="P259" i="2"/>
  <c r="N259" i="2" s="1"/>
  <c r="P263" i="2"/>
  <c r="P268" i="2"/>
  <c r="P275" i="2"/>
  <c r="P289" i="2"/>
  <c r="P298" i="2"/>
  <c r="P308" i="2"/>
  <c r="P311" i="2"/>
  <c r="P318" i="2"/>
  <c r="N318" i="2" s="1"/>
  <c r="P24" i="2"/>
  <c r="N24" i="2" s="1"/>
  <c r="P28" i="2"/>
  <c r="N28" i="2" s="1"/>
  <c r="P36" i="2"/>
  <c r="N36" i="2" s="1"/>
  <c r="P44" i="2"/>
  <c r="N44" i="2" s="1"/>
  <c r="P78" i="2"/>
  <c r="N78" i="2" s="1"/>
  <c r="P100" i="2"/>
  <c r="N100" i="2" s="1"/>
  <c r="P135" i="2"/>
  <c r="N135" i="2" s="1"/>
  <c r="P173" i="2"/>
  <c r="N173" i="2" s="1"/>
  <c r="P236" i="2"/>
  <c r="P269" i="2"/>
  <c r="P302" i="2"/>
  <c r="N302" i="2" s="1"/>
  <c r="P63" i="2"/>
  <c r="N63" i="2" s="1"/>
  <c r="P97" i="2"/>
  <c r="N97" i="2" s="1"/>
  <c r="P194" i="2"/>
  <c r="P264" i="2"/>
  <c r="P299" i="2"/>
  <c r="P17" i="2"/>
  <c r="N17" i="2" s="1"/>
  <c r="P40" i="2"/>
  <c r="N40" i="2" s="1"/>
  <c r="P52" i="2"/>
  <c r="N52" i="2" s="1"/>
  <c r="P107" i="2"/>
  <c r="N107" i="2" s="1"/>
  <c r="P131" i="2"/>
  <c r="N131" i="2" s="1"/>
  <c r="P177" i="2"/>
  <c r="N177" i="2" s="1"/>
  <c r="P205" i="2"/>
  <c r="N205" i="2" s="1"/>
  <c r="P243" i="2"/>
  <c r="P290" i="2"/>
  <c r="P67" i="2"/>
  <c r="N67" i="2" s="1"/>
  <c r="P163" i="2"/>
  <c r="N163" i="2" s="1"/>
  <c r="P208" i="2"/>
  <c r="N208" i="2" s="1"/>
  <c r="P249" i="2"/>
  <c r="P286" i="2"/>
  <c r="P319" i="2"/>
  <c r="N319" i="2" s="1"/>
  <c r="P731" i="2"/>
  <c r="N731" i="2" s="1"/>
  <c r="P964" i="2"/>
  <c r="P994" i="2"/>
  <c r="N994" i="2" s="1"/>
  <c r="P1098" i="2"/>
  <c r="P1063" i="2"/>
  <c r="N1063" i="2" s="1"/>
  <c r="P1095" i="2"/>
  <c r="N1095" i="2" s="1"/>
  <c r="P1103" i="2"/>
  <c r="P730" i="2"/>
  <c r="N730" i="2" s="1"/>
  <c r="P1100" i="2"/>
  <c r="P1105" i="2"/>
  <c r="P769" i="2"/>
  <c r="N769" i="2" s="1"/>
  <c r="P965" i="2"/>
  <c r="P1094" i="2"/>
  <c r="N1094" i="2" s="1"/>
  <c r="P1102" i="2"/>
  <c r="P1099" i="2"/>
  <c r="P1104" i="2"/>
  <c r="P1190" i="2"/>
  <c r="N1190" i="2" s="1"/>
  <c r="P1096" i="2"/>
  <c r="N1096" i="2" s="1"/>
  <c r="P1101" i="2"/>
  <c r="P1531" i="2"/>
  <c r="N1531" i="2" s="1"/>
  <c r="P909" i="2"/>
  <c r="N909" i="2" s="1"/>
  <c r="B31" i="37"/>
  <c r="K25" i="37" l="1"/>
  <c r="I25" i="37"/>
  <c r="K30" i="37"/>
  <c r="I30" i="37"/>
  <c r="K18" i="37"/>
  <c r="I18" i="37"/>
  <c r="I20" i="37"/>
  <c r="K20" i="37"/>
  <c r="F18" i="37"/>
  <c r="F20" i="37"/>
  <c r="F30" i="37"/>
  <c r="F25" i="37"/>
  <c r="L52" i="37"/>
  <c r="L51" i="37"/>
  <c r="N1843" i="2"/>
  <c r="F29" i="37" s="1"/>
  <c r="N1335" i="2"/>
  <c r="N1334" i="2"/>
  <c r="N1333" i="2"/>
  <c r="N1315" i="2"/>
  <c r="N1532" i="2"/>
  <c r="N1530" i="2"/>
  <c r="N1529" i="2"/>
  <c r="N1585" i="2"/>
  <c r="N1583" i="2"/>
  <c r="N1582" i="2"/>
  <c r="N1557" i="2"/>
  <c r="N1555" i="2"/>
  <c r="N1256" i="2"/>
  <c r="N1222" i="2"/>
  <c r="N1221" i="2"/>
  <c r="N1220" i="2"/>
  <c r="N1151" i="2"/>
  <c r="N1150" i="2"/>
  <c r="N1149" i="2"/>
  <c r="N1148" i="2"/>
  <c r="N1118" i="2"/>
  <c r="N1106" i="2"/>
  <c r="N1105" i="2"/>
  <c r="N1104" i="2"/>
  <c r="N1103" i="2"/>
  <c r="N1102" i="2"/>
  <c r="N1101" i="2"/>
  <c r="N1100" i="2"/>
  <c r="N1099" i="2"/>
  <c r="N1098" i="2"/>
  <c r="N1097" i="2"/>
  <c r="N1073" i="2"/>
  <c r="N1066" i="2"/>
  <c r="N1033" i="2"/>
  <c r="N1040" i="2"/>
  <c r="N1032" i="2"/>
  <c r="N1031" i="2"/>
  <c r="N1030" i="2"/>
  <c r="N1029" i="2"/>
  <c r="N1028" i="2"/>
  <c r="N1027" i="2"/>
  <c r="N1025" i="2"/>
  <c r="N1024" i="2"/>
  <c r="N1006" i="2"/>
  <c r="N1005" i="2"/>
  <c r="N1004" i="2"/>
  <c r="N1003" i="2"/>
  <c r="N1002" i="2"/>
  <c r="N1001" i="2"/>
  <c r="N978" i="2"/>
  <c r="N977" i="2"/>
  <c r="N976" i="2"/>
  <c r="N966" i="2"/>
  <c r="N965" i="2"/>
  <c r="N964" i="2"/>
  <c r="N963" i="2"/>
  <c r="N962" i="2"/>
  <c r="N945" i="2"/>
  <c r="N934" i="2"/>
  <c r="N933" i="2"/>
  <c r="N932" i="2"/>
  <c r="N931" i="2"/>
  <c r="N895" i="2"/>
  <c r="N894" i="2"/>
  <c r="N893" i="2"/>
  <c r="N892" i="2"/>
  <c r="N891" i="2"/>
  <c r="N887" i="2"/>
  <c r="N822" i="2"/>
  <c r="N821" i="2"/>
  <c r="N820" i="2"/>
  <c r="N819" i="2"/>
  <c r="N818" i="2"/>
  <c r="N817" i="2"/>
  <c r="N816" i="2"/>
  <c r="N815" i="2"/>
  <c r="N814" i="2"/>
  <c r="N802" i="2"/>
  <c r="N801" i="2"/>
  <c r="N800" i="2"/>
  <c r="N799" i="2"/>
  <c r="N798" i="2"/>
  <c r="N797" i="2"/>
  <c r="N796" i="2"/>
  <c r="N750" i="2"/>
  <c r="N749" i="2"/>
  <c r="N748" i="2"/>
  <c r="N747" i="2"/>
  <c r="N746" i="2"/>
  <c r="N745" i="2"/>
  <c r="N744" i="2"/>
  <c r="N713" i="2"/>
  <c r="N712" i="2"/>
  <c r="N711" i="2"/>
  <c r="N710" i="2"/>
  <c r="N709" i="2"/>
  <c r="N708" i="2"/>
  <c r="N707" i="2"/>
  <c r="N706" i="2"/>
  <c r="N705" i="2"/>
  <c r="N698" i="2"/>
  <c r="N704" i="2"/>
  <c r="N697" i="2"/>
  <c r="N696" i="2"/>
  <c r="N695" i="2"/>
  <c r="N694" i="2"/>
  <c r="N692" i="2"/>
  <c r="N693" i="2"/>
  <c r="N690" i="2"/>
  <c r="N691" i="2"/>
  <c r="N689" i="2"/>
  <c r="N652" i="2"/>
  <c r="N651" i="2"/>
  <c r="N647" i="2"/>
  <c r="N646" i="2"/>
  <c r="N645" i="2"/>
  <c r="N644" i="2"/>
  <c r="N643" i="2"/>
  <c r="N642" i="2"/>
  <c r="N641" i="2"/>
  <c r="N640" i="2"/>
  <c r="N639" i="2"/>
  <c r="N629" i="2"/>
  <c r="N628" i="2"/>
  <c r="N627" i="2"/>
  <c r="N599" i="2"/>
  <c r="N598" i="2"/>
  <c r="N597" i="2"/>
  <c r="N596" i="2"/>
  <c r="N595" i="2"/>
  <c r="N593" i="2"/>
  <c r="N594" i="2"/>
  <c r="N577" i="2"/>
  <c r="N578" i="2"/>
  <c r="N579" i="2"/>
  <c r="N356" i="2"/>
  <c r="N534" i="2"/>
  <c r="N533" i="2"/>
  <c r="N484" i="2"/>
  <c r="N482" i="2"/>
  <c r="N483" i="2"/>
  <c r="N481" i="2"/>
  <c r="N479" i="2"/>
  <c r="N478" i="2"/>
  <c r="N477" i="2"/>
  <c r="N450" i="2"/>
  <c r="N449" i="2"/>
  <c r="N448" i="2"/>
  <c r="N447" i="2"/>
  <c r="N446" i="2"/>
  <c r="N445" i="2"/>
  <c r="N444" i="2"/>
  <c r="N415" i="2"/>
  <c r="N414" i="2"/>
  <c r="N413" i="2"/>
  <c r="N412" i="2"/>
  <c r="N410" i="2"/>
  <c r="N409" i="2"/>
  <c r="N408" i="2"/>
  <c r="N407" i="2"/>
  <c r="N402" i="2"/>
  <c r="N401" i="2"/>
  <c r="N396" i="2"/>
  <c r="N352" i="2"/>
  <c r="N351" i="2"/>
  <c r="N350" i="2"/>
  <c r="N349" i="2"/>
  <c r="N346" i="2"/>
  <c r="N345" i="2"/>
  <c r="N317" i="2"/>
  <c r="N316" i="2"/>
  <c r="N315" i="2"/>
  <c r="N314" i="2"/>
  <c r="N312" i="2"/>
  <c r="N311" i="2"/>
  <c r="N310" i="2"/>
  <c r="N291" i="2"/>
  <c r="N290" i="2"/>
  <c r="N289" i="2"/>
  <c r="N288" i="2"/>
  <c r="N287" i="2"/>
  <c r="N286" i="2"/>
  <c r="N285" i="2"/>
  <c r="N280" i="2"/>
  <c r="N277" i="2"/>
  <c r="N276" i="2"/>
  <c r="N275" i="2"/>
  <c r="N274" i="2"/>
  <c r="N272" i="2"/>
  <c r="N273" i="2"/>
  <c r="N270" i="2"/>
  <c r="N271" i="2"/>
  <c r="N241" i="2"/>
  <c r="N236" i="2"/>
  <c r="N213" i="2"/>
  <c r="N212" i="2"/>
  <c r="N150" i="2"/>
  <c r="N149" i="2"/>
  <c r="N148" i="2"/>
  <c r="N143" i="2"/>
  <c r="N139" i="2"/>
  <c r="N138" i="2"/>
  <c r="N92" i="2"/>
  <c r="N91" i="2"/>
  <c r="N61" i="2"/>
  <c r="N687" i="2"/>
  <c r="Q687" i="2"/>
  <c r="O687" i="2" s="1"/>
  <c r="N686" i="2"/>
  <c r="Q686" i="2"/>
  <c r="O686" i="2" s="1"/>
  <c r="N685" i="2"/>
  <c r="Q685" i="2"/>
  <c r="O685" i="2" s="1"/>
  <c r="N684" i="2"/>
  <c r="Q684" i="2"/>
  <c r="O684" i="2" s="1"/>
  <c r="N683" i="2"/>
  <c r="Q683" i="2"/>
  <c r="O683" i="2" s="1"/>
  <c r="N682" i="2"/>
  <c r="Q682" i="2"/>
  <c r="O682" i="2" s="1"/>
  <c r="N681" i="2"/>
  <c r="Q681" i="2"/>
  <c r="O681" i="2" s="1"/>
  <c r="N680" i="2"/>
  <c r="Q680" i="2"/>
  <c r="O680" i="2" s="1"/>
  <c r="N679" i="2"/>
  <c r="Q679" i="2"/>
  <c r="O679" i="2" s="1"/>
  <c r="N670" i="2"/>
  <c r="Q670" i="2"/>
  <c r="O670" i="2" s="1"/>
  <c r="N669" i="2"/>
  <c r="Q669" i="2"/>
  <c r="O669" i="2" s="1"/>
  <c r="N668" i="2"/>
  <c r="Q668" i="2"/>
  <c r="O668" i="2" s="1"/>
  <c r="N667" i="2"/>
  <c r="Q667" i="2"/>
  <c r="O667" i="2" s="1"/>
  <c r="N666" i="2"/>
  <c r="Q666" i="2"/>
  <c r="O666" i="2" s="1"/>
  <c r="N665" i="2"/>
  <c r="Q665" i="2"/>
  <c r="O665" i="2" s="1"/>
  <c r="N664" i="2"/>
  <c r="Q664" i="2"/>
  <c r="O664" i="2" s="1"/>
  <c r="N663" i="2"/>
  <c r="Q663" i="2"/>
  <c r="O663" i="2" s="1"/>
  <c r="N662" i="2"/>
  <c r="Q662" i="2"/>
  <c r="O662" i="2" s="1"/>
  <c r="N661" i="2"/>
  <c r="Q661" i="2"/>
  <c r="O661" i="2" s="1"/>
  <c r="N622" i="2"/>
  <c r="Q622" i="2"/>
  <c r="O622" i="2" s="1"/>
  <c r="N621" i="2"/>
  <c r="Q621" i="2"/>
  <c r="O621" i="2" s="1"/>
  <c r="N620" i="2"/>
  <c r="Q620" i="2"/>
  <c r="O620" i="2" s="1"/>
  <c r="N619" i="2"/>
  <c r="N618" i="2"/>
  <c r="Q618" i="2"/>
  <c r="O618" i="2" s="1"/>
  <c r="N617" i="2"/>
  <c r="Q617" i="2"/>
  <c r="O617" i="2" s="1"/>
  <c r="N616" i="2"/>
  <c r="N615" i="2"/>
  <c r="Q615" i="2"/>
  <c r="O615" i="2" s="1"/>
  <c r="N614" i="2"/>
  <c r="Q614" i="2"/>
  <c r="O614" i="2" s="1"/>
  <c r="N613" i="2"/>
  <c r="Q613" i="2"/>
  <c r="O613" i="2" s="1"/>
  <c r="N591" i="2"/>
  <c r="N590" i="2"/>
  <c r="N589" i="2"/>
  <c r="Q589" i="2"/>
  <c r="O589" i="2" s="1"/>
  <c r="N588" i="2"/>
  <c r="Q588" i="2"/>
  <c r="O588" i="2" s="1"/>
  <c r="N587" i="2"/>
  <c r="Q587" i="2"/>
  <c r="O587" i="2" s="1"/>
  <c r="N586" i="2"/>
  <c r="Q586" i="2"/>
  <c r="O586" i="2" s="1"/>
  <c r="N585" i="2"/>
  <c r="Q585" i="2"/>
  <c r="O585" i="2" s="1"/>
  <c r="N584" i="2"/>
  <c r="Q584" i="2"/>
  <c r="O584" i="2" s="1"/>
  <c r="N583" i="2"/>
  <c r="Q583" i="2"/>
  <c r="O583" i="2" s="1"/>
  <c r="N582" i="2"/>
  <c r="Q582" i="2"/>
  <c r="O582" i="2" s="1"/>
  <c r="N576" i="2"/>
  <c r="N575" i="2"/>
  <c r="N574" i="2"/>
  <c r="N573" i="2"/>
  <c r="N572" i="2"/>
  <c r="N571" i="2"/>
  <c r="N570" i="2"/>
  <c r="N569" i="2"/>
  <c r="Q569" i="2"/>
  <c r="O569" i="2" s="1"/>
  <c r="N568" i="2"/>
  <c r="Q568" i="2"/>
  <c r="O568" i="2" s="1"/>
  <c r="N567" i="2"/>
  <c r="Q567" i="2"/>
  <c r="O567" i="2" s="1"/>
  <c r="N537" i="2"/>
  <c r="Q537" i="2"/>
  <c r="O537" i="2" s="1"/>
  <c r="N536" i="2"/>
  <c r="Q536" i="2"/>
  <c r="O536" i="2" s="1"/>
  <c r="N532" i="2"/>
  <c r="N531" i="2"/>
  <c r="N530" i="2"/>
  <c r="N529" i="2"/>
  <c r="N528" i="2"/>
  <c r="N527" i="2"/>
  <c r="Q527" i="2"/>
  <c r="O527" i="2" s="1"/>
  <c r="N526" i="2"/>
  <c r="Q526" i="2"/>
  <c r="O526" i="2" s="1"/>
  <c r="N525" i="2"/>
  <c r="Q525" i="2"/>
  <c r="O525" i="2" s="1"/>
  <c r="N524" i="2"/>
  <c r="Q524" i="2"/>
  <c r="O524" i="2" s="1"/>
  <c r="N516" i="2"/>
  <c r="Q516" i="2"/>
  <c r="O516" i="2" s="1"/>
  <c r="N515" i="2"/>
  <c r="Q515" i="2"/>
  <c r="O515" i="2" s="1"/>
  <c r="N514" i="2"/>
  <c r="Q514" i="2"/>
  <c r="O514" i="2" s="1"/>
  <c r="N494" i="2"/>
  <c r="Q494" i="2"/>
  <c r="O494" i="2" s="1"/>
  <c r="N493" i="2"/>
  <c r="Q493" i="2"/>
  <c r="O493" i="2" s="1"/>
  <c r="N492" i="2"/>
  <c r="Q492" i="2"/>
  <c r="O492" i="2" s="1"/>
  <c r="N491" i="2"/>
  <c r="Q491" i="2"/>
  <c r="O491" i="2" s="1"/>
  <c r="N490" i="2"/>
  <c r="Q490" i="2"/>
  <c r="O490" i="2" s="1"/>
  <c r="N489" i="2"/>
  <c r="Q489" i="2"/>
  <c r="O489" i="2" s="1"/>
  <c r="N488" i="2"/>
  <c r="Q488" i="2"/>
  <c r="O488" i="2" s="1"/>
  <c r="N486" i="2"/>
  <c r="Q486" i="2"/>
  <c r="O486" i="2" s="1"/>
  <c r="N485" i="2"/>
  <c r="Q485" i="2"/>
  <c r="O485" i="2" s="1"/>
  <c r="N476" i="2"/>
  <c r="N475" i="2"/>
  <c r="Q475" i="2"/>
  <c r="O475" i="2" s="1"/>
  <c r="N474" i="2"/>
  <c r="Q474" i="2"/>
  <c r="O474" i="2" s="1"/>
  <c r="N473" i="2"/>
  <c r="Q473" i="2"/>
  <c r="O473" i="2" s="1"/>
  <c r="N472" i="2"/>
  <c r="Q472" i="2"/>
  <c r="O472" i="2" s="1"/>
  <c r="N471" i="2"/>
  <c r="Q471" i="2"/>
  <c r="O471" i="2" s="1"/>
  <c r="N470" i="2"/>
  <c r="Q470" i="2"/>
  <c r="O470" i="2" s="1"/>
  <c r="N469" i="2"/>
  <c r="Q469" i="2"/>
  <c r="O469" i="2" s="1"/>
  <c r="N468" i="2"/>
  <c r="Q468" i="2"/>
  <c r="O468" i="2" s="1"/>
  <c r="N467" i="2"/>
  <c r="Q467" i="2"/>
  <c r="O467" i="2" s="1"/>
  <c r="N1598" i="2"/>
  <c r="Q1598" i="2"/>
  <c r="O1598" i="2" s="1"/>
  <c r="N1597" i="2"/>
  <c r="Q1597" i="2"/>
  <c r="O1597" i="2" s="1"/>
  <c r="N1596" i="2"/>
  <c r="Q1596" i="2"/>
  <c r="O1596" i="2" s="1"/>
  <c r="N1581" i="2"/>
  <c r="Q1581" i="2"/>
  <c r="O1581" i="2" s="1"/>
  <c r="N1580" i="2"/>
  <c r="Q1580" i="2"/>
  <c r="O1580" i="2" s="1"/>
  <c r="N1579" i="2"/>
  <c r="Q1579" i="2"/>
  <c r="O1579" i="2" s="1"/>
  <c r="N1571" i="2"/>
  <c r="Q1571" i="2"/>
  <c r="O1571" i="2" s="1"/>
  <c r="N1566" i="2"/>
  <c r="Q1566" i="2"/>
  <c r="O1566" i="2" s="1"/>
  <c r="N1560" i="2"/>
  <c r="F26" i="37" s="1"/>
  <c r="Q1560" i="2"/>
  <c r="O1560" i="2" s="1"/>
  <c r="N1554" i="2"/>
  <c r="N1553" i="2"/>
  <c r="N1548" i="2"/>
  <c r="Q1548" i="2"/>
  <c r="O1548" i="2" s="1"/>
  <c r="N1543" i="2"/>
  <c r="Q1543" i="2"/>
  <c r="O1543" i="2" s="1"/>
  <c r="N1525" i="2"/>
  <c r="Q1525" i="2"/>
  <c r="O1525" i="2" s="1"/>
  <c r="N1518" i="2"/>
  <c r="Q1518" i="2"/>
  <c r="O1518" i="2" s="1"/>
  <c r="N1517" i="2"/>
  <c r="Q1517" i="2"/>
  <c r="O1517" i="2" s="1"/>
  <c r="N1516" i="2"/>
  <c r="Q1516" i="2"/>
  <c r="O1516" i="2" s="1"/>
  <c r="N1515" i="2"/>
  <c r="Q1515" i="2"/>
  <c r="O1515" i="2" s="1"/>
  <c r="N1508" i="2"/>
  <c r="Q1508" i="2"/>
  <c r="O1508" i="2" s="1"/>
  <c r="N920" i="2"/>
  <c r="Q920" i="2"/>
  <c r="O920" i="2" s="1"/>
  <c r="N919" i="2"/>
  <c r="Q919" i="2"/>
  <c r="O919" i="2" s="1"/>
  <c r="N918" i="2"/>
  <c r="Q918" i="2"/>
  <c r="O918" i="2" s="1"/>
  <c r="N917" i="2"/>
  <c r="Q917" i="2"/>
  <c r="O917" i="2" s="1"/>
  <c r="N916" i="2"/>
  <c r="Q916" i="2"/>
  <c r="O916" i="2" s="1"/>
  <c r="N915" i="2"/>
  <c r="Q915" i="2"/>
  <c r="O915" i="2" s="1"/>
  <c r="N914" i="2"/>
  <c r="Q914" i="2"/>
  <c r="O914" i="2" s="1"/>
  <c r="N913" i="2"/>
  <c r="Q913" i="2"/>
  <c r="O913" i="2" s="1"/>
  <c r="N912" i="2"/>
  <c r="Q912" i="2"/>
  <c r="O912" i="2" s="1"/>
  <c r="N911" i="2"/>
  <c r="Q911" i="2"/>
  <c r="O911" i="2" s="1"/>
  <c r="N890" i="2"/>
  <c r="N889" i="2"/>
  <c r="N888" i="2"/>
  <c r="N886" i="2"/>
  <c r="Q886" i="2"/>
  <c r="O886" i="2" s="1"/>
  <c r="N885" i="2"/>
  <c r="Q885" i="2"/>
  <c r="O885" i="2" s="1"/>
  <c r="N884" i="2"/>
  <c r="Q884" i="2"/>
  <c r="O884" i="2" s="1"/>
  <c r="N883" i="2"/>
  <c r="Q883" i="2"/>
  <c r="O883" i="2" s="1"/>
  <c r="N862" i="2"/>
  <c r="Q862" i="2"/>
  <c r="O862" i="2" s="1"/>
  <c r="N855" i="2"/>
  <c r="Q855" i="2"/>
  <c r="O855" i="2" s="1"/>
  <c r="N854" i="2"/>
  <c r="Q854" i="2"/>
  <c r="O854" i="2" s="1"/>
  <c r="N853" i="2"/>
  <c r="Q853" i="2"/>
  <c r="O853" i="2" s="1"/>
  <c r="N852" i="2"/>
  <c r="Q852" i="2"/>
  <c r="O852" i="2" s="1"/>
  <c r="N851" i="2"/>
  <c r="Q851" i="2"/>
  <c r="O851" i="2" s="1"/>
  <c r="N850" i="2"/>
  <c r="Q850" i="2"/>
  <c r="O850" i="2" s="1"/>
  <c r="N849" i="2"/>
  <c r="Q849" i="2"/>
  <c r="O849" i="2" s="1"/>
  <c r="N848" i="2"/>
  <c r="Q848" i="2"/>
  <c r="O848" i="2" s="1"/>
  <c r="N847" i="2"/>
  <c r="Q847" i="2"/>
  <c r="O847" i="2" s="1"/>
  <c r="N846" i="2"/>
  <c r="Q846" i="2"/>
  <c r="O846" i="2" s="1"/>
  <c r="N833" i="2"/>
  <c r="Q833" i="2"/>
  <c r="O833" i="2" s="1"/>
  <c r="N832" i="2"/>
  <c r="Q832" i="2"/>
  <c r="O832" i="2" s="1"/>
  <c r="N831" i="2"/>
  <c r="Q831" i="2"/>
  <c r="O831" i="2" s="1"/>
  <c r="N830" i="2"/>
  <c r="Q830" i="2"/>
  <c r="O830" i="2" s="1"/>
  <c r="N829" i="2"/>
  <c r="Q829" i="2"/>
  <c r="O829" i="2" s="1"/>
  <c r="N828" i="2"/>
  <c r="Q828" i="2"/>
  <c r="O828" i="2" s="1"/>
  <c r="N827" i="2"/>
  <c r="Q827" i="2"/>
  <c r="O827" i="2" s="1"/>
  <c r="N826" i="2"/>
  <c r="Q826" i="2"/>
  <c r="O826" i="2" s="1"/>
  <c r="N805" i="2"/>
  <c r="N804" i="2"/>
  <c r="N803" i="2"/>
  <c r="N794" i="2"/>
  <c r="Q794" i="2"/>
  <c r="O794" i="2" s="1"/>
  <c r="N793" i="2"/>
  <c r="Q793" i="2"/>
  <c r="O793" i="2" s="1"/>
  <c r="N792" i="2"/>
  <c r="Q792" i="2"/>
  <c r="O792" i="2" s="1"/>
  <c r="N791" i="2"/>
  <c r="Q791" i="2"/>
  <c r="O791" i="2" s="1"/>
  <c r="N790" i="2"/>
  <c r="Q790" i="2"/>
  <c r="O790" i="2" s="1"/>
  <c r="N776" i="2"/>
  <c r="Q776" i="2"/>
  <c r="O776" i="2" s="1"/>
  <c r="N766" i="2"/>
  <c r="Q766" i="2"/>
  <c r="O766" i="2" s="1"/>
  <c r="N765" i="2"/>
  <c r="Q765" i="2"/>
  <c r="O765" i="2" s="1"/>
  <c r="N764" i="2"/>
  <c r="Q764" i="2"/>
  <c r="O764" i="2" s="1"/>
  <c r="N763" i="2"/>
  <c r="Q763" i="2"/>
  <c r="O763" i="2" s="1"/>
  <c r="N743" i="2"/>
  <c r="N742" i="2"/>
  <c r="N741" i="2"/>
  <c r="N740" i="2"/>
  <c r="Q740" i="2"/>
  <c r="O740" i="2" s="1"/>
  <c r="N739" i="2"/>
  <c r="Q739" i="2"/>
  <c r="O739" i="2" s="1"/>
  <c r="N738" i="2"/>
  <c r="Q738" i="2"/>
  <c r="O738" i="2" s="1"/>
  <c r="N737" i="2"/>
  <c r="Q737" i="2"/>
  <c r="O737" i="2" s="1"/>
  <c r="N736" i="2"/>
  <c r="Q736" i="2"/>
  <c r="O736" i="2" s="1"/>
  <c r="N735" i="2"/>
  <c r="Q735" i="2"/>
  <c r="O735" i="2" s="1"/>
  <c r="N930" i="2"/>
  <c r="Q930" i="2"/>
  <c r="O930" i="2" s="1"/>
  <c r="N1026" i="2"/>
  <c r="N1010" i="2"/>
  <c r="Q1010" i="2"/>
  <c r="O1010" i="2" s="1"/>
  <c r="N1009" i="2"/>
  <c r="Q1009" i="2"/>
  <c r="O1009" i="2" s="1"/>
  <c r="N1008" i="2"/>
  <c r="N1007" i="2"/>
  <c r="N957" i="2"/>
  <c r="Q957" i="2"/>
  <c r="O957" i="2" s="1"/>
  <c r="N956" i="2"/>
  <c r="Q956" i="2"/>
  <c r="O956" i="2" s="1"/>
  <c r="N955" i="2"/>
  <c r="Q955" i="2"/>
  <c r="O955" i="2" s="1"/>
  <c r="N954" i="2"/>
  <c r="Q954" i="2"/>
  <c r="O954" i="2" s="1"/>
  <c r="N1373" i="2"/>
  <c r="Q1373" i="2"/>
  <c r="O1373" i="2" s="1"/>
  <c r="N1353" i="2"/>
  <c r="Q1353" i="2"/>
  <c r="O1353" i="2" s="1"/>
  <c r="N1352" i="2"/>
  <c r="Q1352" i="2"/>
  <c r="O1352" i="2" s="1"/>
  <c r="N1312" i="2"/>
  <c r="N1311" i="2"/>
  <c r="Q1311" i="2"/>
  <c r="O1311" i="2" s="1"/>
  <c r="N1294" i="2"/>
  <c r="Q1294" i="2"/>
  <c r="O1294" i="2" s="1"/>
  <c r="N1293" i="2"/>
  <c r="Q1293" i="2"/>
  <c r="O1293" i="2" s="1"/>
  <c r="N1286" i="2"/>
  <c r="Q1286" i="2"/>
  <c r="O1286" i="2" s="1"/>
  <c r="N1285" i="2"/>
  <c r="Q1285" i="2"/>
  <c r="O1285" i="2" s="1"/>
  <c r="N1284" i="2"/>
  <c r="F21" i="37" s="1"/>
  <c r="Q1284" i="2"/>
  <c r="O1284" i="2" s="1"/>
  <c r="N1261" i="2"/>
  <c r="Q1261" i="2"/>
  <c r="O1261" i="2" s="1"/>
  <c r="N1260" i="2"/>
  <c r="Q1260" i="2"/>
  <c r="O1260" i="2" s="1"/>
  <c r="N1228" i="2"/>
  <c r="Q1228" i="2"/>
  <c r="O1228" i="2" s="1"/>
  <c r="N1227" i="2"/>
  <c r="Q1227" i="2"/>
  <c r="O1227" i="2" s="1"/>
  <c r="N1226" i="2"/>
  <c r="Q1226" i="2"/>
  <c r="O1226" i="2" s="1"/>
  <c r="N1219" i="2"/>
  <c r="N1218" i="2"/>
  <c r="Q1218" i="2"/>
  <c r="O1218" i="2" s="1"/>
  <c r="N1475" i="2"/>
  <c r="Q1475" i="2"/>
  <c r="O1475" i="2" s="1"/>
  <c r="N1473" i="2"/>
  <c r="Q1473" i="2"/>
  <c r="O1473" i="2" s="1"/>
  <c r="N1472" i="2"/>
  <c r="Q1472" i="2"/>
  <c r="O1472" i="2" s="1"/>
  <c r="N1444" i="2"/>
  <c r="Q1444" i="2"/>
  <c r="O1444" i="2" s="1"/>
  <c r="N1442" i="2"/>
  <c r="Q1442" i="2"/>
  <c r="O1442" i="2" s="1"/>
  <c r="N1441" i="2"/>
  <c r="Q1441" i="2"/>
  <c r="O1441" i="2" s="1"/>
  <c r="N1402" i="2"/>
  <c r="Q1402" i="2"/>
  <c r="O1402" i="2" s="1"/>
  <c r="N1400" i="2"/>
  <c r="Q1400" i="2"/>
  <c r="O1400" i="2" s="1"/>
  <c r="N1399" i="2"/>
  <c r="Q1399" i="2"/>
  <c r="O1399" i="2" s="1"/>
  <c r="N1380" i="2"/>
  <c r="Q1380" i="2"/>
  <c r="O1380" i="2" s="1"/>
  <c r="N1378" i="2"/>
  <c r="Q1378" i="2"/>
  <c r="O1378" i="2" s="1"/>
  <c r="N1377" i="2"/>
  <c r="Q1377" i="2"/>
  <c r="O1377" i="2" s="1"/>
  <c r="N1376" i="2"/>
  <c r="Q1376" i="2"/>
  <c r="O1376" i="2" s="1"/>
  <c r="N1197" i="2"/>
  <c r="Q1197" i="2"/>
  <c r="O1197" i="2" s="1"/>
  <c r="N1195" i="2"/>
  <c r="Q1195" i="2"/>
  <c r="O1195" i="2" s="1"/>
  <c r="N1194" i="2"/>
  <c r="Q1194" i="2"/>
  <c r="O1194" i="2" s="1"/>
  <c r="N1086" i="2"/>
  <c r="Q1086" i="2"/>
  <c r="O1086" i="2" s="1"/>
  <c r="N1085" i="2"/>
  <c r="Q1085" i="2"/>
  <c r="O1085" i="2" s="1"/>
  <c r="N1084" i="2"/>
  <c r="Q1084" i="2"/>
  <c r="O1084" i="2" s="1"/>
  <c r="N1072" i="2"/>
  <c r="N1071" i="2"/>
  <c r="N1070" i="2"/>
  <c r="Q1070" i="2"/>
  <c r="O1070" i="2" s="1"/>
  <c r="N1069" i="2"/>
  <c r="N1068" i="2"/>
  <c r="N1067" i="2"/>
  <c r="N439" i="2"/>
  <c r="Q439" i="2"/>
  <c r="O439" i="2" s="1"/>
  <c r="N438" i="2"/>
  <c r="Q438" i="2"/>
  <c r="O438" i="2" s="1"/>
  <c r="N437" i="2"/>
  <c r="Q437" i="2"/>
  <c r="O437" i="2" s="1"/>
  <c r="N436" i="2"/>
  <c r="Q436" i="2"/>
  <c r="O436" i="2" s="1"/>
  <c r="N435" i="2"/>
  <c r="Q435" i="2"/>
  <c r="O435" i="2" s="1"/>
  <c r="N434" i="2"/>
  <c r="Q434" i="2"/>
  <c r="O434" i="2" s="1"/>
  <c r="N433" i="2"/>
  <c r="Q433" i="2"/>
  <c r="O433" i="2" s="1"/>
  <c r="N400" i="2"/>
  <c r="N399" i="2"/>
  <c r="N398" i="2"/>
  <c r="N397" i="2"/>
  <c r="N395" i="2"/>
  <c r="Q395" i="2"/>
  <c r="O395" i="2" s="1"/>
  <c r="N394" i="2"/>
  <c r="Q394" i="2"/>
  <c r="O394" i="2" s="1"/>
  <c r="N393" i="2"/>
  <c r="Q393" i="2"/>
  <c r="O393" i="2" s="1"/>
  <c r="N392" i="2"/>
  <c r="Q392" i="2"/>
  <c r="O392" i="2" s="1"/>
  <c r="N370" i="2"/>
  <c r="N369" i="2"/>
  <c r="N368" i="2"/>
  <c r="Q368" i="2"/>
  <c r="O368" i="2" s="1"/>
  <c r="N367" i="2"/>
  <c r="Q367" i="2"/>
  <c r="O367" i="2" s="1"/>
  <c r="N366" i="2"/>
  <c r="Q366" i="2"/>
  <c r="O366" i="2" s="1"/>
  <c r="N365" i="2"/>
  <c r="Q365" i="2"/>
  <c r="O365" i="2" s="1"/>
  <c r="N364" i="2"/>
  <c r="Q364" i="2"/>
  <c r="O364" i="2" s="1"/>
  <c r="N344" i="2"/>
  <c r="N343" i="2"/>
  <c r="Q343" i="2"/>
  <c r="O343" i="2" s="1"/>
  <c r="N342" i="2"/>
  <c r="Q342" i="2"/>
  <c r="O342" i="2" s="1"/>
  <c r="N341" i="2"/>
  <c r="Q341" i="2"/>
  <c r="O341" i="2" s="1"/>
  <c r="N339" i="2"/>
  <c r="Q339" i="2"/>
  <c r="O339" i="2" s="1"/>
  <c r="N338" i="2"/>
  <c r="Q338" i="2"/>
  <c r="O338" i="2" s="1"/>
  <c r="N337" i="2"/>
  <c r="Q337" i="2"/>
  <c r="O337" i="2" s="1"/>
  <c r="N336" i="2"/>
  <c r="Q336" i="2"/>
  <c r="O336" i="2" s="1"/>
  <c r="N334" i="2"/>
  <c r="Q334" i="2"/>
  <c r="O334" i="2" s="1"/>
  <c r="N333" i="2"/>
  <c r="Q333" i="2"/>
  <c r="O333" i="2" s="1"/>
  <c r="N332" i="2"/>
  <c r="Q332" i="2"/>
  <c r="O332" i="2" s="1"/>
  <c r="N331" i="2"/>
  <c r="Q331" i="2"/>
  <c r="O331" i="2" s="1"/>
  <c r="N330" i="2"/>
  <c r="N329" i="2"/>
  <c r="Q329" i="2"/>
  <c r="O329" i="2" s="1"/>
  <c r="N328" i="2"/>
  <c r="F19" i="37" s="1"/>
  <c r="Q328" i="2"/>
  <c r="O328" i="2" s="1"/>
  <c r="N308" i="2"/>
  <c r="Q308" i="2"/>
  <c r="O308" i="2" s="1"/>
  <c r="N301" i="2"/>
  <c r="Q301" i="2"/>
  <c r="O301" i="2" s="1"/>
  <c r="N299" i="2"/>
  <c r="Q299" i="2"/>
  <c r="O299" i="2" s="1"/>
  <c r="N298" i="2"/>
  <c r="Q298" i="2"/>
  <c r="O298" i="2" s="1"/>
  <c r="N297" i="2"/>
  <c r="Q297" i="2"/>
  <c r="O297" i="2" s="1"/>
  <c r="N296" i="2"/>
  <c r="Q296" i="2"/>
  <c r="O296" i="2" s="1"/>
  <c r="N294" i="2"/>
  <c r="Q294" i="2"/>
  <c r="O294" i="2" s="1"/>
  <c r="N293" i="2"/>
  <c r="Q293" i="2"/>
  <c r="O293" i="2" s="1"/>
  <c r="N292" i="2"/>
  <c r="N269" i="2"/>
  <c r="N268" i="2"/>
  <c r="N267" i="2"/>
  <c r="N266" i="2"/>
  <c r="N264" i="2"/>
  <c r="Q264" i="2"/>
  <c r="O264" i="2" s="1"/>
  <c r="N263" i="2"/>
  <c r="Q263" i="2"/>
  <c r="O263" i="2" s="1"/>
  <c r="N262" i="2"/>
  <c r="Q262" i="2"/>
  <c r="O262" i="2" s="1"/>
  <c r="N249" i="2"/>
  <c r="Q249" i="2"/>
  <c r="O249" i="2" s="1"/>
  <c r="N248" i="2"/>
  <c r="Q248" i="2"/>
  <c r="O248" i="2" s="1"/>
  <c r="N247" i="2"/>
  <c r="Q247" i="2"/>
  <c r="O247" i="2" s="1"/>
  <c r="N246" i="2"/>
  <c r="Q246" i="2"/>
  <c r="O246" i="2" s="1"/>
  <c r="N245" i="2"/>
  <c r="Q245" i="2"/>
  <c r="O245" i="2" s="1"/>
  <c r="N244" i="2"/>
  <c r="Q244" i="2"/>
  <c r="O244" i="2" s="1"/>
  <c r="N243" i="2"/>
  <c r="Q243" i="2"/>
  <c r="O243" i="2" s="1"/>
  <c r="N242" i="2"/>
  <c r="N237" i="2"/>
  <c r="N234" i="2"/>
  <c r="Q234" i="2"/>
  <c r="O234" i="2" s="1"/>
  <c r="N233" i="2"/>
  <c r="Q233" i="2"/>
  <c r="O233" i="2" s="1"/>
  <c r="N232" i="2"/>
  <c r="Q232" i="2"/>
  <c r="O232" i="2" s="1"/>
  <c r="N231" i="2"/>
  <c r="Q231" i="2"/>
  <c r="O231" i="2" s="1"/>
  <c r="N230" i="2"/>
  <c r="Q230" i="2"/>
  <c r="O230" i="2" s="1"/>
  <c r="N229" i="2"/>
  <c r="Q229" i="2"/>
  <c r="O229" i="2" s="1"/>
  <c r="N228" i="2"/>
  <c r="Q228" i="2"/>
  <c r="O228" i="2" s="1"/>
  <c r="N227" i="2"/>
  <c r="Q227" i="2"/>
  <c r="O227" i="2" s="1"/>
  <c r="N226" i="2"/>
  <c r="Q226" i="2"/>
  <c r="O226" i="2" s="1"/>
  <c r="N225" i="2"/>
  <c r="Q225" i="2"/>
  <c r="O225" i="2" s="1"/>
  <c r="N224" i="2"/>
  <c r="Q224" i="2"/>
  <c r="O224" i="2" s="1"/>
  <c r="N223" i="2"/>
  <c r="Q223" i="2"/>
  <c r="O223" i="2" s="1"/>
  <c r="N199" i="2"/>
  <c r="Q199" i="2"/>
  <c r="O199" i="2" s="1"/>
  <c r="N198" i="2"/>
  <c r="Q198" i="2"/>
  <c r="O198" i="2" s="1"/>
  <c r="N195" i="2"/>
  <c r="Q195" i="2"/>
  <c r="O195" i="2" s="1"/>
  <c r="N194" i="2"/>
  <c r="Q194" i="2"/>
  <c r="O194" i="2" s="1"/>
  <c r="N176" i="2"/>
  <c r="Q176" i="2"/>
  <c r="O176" i="2" s="1"/>
  <c r="N175" i="2"/>
  <c r="Q175" i="2"/>
  <c r="O175" i="2" s="1"/>
  <c r="N123" i="2"/>
  <c r="Q123" i="2"/>
  <c r="O123" i="2" s="1"/>
  <c r="N122" i="2"/>
  <c r="Q122" i="2"/>
  <c r="O122" i="2" s="1"/>
  <c r="N121" i="2"/>
  <c r="Q121" i="2"/>
  <c r="O121" i="2" s="1"/>
  <c r="N116" i="2"/>
  <c r="Q116" i="2"/>
  <c r="O116" i="2" s="1"/>
  <c r="N113" i="2"/>
  <c r="Q113" i="2"/>
  <c r="O113" i="2" s="1"/>
  <c r="N112" i="2"/>
  <c r="Q112" i="2"/>
  <c r="O112" i="2" s="1"/>
  <c r="N69" i="2"/>
  <c r="Q69" i="2"/>
  <c r="O69" i="2" s="1"/>
  <c r="N68" i="2"/>
  <c r="Q68" i="2"/>
  <c r="O68" i="2" s="1"/>
  <c r="N43" i="2"/>
  <c r="F15" i="37" s="1"/>
  <c r="Q43" i="2"/>
  <c r="O43" i="2" s="1"/>
  <c r="J31" i="37"/>
  <c r="H31" i="37"/>
  <c r="K31" i="37"/>
  <c r="I31" i="37"/>
  <c r="I30" i="38"/>
  <c r="I27" i="38"/>
  <c r="J27" i="38"/>
  <c r="K27" i="38"/>
  <c r="K31" i="38" s="1"/>
  <c r="L27" i="38"/>
  <c r="M27" i="38"/>
  <c r="M31" i="38" s="1"/>
  <c r="N27" i="38"/>
  <c r="I28" i="38"/>
  <c r="J28" i="38"/>
  <c r="K28" i="38"/>
  <c r="L28" i="38"/>
  <c r="M28" i="38"/>
  <c r="N28" i="38"/>
  <c r="I29" i="38"/>
  <c r="J29" i="38"/>
  <c r="K29" i="38"/>
  <c r="L29" i="38"/>
  <c r="M29" i="38"/>
  <c r="N29" i="38"/>
  <c r="G24" i="37" l="1"/>
  <c r="I24" i="37" s="1"/>
  <c r="F28" i="37"/>
  <c r="J28" i="37" s="1"/>
  <c r="F24" i="37"/>
  <c r="J24" i="37" s="1"/>
  <c r="F16" i="37"/>
  <c r="H16" i="37" s="1"/>
  <c r="F22" i="37"/>
  <c r="J22" i="37" s="1"/>
  <c r="F27" i="37"/>
  <c r="H27" i="37" s="1"/>
  <c r="F17" i="37"/>
  <c r="H17" i="37" s="1"/>
  <c r="H21" i="37"/>
  <c r="J21" i="37"/>
  <c r="J29" i="37"/>
  <c r="H29" i="37"/>
  <c r="H19" i="37"/>
  <c r="J19" i="37"/>
  <c r="F23" i="37"/>
  <c r="J30" i="37"/>
  <c r="H30" i="37"/>
  <c r="H26" i="37"/>
  <c r="J26" i="37"/>
  <c r="H20" i="37"/>
  <c r="J20" i="37"/>
  <c r="J18" i="37"/>
  <c r="H18" i="37"/>
  <c r="J25" i="37"/>
  <c r="H25" i="37"/>
  <c r="J15" i="37"/>
  <c r="A36" i="37"/>
  <c r="A53" i="37"/>
  <c r="A35" i="37"/>
  <c r="H53" i="37" l="1"/>
  <c r="J53" i="37"/>
  <c r="K24" i="37"/>
  <c r="J27" i="37"/>
  <c r="J17" i="37"/>
  <c r="H22" i="37"/>
  <c r="H24" i="37"/>
  <c r="H28" i="37"/>
  <c r="J16" i="37"/>
  <c r="J23" i="37"/>
  <c r="H23" i="37"/>
  <c r="F32" i="37"/>
  <c r="I48" i="37"/>
  <c r="I47" i="37"/>
  <c r="I46" i="37"/>
  <c r="J54" i="37" l="1"/>
  <c r="N30" i="38"/>
  <c r="L30" i="38"/>
  <c r="J30" i="38"/>
  <c r="J31" i="38" l="1"/>
  <c r="I31" i="38"/>
  <c r="L31" i="38"/>
  <c r="I41" i="18"/>
  <c r="N41" i="18"/>
  <c r="M41" i="18"/>
  <c r="N23" i="38"/>
  <c r="L23" i="38"/>
  <c r="J23" i="38"/>
  <c r="I23" i="38"/>
  <c r="B4" i="38"/>
  <c r="E14" i="35"/>
  <c r="F14" i="35" s="1"/>
  <c r="E15" i="35"/>
  <c r="F15" i="35" s="1"/>
  <c r="H15" i="35" s="1"/>
  <c r="E17" i="35"/>
  <c r="F17" i="35" s="1"/>
  <c r="E19" i="35"/>
  <c r="F19" i="35" s="1"/>
  <c r="E20" i="35"/>
  <c r="F20" i="35" s="1"/>
  <c r="E21" i="35"/>
  <c r="F21" i="35" s="1"/>
  <c r="H21" i="35" s="1"/>
  <c r="E23" i="35"/>
  <c r="F23" i="35" s="1"/>
  <c r="E24" i="35"/>
  <c r="F24" i="35" s="1"/>
  <c r="E25" i="35"/>
  <c r="F25" i="35" s="1"/>
  <c r="E26" i="35"/>
  <c r="F26" i="35" s="1"/>
  <c r="E27" i="35"/>
  <c r="F27" i="35" s="1"/>
  <c r="E28" i="35"/>
  <c r="F28" i="35" s="1"/>
  <c r="E29" i="35"/>
  <c r="F29" i="35" s="1"/>
  <c r="H29" i="35" s="1"/>
  <c r="E30" i="35"/>
  <c r="F30" i="35" s="1"/>
  <c r="H30" i="35" s="1"/>
  <c r="E31" i="35"/>
  <c r="F31" i="35" s="1"/>
  <c r="E32" i="35"/>
  <c r="F32" i="35" s="1"/>
  <c r="E33" i="35"/>
  <c r="F33" i="35" s="1"/>
  <c r="H33" i="35" s="1"/>
  <c r="E35" i="35"/>
  <c r="F35" i="35" s="1"/>
  <c r="H35" i="35" s="1"/>
  <c r="E39" i="35"/>
  <c r="F39" i="35" s="1"/>
  <c r="E50" i="35"/>
  <c r="F50" i="35" s="1"/>
  <c r="E51" i="35"/>
  <c r="F51" i="35" s="1"/>
  <c r="E52" i="35"/>
  <c r="F52" i="35" s="1"/>
  <c r="E53" i="35"/>
  <c r="F53" i="35" s="1"/>
  <c r="H53" i="35" s="1"/>
  <c r="E60" i="35"/>
  <c r="F60" i="35" s="1"/>
  <c r="E61" i="35"/>
  <c r="F61" i="35" s="1"/>
  <c r="E62" i="35"/>
  <c r="F62" i="35" s="1"/>
  <c r="E67" i="35"/>
  <c r="F67" i="35" s="1"/>
  <c r="H67" i="35" s="1"/>
  <c r="E68" i="35"/>
  <c r="F68" i="35" s="1"/>
  <c r="E69" i="35"/>
  <c r="F69" i="35" s="1"/>
  <c r="H69" i="35" s="1"/>
  <c r="E70" i="35"/>
  <c r="F70" i="35" s="1"/>
  <c r="H70" i="35" s="1"/>
  <c r="E13" i="35"/>
  <c r="F13" i="35" s="1"/>
  <c r="H13" i="35" s="1"/>
  <c r="Q8" i="2"/>
  <c r="Q1843" i="2" s="1"/>
  <c r="O1843" i="2" s="1"/>
  <c r="B4" i="37"/>
  <c r="B4" i="5"/>
  <c r="B4" i="31"/>
  <c r="N29" i="18"/>
  <c r="M29" i="18"/>
  <c r="L29" i="18"/>
  <c r="J29" i="18"/>
  <c r="O29" i="18" s="1"/>
  <c r="G12" i="31"/>
  <c r="H36" i="37" s="1"/>
  <c r="E11" i="31"/>
  <c r="E34" i="31" s="1"/>
  <c r="B4" i="28"/>
  <c r="C4" i="2"/>
  <c r="C31" i="37" s="1"/>
  <c r="B4" i="18"/>
  <c r="B4" i="17"/>
  <c r="B51" i="17"/>
  <c r="B52" i="17"/>
  <c r="G11" i="31" l="1"/>
  <c r="H35" i="37" s="1"/>
  <c r="Q2095" i="2"/>
  <c r="O2095" i="2" s="1"/>
  <c r="Q2055" i="2"/>
  <c r="O2055" i="2" s="1"/>
  <c r="Q2012" i="2"/>
  <c r="O2012" i="2" s="1"/>
  <c r="Q1940" i="2"/>
  <c r="O1940" i="2" s="1"/>
  <c r="Q1926" i="2"/>
  <c r="O1926" i="2" s="1"/>
  <c r="Q1849" i="2"/>
  <c r="O1849" i="2" s="1"/>
  <c r="Q1844" i="2"/>
  <c r="O1844" i="2" s="1"/>
  <c r="Q1752" i="2"/>
  <c r="O1752" i="2" s="1"/>
  <c r="Q1666" i="2"/>
  <c r="O1666" i="2" s="1"/>
  <c r="Q2032" i="2"/>
  <c r="O2032" i="2" s="1"/>
  <c r="Q1848" i="2"/>
  <c r="O1848" i="2" s="1"/>
  <c r="Q1632" i="2"/>
  <c r="O1632" i="2" s="1"/>
  <c r="Q1913" i="2"/>
  <c r="O1913" i="2" s="1"/>
  <c r="Q1795" i="2"/>
  <c r="O1795" i="2" s="1"/>
  <c r="Q1956" i="2"/>
  <c r="O1956" i="2" s="1"/>
  <c r="Q1796" i="2"/>
  <c r="O1796" i="2" s="1"/>
  <c r="Q1993" i="2"/>
  <c r="O1993" i="2" s="1"/>
  <c r="Q1845" i="2"/>
  <c r="O1845" i="2" s="1"/>
  <c r="Q2077" i="2"/>
  <c r="O2077" i="2" s="1"/>
  <c r="Q2047" i="2"/>
  <c r="O2047" i="2" s="1"/>
  <c r="Q1973" i="2"/>
  <c r="O1973" i="2" s="1"/>
  <c r="Q1932" i="2"/>
  <c r="O1932" i="2" s="1"/>
  <c r="Q1855" i="2"/>
  <c r="O1855" i="2" s="1"/>
  <c r="Q1851" i="2"/>
  <c r="O1851" i="2" s="1"/>
  <c r="Q1799" i="2"/>
  <c r="O1799" i="2" s="1"/>
  <c r="Q1790" i="2"/>
  <c r="O1790" i="2" s="1"/>
  <c r="Q1665" i="2"/>
  <c r="O1665" i="2" s="1"/>
  <c r="Q1992" i="2"/>
  <c r="O1992" i="2" s="1"/>
  <c r="Q1895" i="2"/>
  <c r="O1895" i="2" s="1"/>
  <c r="Q1800" i="2"/>
  <c r="O1800" i="2" s="1"/>
  <c r="Q1972" i="2"/>
  <c r="O1972" i="2" s="1"/>
  <c r="Q1750" i="2"/>
  <c r="O1750" i="2" s="1"/>
  <c r="Q2039" i="2"/>
  <c r="O2039" i="2" s="1"/>
  <c r="Q1751" i="2"/>
  <c r="O1751" i="2" s="1"/>
  <c r="Q2063" i="2"/>
  <c r="O2063" i="2" s="1"/>
  <c r="Q1852" i="2"/>
  <c r="O1852" i="2" s="1"/>
  <c r="Q2096" i="2"/>
  <c r="O2096" i="2" s="1"/>
  <c r="Q1933" i="2"/>
  <c r="O1933" i="2" s="1"/>
  <c r="Q1753" i="2"/>
  <c r="O1753" i="2" s="1"/>
  <c r="Q1929" i="2"/>
  <c r="O1929" i="2" s="1"/>
  <c r="Q1846" i="2"/>
  <c r="O1846" i="2" s="1"/>
  <c r="Q1941" i="2"/>
  <c r="O1941" i="2" s="1"/>
  <c r="Q1797" i="2"/>
  <c r="O1797" i="2" s="1"/>
  <c r="Q2094" i="2"/>
  <c r="O2094" i="2" s="1"/>
  <c r="Q2031" i="2"/>
  <c r="O2031" i="2" s="1"/>
  <c r="Q1957" i="2"/>
  <c r="O1957" i="2" s="1"/>
  <c r="Q1931" i="2"/>
  <c r="O1931" i="2" s="1"/>
  <c r="Q1853" i="2"/>
  <c r="O1853" i="2" s="1"/>
  <c r="Q1850" i="2"/>
  <c r="O1850" i="2" s="1"/>
  <c r="Q1798" i="2"/>
  <c r="O1798" i="2" s="1"/>
  <c r="Q1785" i="2"/>
  <c r="O1785" i="2" s="1"/>
  <c r="Q1630" i="2"/>
  <c r="O1630" i="2" s="1"/>
  <c r="Q2079" i="2"/>
  <c r="O2079" i="2" s="1"/>
  <c r="Q2038" i="2"/>
  <c r="O2038" i="2" s="1"/>
  <c r="Q1930" i="2"/>
  <c r="O1930" i="2" s="1"/>
  <c r="Q1847" i="2"/>
  <c r="O1847" i="2" s="1"/>
  <c r="Q1629" i="2"/>
  <c r="O1629" i="2" s="1"/>
  <c r="Q2013" i="2"/>
  <c r="O2013" i="2" s="1"/>
  <c r="Q1894" i="2"/>
  <c r="O1894" i="2" s="1"/>
  <c r="Q2078" i="2"/>
  <c r="O2078" i="2" s="1"/>
  <c r="Q2011" i="2"/>
  <c r="O2011" i="2" s="1"/>
  <c r="Q1939" i="2"/>
  <c r="O1939" i="2" s="1"/>
  <c r="Q1928" i="2"/>
  <c r="O1928" i="2" s="1"/>
  <c r="Q1854" i="2"/>
  <c r="O1854" i="2" s="1"/>
  <c r="Q1760" i="2"/>
  <c r="O1760" i="2" s="1"/>
  <c r="Q1742" i="2"/>
  <c r="O1742" i="2" s="1"/>
  <c r="Q1914" i="2"/>
  <c r="O1914" i="2" s="1"/>
  <c r="Q1668" i="2"/>
  <c r="O1668" i="2" s="1"/>
  <c r="Q616" i="2"/>
  <c r="O616" i="2" s="1"/>
  <c r="Q591" i="2"/>
  <c r="O591" i="2" s="1"/>
  <c r="Q574" i="2"/>
  <c r="O574" i="2" s="1"/>
  <c r="Q570" i="2"/>
  <c r="O570" i="2" s="1"/>
  <c r="Q530" i="2"/>
  <c r="O530" i="2" s="1"/>
  <c r="Q888" i="2"/>
  <c r="O888" i="2" s="1"/>
  <c r="Q805" i="2"/>
  <c r="O805" i="2" s="1"/>
  <c r="Q1072" i="2"/>
  <c r="O1072" i="2" s="1"/>
  <c r="Q1068" i="2"/>
  <c r="O1068" i="2" s="1"/>
  <c r="Q398" i="2"/>
  <c r="O398" i="2" s="1"/>
  <c r="Q292" i="2"/>
  <c r="O292" i="2" s="1"/>
  <c r="Q1335" i="2"/>
  <c r="O1335" i="2" s="1"/>
  <c r="Q1532" i="2"/>
  <c r="O1532" i="2" s="1"/>
  <c r="Q1583" i="2"/>
  <c r="O1583" i="2" s="1"/>
  <c r="Q1220" i="2"/>
  <c r="O1220" i="2" s="1"/>
  <c r="Q1148" i="2"/>
  <c r="O1148" i="2" s="1"/>
  <c r="Q1104" i="2"/>
  <c r="O1104" i="2" s="1"/>
  <c r="Q1100" i="2"/>
  <c r="O1100" i="2" s="1"/>
  <c r="Q1073" i="2"/>
  <c r="O1073" i="2" s="1"/>
  <c r="Q1032" i="2"/>
  <c r="O1032" i="2" s="1"/>
  <c r="Q1028" i="2"/>
  <c r="O1028" i="2" s="1"/>
  <c r="Q1006" i="2"/>
  <c r="O1006" i="2" s="1"/>
  <c r="Q1002" i="2"/>
  <c r="O1002" i="2" s="1"/>
  <c r="Q976" i="2"/>
  <c r="O976" i="2" s="1"/>
  <c r="Q963" i="2"/>
  <c r="O963" i="2" s="1"/>
  <c r="Q933" i="2"/>
  <c r="O933" i="2" s="1"/>
  <c r="Q894" i="2"/>
  <c r="O894" i="2" s="1"/>
  <c r="Q887" i="2"/>
  <c r="O887" i="2" s="1"/>
  <c r="Q819" i="2"/>
  <c r="O819" i="2" s="1"/>
  <c r="Q815" i="2"/>
  <c r="O815" i="2" s="1"/>
  <c r="Q800" i="2"/>
  <c r="O800" i="2" s="1"/>
  <c r="Q796" i="2"/>
  <c r="O796" i="2" s="1"/>
  <c r="Q747" i="2"/>
  <c r="O747" i="2" s="1"/>
  <c r="Q713" i="2"/>
  <c r="O713" i="2" s="1"/>
  <c r="Q709" i="2"/>
  <c r="O709" i="2" s="1"/>
  <c r="Q705" i="2"/>
  <c r="O705" i="2" s="1"/>
  <c r="Q696" i="2"/>
  <c r="O696" i="2" s="1"/>
  <c r="Q693" i="2"/>
  <c r="O693" i="2" s="1"/>
  <c r="Q652" i="2"/>
  <c r="O652" i="2" s="1"/>
  <c r="Q645" i="2"/>
  <c r="O645" i="2" s="1"/>
  <c r="Q641" i="2"/>
  <c r="O641" i="2" s="1"/>
  <c r="Q628" i="2"/>
  <c r="O628" i="2" s="1"/>
  <c r="Q597" i="2"/>
  <c r="O597" i="2" s="1"/>
  <c r="Q594" i="2"/>
  <c r="O594" i="2" s="1"/>
  <c r="Q356" i="2"/>
  <c r="O356" i="2" s="1"/>
  <c r="Q482" i="2"/>
  <c r="O482" i="2" s="1"/>
  <c r="Q478" i="2"/>
  <c r="O478" i="2" s="1"/>
  <c r="Q448" i="2"/>
  <c r="O448" i="2" s="1"/>
  <c r="Q444" i="2"/>
  <c r="O444" i="2" s="1"/>
  <c r="Q412" i="2"/>
  <c r="O412" i="2" s="1"/>
  <c r="Q407" i="2"/>
  <c r="O407" i="2" s="1"/>
  <c r="Q352" i="2"/>
  <c r="O352" i="2" s="1"/>
  <c r="Q346" i="2"/>
  <c r="O346" i="2" s="1"/>
  <c r="Q315" i="2"/>
  <c r="O315" i="2" s="1"/>
  <c r="Q310" i="2"/>
  <c r="O310" i="2" s="1"/>
  <c r="Q288" i="2"/>
  <c r="O288" i="2" s="1"/>
  <c r="Q280" i="2"/>
  <c r="O280" i="2" s="1"/>
  <c r="Q274" i="2"/>
  <c r="O274" i="2" s="1"/>
  <c r="Q271" i="2"/>
  <c r="O271" i="2" s="1"/>
  <c r="Q212" i="2"/>
  <c r="O212" i="2" s="1"/>
  <c r="Q143" i="2"/>
  <c r="O143" i="2" s="1"/>
  <c r="Q91" i="2"/>
  <c r="O91" i="2" s="1"/>
  <c r="Q619" i="2"/>
  <c r="O619" i="2" s="1"/>
  <c r="Q590" i="2"/>
  <c r="O590" i="2" s="1"/>
  <c r="Q573" i="2"/>
  <c r="O573" i="2" s="1"/>
  <c r="Q529" i="2"/>
  <c r="O529" i="2" s="1"/>
  <c r="Q804" i="2"/>
  <c r="O804" i="2" s="1"/>
  <c r="Q743" i="2"/>
  <c r="O743" i="2" s="1"/>
  <c r="Q1071" i="2"/>
  <c r="O1071" i="2" s="1"/>
  <c r="Q1067" i="2"/>
  <c r="O1067" i="2" s="1"/>
  <c r="Q397" i="2"/>
  <c r="O397" i="2" s="1"/>
  <c r="Q344" i="2"/>
  <c r="O344" i="2" s="1"/>
  <c r="Q330" i="2"/>
  <c r="O330" i="2" s="1"/>
  <c r="Q1334" i="2"/>
  <c r="O1334" i="2" s="1"/>
  <c r="Q1530" i="2"/>
  <c r="O1530" i="2" s="1"/>
  <c r="Q1582" i="2"/>
  <c r="O1582" i="2" s="1"/>
  <c r="Q1256" i="2"/>
  <c r="O1256" i="2" s="1"/>
  <c r="Q1151" i="2"/>
  <c r="O1151" i="2" s="1"/>
  <c r="Q1118" i="2"/>
  <c r="O1118" i="2" s="1"/>
  <c r="Q1103" i="2"/>
  <c r="O1103" i="2" s="1"/>
  <c r="Q1099" i="2"/>
  <c r="O1099" i="2" s="1"/>
  <c r="Q1066" i="2"/>
  <c r="O1066" i="2" s="1"/>
  <c r="Q1031" i="2"/>
  <c r="O1031" i="2" s="1"/>
  <c r="Q1027" i="2"/>
  <c r="O1027" i="2" s="1"/>
  <c r="Q1005" i="2"/>
  <c r="O1005" i="2" s="1"/>
  <c r="Q1001" i="2"/>
  <c r="O1001" i="2" s="1"/>
  <c r="Q966" i="2"/>
  <c r="O966" i="2" s="1"/>
  <c r="Q962" i="2"/>
  <c r="O962" i="2" s="1"/>
  <c r="Q932" i="2"/>
  <c r="O932" i="2" s="1"/>
  <c r="Q893" i="2"/>
  <c r="O893" i="2" s="1"/>
  <c r="Q822" i="2"/>
  <c r="O822" i="2" s="1"/>
  <c r="Q818" i="2"/>
  <c r="O818" i="2" s="1"/>
  <c r="Q814" i="2"/>
  <c r="O814" i="2" s="1"/>
  <c r="Q799" i="2"/>
  <c r="O799" i="2" s="1"/>
  <c r="Q750" i="2"/>
  <c r="O750" i="2" s="1"/>
  <c r="Q746" i="2"/>
  <c r="O746" i="2" s="1"/>
  <c r="Q712" i="2"/>
  <c r="O712" i="2" s="1"/>
  <c r="Q708" i="2"/>
  <c r="O708" i="2" s="1"/>
  <c r="Q698" i="2"/>
  <c r="O698" i="2" s="1"/>
  <c r="Q695" i="2"/>
  <c r="O695" i="2" s="1"/>
  <c r="Q690" i="2"/>
  <c r="O690" i="2" s="1"/>
  <c r="Q651" i="2"/>
  <c r="O651" i="2" s="1"/>
  <c r="Q644" i="2"/>
  <c r="O644" i="2" s="1"/>
  <c r="Q640" i="2"/>
  <c r="O640" i="2" s="1"/>
  <c r="Q627" i="2"/>
  <c r="O627" i="2" s="1"/>
  <c r="Q596" i="2"/>
  <c r="O596" i="2" s="1"/>
  <c r="Q577" i="2"/>
  <c r="O577" i="2" s="1"/>
  <c r="Q534" i="2"/>
  <c r="O534" i="2" s="1"/>
  <c r="Q483" i="2"/>
  <c r="O483" i="2" s="1"/>
  <c r="Q477" i="2"/>
  <c r="O477" i="2" s="1"/>
  <c r="Q447" i="2"/>
  <c r="O447" i="2" s="1"/>
  <c r="Q415" i="2"/>
  <c r="O415" i="2" s="1"/>
  <c r="Q410" i="2"/>
  <c r="O410" i="2" s="1"/>
  <c r="Q402" i="2"/>
  <c r="O402" i="2" s="1"/>
  <c r="Q351" i="2"/>
  <c r="O351" i="2" s="1"/>
  <c r="Q345" i="2"/>
  <c r="O345" i="2" s="1"/>
  <c r="Q314" i="2"/>
  <c r="O314" i="2" s="1"/>
  <c r="Q291" i="2"/>
  <c r="O291" i="2" s="1"/>
  <c r="Q287" i="2"/>
  <c r="O287" i="2" s="1"/>
  <c r="Q277" i="2"/>
  <c r="O277" i="2" s="1"/>
  <c r="Q272" i="2"/>
  <c r="O272" i="2" s="1"/>
  <c r="Q241" i="2"/>
  <c r="O241" i="2" s="1"/>
  <c r="Q150" i="2"/>
  <c r="O150" i="2" s="1"/>
  <c r="Q139" i="2"/>
  <c r="O139" i="2" s="1"/>
  <c r="Q61" i="2"/>
  <c r="O61" i="2" s="1"/>
  <c r="Q266" i="2"/>
  <c r="O266" i="2" s="1"/>
  <c r="Q237" i="2"/>
  <c r="O237" i="2" s="1"/>
  <c r="Q576" i="2"/>
  <c r="O576" i="2" s="1"/>
  <c r="Q572" i="2"/>
  <c r="O572" i="2" s="1"/>
  <c r="Q532" i="2"/>
  <c r="O532" i="2" s="1"/>
  <c r="Q528" i="2"/>
  <c r="O528" i="2" s="1"/>
  <c r="Q1554" i="2"/>
  <c r="O1554" i="2" s="1"/>
  <c r="Q890" i="2"/>
  <c r="O890" i="2" s="1"/>
  <c r="Q803" i="2"/>
  <c r="O803" i="2" s="1"/>
  <c r="Q742" i="2"/>
  <c r="O742" i="2" s="1"/>
  <c r="Q1008" i="2"/>
  <c r="O1008" i="2" s="1"/>
  <c r="Q1333" i="2"/>
  <c r="O1333" i="2" s="1"/>
  <c r="Q1529" i="2"/>
  <c r="O1529" i="2" s="1"/>
  <c r="Q1557" i="2"/>
  <c r="O1557" i="2" s="1"/>
  <c r="Q1222" i="2"/>
  <c r="O1222" i="2" s="1"/>
  <c r="Q1150" i="2"/>
  <c r="O1150" i="2" s="1"/>
  <c r="Q1106" i="2"/>
  <c r="O1106" i="2" s="1"/>
  <c r="Q1102" i="2"/>
  <c r="O1102" i="2" s="1"/>
  <c r="Q1098" i="2"/>
  <c r="O1098" i="2" s="1"/>
  <c r="Q1033" i="2"/>
  <c r="O1033" i="2" s="1"/>
  <c r="Q1030" i="2"/>
  <c r="O1030" i="2" s="1"/>
  <c r="Q1025" i="2"/>
  <c r="O1025" i="2" s="1"/>
  <c r="Q1004" i="2"/>
  <c r="O1004" i="2" s="1"/>
  <c r="Q978" i="2"/>
  <c r="O978" i="2" s="1"/>
  <c r="Q965" i="2"/>
  <c r="O965" i="2" s="1"/>
  <c r="Q945" i="2"/>
  <c r="O945" i="2" s="1"/>
  <c r="Q931" i="2"/>
  <c r="O931" i="2" s="1"/>
  <c r="Q892" i="2"/>
  <c r="O892" i="2" s="1"/>
  <c r="Q821" i="2"/>
  <c r="O821" i="2" s="1"/>
  <c r="Q817" i="2"/>
  <c r="O817" i="2" s="1"/>
  <c r="Q802" i="2"/>
  <c r="O802" i="2" s="1"/>
  <c r="Q798" i="2"/>
  <c r="O798" i="2" s="1"/>
  <c r="Q749" i="2"/>
  <c r="O749" i="2" s="1"/>
  <c r="Q745" i="2"/>
  <c r="O745" i="2" s="1"/>
  <c r="Q711" i="2"/>
  <c r="O711" i="2" s="1"/>
  <c r="Q707" i="2"/>
  <c r="O707" i="2" s="1"/>
  <c r="Q704" i="2"/>
  <c r="O704" i="2" s="1"/>
  <c r="Q694" i="2"/>
  <c r="O694" i="2" s="1"/>
  <c r="Q691" i="2"/>
  <c r="O691" i="2" s="1"/>
  <c r="Q647" i="2"/>
  <c r="O647" i="2" s="1"/>
  <c r="Q643" i="2"/>
  <c r="O643" i="2" s="1"/>
  <c r="Q639" i="2"/>
  <c r="O639" i="2" s="1"/>
  <c r="Q599" i="2"/>
  <c r="O599" i="2" s="1"/>
  <c r="Q595" i="2"/>
  <c r="O595" i="2" s="1"/>
  <c r="Q578" i="2"/>
  <c r="O578" i="2" s="1"/>
  <c r="Q533" i="2"/>
  <c r="O533" i="2" s="1"/>
  <c r="Q481" i="2"/>
  <c r="O481" i="2" s="1"/>
  <c r="Q450" i="2"/>
  <c r="O450" i="2" s="1"/>
  <c r="Q446" i="2"/>
  <c r="O446" i="2" s="1"/>
  <c r="Q414" i="2"/>
  <c r="O414" i="2" s="1"/>
  <c r="Q409" i="2"/>
  <c r="O409" i="2" s="1"/>
  <c r="Q401" i="2"/>
  <c r="O401" i="2" s="1"/>
  <c r="Q350" i="2"/>
  <c r="O350" i="2" s="1"/>
  <c r="Q317" i="2"/>
  <c r="O317" i="2" s="1"/>
  <c r="Q312" i="2"/>
  <c r="O312" i="2" s="1"/>
  <c r="Q290" i="2"/>
  <c r="O290" i="2" s="1"/>
  <c r="Q286" i="2"/>
  <c r="O286" i="2" s="1"/>
  <c r="Q276" i="2"/>
  <c r="O276" i="2" s="1"/>
  <c r="Q273" i="2"/>
  <c r="O273" i="2" s="1"/>
  <c r="Q236" i="2"/>
  <c r="O236" i="2" s="1"/>
  <c r="Q149" i="2"/>
  <c r="O149" i="2" s="1"/>
  <c r="Q138" i="2"/>
  <c r="O138" i="2" s="1"/>
  <c r="Q269" i="2"/>
  <c r="O269" i="2" s="1"/>
  <c r="Q399" i="2"/>
  <c r="O399" i="2" s="1"/>
  <c r="Q1315" i="2"/>
  <c r="O1315" i="2" s="1"/>
  <c r="Q1585" i="2"/>
  <c r="O1585" i="2" s="1"/>
  <c r="Q1555" i="2"/>
  <c r="O1555" i="2" s="1"/>
  <c r="Q1221" i="2"/>
  <c r="O1221" i="2" s="1"/>
  <c r="Q1105" i="2"/>
  <c r="O1105" i="2" s="1"/>
  <c r="Q1101" i="2"/>
  <c r="O1101" i="2" s="1"/>
  <c r="Q1097" i="2"/>
  <c r="O1097" i="2" s="1"/>
  <c r="Q1040" i="2"/>
  <c r="O1040" i="2" s="1"/>
  <c r="Q1029" i="2"/>
  <c r="O1029" i="2" s="1"/>
  <c r="Q1024" i="2"/>
  <c r="O1024" i="2" s="1"/>
  <c r="Q1003" i="2"/>
  <c r="O1003" i="2" s="1"/>
  <c r="Q977" i="2"/>
  <c r="O977" i="2" s="1"/>
  <c r="Q964" i="2"/>
  <c r="O964" i="2" s="1"/>
  <c r="Q934" i="2"/>
  <c r="O934" i="2" s="1"/>
  <c r="Q895" i="2"/>
  <c r="O895" i="2" s="1"/>
  <c r="Q891" i="2"/>
  <c r="O891" i="2" s="1"/>
  <c r="Q820" i="2"/>
  <c r="O820" i="2" s="1"/>
  <c r="Q816" i="2"/>
  <c r="O816" i="2" s="1"/>
  <c r="Q801" i="2"/>
  <c r="O801" i="2" s="1"/>
  <c r="Q797" i="2"/>
  <c r="O797" i="2" s="1"/>
  <c r="Q748" i="2"/>
  <c r="O748" i="2" s="1"/>
  <c r="Q744" i="2"/>
  <c r="O744" i="2" s="1"/>
  <c r="Q710" i="2"/>
  <c r="O710" i="2" s="1"/>
  <c r="Q706" i="2"/>
  <c r="O706" i="2" s="1"/>
  <c r="Q697" i="2"/>
  <c r="O697" i="2" s="1"/>
  <c r="Q692" i="2"/>
  <c r="O692" i="2" s="1"/>
  <c r="Q575" i="2"/>
  <c r="O575" i="2" s="1"/>
  <c r="Q571" i="2"/>
  <c r="O571" i="2" s="1"/>
  <c r="Q531" i="2"/>
  <c r="O531" i="2" s="1"/>
  <c r="Q476" i="2"/>
  <c r="O476" i="2" s="1"/>
  <c r="Q1553" i="2"/>
  <c r="O1553" i="2" s="1"/>
  <c r="G26" i="37" s="1"/>
  <c r="Q889" i="2"/>
  <c r="O889" i="2" s="1"/>
  <c r="Q741" i="2"/>
  <c r="O741" i="2" s="1"/>
  <c r="Q1026" i="2"/>
  <c r="O1026" i="2" s="1"/>
  <c r="Q1007" i="2"/>
  <c r="O1007" i="2" s="1"/>
  <c r="Q1312" i="2"/>
  <c r="O1312" i="2" s="1"/>
  <c r="G21" i="37" s="1"/>
  <c r="Q1219" i="2"/>
  <c r="O1219" i="2" s="1"/>
  <c r="Q1069" i="2"/>
  <c r="O1069" i="2" s="1"/>
  <c r="Q369" i="2"/>
  <c r="O369" i="2" s="1"/>
  <c r="Q1149" i="2"/>
  <c r="O1149" i="2" s="1"/>
  <c r="Q484" i="2"/>
  <c r="O484" i="2" s="1"/>
  <c r="Q316" i="2"/>
  <c r="O316" i="2" s="1"/>
  <c r="Q92" i="2"/>
  <c r="O92" i="2" s="1"/>
  <c r="Q400" i="2"/>
  <c r="O400" i="2" s="1"/>
  <c r="Q598" i="2"/>
  <c r="O598" i="2" s="1"/>
  <c r="Q408" i="2"/>
  <c r="O408" i="2" s="1"/>
  <c r="Q270" i="2"/>
  <c r="O270" i="2" s="1"/>
  <c r="Q646" i="2"/>
  <c r="O646" i="2" s="1"/>
  <c r="Q449" i="2"/>
  <c r="O449" i="2" s="1"/>
  <c r="Q289" i="2"/>
  <c r="O289" i="2" s="1"/>
  <c r="Q579" i="2"/>
  <c r="O579" i="2" s="1"/>
  <c r="Q349" i="2"/>
  <c r="O349" i="2" s="1"/>
  <c r="Q148" i="2"/>
  <c r="O148" i="2" s="1"/>
  <c r="Q629" i="2"/>
  <c r="O629" i="2" s="1"/>
  <c r="Q413" i="2"/>
  <c r="O413" i="2" s="1"/>
  <c r="Q275" i="2"/>
  <c r="O275" i="2" s="1"/>
  <c r="Q268" i="2"/>
  <c r="O268" i="2" s="1"/>
  <c r="Q689" i="2"/>
  <c r="O689" i="2" s="1"/>
  <c r="Q479" i="2"/>
  <c r="O479" i="2" s="1"/>
  <c r="Q311" i="2"/>
  <c r="O311" i="2" s="1"/>
  <c r="Q242" i="2"/>
  <c r="O242" i="2" s="1"/>
  <c r="Q593" i="2"/>
  <c r="O593" i="2" s="1"/>
  <c r="Q396" i="2"/>
  <c r="O396" i="2" s="1"/>
  <c r="Q213" i="2"/>
  <c r="O213" i="2" s="1"/>
  <c r="Q370" i="2"/>
  <c r="O370" i="2" s="1"/>
  <c r="Q267" i="2"/>
  <c r="O267" i="2" s="1"/>
  <c r="Q642" i="2"/>
  <c r="O642" i="2" s="1"/>
  <c r="Q445" i="2"/>
  <c r="O445" i="2" s="1"/>
  <c r="Q285" i="2"/>
  <c r="O285" i="2" s="1"/>
  <c r="Q15" i="2"/>
  <c r="O15" i="2" s="1"/>
  <c r="Q22" i="2"/>
  <c r="O22" i="2" s="1"/>
  <c r="Q14" i="2"/>
  <c r="O14" i="2" s="1"/>
  <c r="Q21" i="2"/>
  <c r="O21" i="2" s="1"/>
  <c r="Q13" i="2"/>
  <c r="O13" i="2" s="1"/>
  <c r="Q20" i="2"/>
  <c r="O20" i="2" s="1"/>
  <c r="Q19" i="2"/>
  <c r="O19" i="2" s="1"/>
  <c r="Q17" i="2"/>
  <c r="O17" i="2" s="1"/>
  <c r="Q16" i="2"/>
  <c r="O16" i="2" s="1"/>
  <c r="Q18" i="2"/>
  <c r="O18" i="2" s="1"/>
  <c r="Q12" i="2"/>
  <c r="O12" i="2" s="1"/>
  <c r="Q11" i="2"/>
  <c r="O11" i="2" s="1"/>
  <c r="I43" i="37"/>
  <c r="H52" i="35"/>
  <c r="H50" i="35"/>
  <c r="H39" i="35"/>
  <c r="I44" i="37" s="1"/>
  <c r="H36" i="35"/>
  <c r="H32" i="35"/>
  <c r="H31" i="35"/>
  <c r="H28" i="35"/>
  <c r="H26" i="35"/>
  <c r="H25" i="35"/>
  <c r="H24" i="35"/>
  <c r="H23" i="35"/>
  <c r="H22" i="35"/>
  <c r="H20" i="35"/>
  <c r="H19" i="35"/>
  <c r="H27" i="35"/>
  <c r="H17" i="35"/>
  <c r="H14" i="35"/>
  <c r="I36" i="37" s="1"/>
  <c r="H68" i="35"/>
  <c r="H62" i="35"/>
  <c r="H51" i="35"/>
  <c r="H61" i="35"/>
  <c r="H60" i="35"/>
  <c r="B49" i="17"/>
  <c r="B53" i="17" s="1"/>
  <c r="B50" i="17"/>
  <c r="O23" i="38"/>
  <c r="J41" i="18"/>
  <c r="N31" i="38"/>
  <c r="E12" i="38" s="1"/>
  <c r="L41" i="18"/>
  <c r="K41" i="18"/>
  <c r="Q10" i="2"/>
  <c r="O10" i="2" s="1"/>
  <c r="G23" i="37" l="1"/>
  <c r="G17" i="37"/>
  <c r="G19" i="37"/>
  <c r="I21" i="37"/>
  <c r="K21" i="37"/>
  <c r="G28" i="37"/>
  <c r="G29" i="37"/>
  <c r="G16" i="37"/>
  <c r="K26" i="37"/>
  <c r="I26" i="37"/>
  <c r="G27" i="37"/>
  <c r="G22" i="37"/>
  <c r="H76" i="35"/>
  <c r="G34" i="31"/>
  <c r="H6" i="28"/>
  <c r="I35" i="37"/>
  <c r="I49" i="37"/>
  <c r="I45" i="37"/>
  <c r="I42" i="37"/>
  <c r="I37" i="37"/>
  <c r="I38" i="37"/>
  <c r="I41" i="37"/>
  <c r="I39" i="37"/>
  <c r="H15" i="37"/>
  <c r="G15" i="37"/>
  <c r="B32" i="37"/>
  <c r="E12" i="18"/>
  <c r="E14" i="18" s="1"/>
  <c r="E14" i="38"/>
  <c r="E17" i="18" l="1"/>
  <c r="K48" i="18" s="1"/>
  <c r="E16" i="18"/>
  <c r="I29" i="37"/>
  <c r="K29" i="37"/>
  <c r="I28" i="37"/>
  <c r="K28" i="37"/>
  <c r="K22" i="37"/>
  <c r="I22" i="37"/>
  <c r="I16" i="37"/>
  <c r="K16" i="37"/>
  <c r="K19" i="37"/>
  <c r="I19" i="37"/>
  <c r="K27" i="37"/>
  <c r="I27" i="37"/>
  <c r="I17" i="37"/>
  <c r="K17" i="37"/>
  <c r="K23" i="37"/>
  <c r="I23" i="37"/>
  <c r="G32" i="37"/>
  <c r="I54" i="37"/>
  <c r="I15" i="37"/>
  <c r="E16" i="38"/>
  <c r="K46" i="38" s="1"/>
  <c r="K45" i="38"/>
  <c r="K46" i="18"/>
  <c r="E17" i="38"/>
  <c r="E18" i="38" l="1"/>
  <c r="E20" i="38" s="1"/>
  <c r="E18" i="18"/>
  <c r="H32" i="37"/>
  <c r="J32" i="37"/>
  <c r="K53" i="18"/>
  <c r="K47" i="38"/>
  <c r="I32" i="37"/>
  <c r="K15" i="37"/>
  <c r="K47" i="18"/>
  <c r="K32" i="37" l="1"/>
  <c r="E20" i="18"/>
  <c r="C29" i="17" s="1"/>
  <c r="C31" i="17" l="1"/>
  <c r="C34" i="17" s="1"/>
  <c r="C21" i="17" s="1"/>
  <c r="C24" i="17" s="1"/>
  <c r="E21" i="38" s="1"/>
  <c r="E22" i="38" s="1"/>
  <c r="E21" i="18" l="1"/>
  <c r="E22" i="18" s="1"/>
  <c r="E24" i="18" s="1"/>
  <c r="E25" i="18" s="1"/>
  <c r="E32" i="18" s="1"/>
  <c r="E43" i="18" s="1"/>
  <c r="K48" i="38"/>
  <c r="E24" i="38"/>
  <c r="K49" i="18" l="1"/>
  <c r="K49" i="38"/>
  <c r="E25" i="38"/>
  <c r="K50" i="18"/>
  <c r="E31" i="38" l="1"/>
  <c r="E42" i="38" s="1"/>
  <c r="E46" i="38" l="1"/>
  <c r="E47" i="18"/>
  <c r="C50" i="37" l="1"/>
  <c r="B50" i="37"/>
  <c r="D50" i="37" s="1"/>
  <c r="C49" i="37"/>
  <c r="B35" i="37"/>
  <c r="D35" i="37" s="1"/>
  <c r="C35" i="37"/>
  <c r="F50" i="37"/>
  <c r="E50" i="37"/>
  <c r="G50" i="37" s="1"/>
  <c r="E35" i="37"/>
  <c r="G35" i="37" s="1"/>
  <c r="F45" i="37"/>
  <c r="F35" i="37"/>
  <c r="F45" i="18"/>
  <c r="E52" i="38"/>
  <c r="E50" i="38"/>
  <c r="E48" i="38"/>
  <c r="K65" i="38" s="1"/>
  <c r="F44" i="38"/>
  <c r="F42" i="38"/>
  <c r="F40" i="37"/>
  <c r="E40" i="37"/>
  <c r="E48" i="37"/>
  <c r="E42" i="37"/>
  <c r="E46" i="37"/>
  <c r="E39" i="37"/>
  <c r="E38" i="37"/>
  <c r="E47" i="37"/>
  <c r="E43" i="37"/>
  <c r="E41" i="37"/>
  <c r="E49" i="37"/>
  <c r="E45" i="37"/>
  <c r="E44" i="37"/>
  <c r="E37" i="37"/>
  <c r="E36" i="37"/>
  <c r="F39" i="37"/>
  <c r="K61" i="38"/>
  <c r="K63" i="38" s="1"/>
  <c r="F39" i="38"/>
  <c r="F36" i="38"/>
  <c r="F43" i="37"/>
  <c r="F33" i="38"/>
  <c r="F44" i="37"/>
  <c r="F40" i="38"/>
  <c r="F42" i="37"/>
  <c r="F35" i="38"/>
  <c r="F18" i="38"/>
  <c r="F46" i="37"/>
  <c r="F34" i="38"/>
  <c r="F47" i="37"/>
  <c r="F38" i="38"/>
  <c r="F48" i="37"/>
  <c r="F41" i="37"/>
  <c r="F37" i="37"/>
  <c r="F49" i="37"/>
  <c r="F38" i="37"/>
  <c r="F36" i="37"/>
  <c r="F37" i="38"/>
  <c r="F22" i="38"/>
  <c r="F25" i="38"/>
  <c r="F31" i="38"/>
  <c r="B38" i="37"/>
  <c r="B46" i="37"/>
  <c r="B47" i="37"/>
  <c r="B43" i="37"/>
  <c r="F41" i="18"/>
  <c r="E49" i="18"/>
  <c r="K66" i="18" s="1"/>
  <c r="K62" i="18"/>
  <c r="K64" i="18" s="1"/>
  <c r="L50" i="37" l="1"/>
  <c r="E54" i="37"/>
  <c r="F54" i="37"/>
  <c r="G46" i="37"/>
  <c r="G49" i="37"/>
  <c r="E53" i="18"/>
  <c r="K70" i="18" s="1"/>
  <c r="C37" i="37"/>
  <c r="C46" i="37"/>
  <c r="F22" i="18"/>
  <c r="C48" i="37"/>
  <c r="F34" i="18"/>
  <c r="F37" i="18"/>
  <c r="C36" i="37"/>
  <c r="C39" i="37"/>
  <c r="B41" i="37"/>
  <c r="F38" i="18"/>
  <c r="B39" i="37"/>
  <c r="B42" i="37"/>
  <c r="F43" i="18"/>
  <c r="F47" i="18" s="1"/>
  <c r="B37" i="37"/>
  <c r="C41" i="37"/>
  <c r="B36" i="37"/>
  <c r="C44" i="37"/>
  <c r="F39" i="18"/>
  <c r="F36" i="18"/>
  <c r="B45" i="37"/>
  <c r="F18" i="18"/>
  <c r="C40" i="37"/>
  <c r="E51" i="18"/>
  <c r="K68" i="18" s="1"/>
  <c r="C42" i="37"/>
  <c r="F35" i="18"/>
  <c r="C43" i="37"/>
  <c r="C45" i="37"/>
  <c r="C47" i="37"/>
  <c r="B40" i="37"/>
  <c r="F32" i="18"/>
  <c r="F25" i="18"/>
  <c r="B44" i="37"/>
  <c r="C38" i="37"/>
  <c r="B48" i="37"/>
  <c r="F40" i="18"/>
  <c r="B49" i="37"/>
  <c r="D49" i="37" s="1"/>
  <c r="G40" i="37"/>
  <c r="F46" i="38"/>
  <c r="G39" i="37"/>
  <c r="K69" i="38"/>
  <c r="K67" i="38"/>
  <c r="B54" i="37" l="1"/>
  <c r="C54" i="37"/>
  <c r="D39" i="37"/>
  <c r="D40" i="37"/>
  <c r="G43" i="37"/>
  <c r="G42" i="37"/>
  <c r="G37" i="37"/>
  <c r="G44" i="37"/>
  <c r="G41" i="37"/>
  <c r="G45" i="37"/>
  <c r="D47" i="37"/>
  <c r="G47" i="37"/>
  <c r="G38" i="37"/>
  <c r="G36" i="37"/>
  <c r="G48" i="37"/>
  <c r="D45" i="37"/>
  <c r="D44" i="37"/>
  <c r="D38" i="37"/>
  <c r="D37" i="37"/>
  <c r="D42" i="37"/>
  <c r="D46" i="37"/>
  <c r="D43" i="37"/>
  <c r="D48" i="37"/>
  <c r="D41" i="37"/>
  <c r="D36" i="37"/>
  <c r="L43" i="37" l="1"/>
  <c r="L48" i="37"/>
  <c r="L44" i="37"/>
  <c r="L42" i="37"/>
  <c r="L38" i="37"/>
  <c r="L37" i="37"/>
  <c r="L47" i="37"/>
  <c r="L36" i="37"/>
  <c r="L41" i="37"/>
  <c r="L45" i="37"/>
  <c r="L40" i="37"/>
  <c r="L39" i="37"/>
  <c r="L53" i="37"/>
  <c r="G54" i="37"/>
  <c r="D54" i="37"/>
  <c r="L49" i="37"/>
  <c r="L46" i="37"/>
  <c r="H54" i="37"/>
  <c r="K54" i="37" l="1"/>
  <c r="P1" i="37" s="1"/>
  <c r="L35" i="37"/>
  <c r="L54" i="37" s="1"/>
  <c r="P2" i="37" l="1"/>
  <c r="P3" i="37" s="1"/>
</calcChain>
</file>

<file path=xl/sharedStrings.xml><?xml version="1.0" encoding="utf-8"?>
<sst xmlns="http://schemas.openxmlformats.org/spreadsheetml/2006/main" count="17381" uniqueCount="3205">
  <si>
    <t>Naam opdrachtgever</t>
  </si>
  <si>
    <t>Calculatie onderdeel</t>
  </si>
  <si>
    <t>Gebouw/plaats</t>
  </si>
  <si>
    <t>Referentie nummer</t>
  </si>
  <si>
    <t>Invoervelden</t>
  </si>
  <si>
    <t>Minimale taakgrootte</t>
  </si>
  <si>
    <t>EINDTOTAAL KOSTEN PER JAAR  EXCLUSIEF BTW         INSCHRIJVINGSBEDRAG</t>
  </si>
  <si>
    <t>uur per dag</t>
  </si>
  <si>
    <t>BTW</t>
  </si>
  <si>
    <t>Rijn IJssel</t>
  </si>
  <si>
    <t>Totale kosten per jaar inclusief btw</t>
  </si>
  <si>
    <t>Toezicht percentage</t>
  </si>
  <si>
    <t>Divers</t>
  </si>
  <si>
    <t>per prod. Uur</t>
  </si>
  <si>
    <t>MAXIMALE BOVENGRENS PLAFONDBEDRAG INSCHRIJVINGSBEDRAG</t>
  </si>
  <si>
    <t>MAXIMALE ONDERGRENS INSCHRIJVINGSBEDRAG</t>
  </si>
  <si>
    <t>Naam dienstverlener</t>
  </si>
  <si>
    <t>Prijspeil</t>
  </si>
  <si>
    <t>SUPPLETIEKOSTEN OVERNAME PERSONEEL</t>
  </si>
  <si>
    <t>Versie</t>
  </si>
  <si>
    <t>Aanbesteding</t>
  </si>
  <si>
    <t xml:space="preserve">Dit is het maximale bedrag dat door de dienstverlener aan suppletiekosten in rekening wordt gebracht. Indien hier niets wordt </t>
  </si>
  <si>
    <t>ingevuld, betekent dit dat er geen suppletiekosten door de dienstverlener in rekening worden gebracht.</t>
  </si>
  <si>
    <t>PRODUCTIE UREN PER JAAR</t>
  </si>
  <si>
    <t>UREN OPSLAG MINIMALE TAAKGROOTTE PER JAAR</t>
  </si>
  <si>
    <t>TOEZICHTUREN PER JAAR</t>
  </si>
  <si>
    <t>Locatie</t>
  </si>
  <si>
    <t>Totaal m2 in scope</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</si>
  <si>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</si>
  <si>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</si>
  <si>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</si>
  <si>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</si>
  <si>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</si>
  <si>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</si>
  <si>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</si>
  <si>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</si>
  <si>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</si>
  <si>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Alexanderstraat 35, Arnhem</t>
  </si>
  <si>
    <t>Apeldoornseweg 210, Arnhem</t>
  </si>
  <si>
    <t>Beukenlaan 3, Arnhem</t>
  </si>
  <si>
    <t>Industrieweg 26, Renkum</t>
  </si>
  <si>
    <t>Kronenburgsingel 16, Arnhem</t>
  </si>
  <si>
    <t>Loods, Tivolilaan 70, Arnhem</t>
  </si>
  <si>
    <t>Marijkeweg 5, Wageningen</t>
  </si>
  <si>
    <t>Middachtensingel 2, Arnhem</t>
  </si>
  <si>
    <t>Paviljoen, Tivolilaan 30, Arnhem</t>
  </si>
  <si>
    <t>Stationsplein 8, Zevenaar</t>
  </si>
  <si>
    <t>Tech Plaza, Tivolilaan 40, Arnhem</t>
  </si>
  <si>
    <t>Toren, Tivolilaan 10, Arnhem</t>
  </si>
  <si>
    <t>Velperweg 39/43, Arnhem</t>
  </si>
  <si>
    <t>Veluwestraat 120, Arnhem</t>
  </si>
  <si>
    <t>Witte Villa, Tivolilaan 10, Arnhem</t>
  </si>
  <si>
    <t>Kazerneplein 6, Arnhem</t>
  </si>
  <si>
    <t>Algemeen</t>
  </si>
  <si>
    <t>Totaal</t>
  </si>
  <si>
    <t>Kosten productie per jaar ma t/m vr incl. minimale taakgrootte</t>
  </si>
  <si>
    <t>Kosten productie per jaar ma t/m vr naloop incl. minimale taakgrootte</t>
  </si>
  <si>
    <t>Totale kosten productie per jaar</t>
  </si>
  <si>
    <t xml:space="preserve">Kosten toezicht per jaar ma t/m vr </t>
  </si>
  <si>
    <t>Kosten toezicht per jaar ma t/m vr naloop</t>
  </si>
  <si>
    <t>Totale kosten toezicht per jaar</t>
  </si>
  <si>
    <t>Kosten Additioneel per jaar</t>
  </si>
  <si>
    <t>Kosten glasbewassing per jaar</t>
  </si>
  <si>
    <t>Kosten sanitaire voorzieningen per jaar</t>
  </si>
  <si>
    <t>Totaal kosten per jaar excl. btw</t>
  </si>
  <si>
    <t>Totaal kosten per maand excl. btw</t>
  </si>
  <si>
    <t>Bovenbeekstraat, Arnhem</t>
  </si>
  <si>
    <t>Nijverheidstraat 1, Huissen</t>
  </si>
  <si>
    <t>C</t>
  </si>
  <si>
    <t>D</t>
  </si>
  <si>
    <t>E</t>
  </si>
  <si>
    <t>A</t>
  </si>
  <si>
    <t>Omschrijving</t>
  </si>
  <si>
    <t>Vloeren reinigen, sanitair schoonmaken, pantry schoonmaken en tafels en stoelen afnemen</t>
  </si>
  <si>
    <t>B</t>
  </si>
  <si>
    <t>F</t>
  </si>
  <si>
    <t>G</t>
  </si>
  <si>
    <t>I</t>
  </si>
  <si>
    <t>J</t>
  </si>
  <si>
    <t>K</t>
  </si>
  <si>
    <t>Gewogen prestatie</t>
  </si>
  <si>
    <t>m2/uur</t>
  </si>
  <si>
    <t>Frequentie van uitvoering (per jaar):</t>
  </si>
  <si>
    <t>Ruimtecategorie</t>
  </si>
  <si>
    <t>Prestatienorm in aantal m2 per uur</t>
  </si>
  <si>
    <t>M2 Totaal</t>
  </si>
  <si>
    <t>Naloop opslag ma-vr</t>
  </si>
  <si>
    <t>VSR Code</t>
  </si>
  <si>
    <t>Administratieve ruimten</t>
  </si>
  <si>
    <t>Aula</t>
  </si>
  <si>
    <t>V</t>
  </si>
  <si>
    <t>Bibliotheek</t>
  </si>
  <si>
    <t>Buitenruimte</t>
  </si>
  <si>
    <t>Doucheruimten</t>
  </si>
  <si>
    <t>S</t>
  </si>
  <si>
    <t>Entree</t>
  </si>
  <si>
    <t>Fitness</t>
  </si>
  <si>
    <t>Gang, hal</t>
  </si>
  <si>
    <t>Keuken, pantry</t>
  </si>
  <si>
    <t>Kleed- wasruimte</t>
  </si>
  <si>
    <t>Leslokaal</t>
  </si>
  <si>
    <t>Lift</t>
  </si>
  <si>
    <t>Opslagruimten</t>
  </si>
  <si>
    <t>Praktijklokaal</t>
  </si>
  <si>
    <t>L</t>
  </si>
  <si>
    <t>Restauratieve ruimten</t>
  </si>
  <si>
    <t>Sanitaire ruimten</t>
  </si>
  <si>
    <t>Sportzaal / gymzaal</t>
  </si>
  <si>
    <t>Trappenhuis</t>
  </si>
  <si>
    <t>Tribune</t>
  </si>
  <si>
    <t>Vergaderruimten</t>
  </si>
  <si>
    <t>Niet in onderhoud</t>
  </si>
  <si>
    <t>nvt</t>
  </si>
  <si>
    <t>Kolom voor matrix</t>
  </si>
  <si>
    <t>Frequentie verklaring</t>
  </si>
  <si>
    <t>Freq</t>
  </si>
  <si>
    <t>Kolom</t>
  </si>
  <si>
    <t>% van reguliere norm</t>
  </si>
  <si>
    <t>Gebouw</t>
  </si>
  <si>
    <t>Verdieping</t>
  </si>
  <si>
    <t>Ruimte nummer</t>
  </si>
  <si>
    <t>Ruimteomschrijving opdrachtgever</t>
  </si>
  <si>
    <t>Ruimte categorie</t>
  </si>
  <si>
    <t>Vloer soort</t>
  </si>
  <si>
    <t>Vloercategorie</t>
  </si>
  <si>
    <t xml:space="preserve">M2 vloer </t>
  </si>
  <si>
    <t>Correctie- factor</t>
  </si>
  <si>
    <t>Totaal frequentie</t>
  </si>
  <si>
    <t>Freq. ma-vr</t>
  </si>
  <si>
    <t>Freq. ma-vr naloop</t>
  </si>
  <si>
    <t>Uren p/j ma t/m vrij</t>
  </si>
  <si>
    <t>Uren p/j ma t/m vrij naloop</t>
  </si>
  <si>
    <t>Norm ma t/m vr</t>
  </si>
  <si>
    <t>VSR code</t>
  </si>
  <si>
    <t>Bijzonderheden / opmerkingen</t>
  </si>
  <si>
    <t>M2 per jaar</t>
  </si>
  <si>
    <t>BG</t>
  </si>
  <si>
    <t>0.01</t>
  </si>
  <si>
    <t>theorielokaal</t>
  </si>
  <si>
    <t>Linoleum</t>
  </si>
  <si>
    <t>0.02</t>
  </si>
  <si>
    <t>0.03</t>
  </si>
  <si>
    <t>overlegruimte</t>
  </si>
  <si>
    <t>0.04</t>
  </si>
  <si>
    <t>0.05</t>
  </si>
  <si>
    <t>0.06</t>
  </si>
  <si>
    <t>0.06.2</t>
  </si>
  <si>
    <t>opslag</t>
  </si>
  <si>
    <t>nio</t>
  </si>
  <si>
    <t>0.07</t>
  </si>
  <si>
    <t>0.08</t>
  </si>
  <si>
    <t>facilitair</t>
  </si>
  <si>
    <t>0.09</t>
  </si>
  <si>
    <t>natuurkundelokaal</t>
  </si>
  <si>
    <t>0.09.1</t>
  </si>
  <si>
    <t>kabinet</t>
  </si>
  <si>
    <t>0.10</t>
  </si>
  <si>
    <t>0.11</t>
  </si>
  <si>
    <t>studienis</t>
  </si>
  <si>
    <t>0.12</t>
  </si>
  <si>
    <t>0.13</t>
  </si>
  <si>
    <t>tekenlokaal</t>
  </si>
  <si>
    <t>0.13.1</t>
  </si>
  <si>
    <t>0.13.2</t>
  </si>
  <si>
    <t>ICT ruimte</t>
  </si>
  <si>
    <t>0.14</t>
  </si>
  <si>
    <t>0.15</t>
  </si>
  <si>
    <t>0.16</t>
  </si>
  <si>
    <t>0.17</t>
  </si>
  <si>
    <t>kolfruimte</t>
  </si>
  <si>
    <t>0.18</t>
  </si>
  <si>
    <t>werkomgeving</t>
  </si>
  <si>
    <t>0.19</t>
  </si>
  <si>
    <t>0.20</t>
  </si>
  <si>
    <t>0.20.1</t>
  </si>
  <si>
    <t>pantry</t>
  </si>
  <si>
    <t>0.21</t>
  </si>
  <si>
    <t>0.22</t>
  </si>
  <si>
    <t>servicedesk</t>
  </si>
  <si>
    <t>0.22.1</t>
  </si>
  <si>
    <t>back office</t>
  </si>
  <si>
    <t>0.23</t>
  </si>
  <si>
    <t>multifunctioneel</t>
  </si>
  <si>
    <t>0.24</t>
  </si>
  <si>
    <t>kantine</t>
  </si>
  <si>
    <t>0.33</t>
  </si>
  <si>
    <t>toilet</t>
  </si>
  <si>
    <t>Gietvloer</t>
  </si>
  <si>
    <t>Harde vloeren zonder waslaag (natte ruimten)</t>
  </si>
  <si>
    <t>0.34</t>
  </si>
  <si>
    <t>0.35</t>
  </si>
  <si>
    <t>werkkast</t>
  </si>
  <si>
    <t>0.36</t>
  </si>
  <si>
    <t>MIVA toilet</t>
  </si>
  <si>
    <t>0.37</t>
  </si>
  <si>
    <t>0.38</t>
  </si>
  <si>
    <t>douche</t>
  </si>
  <si>
    <t>Harde vloeren zonder waslaag (overige ruimten)</t>
  </si>
  <si>
    <t>gang</t>
  </si>
  <si>
    <t>verkeersruimte</t>
  </si>
  <si>
    <t>Kelder</t>
  </si>
  <si>
    <t>-1.01</t>
  </si>
  <si>
    <t>doorgang / overdekte buitenruimte</t>
  </si>
  <si>
    <t>-1.02</t>
  </si>
  <si>
    <t>containerruimte</t>
  </si>
  <si>
    <t>Beton</t>
  </si>
  <si>
    <t>-1.03</t>
  </si>
  <si>
    <t>traphal</t>
  </si>
  <si>
    <t>Steen</t>
  </si>
  <si>
    <t>-1.04</t>
  </si>
  <si>
    <t>berging</t>
  </si>
  <si>
    <t>-1.05</t>
  </si>
  <si>
    <t>meterruimte</t>
  </si>
  <si>
    <t>-1.06</t>
  </si>
  <si>
    <t>werkplaats</t>
  </si>
  <si>
    <t>-1.07</t>
  </si>
  <si>
    <t>CV install ruimte</t>
  </si>
  <si>
    <t>-1.08</t>
  </si>
  <si>
    <t>onbenoemde ruimte</t>
  </si>
  <si>
    <t>-1.09</t>
  </si>
  <si>
    <t>-1.10</t>
  </si>
  <si>
    <t>-1.11</t>
  </si>
  <si>
    <t>-1.12</t>
  </si>
  <si>
    <t>-1.13</t>
  </si>
  <si>
    <t>schakelstation Liander</t>
  </si>
  <si>
    <t>-1.14</t>
  </si>
  <si>
    <t>-1.15</t>
  </si>
  <si>
    <t>kleed-wasruimte</t>
  </si>
  <si>
    <t>-1.16</t>
  </si>
  <si>
    <t>-1.17</t>
  </si>
  <si>
    <t>repro ruimte / berging</t>
  </si>
  <si>
    <t>-1.18</t>
  </si>
  <si>
    <t>kantoor</t>
  </si>
  <si>
    <t>-1.19</t>
  </si>
  <si>
    <t>-1.20</t>
  </si>
  <si>
    <t>-1.21</t>
  </si>
  <si>
    <t>entree</t>
  </si>
  <si>
    <t>Tapijt</t>
  </si>
  <si>
    <t>Zachte vloeren</t>
  </si>
  <si>
    <t>hal</t>
  </si>
  <si>
    <t>informatiebalie</t>
  </si>
  <si>
    <t>PVC</t>
  </si>
  <si>
    <t>medewerkers facilitair</t>
  </si>
  <si>
    <t>werkplekken SSC</t>
  </si>
  <si>
    <t>0.08a</t>
  </si>
  <si>
    <t>belplek</t>
  </si>
  <si>
    <t>0.08b</t>
  </si>
  <si>
    <t>spreekkamer</t>
  </si>
  <si>
    <t>medewerkersgebied</t>
  </si>
  <si>
    <t>0.15a</t>
  </si>
  <si>
    <t>Te Ha Tex</t>
  </si>
  <si>
    <t>kleedruimte dramalokaal</t>
  </si>
  <si>
    <t>drama/speellokaal</t>
  </si>
  <si>
    <t>0.20a</t>
  </si>
  <si>
    <t>lockers</t>
  </si>
  <si>
    <t>toiletten</t>
  </si>
  <si>
    <t>0.25</t>
  </si>
  <si>
    <t>0.26</t>
  </si>
  <si>
    <t>lokaal</t>
  </si>
  <si>
    <t>0.27</t>
  </si>
  <si>
    <t>0.28</t>
  </si>
  <si>
    <t>0.29</t>
  </si>
  <si>
    <t>0.30</t>
  </si>
  <si>
    <t>0.32</t>
  </si>
  <si>
    <t>0.32a</t>
  </si>
  <si>
    <t>0.34a</t>
  </si>
  <si>
    <t>keuken</t>
  </si>
  <si>
    <t>1e</t>
  </si>
  <si>
    <t>1.01</t>
  </si>
  <si>
    <t>1.03</t>
  </si>
  <si>
    <t>1.04</t>
  </si>
  <si>
    <t>1.04a</t>
  </si>
  <si>
    <t>lokaal (entresol)</t>
  </si>
  <si>
    <t>1.05</t>
  </si>
  <si>
    <t>1.05a</t>
  </si>
  <si>
    <t>werkplek</t>
  </si>
  <si>
    <t>1.05b</t>
  </si>
  <si>
    <t>1.05c</t>
  </si>
  <si>
    <t>1.05d</t>
  </si>
  <si>
    <t>1.06</t>
  </si>
  <si>
    <t>systeembeheer</t>
  </si>
  <si>
    <t>1.07</t>
  </si>
  <si>
    <t>1.09</t>
  </si>
  <si>
    <t>1.10</t>
  </si>
  <si>
    <t>1.11</t>
  </si>
  <si>
    <t>1.13</t>
  </si>
  <si>
    <t>1.14</t>
  </si>
  <si>
    <t>1.15</t>
  </si>
  <si>
    <t>1.16</t>
  </si>
  <si>
    <t>1.17</t>
  </si>
  <si>
    <t>1.18</t>
  </si>
  <si>
    <t>studieruimte</t>
  </si>
  <si>
    <t>1.20</t>
  </si>
  <si>
    <t>1.20a</t>
  </si>
  <si>
    <t>1.21</t>
  </si>
  <si>
    <t>1.22</t>
  </si>
  <si>
    <t>1.23</t>
  </si>
  <si>
    <t>1.24</t>
  </si>
  <si>
    <t>1.25</t>
  </si>
  <si>
    <t>1.25a</t>
  </si>
  <si>
    <t>lift</t>
  </si>
  <si>
    <t>1.27</t>
  </si>
  <si>
    <t>1.28</t>
  </si>
  <si>
    <t>1.29</t>
  </si>
  <si>
    <t>1.30</t>
  </si>
  <si>
    <t>1.31</t>
  </si>
  <si>
    <t>1.32</t>
  </si>
  <si>
    <t>1.33</t>
  </si>
  <si>
    <t>1.34</t>
  </si>
  <si>
    <t>1.35</t>
  </si>
  <si>
    <t>A0.01</t>
  </si>
  <si>
    <t>hoofdentree</t>
  </si>
  <si>
    <t>linoleum</t>
  </si>
  <si>
    <t>A0.02</t>
  </si>
  <si>
    <t>receptie</t>
  </si>
  <si>
    <t>A0.03</t>
  </si>
  <si>
    <t>tochtsluis</t>
  </si>
  <si>
    <t>A0.04</t>
  </si>
  <si>
    <t>grand café</t>
  </si>
  <si>
    <t>A0.05</t>
  </si>
  <si>
    <t>toilet miva</t>
  </si>
  <si>
    <t>A0.06</t>
  </si>
  <si>
    <t>toilet heren</t>
  </si>
  <si>
    <t>A0.07</t>
  </si>
  <si>
    <t>toilet dames</t>
  </si>
  <si>
    <t>A0.08</t>
  </si>
  <si>
    <t>gaskast</t>
  </si>
  <si>
    <t>A0.09</t>
  </si>
  <si>
    <t>meterkast</t>
  </si>
  <si>
    <t>A0.10</t>
  </si>
  <si>
    <t>danszaal</t>
  </si>
  <si>
    <t>A0.11</t>
  </si>
  <si>
    <t>berging danszaal</t>
  </si>
  <si>
    <t>A0.12</t>
  </si>
  <si>
    <t>A0.13</t>
  </si>
  <si>
    <t>A0.14</t>
  </si>
  <si>
    <t>A0.16</t>
  </si>
  <si>
    <t>open werkplekken</t>
  </si>
  <si>
    <t>A0.17</t>
  </si>
  <si>
    <t>huismeesters</t>
  </si>
  <si>
    <t>A0.18</t>
  </si>
  <si>
    <t>PEC safety lab</t>
  </si>
  <si>
    <t>A0.19</t>
  </si>
  <si>
    <t>A0.20</t>
  </si>
  <si>
    <t>A0.21</t>
  </si>
  <si>
    <t>theorieruimte middel</t>
  </si>
  <si>
    <t>A0.22</t>
  </si>
  <si>
    <t>A0.23</t>
  </si>
  <si>
    <t>A0.24</t>
  </si>
  <si>
    <t>A0.25</t>
  </si>
  <si>
    <t>ATB</t>
  </si>
  <si>
    <t>A0.26</t>
  </si>
  <si>
    <t>A0.27</t>
  </si>
  <si>
    <t>PEC regiekamer</t>
  </si>
  <si>
    <t>A0.28</t>
  </si>
  <si>
    <t>PEC praktijklokaal</t>
  </si>
  <si>
    <t>A0.29</t>
  </si>
  <si>
    <t>PEC gang 01</t>
  </si>
  <si>
    <t>A0.30</t>
  </si>
  <si>
    <t>PEC m.k.</t>
  </si>
  <si>
    <t>A0.31</t>
  </si>
  <si>
    <t>PEC R-kast</t>
  </si>
  <si>
    <t>A0.32</t>
  </si>
  <si>
    <t>PEC gang 02</t>
  </si>
  <si>
    <t>A0.33</t>
  </si>
  <si>
    <t>PEC receptie / meldkamer</t>
  </si>
  <si>
    <t>A0.34</t>
  </si>
  <si>
    <t>PEC technische kamer</t>
  </si>
  <si>
    <t>A0.35</t>
  </si>
  <si>
    <t>PEC werkkamer</t>
  </si>
  <si>
    <t>A0.36</t>
  </si>
  <si>
    <t>PEC ontvangst/spreekkamer</t>
  </si>
  <si>
    <t>A0.37</t>
  </si>
  <si>
    <t>coffeecorner</t>
  </si>
  <si>
    <t>A0.39</t>
  </si>
  <si>
    <t>PEC buitenruimte</t>
  </si>
  <si>
    <t>Bestrating</t>
  </si>
  <si>
    <t>A0.40</t>
  </si>
  <si>
    <t>fietsenwasstraat</t>
  </si>
  <si>
    <t>A0.41</t>
  </si>
  <si>
    <t>ATB buitenstalling (afgesloten)</t>
  </si>
  <si>
    <t>A1.01</t>
  </si>
  <si>
    <t>ATB - vliering</t>
  </si>
  <si>
    <t>Hout</t>
  </si>
  <si>
    <t>B0.01</t>
  </si>
  <si>
    <t>B0.02</t>
  </si>
  <si>
    <t>trappenhuis B1</t>
  </si>
  <si>
    <t>B0.03</t>
  </si>
  <si>
    <t>schachtruimte</t>
  </si>
  <si>
    <t>B0.04</t>
  </si>
  <si>
    <t>B0.05</t>
  </si>
  <si>
    <t>trappenhuis B2</t>
  </si>
  <si>
    <t>B0.06</t>
  </si>
  <si>
    <t>B0.07</t>
  </si>
  <si>
    <t>B0.08</t>
  </si>
  <si>
    <t>uitgifte</t>
  </si>
  <si>
    <t>B0.09</t>
  </si>
  <si>
    <t>opslag kantine</t>
  </si>
  <si>
    <t>B0.10</t>
  </si>
  <si>
    <t>B0.11</t>
  </si>
  <si>
    <t>kantoor kantine</t>
  </si>
  <si>
    <t>B0.12</t>
  </si>
  <si>
    <t>Coating op dekvloer</t>
  </si>
  <si>
    <t>B0.13</t>
  </si>
  <si>
    <t>B0.14</t>
  </si>
  <si>
    <t>keuken opslag</t>
  </si>
  <si>
    <t>B0.15</t>
  </si>
  <si>
    <t>auditorium B</t>
  </si>
  <si>
    <t>B0.16</t>
  </si>
  <si>
    <t>berging auditorium</t>
  </si>
  <si>
    <t>B0.17</t>
  </si>
  <si>
    <t>B0.18</t>
  </si>
  <si>
    <t>testruimte fitness</t>
  </si>
  <si>
    <t>B0.19</t>
  </si>
  <si>
    <t>fitness (uitbreiding)</t>
  </si>
  <si>
    <t>Rubbertegels</t>
  </si>
  <si>
    <t>B0.20</t>
  </si>
  <si>
    <t>fitness</t>
  </si>
  <si>
    <t>B0.21</t>
  </si>
  <si>
    <t>spinning ruimte</t>
  </si>
  <si>
    <t>B0.22</t>
  </si>
  <si>
    <t>B1.01</t>
  </si>
  <si>
    <t>B1.02</t>
  </si>
  <si>
    <t>B1.03</t>
  </si>
  <si>
    <t>B1.04</t>
  </si>
  <si>
    <t>B1.05</t>
  </si>
  <si>
    <t>B1.06</t>
  </si>
  <si>
    <t>B1.07</t>
  </si>
  <si>
    <t>B1.08</t>
  </si>
  <si>
    <t>B1.09</t>
  </si>
  <si>
    <t>B1.10</t>
  </si>
  <si>
    <t>serverruimte</t>
  </si>
  <si>
    <t>B1.12</t>
  </si>
  <si>
    <t>OLC RIJk</t>
  </si>
  <si>
    <t>B1.13</t>
  </si>
  <si>
    <t>verkeersruimte (bufferzone)</t>
  </si>
  <si>
    <t>B1.14</t>
  </si>
  <si>
    <t>vergaderruimte</t>
  </si>
  <si>
    <t>B1.15</t>
  </si>
  <si>
    <t>CASE</t>
  </si>
  <si>
    <t>B1.17</t>
  </si>
  <si>
    <t>massage en EHBO</t>
  </si>
  <si>
    <t>B1.18</t>
  </si>
  <si>
    <t>B1.19</t>
  </si>
  <si>
    <t>B1.20</t>
  </si>
  <si>
    <t>B1.21</t>
  </si>
  <si>
    <t>B1.22</t>
  </si>
  <si>
    <t>theorieruimte groot</t>
  </si>
  <si>
    <t>B1.23</t>
  </si>
  <si>
    <t>B1.24</t>
  </si>
  <si>
    <t>B1.25</t>
  </si>
  <si>
    <t>B1.26</t>
  </si>
  <si>
    <t>B2.01</t>
  </si>
  <si>
    <t>B2.02</t>
  </si>
  <si>
    <t>B2.03</t>
  </si>
  <si>
    <t>B2.04</t>
  </si>
  <si>
    <t>B2.05</t>
  </si>
  <si>
    <t>B2.06</t>
  </si>
  <si>
    <t>B2.07</t>
  </si>
  <si>
    <t>B2.08</t>
  </si>
  <si>
    <t>B2.09</t>
  </si>
  <si>
    <t>B2.10</t>
  </si>
  <si>
    <t>voorruimte doucheruimte</t>
  </si>
  <si>
    <t>B2.11</t>
  </si>
  <si>
    <t>installatieruimte</t>
  </si>
  <si>
    <t>Cementvloer</t>
  </si>
  <si>
    <t>B2.12</t>
  </si>
  <si>
    <t>doucheruimte</t>
  </si>
  <si>
    <t>Tegels</t>
  </si>
  <si>
    <t>B2.13</t>
  </si>
  <si>
    <t>B2.14</t>
  </si>
  <si>
    <t>facilitycorner</t>
  </si>
  <si>
    <t>B2.18</t>
  </si>
  <si>
    <t>werkomgeving docenten</t>
  </si>
  <si>
    <t>B2.19</t>
  </si>
  <si>
    <t>B2.20</t>
  </si>
  <si>
    <t>B2.21</t>
  </si>
  <si>
    <t>B2.22</t>
  </si>
  <si>
    <t>B2.23</t>
  </si>
  <si>
    <t>B2.24</t>
  </si>
  <si>
    <t>B2.26</t>
  </si>
  <si>
    <t>B2.27</t>
  </si>
  <si>
    <t>B2.28</t>
  </si>
  <si>
    <t>B2.29</t>
  </si>
  <si>
    <t>B2.30</t>
  </si>
  <si>
    <t>B2.31</t>
  </si>
  <si>
    <t>B2.32</t>
  </si>
  <si>
    <t>B2.33</t>
  </si>
  <si>
    <t>OOP - ruimte 01</t>
  </si>
  <si>
    <t>B2.34</t>
  </si>
  <si>
    <t>OOP - ruimte 02</t>
  </si>
  <si>
    <t>B2.35</t>
  </si>
  <si>
    <t>OOP - ruimte 03</t>
  </si>
  <si>
    <t>B2.36</t>
  </si>
  <si>
    <t>OOP - plein</t>
  </si>
  <si>
    <t>B2.37</t>
  </si>
  <si>
    <t>B2.38</t>
  </si>
  <si>
    <t>stilte werkplekken</t>
  </si>
  <si>
    <t>B2.39</t>
  </si>
  <si>
    <t>B2.40</t>
  </si>
  <si>
    <t>C0.01</t>
  </si>
  <si>
    <t>kleedruimte</t>
  </si>
  <si>
    <t>C0.02</t>
  </si>
  <si>
    <t>C0.03</t>
  </si>
  <si>
    <t>C0.04</t>
  </si>
  <si>
    <t>C0.05</t>
  </si>
  <si>
    <t>C0.06</t>
  </si>
  <si>
    <t>C0.07</t>
  </si>
  <si>
    <t>C0.08</t>
  </si>
  <si>
    <t>2e</t>
  </si>
  <si>
    <t>C0.09</t>
  </si>
  <si>
    <t>C0.10</t>
  </si>
  <si>
    <t>C0.11</t>
  </si>
  <si>
    <t>C0.12</t>
  </si>
  <si>
    <t>C0.13</t>
  </si>
  <si>
    <t>dojozaal</t>
  </si>
  <si>
    <t>Sportvloer</t>
  </si>
  <si>
    <t>Sportvloeren</t>
  </si>
  <si>
    <t>C0.14</t>
  </si>
  <si>
    <t>berging dojozaal</t>
  </si>
  <si>
    <t>C0.15</t>
  </si>
  <si>
    <t>kleedruimte dojo</t>
  </si>
  <si>
    <t>C0.16</t>
  </si>
  <si>
    <t>trap</t>
  </si>
  <si>
    <t>C0.17</t>
  </si>
  <si>
    <t>C0.18</t>
  </si>
  <si>
    <t>C0.19</t>
  </si>
  <si>
    <t>C0.20</t>
  </si>
  <si>
    <t>C0.21</t>
  </si>
  <si>
    <t>C0.22</t>
  </si>
  <si>
    <t>C0.23</t>
  </si>
  <si>
    <t>C0.24</t>
  </si>
  <si>
    <t>C0.25</t>
  </si>
  <si>
    <t>C0.26</t>
  </si>
  <si>
    <t>C0.27</t>
  </si>
  <si>
    <t>C0.28</t>
  </si>
  <si>
    <t>turnzaal</t>
  </si>
  <si>
    <t>C0.29</t>
  </si>
  <si>
    <t>toestellenberging</t>
  </si>
  <si>
    <t>C0.30</t>
  </si>
  <si>
    <t>C0.31</t>
  </si>
  <si>
    <t>C1.01</t>
  </si>
  <si>
    <t>verkeersruimte / tribune</t>
  </si>
  <si>
    <t>C1.02</t>
  </si>
  <si>
    <t>C1.03</t>
  </si>
  <si>
    <t>C1.04</t>
  </si>
  <si>
    <t>C1.05</t>
  </si>
  <si>
    <t>berging outdoor + seizoensopslag</t>
  </si>
  <si>
    <t>C1.06</t>
  </si>
  <si>
    <t>C1.07</t>
  </si>
  <si>
    <t>tribune dojozaal</t>
  </si>
  <si>
    <t>C1.08</t>
  </si>
  <si>
    <t>C1.09</t>
  </si>
  <si>
    <t>C1.10</t>
  </si>
  <si>
    <t>tribune turnzaal</t>
  </si>
  <si>
    <t>C1.11</t>
  </si>
  <si>
    <t>opslag huismeesters</t>
  </si>
  <si>
    <t>D0.01</t>
  </si>
  <si>
    <t>D0.02</t>
  </si>
  <si>
    <t>doorgang</t>
  </si>
  <si>
    <t>D0.03</t>
  </si>
  <si>
    <t>D0.04</t>
  </si>
  <si>
    <t>D0.05</t>
  </si>
  <si>
    <t>D0.06</t>
  </si>
  <si>
    <t>D0.07</t>
  </si>
  <si>
    <t>D0.08</t>
  </si>
  <si>
    <t>D0.09</t>
  </si>
  <si>
    <t>D0.10</t>
  </si>
  <si>
    <t>D0.11</t>
  </si>
  <si>
    <t>toeschouwers sporthal 5</t>
  </si>
  <si>
    <t>D0.12</t>
  </si>
  <si>
    <t>sporthal 5</t>
  </si>
  <si>
    <t>D0.13</t>
  </si>
  <si>
    <t>D0.14</t>
  </si>
  <si>
    <t>D0.15</t>
  </si>
  <si>
    <t>buitenberging CIOS</t>
  </si>
  <si>
    <t>D0.16</t>
  </si>
  <si>
    <t>D0.17</t>
  </si>
  <si>
    <t>technische ruimte</t>
  </si>
  <si>
    <t>K013</t>
  </si>
  <si>
    <t>Spreekkamer</t>
  </si>
  <si>
    <t>K014</t>
  </si>
  <si>
    <t>Facilitair</t>
  </si>
  <si>
    <t>L020</t>
  </si>
  <si>
    <t>Crea II</t>
  </si>
  <si>
    <t>L020a</t>
  </si>
  <si>
    <t>Tandarts assistent</t>
  </si>
  <si>
    <t>L021</t>
  </si>
  <si>
    <t>Theather, muziek, spel</t>
  </si>
  <si>
    <t>L021a</t>
  </si>
  <si>
    <t>Kleedruimte</t>
  </si>
  <si>
    <t>K030</t>
  </si>
  <si>
    <t>Lokaal</t>
  </si>
  <si>
    <t>L030a</t>
  </si>
  <si>
    <t>L031</t>
  </si>
  <si>
    <t>L032</t>
  </si>
  <si>
    <t>L033</t>
  </si>
  <si>
    <t>L034</t>
  </si>
  <si>
    <t>L040</t>
  </si>
  <si>
    <t>Crea I</t>
  </si>
  <si>
    <t>L041</t>
  </si>
  <si>
    <t>Huishoudkunde</t>
  </si>
  <si>
    <t>L041a</t>
  </si>
  <si>
    <t>L041b</t>
  </si>
  <si>
    <t>Experience center</t>
  </si>
  <si>
    <t>O001</t>
  </si>
  <si>
    <t>Hal</t>
  </si>
  <si>
    <t>O002</t>
  </si>
  <si>
    <t>Werkkast</t>
  </si>
  <si>
    <t>O003</t>
  </si>
  <si>
    <t>Lift(schacht)</t>
  </si>
  <si>
    <t>O004</t>
  </si>
  <si>
    <t>Voorruimte toilet</t>
  </si>
  <si>
    <t>O005</t>
  </si>
  <si>
    <t>Toilet</t>
  </si>
  <si>
    <t>O006</t>
  </si>
  <si>
    <t>O007</t>
  </si>
  <si>
    <t>Onbenoemde ruimte</t>
  </si>
  <si>
    <t>O008</t>
  </si>
  <si>
    <t>O010</t>
  </si>
  <si>
    <t>O011</t>
  </si>
  <si>
    <t>O012</t>
  </si>
  <si>
    <t>O013</t>
  </si>
  <si>
    <t>O014</t>
  </si>
  <si>
    <t>O015</t>
  </si>
  <si>
    <t>Opslag facilitair</t>
  </si>
  <si>
    <t>O017</t>
  </si>
  <si>
    <t>Opslag crea I</t>
  </si>
  <si>
    <t>O018</t>
  </si>
  <si>
    <t>Wasruimte</t>
  </si>
  <si>
    <t>O019</t>
  </si>
  <si>
    <t>Opslag huishoudkunde</t>
  </si>
  <si>
    <t>O026</t>
  </si>
  <si>
    <t>Gang</t>
  </si>
  <si>
    <t>O027</t>
  </si>
  <si>
    <t>Studieruimte</t>
  </si>
  <si>
    <t>O027a</t>
  </si>
  <si>
    <t>O028</t>
  </si>
  <si>
    <t>O030</t>
  </si>
  <si>
    <t>Berging</t>
  </si>
  <si>
    <t>O031</t>
  </si>
  <si>
    <t>Keuken</t>
  </si>
  <si>
    <t>O032</t>
  </si>
  <si>
    <t>Kantine</t>
  </si>
  <si>
    <t>O033</t>
  </si>
  <si>
    <t>Meterruimte</t>
  </si>
  <si>
    <t>O034</t>
  </si>
  <si>
    <t>Opslag keuken</t>
  </si>
  <si>
    <t>O035</t>
  </si>
  <si>
    <t>Spoelkeuken</t>
  </si>
  <si>
    <t>O038</t>
  </si>
  <si>
    <t>Douche</t>
  </si>
  <si>
    <t>O038a</t>
  </si>
  <si>
    <t>Miva</t>
  </si>
  <si>
    <t>O039</t>
  </si>
  <si>
    <t>O040</t>
  </si>
  <si>
    <t>O050</t>
  </si>
  <si>
    <t>Atrium</t>
  </si>
  <si>
    <t>O051</t>
  </si>
  <si>
    <t>O052</t>
  </si>
  <si>
    <t>O053</t>
  </si>
  <si>
    <t>Wachtruimte receptie</t>
  </si>
  <si>
    <t>O054</t>
  </si>
  <si>
    <t>Receptie</t>
  </si>
  <si>
    <t>O055</t>
  </si>
  <si>
    <t>O056</t>
  </si>
  <si>
    <t>Medewerkers plekken</t>
  </si>
  <si>
    <t>O057</t>
  </si>
  <si>
    <t>O061</t>
  </si>
  <si>
    <t>O063</t>
  </si>
  <si>
    <t>Elektrakast</t>
  </si>
  <si>
    <t>O063a</t>
  </si>
  <si>
    <t>M.k.</t>
  </si>
  <si>
    <t>O064</t>
  </si>
  <si>
    <t>Opslag tandarts assistent</t>
  </si>
  <si>
    <t>O065</t>
  </si>
  <si>
    <t>O067</t>
  </si>
  <si>
    <t>Opslag theater, muziek, spel</t>
  </si>
  <si>
    <t>O067a</t>
  </si>
  <si>
    <t>O068</t>
  </si>
  <si>
    <t>O085</t>
  </si>
  <si>
    <t>Opslag</t>
  </si>
  <si>
    <t>O086</t>
  </si>
  <si>
    <t>O086a</t>
  </si>
  <si>
    <t>Overlegruimte</t>
  </si>
  <si>
    <t>0.11a</t>
  </si>
  <si>
    <t>0.11b</t>
  </si>
  <si>
    <t>O086b</t>
  </si>
  <si>
    <t>O091</t>
  </si>
  <si>
    <t>Meterkast</t>
  </si>
  <si>
    <t>O094</t>
  </si>
  <si>
    <t>Dames toilet</t>
  </si>
  <si>
    <t>O095</t>
  </si>
  <si>
    <t>O096</t>
  </si>
  <si>
    <t>O097</t>
  </si>
  <si>
    <t>Urinoirs</t>
  </si>
  <si>
    <t>O098</t>
  </si>
  <si>
    <t>Heren toilet</t>
  </si>
  <si>
    <t>O099</t>
  </si>
  <si>
    <t>O100</t>
  </si>
  <si>
    <t>O101</t>
  </si>
  <si>
    <t>1001</t>
  </si>
  <si>
    <t>1002</t>
  </si>
  <si>
    <t>1003</t>
  </si>
  <si>
    <t>Liftschacht</t>
  </si>
  <si>
    <t>1004</t>
  </si>
  <si>
    <t>1005</t>
  </si>
  <si>
    <t>1006</t>
  </si>
  <si>
    <t>1007</t>
  </si>
  <si>
    <t>1008</t>
  </si>
  <si>
    <t>Kolfruimte</t>
  </si>
  <si>
    <t>1010</t>
  </si>
  <si>
    <t>1011</t>
  </si>
  <si>
    <t>1012</t>
  </si>
  <si>
    <t>1013</t>
  </si>
  <si>
    <t>1014</t>
  </si>
  <si>
    <t>1015</t>
  </si>
  <si>
    <t>Techniek</t>
  </si>
  <si>
    <t>1025</t>
  </si>
  <si>
    <t>1026</t>
  </si>
  <si>
    <t>1027</t>
  </si>
  <si>
    <t>1028</t>
  </si>
  <si>
    <t>1029</t>
  </si>
  <si>
    <t>1030</t>
  </si>
  <si>
    <t>1038</t>
  </si>
  <si>
    <t>Skills</t>
  </si>
  <si>
    <t>1039</t>
  </si>
  <si>
    <t>1042</t>
  </si>
  <si>
    <t>Balkon</t>
  </si>
  <si>
    <t>1043</t>
  </si>
  <si>
    <t>1047</t>
  </si>
  <si>
    <t>1049</t>
  </si>
  <si>
    <t>Onbekend</t>
  </si>
  <si>
    <t>1051</t>
  </si>
  <si>
    <t>1053</t>
  </si>
  <si>
    <t>1054</t>
  </si>
  <si>
    <t>1054a</t>
  </si>
  <si>
    <t>1055</t>
  </si>
  <si>
    <t>1066</t>
  </si>
  <si>
    <t>1075</t>
  </si>
  <si>
    <t>1075a</t>
  </si>
  <si>
    <t>1076</t>
  </si>
  <si>
    <t>Opslag skills</t>
  </si>
  <si>
    <t>1077</t>
  </si>
  <si>
    <t>Schacht</t>
  </si>
  <si>
    <t>1078</t>
  </si>
  <si>
    <t>Server</t>
  </si>
  <si>
    <t>1079</t>
  </si>
  <si>
    <t>Toets ruimte</t>
  </si>
  <si>
    <t>1080</t>
  </si>
  <si>
    <t>Toetsruimte</t>
  </si>
  <si>
    <t>1081</t>
  </si>
  <si>
    <t>1085</t>
  </si>
  <si>
    <t>1086</t>
  </si>
  <si>
    <t>1087</t>
  </si>
  <si>
    <t>1088</t>
  </si>
  <si>
    <t>1089</t>
  </si>
  <si>
    <t>1090</t>
  </si>
  <si>
    <t>1091</t>
  </si>
  <si>
    <t>1092</t>
  </si>
  <si>
    <t>1093</t>
  </si>
  <si>
    <t>L110</t>
  </si>
  <si>
    <t>L111</t>
  </si>
  <si>
    <t>L112</t>
  </si>
  <si>
    <t>L120</t>
  </si>
  <si>
    <t>Kinderdagverblijf</t>
  </si>
  <si>
    <t>L120a</t>
  </si>
  <si>
    <t>L121</t>
  </si>
  <si>
    <t>Apothekers assistent</t>
  </si>
  <si>
    <t>L121a</t>
  </si>
  <si>
    <t>Anatomie</t>
  </si>
  <si>
    <t>L130</t>
  </si>
  <si>
    <t>L130a</t>
  </si>
  <si>
    <t>L131</t>
  </si>
  <si>
    <t>L131a</t>
  </si>
  <si>
    <t>L132</t>
  </si>
  <si>
    <t>L132a</t>
  </si>
  <si>
    <t>L140</t>
  </si>
  <si>
    <t>Verplaatsingstechniek</t>
  </si>
  <si>
    <t>L141</t>
  </si>
  <si>
    <t>Verpleegkunde</t>
  </si>
  <si>
    <t>L142</t>
  </si>
  <si>
    <t>L142a</t>
  </si>
  <si>
    <t>Dokters assistent</t>
  </si>
  <si>
    <t>L143</t>
  </si>
  <si>
    <t>L143a</t>
  </si>
  <si>
    <t>L144</t>
  </si>
  <si>
    <t>2001</t>
  </si>
  <si>
    <t>2002</t>
  </si>
  <si>
    <t>2003</t>
  </si>
  <si>
    <t>2004</t>
  </si>
  <si>
    <t>2005</t>
  </si>
  <si>
    <t>2006</t>
  </si>
  <si>
    <t>2007</t>
  </si>
  <si>
    <t>2008</t>
  </si>
  <si>
    <t>2010</t>
  </si>
  <si>
    <t>2011</t>
  </si>
  <si>
    <t>2012</t>
  </si>
  <si>
    <t>2013</t>
  </si>
  <si>
    <t>2014</t>
  </si>
  <si>
    <t>2015</t>
  </si>
  <si>
    <t>2022</t>
  </si>
  <si>
    <t>2023</t>
  </si>
  <si>
    <t>2024</t>
  </si>
  <si>
    <t>2025</t>
  </si>
  <si>
    <t>2026</t>
  </si>
  <si>
    <t>2026a</t>
  </si>
  <si>
    <t>2027</t>
  </si>
  <si>
    <t>2028a</t>
  </si>
  <si>
    <t>Vergaderzaal</t>
  </si>
  <si>
    <t>2028b</t>
  </si>
  <si>
    <t>2028c</t>
  </si>
  <si>
    <t>2030</t>
  </si>
  <si>
    <t>2033A</t>
  </si>
  <si>
    <t>Vide</t>
  </si>
  <si>
    <t>2033B</t>
  </si>
  <si>
    <t>2034</t>
  </si>
  <si>
    <t>Chillout/study</t>
  </si>
  <si>
    <t>2034a</t>
  </si>
  <si>
    <t>2035</t>
  </si>
  <si>
    <t>2037</t>
  </si>
  <si>
    <t>2038</t>
  </si>
  <si>
    <t>Flexplekken</t>
  </si>
  <si>
    <t>2038a</t>
  </si>
  <si>
    <t>Studentenbalie</t>
  </si>
  <si>
    <t>2038b</t>
  </si>
  <si>
    <t>2038c</t>
  </si>
  <si>
    <t>Spreekruimte</t>
  </si>
  <si>
    <t>2042</t>
  </si>
  <si>
    <t>2042a</t>
  </si>
  <si>
    <t>2044</t>
  </si>
  <si>
    <t>2046</t>
  </si>
  <si>
    <t>Technische ruimte</t>
  </si>
  <si>
    <t>2046a</t>
  </si>
  <si>
    <t>2046b</t>
  </si>
  <si>
    <t>Pantry</t>
  </si>
  <si>
    <t>2046c</t>
  </si>
  <si>
    <t>1-persoonswerkplek</t>
  </si>
  <si>
    <t>2046d</t>
  </si>
  <si>
    <t>2048</t>
  </si>
  <si>
    <t>2049</t>
  </si>
  <si>
    <t>2049a</t>
  </si>
  <si>
    <t>2049b</t>
  </si>
  <si>
    <t>Stilte werkplekken</t>
  </si>
  <si>
    <t>2050</t>
  </si>
  <si>
    <t>2059</t>
  </si>
  <si>
    <t>2065</t>
  </si>
  <si>
    <t>2065a</t>
  </si>
  <si>
    <t>2066</t>
  </si>
  <si>
    <t>2067</t>
  </si>
  <si>
    <t>2068</t>
  </si>
  <si>
    <t>2069</t>
  </si>
  <si>
    <t>2072</t>
  </si>
  <si>
    <t>2073</t>
  </si>
  <si>
    <t>2074</t>
  </si>
  <si>
    <t>2075</t>
  </si>
  <si>
    <t>2076</t>
  </si>
  <si>
    <t>Toilet heren</t>
  </si>
  <si>
    <t>2077</t>
  </si>
  <si>
    <t>2078</t>
  </si>
  <si>
    <t>2079</t>
  </si>
  <si>
    <t>2081</t>
  </si>
  <si>
    <t>K242</t>
  </si>
  <si>
    <t>L224</t>
  </si>
  <si>
    <t>L230</t>
  </si>
  <si>
    <t>L230a</t>
  </si>
  <si>
    <t>L231</t>
  </si>
  <si>
    <t>L232</t>
  </si>
  <si>
    <t>L233</t>
  </si>
  <si>
    <t>L234</t>
  </si>
  <si>
    <t>L234a</t>
  </si>
  <si>
    <t>L234b</t>
  </si>
  <si>
    <t>L240</t>
  </si>
  <si>
    <t>L241</t>
  </si>
  <si>
    <t>L242</t>
  </si>
  <si>
    <t>L243A</t>
  </si>
  <si>
    <t>L243B</t>
  </si>
  <si>
    <t>3e</t>
  </si>
  <si>
    <t>3001</t>
  </si>
  <si>
    <t>Luchtbehandelingsruimte</t>
  </si>
  <si>
    <t>3002</t>
  </si>
  <si>
    <t>3003</t>
  </si>
  <si>
    <t>CV ruimte</t>
  </si>
  <si>
    <t>3004</t>
  </si>
  <si>
    <t>3005</t>
  </si>
  <si>
    <t>3006</t>
  </si>
  <si>
    <t>3007</t>
  </si>
  <si>
    <t>Kantoor</t>
  </si>
  <si>
    <t>0.01a</t>
  </si>
  <si>
    <t>Balie / Front Office</t>
  </si>
  <si>
    <t>0.03a</t>
  </si>
  <si>
    <t>Schoonloopmat</t>
  </si>
  <si>
    <t>0.03b</t>
  </si>
  <si>
    <t>Wachtruimte</t>
  </si>
  <si>
    <t>0.03c</t>
  </si>
  <si>
    <t>Receptie Back Office</t>
  </si>
  <si>
    <t>0.04a</t>
  </si>
  <si>
    <t>0.04b</t>
  </si>
  <si>
    <t>Trappenhuis 2</t>
  </si>
  <si>
    <t>0.04c</t>
  </si>
  <si>
    <t>Lift 2</t>
  </si>
  <si>
    <t>0.04d</t>
  </si>
  <si>
    <t>Voorruimte damestoilet</t>
  </si>
  <si>
    <t>0.04d1</t>
  </si>
  <si>
    <t>0.04d2</t>
  </si>
  <si>
    <t>0.04d3</t>
  </si>
  <si>
    <t>0.04d4</t>
  </si>
  <si>
    <t>0.04d5</t>
  </si>
  <si>
    <t>0.04e</t>
  </si>
  <si>
    <t>Voorruimte herentoilet</t>
  </si>
  <si>
    <t>0.04e1</t>
  </si>
  <si>
    <t>0.04e2</t>
  </si>
  <si>
    <t>0.04e3</t>
  </si>
  <si>
    <t>Beveiliging</t>
  </si>
  <si>
    <t>Kantoor facilitair</t>
  </si>
  <si>
    <t>Kapsalon 1</t>
  </si>
  <si>
    <t>Beauty point 1</t>
  </si>
  <si>
    <t>Berging kapsalon</t>
  </si>
  <si>
    <t>0.08c</t>
  </si>
  <si>
    <t>Beauty point 2</t>
  </si>
  <si>
    <t>0.09.ent</t>
  </si>
  <si>
    <t>Entree achter</t>
  </si>
  <si>
    <t>0.09.kap</t>
  </si>
  <si>
    <t>Kapsalon 2</t>
  </si>
  <si>
    <t>0.09.lou</t>
  </si>
  <si>
    <t>Studenten lounge</t>
  </si>
  <si>
    <t>0.09c</t>
  </si>
  <si>
    <t>0.09c.toilet</t>
  </si>
  <si>
    <t>0.09c.trap</t>
  </si>
  <si>
    <t>Trappenhuis 1</t>
  </si>
  <si>
    <t>0.09c2</t>
  </si>
  <si>
    <t>0.09c3</t>
  </si>
  <si>
    <t>0.09c4</t>
  </si>
  <si>
    <t>0.09c5</t>
  </si>
  <si>
    <t>0.09c6</t>
  </si>
  <si>
    <t>0.09c7</t>
  </si>
  <si>
    <t>0.09d</t>
  </si>
  <si>
    <t>Miva toilet</t>
  </si>
  <si>
    <t>0.09e</t>
  </si>
  <si>
    <t>0.09f</t>
  </si>
  <si>
    <t>E-kast</t>
  </si>
  <si>
    <t>Theorielokaal</t>
  </si>
  <si>
    <t>0.11.1</t>
  </si>
  <si>
    <t>0.11.2</t>
  </si>
  <si>
    <t>Tapijt lockers</t>
  </si>
  <si>
    <t>0.12b</t>
  </si>
  <si>
    <t>0S1</t>
  </si>
  <si>
    <t>0S2</t>
  </si>
  <si>
    <t>0S3</t>
  </si>
  <si>
    <t>0S4</t>
  </si>
  <si>
    <t>Voetverzorging</t>
  </si>
  <si>
    <t>Portiersloge</t>
  </si>
  <si>
    <t>1.01a</t>
  </si>
  <si>
    <t>Berging voetverzorging</t>
  </si>
  <si>
    <t>1.02a</t>
  </si>
  <si>
    <t>Kleedruimte fitness</t>
  </si>
  <si>
    <t>1.02a1</t>
  </si>
  <si>
    <t>Kleedruimte fitness douche</t>
  </si>
  <si>
    <t>1.02a2</t>
  </si>
  <si>
    <t>Kleedruimte fitness toilet</t>
  </si>
  <si>
    <t>1.02b</t>
  </si>
  <si>
    <t>1.02b1</t>
  </si>
  <si>
    <t>1.02b2</t>
  </si>
  <si>
    <t>1.03a</t>
  </si>
  <si>
    <t>1.03b</t>
  </si>
  <si>
    <t>Wellness</t>
  </si>
  <si>
    <t>1.04b</t>
  </si>
  <si>
    <t>Welln. massage en pakketten</t>
  </si>
  <si>
    <t>1.04c</t>
  </si>
  <si>
    <t>Kleedruimte wellness</t>
  </si>
  <si>
    <t>1.04d</t>
  </si>
  <si>
    <t>Douches wellness</t>
  </si>
  <si>
    <t>1.04e</t>
  </si>
  <si>
    <t>Toilet wellness</t>
  </si>
  <si>
    <t>1.04e1</t>
  </si>
  <si>
    <t>1.04e2</t>
  </si>
  <si>
    <t>1.04f</t>
  </si>
  <si>
    <t>Douche wellness voorruimte</t>
  </si>
  <si>
    <t>1.04f1</t>
  </si>
  <si>
    <t>Douche wellness</t>
  </si>
  <si>
    <t>tegel</t>
  </si>
  <si>
    <t>1.04f2</t>
  </si>
  <si>
    <t>1.04g</t>
  </si>
  <si>
    <t>Sauna</t>
  </si>
  <si>
    <t>1.04h</t>
  </si>
  <si>
    <t>Sauna berging</t>
  </si>
  <si>
    <t>Thuishonk UV</t>
  </si>
  <si>
    <t>Hoofdtrap 3</t>
  </si>
  <si>
    <t>Lift 1</t>
  </si>
  <si>
    <t>1.05e</t>
  </si>
  <si>
    <t>1.05e1</t>
  </si>
  <si>
    <t>1.05e2</t>
  </si>
  <si>
    <t>1.05e3</t>
  </si>
  <si>
    <t>1.05e4</t>
  </si>
  <si>
    <t>1.05e5</t>
  </si>
  <si>
    <t>1.05e6</t>
  </si>
  <si>
    <t>1.05e7</t>
  </si>
  <si>
    <t>1.05f</t>
  </si>
  <si>
    <t>1.05g</t>
  </si>
  <si>
    <t>1.06a</t>
  </si>
  <si>
    <t>1.06c</t>
  </si>
  <si>
    <t>1.06c1</t>
  </si>
  <si>
    <t>Spreekkamer/ehbo/kolfruimte</t>
  </si>
  <si>
    <t>1.08</t>
  </si>
  <si>
    <t>Kleedruimte voetverzorging</t>
  </si>
  <si>
    <t>1.08a</t>
  </si>
  <si>
    <t>Douche voetverzorging</t>
  </si>
  <si>
    <t>1.08b</t>
  </si>
  <si>
    <t>1.08c</t>
  </si>
  <si>
    <t>1S1</t>
  </si>
  <si>
    <t>1S2</t>
  </si>
  <si>
    <t>1S3</t>
  </si>
  <si>
    <t>1S4</t>
  </si>
  <si>
    <t>2.01</t>
  </si>
  <si>
    <t>Haarverzorging</t>
  </si>
  <si>
    <t>2.01a</t>
  </si>
  <si>
    <t>Teamruimte</t>
  </si>
  <si>
    <t>2.01b</t>
  </si>
  <si>
    <t>2.01c</t>
  </si>
  <si>
    <t>2.02</t>
  </si>
  <si>
    <t>2.03</t>
  </si>
  <si>
    <t>Schoonheidsverzorging</t>
  </si>
  <si>
    <t>2.03a</t>
  </si>
  <si>
    <t>Kleedruimte SV</t>
  </si>
  <si>
    <t>2.04</t>
  </si>
  <si>
    <t>2.04a</t>
  </si>
  <si>
    <t>2.04b</t>
  </si>
  <si>
    <t>Berging SV</t>
  </si>
  <si>
    <t>2.05</t>
  </si>
  <si>
    <t>2.06</t>
  </si>
  <si>
    <t>2.07</t>
  </si>
  <si>
    <t>Therorie schoonheidsverzorging</t>
  </si>
  <si>
    <t>2.07a</t>
  </si>
  <si>
    <t>Kleedkamer SV</t>
  </si>
  <si>
    <t>2.07b</t>
  </si>
  <si>
    <t>2.08</t>
  </si>
  <si>
    <t>2.09</t>
  </si>
  <si>
    <t>2.10</t>
  </si>
  <si>
    <t>Aanlandplekken</t>
  </si>
  <si>
    <t>2.11</t>
  </si>
  <si>
    <t>2.11a</t>
  </si>
  <si>
    <t>Trap 5</t>
  </si>
  <si>
    <t>2.11b</t>
  </si>
  <si>
    <t>Trap 4</t>
  </si>
  <si>
    <t>2.12</t>
  </si>
  <si>
    <t>2.12a</t>
  </si>
  <si>
    <t>Trap 6</t>
  </si>
  <si>
    <t>2.12b</t>
  </si>
  <si>
    <t>2.12c</t>
  </si>
  <si>
    <t>Trap 3</t>
  </si>
  <si>
    <t>2.13</t>
  </si>
  <si>
    <t>2.13b</t>
  </si>
  <si>
    <t>2.13c</t>
  </si>
  <si>
    <t>2.13c1</t>
  </si>
  <si>
    <t>2.13c2</t>
  </si>
  <si>
    <t>2.13c3</t>
  </si>
  <si>
    <t>2.13c4</t>
  </si>
  <si>
    <t>2.13c5</t>
  </si>
  <si>
    <t>2.13d</t>
  </si>
  <si>
    <t>2.13d1</t>
  </si>
  <si>
    <t>2.13d2</t>
  </si>
  <si>
    <t>2.13d3</t>
  </si>
  <si>
    <t>2.14.gang</t>
  </si>
  <si>
    <t>2.14.les</t>
  </si>
  <si>
    <t>2.14a</t>
  </si>
  <si>
    <t>Trap 7</t>
  </si>
  <si>
    <t>2.15.gang</t>
  </si>
  <si>
    <t>2.15.les</t>
  </si>
  <si>
    <t>2.15c</t>
  </si>
  <si>
    <t>2.15c1</t>
  </si>
  <si>
    <t>2.15c2</t>
  </si>
  <si>
    <t>2.15d</t>
  </si>
  <si>
    <t>2.15d1</t>
  </si>
  <si>
    <t>2.15d2</t>
  </si>
  <si>
    <t>2.15d3</t>
  </si>
  <si>
    <t>2.15d4</t>
  </si>
  <si>
    <t>2.15d5</t>
  </si>
  <si>
    <t>2.15d6</t>
  </si>
  <si>
    <t>2.15d7</t>
  </si>
  <si>
    <t>2.16.gang</t>
  </si>
  <si>
    <t>2.16.les</t>
  </si>
  <si>
    <t>Theorie vaklokaal</t>
  </si>
  <si>
    <t>2.16a</t>
  </si>
  <si>
    <t>2.17.1</t>
  </si>
  <si>
    <t>Collegezaal</t>
  </si>
  <si>
    <t>2.17.2</t>
  </si>
  <si>
    <t>2.17a</t>
  </si>
  <si>
    <t>Etalage</t>
  </si>
  <si>
    <t>2S1</t>
  </si>
  <si>
    <t>2S2</t>
  </si>
  <si>
    <t>2S3</t>
  </si>
  <si>
    <t>2S4</t>
  </si>
  <si>
    <t>3.01</t>
  </si>
  <si>
    <t>Talen leerlandschap</t>
  </si>
  <si>
    <t>3.02</t>
  </si>
  <si>
    <t>3.03</t>
  </si>
  <si>
    <t>Teamruimte flex</t>
  </si>
  <si>
    <t>3.04</t>
  </si>
  <si>
    <t>3.05</t>
  </si>
  <si>
    <t>3.05a</t>
  </si>
  <si>
    <t>Open ruimte</t>
  </si>
  <si>
    <t>3.06</t>
  </si>
  <si>
    <t>3.07</t>
  </si>
  <si>
    <t>Werkkamer</t>
  </si>
  <si>
    <t>3.08</t>
  </si>
  <si>
    <t>3.09</t>
  </si>
  <si>
    <t>3.10</t>
  </si>
  <si>
    <t>3.13</t>
  </si>
  <si>
    <t>3.13a</t>
  </si>
  <si>
    <t>3.14</t>
  </si>
  <si>
    <t>3.16</t>
  </si>
  <si>
    <t>3.16a</t>
  </si>
  <si>
    <t>3.16b</t>
  </si>
  <si>
    <t>3.16b1</t>
  </si>
  <si>
    <t>3.16b2</t>
  </si>
  <si>
    <t>3.16b3</t>
  </si>
  <si>
    <t>3.16c</t>
  </si>
  <si>
    <t>3.16c1</t>
  </si>
  <si>
    <t>3.16c2</t>
  </si>
  <si>
    <t>3.16c3</t>
  </si>
  <si>
    <t>3.16c4</t>
  </si>
  <si>
    <t>3.16c5</t>
  </si>
  <si>
    <t>3.16e</t>
  </si>
  <si>
    <t>3.17</t>
  </si>
  <si>
    <t>3.17a</t>
  </si>
  <si>
    <t>3.18</t>
  </si>
  <si>
    <t>3.18a</t>
  </si>
  <si>
    <t>3.19</t>
  </si>
  <si>
    <t>3.20</t>
  </si>
  <si>
    <t>Vergaderruimte</t>
  </si>
  <si>
    <t>3.21</t>
  </si>
  <si>
    <t>3.22</t>
  </si>
  <si>
    <t>3.23</t>
  </si>
  <si>
    <t>Open werkplek</t>
  </si>
  <si>
    <t>3.23a</t>
  </si>
  <si>
    <t>3.24</t>
  </si>
  <si>
    <t>3.25</t>
  </si>
  <si>
    <t>3.26</t>
  </si>
  <si>
    <t>3.26a</t>
  </si>
  <si>
    <t>3.27</t>
  </si>
  <si>
    <t>3.28</t>
  </si>
  <si>
    <t>3.29</t>
  </si>
  <si>
    <t>3.30</t>
  </si>
  <si>
    <t>3.33.1</t>
  </si>
  <si>
    <t>3.33.2</t>
  </si>
  <si>
    <t>3.33a.gang</t>
  </si>
  <si>
    <t>3.33a.trap</t>
  </si>
  <si>
    <t>3.33b</t>
  </si>
  <si>
    <t>3.34</t>
  </si>
  <si>
    <t>3.35</t>
  </si>
  <si>
    <t>3.36</t>
  </si>
  <si>
    <t>3S1</t>
  </si>
  <si>
    <t>3S2</t>
  </si>
  <si>
    <t>3S3</t>
  </si>
  <si>
    <t>3S4</t>
  </si>
  <si>
    <t>4e</t>
  </si>
  <si>
    <t>3S5</t>
  </si>
  <si>
    <t>4.01</t>
  </si>
  <si>
    <t>4.01a</t>
  </si>
  <si>
    <t>4.02</t>
  </si>
  <si>
    <t>4.02a</t>
  </si>
  <si>
    <t>4.03</t>
  </si>
  <si>
    <t>Openleerzone</t>
  </si>
  <si>
    <t>4.04</t>
  </si>
  <si>
    <t>4.05</t>
  </si>
  <si>
    <t>4.06</t>
  </si>
  <si>
    <t>4.08</t>
  </si>
  <si>
    <t>4.09</t>
  </si>
  <si>
    <t>4.10</t>
  </si>
  <si>
    <t>4.11</t>
  </si>
  <si>
    <t>4.12</t>
  </si>
  <si>
    <t>4.12a</t>
  </si>
  <si>
    <t>4.12a1</t>
  </si>
  <si>
    <t>4.12a2</t>
  </si>
  <si>
    <t>4.12a3</t>
  </si>
  <si>
    <t>4.12b</t>
  </si>
  <si>
    <t>4.12b1</t>
  </si>
  <si>
    <t>4.12b2</t>
  </si>
  <si>
    <t>4.12b3</t>
  </si>
  <si>
    <t>4.12b4</t>
  </si>
  <si>
    <t>4.12b5</t>
  </si>
  <si>
    <t>4.13.1</t>
  </si>
  <si>
    <t>4.13.2</t>
  </si>
  <si>
    <t>4.14</t>
  </si>
  <si>
    <t>4.15</t>
  </si>
  <si>
    <t>4.16.1</t>
  </si>
  <si>
    <t>4.16.2</t>
  </si>
  <si>
    <t>4.16a</t>
  </si>
  <si>
    <t>4.16b</t>
  </si>
  <si>
    <t>4.16c</t>
  </si>
  <si>
    <t>4.16c1</t>
  </si>
  <si>
    <t>4.16c2</t>
  </si>
  <si>
    <t>4.16c3</t>
  </si>
  <si>
    <t>4.16c4</t>
  </si>
  <si>
    <t>4.16c5</t>
  </si>
  <si>
    <t>4.16c6</t>
  </si>
  <si>
    <t>4.16c7</t>
  </si>
  <si>
    <t>4.16d</t>
  </si>
  <si>
    <t>4.16e</t>
  </si>
  <si>
    <t>4.17</t>
  </si>
  <si>
    <t>4.18</t>
  </si>
  <si>
    <t>4.19</t>
  </si>
  <si>
    <t>4.20</t>
  </si>
  <si>
    <t>4.21</t>
  </si>
  <si>
    <t>4.21a</t>
  </si>
  <si>
    <t>4.21b</t>
  </si>
  <si>
    <t>4.22</t>
  </si>
  <si>
    <t>4.23</t>
  </si>
  <si>
    <t>Examenbureau coord.</t>
  </si>
  <si>
    <t>4.23a</t>
  </si>
  <si>
    <t>4.24</t>
  </si>
  <si>
    <t>Kwaliteitszorg</t>
  </si>
  <si>
    <t>4.25</t>
  </si>
  <si>
    <t>Systeembeheer</t>
  </si>
  <si>
    <t>4.25a</t>
  </si>
  <si>
    <t>4.26</t>
  </si>
  <si>
    <t>Beleid</t>
  </si>
  <si>
    <t>4.27</t>
  </si>
  <si>
    <t>Bedrijfsgroepen</t>
  </si>
  <si>
    <t>4.28</t>
  </si>
  <si>
    <t>Archief</t>
  </si>
  <si>
    <t>4.29</t>
  </si>
  <si>
    <t>4.30</t>
  </si>
  <si>
    <t>4.31</t>
  </si>
  <si>
    <t>Cateringkeuken</t>
  </si>
  <si>
    <t>4.31a</t>
  </si>
  <si>
    <t>4.31b</t>
  </si>
  <si>
    <t>4S1</t>
  </si>
  <si>
    <t>4S2</t>
  </si>
  <si>
    <t>4S3</t>
  </si>
  <si>
    <t>Docentenkamer</t>
  </si>
  <si>
    <t>Vooruimte sanitair</t>
  </si>
  <si>
    <t>0.10a</t>
  </si>
  <si>
    <t>0.10b</t>
  </si>
  <si>
    <t>Open Leer Centrum</t>
  </si>
  <si>
    <t>0.15b</t>
  </si>
  <si>
    <t>Entrée</t>
  </si>
  <si>
    <t>Trap</t>
  </si>
  <si>
    <t>Tussen verdieping</t>
  </si>
  <si>
    <t>1.02</t>
  </si>
  <si>
    <t>Zolder</t>
  </si>
  <si>
    <t>Laminaat</t>
  </si>
  <si>
    <t>restaurant kantine/lunchroom</t>
  </si>
  <si>
    <t>0.01.1</t>
  </si>
  <si>
    <t>Coral Classic schoonloopmat</t>
  </si>
  <si>
    <t>restaurant</t>
  </si>
  <si>
    <t>keuken incl. office</t>
  </si>
  <si>
    <t>troffelvloer</t>
  </si>
  <si>
    <t>0.04.1</t>
  </si>
  <si>
    <t>vaatspoelkeuken</t>
  </si>
  <si>
    <t>facilitair ism onderwijs, servicedesk en backoffice</t>
  </si>
  <si>
    <t>0.10.1</t>
  </si>
  <si>
    <t>Tegels/Steen</t>
  </si>
  <si>
    <t>0.10.2</t>
  </si>
  <si>
    <t>-</t>
  </si>
  <si>
    <t>0.10.3</t>
  </si>
  <si>
    <t>trapkast</t>
  </si>
  <si>
    <t>underlayment vloerdelen</t>
  </si>
  <si>
    <t>0.10.4</t>
  </si>
  <si>
    <t>sanitair</t>
  </si>
  <si>
    <t>0.10.5</t>
  </si>
  <si>
    <t>0.10.6</t>
  </si>
  <si>
    <t>0.10.7</t>
  </si>
  <si>
    <t>MIVA</t>
  </si>
  <si>
    <t>0.10.8</t>
  </si>
  <si>
    <t>0.10.9</t>
  </si>
  <si>
    <t>0.10.10</t>
  </si>
  <si>
    <t>0.10.11</t>
  </si>
  <si>
    <t>0.10.12</t>
  </si>
  <si>
    <t>winkel</t>
  </si>
  <si>
    <t>creatief atelier</t>
  </si>
  <si>
    <t>verdiepte intake</t>
  </si>
  <si>
    <t>teams</t>
  </si>
  <si>
    <t>0.14.1</t>
  </si>
  <si>
    <t>kast</t>
  </si>
  <si>
    <t>0.16.1</t>
  </si>
  <si>
    <t>naaiatelier</t>
  </si>
  <si>
    <t>praktijkruimte dienstverlening</t>
  </si>
  <si>
    <t>0.18.1</t>
  </si>
  <si>
    <t>elektra verd.k.</t>
  </si>
  <si>
    <t>magazijn / berging</t>
  </si>
  <si>
    <t>werkomgeving informeel</t>
  </si>
  <si>
    <t>magazijn facilitair</t>
  </si>
  <si>
    <t>0.21.1</t>
  </si>
  <si>
    <t>ICT &amp; technische ruimte</t>
  </si>
  <si>
    <t>magazijn winkel</t>
  </si>
  <si>
    <t>magazijn/opslag</t>
  </si>
  <si>
    <t>0.24.1</t>
  </si>
  <si>
    <t>koelcel</t>
  </si>
  <si>
    <t>0.24.2</t>
  </si>
  <si>
    <t>vriescel</t>
  </si>
  <si>
    <t>0.24.3</t>
  </si>
  <si>
    <t>magazijn</t>
  </si>
  <si>
    <t>0.24.4</t>
  </si>
  <si>
    <t>opslag wijn</t>
  </si>
  <si>
    <t>0.24.5</t>
  </si>
  <si>
    <t>kleding/linnen opslag</t>
  </si>
  <si>
    <t>0.24.6</t>
  </si>
  <si>
    <t>0.24.7</t>
  </si>
  <si>
    <t>opslag emballage</t>
  </si>
  <si>
    <t>0.24.8</t>
  </si>
  <si>
    <t>admin. werkplek</t>
  </si>
  <si>
    <t>0.24.9</t>
  </si>
  <si>
    <t>kleedruimte 1</t>
  </si>
  <si>
    <t>0.24.10</t>
  </si>
  <si>
    <t>kleedruimte 2</t>
  </si>
  <si>
    <t>0.24.11</t>
  </si>
  <si>
    <t>kleedruimte 3</t>
  </si>
  <si>
    <t>0.25.1</t>
  </si>
  <si>
    <t>0.25.2</t>
  </si>
  <si>
    <t>0.28.1</t>
  </si>
  <si>
    <t>0.28.2</t>
  </si>
  <si>
    <t>0.28.3</t>
  </si>
  <si>
    <t>0.28.4</t>
  </si>
  <si>
    <t>0.28.5</t>
  </si>
  <si>
    <t>0.28.6</t>
  </si>
  <si>
    <t>bediening</t>
  </si>
  <si>
    <t>instructiekeuken</t>
  </si>
  <si>
    <t>0.30.1</t>
  </si>
  <si>
    <t>0.30.2</t>
  </si>
  <si>
    <t>0.30.3</t>
  </si>
  <si>
    <t>0.31</t>
  </si>
  <si>
    <t>toeristisch landschap 16/40pp</t>
  </si>
  <si>
    <t>S0.50</t>
  </si>
  <si>
    <t>S0.50.1</t>
  </si>
  <si>
    <t>S0.50.2</t>
  </si>
  <si>
    <t>S0.50.3</t>
  </si>
  <si>
    <t>S0.50.4</t>
  </si>
  <si>
    <t>trap naar kelder</t>
  </si>
  <si>
    <t>S0.50.5</t>
  </si>
  <si>
    <t>S0.51</t>
  </si>
  <si>
    <t>singer/songwriter</t>
  </si>
  <si>
    <t>S0.52</t>
  </si>
  <si>
    <t>grime</t>
  </si>
  <si>
    <t>S0.52.1</t>
  </si>
  <si>
    <t>verkeersr.</t>
  </si>
  <si>
    <t>S0.53</t>
  </si>
  <si>
    <t>werkplek stagiair</t>
  </si>
  <si>
    <t>S0.54</t>
  </si>
  <si>
    <t>S0.54.1</t>
  </si>
  <si>
    <t>S0.55</t>
  </si>
  <si>
    <t>fotoatelier</t>
  </si>
  <si>
    <t>S0.55.1</t>
  </si>
  <si>
    <t>private dining</t>
  </si>
  <si>
    <t>1.10.1</t>
  </si>
  <si>
    <t>1.10.2</t>
  </si>
  <si>
    <t>1.10.3</t>
  </si>
  <si>
    <t>1.10.4</t>
  </si>
  <si>
    <t>1.10.5</t>
  </si>
  <si>
    <t>1.10.6</t>
  </si>
  <si>
    <t>1.10.7</t>
  </si>
  <si>
    <t>1.10.8</t>
  </si>
  <si>
    <t>1.12</t>
  </si>
  <si>
    <t>beweging</t>
  </si>
  <si>
    <t>WP administratie</t>
  </si>
  <si>
    <t>1.15.1</t>
  </si>
  <si>
    <t>werkruimte</t>
  </si>
  <si>
    <t>1.16.1</t>
  </si>
  <si>
    <t>patchkast</t>
  </si>
  <si>
    <t>1.20.1</t>
  </si>
  <si>
    <t>1.20.2</t>
  </si>
  <si>
    <t>1.20.3</t>
  </si>
  <si>
    <t>1.20.4</t>
  </si>
  <si>
    <t>open ruimte</t>
  </si>
  <si>
    <t>1.24.1</t>
  </si>
  <si>
    <t>1.24.2</t>
  </si>
  <si>
    <t>spreekruimte/teams</t>
  </si>
  <si>
    <t>kolfruimte/schoolarts</t>
  </si>
  <si>
    <t>1.29.1</t>
  </si>
  <si>
    <t>magazijn &amp; TR</t>
  </si>
  <si>
    <t>tapijt</t>
  </si>
  <si>
    <t>1.35.1</t>
  </si>
  <si>
    <t>1.35.2</t>
  </si>
  <si>
    <t>1.35.3</t>
  </si>
  <si>
    <t>1.36</t>
  </si>
  <si>
    <t>SSC</t>
  </si>
  <si>
    <t>1.36.1</t>
  </si>
  <si>
    <t>overleg</t>
  </si>
  <si>
    <t>1.36.2</t>
  </si>
  <si>
    <t>1.37</t>
  </si>
  <si>
    <t>1.38</t>
  </si>
  <si>
    <t>open wachtruimte</t>
  </si>
  <si>
    <t>1.38.1</t>
  </si>
  <si>
    <t>1.38.2</t>
  </si>
  <si>
    <t>1.38.3</t>
  </si>
  <si>
    <t>1.38.4</t>
  </si>
  <si>
    <t>1.38.5</t>
  </si>
  <si>
    <t>1.38.6</t>
  </si>
  <si>
    <t>1.38.7</t>
  </si>
  <si>
    <t>1.38.8</t>
  </si>
  <si>
    <t>1.38.9</t>
  </si>
  <si>
    <t>1.38.10</t>
  </si>
  <si>
    <t>1.38.11</t>
  </si>
  <si>
    <t>1.38.12</t>
  </si>
  <si>
    <t>1.39</t>
  </si>
  <si>
    <t>1.39.1</t>
  </si>
  <si>
    <t>verkeersruimte / wachtruimte CE</t>
  </si>
  <si>
    <t>1.39.2</t>
  </si>
  <si>
    <t>1.40</t>
  </si>
  <si>
    <t>examenruimte (24 personen)</t>
  </si>
  <si>
    <t>tapijttegels</t>
  </si>
  <si>
    <t>1.40.1</t>
  </si>
  <si>
    <t>sluis</t>
  </si>
  <si>
    <t>1.41</t>
  </si>
  <si>
    <t>1.41.1</t>
  </si>
  <si>
    <t>1.41.2</t>
  </si>
  <si>
    <t>1.41.3</t>
  </si>
  <si>
    <t>1.41.4</t>
  </si>
  <si>
    <t>1.45</t>
  </si>
  <si>
    <t>backoffice</t>
  </si>
  <si>
    <t>1.45.1</t>
  </si>
  <si>
    <t>1.45.2</t>
  </si>
  <si>
    <t>TR</t>
  </si>
  <si>
    <t>1.45.3</t>
  </si>
  <si>
    <t>1.45.4</t>
  </si>
  <si>
    <t>1.45.5</t>
  </si>
  <si>
    <t>1.45.6</t>
  </si>
  <si>
    <t>1.45.7</t>
  </si>
  <si>
    <t>1.45.8</t>
  </si>
  <si>
    <t>1.45.9</t>
  </si>
  <si>
    <t>1.45.10</t>
  </si>
  <si>
    <t>1.45.11</t>
  </si>
  <si>
    <t>1.45.12</t>
  </si>
  <si>
    <t>1.46</t>
  </si>
  <si>
    <t>examenruimte (40 personen)</t>
  </si>
  <si>
    <t>1.46.1</t>
  </si>
  <si>
    <t>1.46.2</t>
  </si>
  <si>
    <t>S1.50</t>
  </si>
  <si>
    <t>multifunctionele ruimte</t>
  </si>
  <si>
    <t>S1.50.1</t>
  </si>
  <si>
    <t>S1.50.2</t>
  </si>
  <si>
    <t>S1.50.3</t>
  </si>
  <si>
    <t>S1.50.4</t>
  </si>
  <si>
    <t>S1.51</t>
  </si>
  <si>
    <t>S1.51.1</t>
  </si>
  <si>
    <t>S1.52</t>
  </si>
  <si>
    <t>S1.53</t>
  </si>
  <si>
    <t>S1.54</t>
  </si>
  <si>
    <t>multifuntionele ruimte</t>
  </si>
  <si>
    <t>1.30.1</t>
  </si>
  <si>
    <t>1.30.2</t>
  </si>
  <si>
    <t>1.30.3</t>
  </si>
  <si>
    <t>1.33.1</t>
  </si>
  <si>
    <t>het nest</t>
  </si>
  <si>
    <t>2.10.1</t>
  </si>
  <si>
    <t>2.10.2</t>
  </si>
  <si>
    <t>2.10.3</t>
  </si>
  <si>
    <t>2.15</t>
  </si>
  <si>
    <t>2.15.1</t>
  </si>
  <si>
    <t>2.15.2</t>
  </si>
  <si>
    <t>elektraverdeelkast</t>
  </si>
  <si>
    <t>2.20</t>
  </si>
  <si>
    <t>BREN-plein</t>
  </si>
  <si>
    <t>2.20.1</t>
  </si>
  <si>
    <t>2.20.2</t>
  </si>
  <si>
    <t>2.20.3</t>
  </si>
  <si>
    <t>2.20.4</t>
  </si>
  <si>
    <t>2.20.5</t>
  </si>
  <si>
    <t>2.21</t>
  </si>
  <si>
    <t>2.21.1</t>
  </si>
  <si>
    <t>2.21.2</t>
  </si>
  <si>
    <t>2.21.3</t>
  </si>
  <si>
    <t>2.22</t>
  </si>
  <si>
    <t>2.23</t>
  </si>
  <si>
    <t>2.25</t>
  </si>
  <si>
    <t>kantoor serverruimte</t>
  </si>
  <si>
    <t>2.25.1</t>
  </si>
  <si>
    <t>2.25.2</t>
  </si>
  <si>
    <t>serverruimte koeling</t>
  </si>
  <si>
    <t>2.25.3</t>
  </si>
  <si>
    <t>2.25.4</t>
  </si>
  <si>
    <t>2.25.5</t>
  </si>
  <si>
    <t>2.25.6</t>
  </si>
  <si>
    <t>2.26</t>
  </si>
  <si>
    <t>2.26.1</t>
  </si>
  <si>
    <t>2.27</t>
  </si>
  <si>
    <t>2.28</t>
  </si>
  <si>
    <t>2.28.1</t>
  </si>
  <si>
    <t>vrij plein/ontmoeting</t>
  </si>
  <si>
    <t>2.29</t>
  </si>
  <si>
    <t>2.33</t>
  </si>
  <si>
    <t>vaktheorie restaurant</t>
  </si>
  <si>
    <t>2.34</t>
  </si>
  <si>
    <t>2.34.1</t>
  </si>
  <si>
    <t>houten delen gelakt</t>
  </si>
  <si>
    <t>2.34.2</t>
  </si>
  <si>
    <t>2.36</t>
  </si>
  <si>
    <t>2.37</t>
  </si>
  <si>
    <t>vaktheorie keuken</t>
  </si>
  <si>
    <t>2.37.1</t>
  </si>
  <si>
    <t>2.37.2</t>
  </si>
  <si>
    <t>2.37.3</t>
  </si>
  <si>
    <t>2.37.4</t>
  </si>
  <si>
    <t>2.37.5</t>
  </si>
  <si>
    <t>2.37.6</t>
  </si>
  <si>
    <t>2.37.7</t>
  </si>
  <si>
    <t>2.37.8</t>
  </si>
  <si>
    <t>2.37.9</t>
  </si>
  <si>
    <t>2.37.10</t>
  </si>
  <si>
    <t>2.37.11</t>
  </si>
  <si>
    <t>2.37.12</t>
  </si>
  <si>
    <t>2.38</t>
  </si>
  <si>
    <t>2.40</t>
  </si>
  <si>
    <t>2.40.1</t>
  </si>
  <si>
    <t>S2.50</t>
  </si>
  <si>
    <t>archief/techniek</t>
  </si>
  <si>
    <t>PIR isolatie platen</t>
  </si>
  <si>
    <t>S2.50.1</t>
  </si>
  <si>
    <t>2.14</t>
  </si>
  <si>
    <t>2.18</t>
  </si>
  <si>
    <t>kelder</t>
  </si>
  <si>
    <t>Sportruimte</t>
  </si>
  <si>
    <t>Descol</t>
  </si>
  <si>
    <t>toestelberging incl trap naar zolder</t>
  </si>
  <si>
    <t>wenteltrap</t>
  </si>
  <si>
    <t>B 1 en C 1</t>
  </si>
  <si>
    <t>B II</t>
  </si>
  <si>
    <t>sanitair in kleedruimten</t>
  </si>
  <si>
    <t>C II</t>
  </si>
  <si>
    <t>douches in kleedruimten</t>
  </si>
  <si>
    <t>Gang/hal</t>
  </si>
  <si>
    <t>Gang incl trap</t>
  </si>
  <si>
    <t>H</t>
  </si>
  <si>
    <t>kantine/aula</t>
  </si>
  <si>
    <t>Marmoleum</t>
  </si>
  <si>
    <t>L107</t>
  </si>
  <si>
    <t>voorkeuken</t>
  </si>
  <si>
    <t>L106</t>
  </si>
  <si>
    <t>Linoleum/topshield</t>
  </si>
  <si>
    <t>L106b</t>
  </si>
  <si>
    <t>L106a</t>
  </si>
  <si>
    <t>L108</t>
  </si>
  <si>
    <t>L109</t>
  </si>
  <si>
    <t>Vergaderkamer</t>
  </si>
  <si>
    <t>L113</t>
  </si>
  <si>
    <t>L114</t>
  </si>
  <si>
    <t>omkleedruimte</t>
  </si>
  <si>
    <t>L115</t>
  </si>
  <si>
    <t>L116a</t>
  </si>
  <si>
    <t>L116b</t>
  </si>
  <si>
    <t>Sanitair</t>
  </si>
  <si>
    <t>II</t>
  </si>
  <si>
    <t>III</t>
  </si>
  <si>
    <t>L129</t>
  </si>
  <si>
    <t>L128</t>
  </si>
  <si>
    <t>Magzijn/berging</t>
  </si>
  <si>
    <t>L133</t>
  </si>
  <si>
    <t>L103</t>
  </si>
  <si>
    <t>L103a</t>
  </si>
  <si>
    <t>L117</t>
  </si>
  <si>
    <t>Technische vakken</t>
  </si>
  <si>
    <t>L118</t>
  </si>
  <si>
    <t>L119</t>
  </si>
  <si>
    <t>L119a</t>
  </si>
  <si>
    <t>L119b</t>
  </si>
  <si>
    <t>Textiellokaal</t>
  </si>
  <si>
    <t xml:space="preserve">L123 </t>
  </si>
  <si>
    <t>L122</t>
  </si>
  <si>
    <t>Parket</t>
  </si>
  <si>
    <t>L125</t>
  </si>
  <si>
    <t>Afwaskeuken</t>
  </si>
  <si>
    <t>L124</t>
  </si>
  <si>
    <t>Kopieerruimte</t>
  </si>
  <si>
    <t>L126</t>
  </si>
  <si>
    <t>L101</t>
  </si>
  <si>
    <t>L102</t>
  </si>
  <si>
    <t>L104</t>
  </si>
  <si>
    <t>L105</t>
  </si>
  <si>
    <t>Koffiekamer</t>
  </si>
  <si>
    <t>Portaal</t>
  </si>
  <si>
    <t>Lino/PVC</t>
  </si>
  <si>
    <t>F, G en H</t>
  </si>
  <si>
    <t>L218</t>
  </si>
  <si>
    <t>L217</t>
  </si>
  <si>
    <t>L216</t>
  </si>
  <si>
    <t>L215</t>
  </si>
  <si>
    <t>L214</t>
  </si>
  <si>
    <t>L213b</t>
  </si>
  <si>
    <t>L213a</t>
  </si>
  <si>
    <t>L212b</t>
  </si>
  <si>
    <t>L212a</t>
  </si>
  <si>
    <t>L208</t>
  </si>
  <si>
    <t>L207</t>
  </si>
  <si>
    <t>Magazijn/berging</t>
  </si>
  <si>
    <t>L220e</t>
  </si>
  <si>
    <t>studio</t>
  </si>
  <si>
    <t>L220d</t>
  </si>
  <si>
    <t>L219</t>
  </si>
  <si>
    <t>Muzieklokaal</t>
  </si>
  <si>
    <t>L219a</t>
  </si>
  <si>
    <t>L219b</t>
  </si>
  <si>
    <t>L220</t>
  </si>
  <si>
    <t>L220A</t>
  </si>
  <si>
    <t>L220 D en E</t>
  </si>
  <si>
    <t>Doka en Studio</t>
  </si>
  <si>
    <t>L210</t>
  </si>
  <si>
    <t>L211</t>
  </si>
  <si>
    <t>L221</t>
  </si>
  <si>
    <t>Computerlokaal</t>
  </si>
  <si>
    <t>L221a</t>
  </si>
  <si>
    <t>L222</t>
  </si>
  <si>
    <t>L223</t>
  </si>
  <si>
    <t>Tekenlokaal</t>
  </si>
  <si>
    <t>L225</t>
  </si>
  <si>
    <t>L201</t>
  </si>
  <si>
    <t>L226</t>
  </si>
  <si>
    <t>L209</t>
  </si>
  <si>
    <t>L227</t>
  </si>
  <si>
    <t>228</t>
  </si>
  <si>
    <t>230</t>
  </si>
  <si>
    <t>231</t>
  </si>
  <si>
    <t>L229</t>
  </si>
  <si>
    <t>L202</t>
  </si>
  <si>
    <t>L203</t>
  </si>
  <si>
    <t>L204</t>
  </si>
  <si>
    <t>L205</t>
  </si>
  <si>
    <t>L206</t>
  </si>
  <si>
    <t>Open leercentrum</t>
  </si>
  <si>
    <t>Mediatheek</t>
  </si>
  <si>
    <t>L212A</t>
  </si>
  <si>
    <t>L212B</t>
  </si>
  <si>
    <t>L213A</t>
  </si>
  <si>
    <t>L213B</t>
  </si>
  <si>
    <t>Kantoor 1</t>
  </si>
  <si>
    <t>Kantoor 2</t>
  </si>
  <si>
    <t>Kantoor 3</t>
  </si>
  <si>
    <t>Lokaal 1</t>
  </si>
  <si>
    <t>Lokaal 2a</t>
  </si>
  <si>
    <t>Lokaal 2b</t>
  </si>
  <si>
    <t>Lokaal 3</t>
  </si>
  <si>
    <t>Gang/Hal</t>
  </si>
  <si>
    <t>0.001-C</t>
  </si>
  <si>
    <t>Magazijn (indeling ntb.)</t>
  </si>
  <si>
    <t>0.001a-C</t>
  </si>
  <si>
    <t>0.001b-C</t>
  </si>
  <si>
    <t>0.001c-C</t>
  </si>
  <si>
    <t>emballage</t>
  </si>
  <si>
    <t>0.001d-C</t>
  </si>
  <si>
    <t>ruimte voor installaties</t>
  </si>
  <si>
    <t>0.001e-C</t>
  </si>
  <si>
    <t>opslag bakker</t>
  </si>
  <si>
    <t>0.001f-C</t>
  </si>
  <si>
    <t>0.002-C</t>
  </si>
  <si>
    <t>IJsbereiding</t>
  </si>
  <si>
    <t>0.002a-C</t>
  </si>
  <si>
    <t>Spoelruimte</t>
  </si>
  <si>
    <t>0.003-C</t>
  </si>
  <si>
    <t>0.003a-C</t>
  </si>
  <si>
    <t>0.004-C</t>
  </si>
  <si>
    <t>0.004a-C</t>
  </si>
  <si>
    <t>0.005-C</t>
  </si>
  <si>
    <t>verkeersruimte (lockers)</t>
  </si>
  <si>
    <t>0.006-C</t>
  </si>
  <si>
    <t>0.007-C</t>
  </si>
  <si>
    <t>trappenhuis</t>
  </si>
  <si>
    <t>0.008-C</t>
  </si>
  <si>
    <t>0.009-C</t>
  </si>
  <si>
    <t>0.009a-C</t>
  </si>
  <si>
    <t>hoofdverdeelkast</t>
  </si>
  <si>
    <t>0.010-C</t>
  </si>
  <si>
    <t>traforuimte</t>
  </si>
  <si>
    <t>0.011-C</t>
  </si>
  <si>
    <t>inkoopruimte</t>
  </si>
  <si>
    <t>0.011a-C</t>
  </si>
  <si>
    <t>Technische rumte</t>
  </si>
  <si>
    <t>0.012-C</t>
  </si>
  <si>
    <t>keukens</t>
  </si>
  <si>
    <t>0.013-A</t>
  </si>
  <si>
    <t>lift bestaand</t>
  </si>
  <si>
    <t>0.014-A</t>
  </si>
  <si>
    <t>elektra-cv</t>
  </si>
  <si>
    <t>0.014a-A</t>
  </si>
  <si>
    <t>verdeelkast keuken</t>
  </si>
  <si>
    <t>0.015-A</t>
  </si>
  <si>
    <t>0.016-A</t>
  </si>
  <si>
    <t>0.017-A</t>
  </si>
  <si>
    <t>0.017a-A</t>
  </si>
  <si>
    <t>WC</t>
  </si>
  <si>
    <t>0.017b-A</t>
  </si>
  <si>
    <t>0.018-A</t>
  </si>
  <si>
    <t>0.018a-A</t>
  </si>
  <si>
    <t>0.018b-A</t>
  </si>
  <si>
    <t>0.018c-A</t>
  </si>
  <si>
    <t>0.019-A</t>
  </si>
  <si>
    <t>0.020-A</t>
  </si>
  <si>
    <t>La Place'</t>
  </si>
  <si>
    <t>0.020a-A</t>
  </si>
  <si>
    <t>0.021-A</t>
  </si>
  <si>
    <t>0.034-A</t>
  </si>
  <si>
    <t>verdeelkast</t>
  </si>
  <si>
    <t>0.022-B</t>
  </si>
  <si>
    <t>0.023-B</t>
  </si>
  <si>
    <t>lobby</t>
  </si>
  <si>
    <t>0.024-B</t>
  </si>
  <si>
    <t>multifunctionele zaal</t>
  </si>
  <si>
    <t>0.025-B</t>
  </si>
  <si>
    <t>0.026-B</t>
  </si>
  <si>
    <t>0.027-B</t>
  </si>
  <si>
    <t>0.028-B</t>
  </si>
  <si>
    <t>0.029-B</t>
  </si>
  <si>
    <t>0.030-B</t>
  </si>
  <si>
    <t>0.031-B</t>
  </si>
  <si>
    <t>toiletten heren</t>
  </si>
  <si>
    <t>0.032-B</t>
  </si>
  <si>
    <t>mv toilet</t>
  </si>
  <si>
    <t>0.033-B</t>
  </si>
  <si>
    <t>toiletten dames</t>
  </si>
  <si>
    <t>0.035-B</t>
  </si>
  <si>
    <t>0.036-B</t>
  </si>
  <si>
    <t>0.037a-B</t>
  </si>
  <si>
    <t>0.037b-B</t>
  </si>
  <si>
    <t>0.038-B</t>
  </si>
  <si>
    <t>kleedruimte heren</t>
  </si>
  <si>
    <t>0.039-B</t>
  </si>
  <si>
    <t>kleedruimte dames</t>
  </si>
  <si>
    <t>0.040-B</t>
  </si>
  <si>
    <t>0.040a-B</t>
  </si>
  <si>
    <t>0.041-B</t>
  </si>
  <si>
    <t>0.042-B</t>
  </si>
  <si>
    <t>Uitgifte keuken</t>
  </si>
  <si>
    <t>0.043-B</t>
  </si>
  <si>
    <t>0.044-B</t>
  </si>
  <si>
    <t>0.045-B</t>
  </si>
  <si>
    <t>cv ruimte</t>
  </si>
  <si>
    <t>0.046-B</t>
  </si>
  <si>
    <t>0.047-B</t>
  </si>
  <si>
    <t>0.048-B</t>
  </si>
  <si>
    <t>Was-en linnen</t>
  </si>
  <si>
    <t>0.049a-B</t>
  </si>
  <si>
    <t>0.049b-B</t>
  </si>
  <si>
    <t>hydrofoor</t>
  </si>
  <si>
    <t>0.050-B</t>
  </si>
  <si>
    <t>0.051-B</t>
  </si>
  <si>
    <t>0.052-B</t>
  </si>
  <si>
    <t>Back office</t>
  </si>
  <si>
    <t>0.053-B</t>
  </si>
  <si>
    <t>hotelkamer</t>
  </si>
  <si>
    <t>0.053a-B</t>
  </si>
  <si>
    <t>badkamer</t>
  </si>
  <si>
    <t>0.054-B</t>
  </si>
  <si>
    <t>0.054a-B</t>
  </si>
  <si>
    <t>0.055-B</t>
  </si>
  <si>
    <t>0.055a-B</t>
  </si>
  <si>
    <t>0.056-B</t>
  </si>
  <si>
    <t>0.057-B</t>
  </si>
  <si>
    <t>1.001-C</t>
  </si>
  <si>
    <t>Bakkerij</t>
  </si>
  <si>
    <t>1.001a-C</t>
  </si>
  <si>
    <t>1.001b-C</t>
  </si>
  <si>
    <t>1.002-C</t>
  </si>
  <si>
    <t>1.002a-C</t>
  </si>
  <si>
    <t>1.002b-C</t>
  </si>
  <si>
    <t>1.003-C</t>
  </si>
  <si>
    <t>Banket bakkerij</t>
  </si>
  <si>
    <t>1.003a-C</t>
  </si>
  <si>
    <t>1.003b-C</t>
  </si>
  <si>
    <t>1.004-C</t>
  </si>
  <si>
    <t>1.004a-C</t>
  </si>
  <si>
    <t>1.004b-C</t>
  </si>
  <si>
    <t>1.005-C</t>
  </si>
  <si>
    <t>1.006-C</t>
  </si>
  <si>
    <t>1.007-C</t>
  </si>
  <si>
    <t>1.008-C</t>
  </si>
  <si>
    <t>1.009-C</t>
  </si>
  <si>
    <t>1.009a-C</t>
  </si>
  <si>
    <t>1.010-C</t>
  </si>
  <si>
    <t>1.011-C</t>
  </si>
  <si>
    <t>1.012-A</t>
  </si>
  <si>
    <t>Snij- en sierwerk</t>
  </si>
  <si>
    <t>1.013-A</t>
  </si>
  <si>
    <t>lockerruimte</t>
  </si>
  <si>
    <t>Tarkett</t>
  </si>
  <si>
    <t>1.014-A</t>
  </si>
  <si>
    <t>Chocolade</t>
  </si>
  <si>
    <t>1.015-A</t>
  </si>
  <si>
    <t>1.016-A</t>
  </si>
  <si>
    <t>1.017-A</t>
  </si>
  <si>
    <t>1.018-A</t>
  </si>
  <si>
    <t>1.019-A</t>
  </si>
  <si>
    <t>verdeelkast E/cv</t>
  </si>
  <si>
    <t>1.020-A</t>
  </si>
  <si>
    <t>schacht</t>
  </si>
  <si>
    <t>1.021-A</t>
  </si>
  <si>
    <t>1.022-A</t>
  </si>
  <si>
    <t>1.023-A</t>
  </si>
  <si>
    <t>1.024-A</t>
  </si>
  <si>
    <t>1.025-A</t>
  </si>
  <si>
    <t>Toerisme</t>
  </si>
  <si>
    <t>1.026-A</t>
  </si>
  <si>
    <t>1.027-B</t>
  </si>
  <si>
    <t>Kast</t>
  </si>
  <si>
    <t>1.028-B</t>
  </si>
  <si>
    <t>1.029-B</t>
  </si>
  <si>
    <t>1.031-B</t>
  </si>
  <si>
    <t>vide</t>
  </si>
  <si>
    <t>1.032-B</t>
  </si>
  <si>
    <t>1.033-B</t>
  </si>
  <si>
    <t>1.034-B</t>
  </si>
  <si>
    <t>1.035-B</t>
  </si>
  <si>
    <t>Hotelkamer</t>
  </si>
  <si>
    <t>1.035a-B</t>
  </si>
  <si>
    <t>1.036-B</t>
  </si>
  <si>
    <t>1.036a-B</t>
  </si>
  <si>
    <t>1.037-B</t>
  </si>
  <si>
    <t>1.037a-B</t>
  </si>
  <si>
    <t>1.038-B</t>
  </si>
  <si>
    <t>1.038a-B</t>
  </si>
  <si>
    <t>1.039-B</t>
  </si>
  <si>
    <t>1.039a-B</t>
  </si>
  <si>
    <t>1.040-B</t>
  </si>
  <si>
    <t>1.040a-B</t>
  </si>
  <si>
    <t>1.041-B</t>
  </si>
  <si>
    <t>1.041a-B</t>
  </si>
  <si>
    <t>2.001-C</t>
  </si>
  <si>
    <t>instructieruimte</t>
  </si>
  <si>
    <t>2.002-C</t>
  </si>
  <si>
    <t>werkplekken</t>
  </si>
  <si>
    <t>2.003-C</t>
  </si>
  <si>
    <t>multifunctioneel lokaal</t>
  </si>
  <si>
    <t>2.004-C</t>
  </si>
  <si>
    <t>2.005-C</t>
  </si>
  <si>
    <t>2.006-C</t>
  </si>
  <si>
    <t>2.007-C</t>
  </si>
  <si>
    <t>2.008-C</t>
  </si>
  <si>
    <t>2.009-C</t>
  </si>
  <si>
    <t>2.010-C</t>
  </si>
  <si>
    <t>voorruimte</t>
  </si>
  <si>
    <t>2.010a-C</t>
  </si>
  <si>
    <t>2.010b-C</t>
  </si>
  <si>
    <t>2.011-C</t>
  </si>
  <si>
    <t>2.011a-C</t>
  </si>
  <si>
    <t>2.011b-C</t>
  </si>
  <si>
    <t>2.012-C</t>
  </si>
  <si>
    <t>Vloercoating</t>
  </si>
  <si>
    <t>2.013-C</t>
  </si>
  <si>
    <t>2.014-C</t>
  </si>
  <si>
    <t>2.015-C</t>
  </si>
  <si>
    <t>2.016-C</t>
  </si>
  <si>
    <t>computer lokaal</t>
  </si>
  <si>
    <t>2.017-C</t>
  </si>
  <si>
    <t>zelfstudie</t>
  </si>
  <si>
    <t>2.018-A</t>
  </si>
  <si>
    <t>2.019-A</t>
  </si>
  <si>
    <t>Gespr.ruimte</t>
  </si>
  <si>
    <t>2.020-A</t>
  </si>
  <si>
    <t>2.021-A</t>
  </si>
  <si>
    <t>2.022-A</t>
  </si>
  <si>
    <t>2.023-A</t>
  </si>
  <si>
    <t>2.024-A</t>
  </si>
  <si>
    <t>2.025-A</t>
  </si>
  <si>
    <t>2.026-A</t>
  </si>
  <si>
    <t>2.027-A</t>
  </si>
  <si>
    <t>2.028-A</t>
  </si>
  <si>
    <t>2.029-A</t>
  </si>
  <si>
    <t>2.030-A</t>
  </si>
  <si>
    <t>2.031a-A</t>
  </si>
  <si>
    <t>2.031b-A</t>
  </si>
  <si>
    <t>2.031c-A</t>
  </si>
  <si>
    <t>2.032-A</t>
  </si>
  <si>
    <t>Serverruimte</t>
  </si>
  <si>
    <t>2.033a-A</t>
  </si>
  <si>
    <t>staf en ondersteuning</t>
  </si>
  <si>
    <t>2.033b-A</t>
  </si>
  <si>
    <t>2.033c-A</t>
  </si>
  <si>
    <t>2.033d-A</t>
  </si>
  <si>
    <t>2.033e-A</t>
  </si>
  <si>
    <t>belcel</t>
  </si>
  <si>
    <t>2.033f-A</t>
  </si>
  <si>
    <t>Concentratieruimte</t>
  </si>
  <si>
    <t>2.033g-A</t>
  </si>
  <si>
    <t>2.033h-A</t>
  </si>
  <si>
    <t>reproruimte</t>
  </si>
  <si>
    <t>2.033i-A</t>
  </si>
  <si>
    <t>archiefruimte</t>
  </si>
  <si>
    <t>2.033j-A</t>
  </si>
  <si>
    <t>2.034-A</t>
  </si>
  <si>
    <t>2.035-B</t>
  </si>
  <si>
    <t>2.036-B</t>
  </si>
  <si>
    <t>2.037-B</t>
  </si>
  <si>
    <t>2.038-B</t>
  </si>
  <si>
    <t>2.039-B</t>
  </si>
  <si>
    <t>2.040-B</t>
  </si>
  <si>
    <t>2.041-B</t>
  </si>
  <si>
    <t>2.041a-B</t>
  </si>
  <si>
    <t>2.042-B</t>
  </si>
  <si>
    <t>2.042a-B</t>
  </si>
  <si>
    <t>2.043-B</t>
  </si>
  <si>
    <t>2.043a-B</t>
  </si>
  <si>
    <t>2.044-B</t>
  </si>
  <si>
    <t>2.044a-B</t>
  </si>
  <si>
    <t>2.045-B</t>
  </si>
  <si>
    <t>2.045a-B</t>
  </si>
  <si>
    <t>2.046-B</t>
  </si>
  <si>
    <t>2.046a-B</t>
  </si>
  <si>
    <t>2.047-B</t>
  </si>
  <si>
    <t>2.047a-B</t>
  </si>
  <si>
    <t>2.048-B</t>
  </si>
  <si>
    <t>2.048a-B</t>
  </si>
  <si>
    <t>3.001-A</t>
  </si>
  <si>
    <t>3.002-A</t>
  </si>
  <si>
    <t>3.003-A</t>
  </si>
  <si>
    <t>3.004-A</t>
  </si>
  <si>
    <t>3.005-A</t>
  </si>
  <si>
    <t>3.006-A</t>
  </si>
  <si>
    <t>3.007-A</t>
  </si>
  <si>
    <t>3.008-A</t>
  </si>
  <si>
    <t>3.009-A</t>
  </si>
  <si>
    <t>3.010-A</t>
  </si>
  <si>
    <t>3.011-A</t>
  </si>
  <si>
    <t>3.012-A</t>
  </si>
  <si>
    <t>3.013-A</t>
  </si>
  <si>
    <t>3.014a-A</t>
  </si>
  <si>
    <t>teamruimte</t>
  </si>
  <si>
    <t>3.014b-A</t>
  </si>
  <si>
    <t>3.014c-A</t>
  </si>
  <si>
    <t>3.014d-A</t>
  </si>
  <si>
    <t>3.014e-A</t>
  </si>
  <si>
    <t>3.014f-A</t>
  </si>
  <si>
    <t>3.014g-A</t>
  </si>
  <si>
    <t>3.014h-A</t>
  </si>
  <si>
    <t>3.014i-A</t>
  </si>
  <si>
    <t>3.015-A</t>
  </si>
  <si>
    <t>K.01</t>
  </si>
  <si>
    <t>K.02</t>
  </si>
  <si>
    <t>Ntb</t>
  </si>
  <si>
    <t>K.01.3</t>
  </si>
  <si>
    <t>K.01.6</t>
  </si>
  <si>
    <t>K.02.3</t>
  </si>
  <si>
    <t>Gang / Opslag</t>
  </si>
  <si>
    <t>K.02.4</t>
  </si>
  <si>
    <t>Technische Ruimte</t>
  </si>
  <si>
    <t>Spreeknis</t>
  </si>
  <si>
    <t>0.10/11</t>
  </si>
  <si>
    <t>0.08/09</t>
  </si>
  <si>
    <t>BG/1</t>
  </si>
  <si>
    <t>0.09.3</t>
  </si>
  <si>
    <t>0.01.2</t>
  </si>
  <si>
    <t>0.01.7</t>
  </si>
  <si>
    <t>0.01.3</t>
  </si>
  <si>
    <t>0.01.4</t>
  </si>
  <si>
    <t>Bergkast</t>
  </si>
  <si>
    <t>0.02.4</t>
  </si>
  <si>
    <t>0.01/02</t>
  </si>
  <si>
    <t>Creatief Lokaal</t>
  </si>
  <si>
    <t>0.03/04</t>
  </si>
  <si>
    <t>0.03.1</t>
  </si>
  <si>
    <t>0.06/07</t>
  </si>
  <si>
    <t>0.07.2</t>
  </si>
  <si>
    <t>Trappenhuis /Hal</t>
  </si>
  <si>
    <t>0.07.3</t>
  </si>
  <si>
    <t>1.01.1</t>
  </si>
  <si>
    <t>steen</t>
  </si>
  <si>
    <t>1.01.3</t>
  </si>
  <si>
    <t>Ict</t>
  </si>
  <si>
    <t>beton</t>
  </si>
  <si>
    <t>1.04/05</t>
  </si>
  <si>
    <t>1.05.1</t>
  </si>
  <si>
    <t>1.06/07</t>
  </si>
  <si>
    <t>1.08/09</t>
  </si>
  <si>
    <t>1.09.2</t>
  </si>
  <si>
    <t>1.09.3</t>
  </si>
  <si>
    <t>T0.50.12</t>
  </si>
  <si>
    <t>Werkkast schoonmaak</t>
  </si>
  <si>
    <t>T0.50.08</t>
  </si>
  <si>
    <t>Voorruimte sanitair dames</t>
  </si>
  <si>
    <t>T0.50.03</t>
  </si>
  <si>
    <t>T0.50.07</t>
  </si>
  <si>
    <t>Toilet dames</t>
  </si>
  <si>
    <t>T0.50.01</t>
  </si>
  <si>
    <t>T0.50.21</t>
  </si>
  <si>
    <t>Voorruimte sanitair heren</t>
  </si>
  <si>
    <t>T0.52</t>
  </si>
  <si>
    <t>Dans 3 - Praktijklokaal</t>
  </si>
  <si>
    <t>Pulastic dansvloer</t>
  </si>
  <si>
    <t>T0.54</t>
  </si>
  <si>
    <t>Dans 2 - Praktijklokaal</t>
  </si>
  <si>
    <t>T0.56</t>
  </si>
  <si>
    <t>Dans 1 - Praktijklokaal</t>
  </si>
  <si>
    <t>T0.52.02</t>
  </si>
  <si>
    <t>T0.54.04</t>
  </si>
  <si>
    <t>Nis</t>
  </si>
  <si>
    <t>T0.56.02</t>
  </si>
  <si>
    <t>Rek+Strek open (vide)</t>
  </si>
  <si>
    <t>T0.56.03</t>
  </si>
  <si>
    <t>T0.57</t>
  </si>
  <si>
    <t>Rek + Strek - Praktijklokaal</t>
  </si>
  <si>
    <t>T0.57.03</t>
  </si>
  <si>
    <t>Goederenentree</t>
  </si>
  <si>
    <t>T0.57.02</t>
  </si>
  <si>
    <t>Metaal</t>
  </si>
  <si>
    <t>T0.57.04</t>
  </si>
  <si>
    <t>Installaties</t>
  </si>
  <si>
    <t>T0.53.05</t>
  </si>
  <si>
    <t>T0.53.03</t>
  </si>
  <si>
    <t>T0.53.04</t>
  </si>
  <si>
    <t>T0.52.01</t>
  </si>
  <si>
    <t>T0.53</t>
  </si>
  <si>
    <t>Dans 4 - Praktijklokaal</t>
  </si>
  <si>
    <t>Balletvloer</t>
  </si>
  <si>
    <t>T0.51.05</t>
  </si>
  <si>
    <t>T0.51.04</t>
  </si>
  <si>
    <t>Opslag onderwijs</t>
  </si>
  <si>
    <t>T0.51</t>
  </si>
  <si>
    <t>Spiegelzaal - Praktijklokaal</t>
  </si>
  <si>
    <t>T0.51.01</t>
  </si>
  <si>
    <t>T0.57.01</t>
  </si>
  <si>
    <t>Voorportaal goederenentree</t>
  </si>
  <si>
    <t>T0.52.03</t>
  </si>
  <si>
    <t>Ontmoeting (Entresol)</t>
  </si>
  <si>
    <t>T1.51.01</t>
  </si>
  <si>
    <t>T1.56</t>
  </si>
  <si>
    <t>Reparatie - Praktijklokaal</t>
  </si>
  <si>
    <t>T1.56.08</t>
  </si>
  <si>
    <t>T1.56.03</t>
  </si>
  <si>
    <t>T1.56.01</t>
  </si>
  <si>
    <t xml:space="preserve"> T1.56.15</t>
  </si>
  <si>
    <t>T1.56.12</t>
  </si>
  <si>
    <t>T1.58</t>
  </si>
  <si>
    <t>Praktijk muziek - Praktijklokaal</t>
  </si>
  <si>
    <t>T1.64</t>
  </si>
  <si>
    <t>Foto studio - Praktijklokaal</t>
  </si>
  <si>
    <t>T1.66</t>
  </si>
  <si>
    <t>Bodypaint - Praktijklokaal</t>
  </si>
  <si>
    <t>T1.67a</t>
  </si>
  <si>
    <t>Latex</t>
  </si>
  <si>
    <t>T1.67.04</t>
  </si>
  <si>
    <t>MHA Gips</t>
  </si>
  <si>
    <t>T1.67.03</t>
  </si>
  <si>
    <t>MHA Siliconen</t>
  </si>
  <si>
    <t>T1.67</t>
  </si>
  <si>
    <t>Make Hair Artist (MHA) - Praktijklokaal</t>
  </si>
  <si>
    <t>T1.60</t>
  </si>
  <si>
    <t>Muziek studio - Praktijklokaal</t>
  </si>
  <si>
    <t>T1.62</t>
  </si>
  <si>
    <t>T1.64.03</t>
  </si>
  <si>
    <t>Kleedruimte dames</t>
  </si>
  <si>
    <t>T1.64.01</t>
  </si>
  <si>
    <t>T1.66.03</t>
  </si>
  <si>
    <t>Kleedruimte heren</t>
  </si>
  <si>
    <t>T1.66.06</t>
  </si>
  <si>
    <t>Magazijn MHA</t>
  </si>
  <si>
    <t>T1.67.01</t>
  </si>
  <si>
    <t>Gang goederenlift</t>
  </si>
  <si>
    <t>T1.67.02</t>
  </si>
  <si>
    <t>T1.65.04</t>
  </si>
  <si>
    <t>T1.65.05</t>
  </si>
  <si>
    <t>T1.65.03</t>
  </si>
  <si>
    <t>T1.63.03</t>
  </si>
  <si>
    <t>T1.55.01</t>
  </si>
  <si>
    <t>T1.65</t>
  </si>
  <si>
    <t>Muziek studio groot - Praktijklokaal</t>
  </si>
  <si>
    <t>T1.61</t>
  </si>
  <si>
    <t>Audio opname - Praktijklokaal</t>
  </si>
  <si>
    <t>T1.57</t>
  </si>
  <si>
    <t>Controlekamer - Praktijklokaal</t>
  </si>
  <si>
    <t>T1.53</t>
  </si>
  <si>
    <t>Geluidbewerking - Praktijklokaal</t>
  </si>
  <si>
    <t>T1.53.e</t>
  </si>
  <si>
    <t>Eenpersoonplek</t>
  </si>
  <si>
    <t>T1.53.d</t>
  </si>
  <si>
    <t>T1.53.c</t>
  </si>
  <si>
    <t>T1.53.b</t>
  </si>
  <si>
    <t>T1.53.a</t>
  </si>
  <si>
    <t>T1.51</t>
  </si>
  <si>
    <t>Praktijk Sound &amp; Vision - Praktijklokaal</t>
  </si>
  <si>
    <t>T1.63</t>
  </si>
  <si>
    <t>T1.59</t>
  </si>
  <si>
    <t>T1.55</t>
  </si>
  <si>
    <t>Muziekstudio - Praktijklokaal</t>
  </si>
  <si>
    <t>T1.63.01</t>
  </si>
  <si>
    <t xml:space="preserve">Gang naar muziekstudio </t>
  </si>
  <si>
    <t>T1.57.01</t>
  </si>
  <si>
    <t>Gang controlekamer</t>
  </si>
  <si>
    <t>T1.59.01</t>
  </si>
  <si>
    <t xml:space="preserve">Gang audio opname </t>
  </si>
  <si>
    <t>T1.64.04</t>
  </si>
  <si>
    <t>T2.51.01</t>
  </si>
  <si>
    <t>T2.50</t>
  </si>
  <si>
    <t>Theorie groot - Praktijklokaal</t>
  </si>
  <si>
    <t>T2.56</t>
  </si>
  <si>
    <t>Mast. Suite - Praktijklokaal</t>
  </si>
  <si>
    <t>T2.58</t>
  </si>
  <si>
    <t>T2.58.03</t>
  </si>
  <si>
    <t>Opslag FM</t>
  </si>
  <si>
    <t>T2.56.08</t>
  </si>
  <si>
    <t>T2.56.03</t>
  </si>
  <si>
    <t>T2.56.01</t>
  </si>
  <si>
    <t>T2.58.07</t>
  </si>
  <si>
    <t>T2.58.04</t>
  </si>
  <si>
    <t>T2.60</t>
  </si>
  <si>
    <t>TV-studio - Praktijklokaal</t>
  </si>
  <si>
    <t>T2.66</t>
  </si>
  <si>
    <t>Edit lokaal - Praktijklokaal</t>
  </si>
  <si>
    <t>T2.76</t>
  </si>
  <si>
    <t>AV-IMAC lokaal - Praktijklokaal</t>
  </si>
  <si>
    <t>T2.78</t>
  </si>
  <si>
    <t>AV-lokaal - Praktijklokaal</t>
  </si>
  <si>
    <t>T2.62</t>
  </si>
  <si>
    <t>Regieruimte - Praktijklokaal</t>
  </si>
  <si>
    <t>T2.64</t>
  </si>
  <si>
    <t>Editruimte - Praktijklokaal</t>
  </si>
  <si>
    <t>T2.68</t>
  </si>
  <si>
    <t>T2.70</t>
  </si>
  <si>
    <t>T2.72</t>
  </si>
  <si>
    <t>T2.74</t>
  </si>
  <si>
    <t>T2.80</t>
  </si>
  <si>
    <t>T2.82</t>
  </si>
  <si>
    <t>T2.84</t>
  </si>
  <si>
    <t>T2.55.03</t>
  </si>
  <si>
    <t>Media Redactie Maker</t>
  </si>
  <si>
    <t>T2.57.01</t>
  </si>
  <si>
    <t>T2.81</t>
  </si>
  <si>
    <t>Werk-editruimte - Praktijklokaal</t>
  </si>
  <si>
    <t>T.2.81.01</t>
  </si>
  <si>
    <t>T.2.81.03</t>
  </si>
  <si>
    <t>T2.59.06</t>
  </si>
  <si>
    <t>T2.59.05</t>
  </si>
  <si>
    <t>T2.59.03</t>
  </si>
  <si>
    <t>T2.59</t>
  </si>
  <si>
    <t>Radio groot - Praktijklokaal</t>
  </si>
  <si>
    <t>T2.55</t>
  </si>
  <si>
    <t>Media Redactie Maker - Praktijklokaal</t>
  </si>
  <si>
    <t>T2.57</t>
  </si>
  <si>
    <t>T2.55.a</t>
  </si>
  <si>
    <t>Regieruimte</t>
  </si>
  <si>
    <t>T2.53</t>
  </si>
  <si>
    <t>Theorie klein - Praktijklokaal</t>
  </si>
  <si>
    <t>T2.60.03</t>
  </si>
  <si>
    <t>T3.51</t>
  </si>
  <si>
    <t>Print straat - Praktijklokaal</t>
  </si>
  <si>
    <t>T.3.51.01</t>
  </si>
  <si>
    <t>T3.50</t>
  </si>
  <si>
    <t>Instructie Media Vormgever - Praktijklokaal</t>
  </si>
  <si>
    <t>T3.56</t>
  </si>
  <si>
    <t>Projectgroepruimte MV - Praktijklokaal</t>
  </si>
  <si>
    <t>T3.56.08</t>
  </si>
  <si>
    <t>T3.56.03</t>
  </si>
  <si>
    <t>T3.56.01</t>
  </si>
  <si>
    <t>T3.56.15</t>
  </si>
  <si>
    <t>T3.56.12</t>
  </si>
  <si>
    <t>T3.58</t>
  </si>
  <si>
    <t>MV-IAV - Praktijklokaal</t>
  </si>
  <si>
    <t>T3.64</t>
  </si>
  <si>
    <t>MM Multifunctioneel (I-MAC) - Praktijklokaal</t>
  </si>
  <si>
    <t>T3.66</t>
  </si>
  <si>
    <t>MM Praktijk 1 - Praktijklokaal</t>
  </si>
  <si>
    <t>T3.68</t>
  </si>
  <si>
    <t>MM Praktijk 2 (I-MAC) - Praktijklokaal</t>
  </si>
  <si>
    <t>T3.60</t>
  </si>
  <si>
    <t>Gesprek 3 personen - Praktijklokaal</t>
  </si>
  <si>
    <t>T3.62</t>
  </si>
  <si>
    <t>T3.66.03</t>
  </si>
  <si>
    <t>Magazijn</t>
  </si>
  <si>
    <t>T3.57.01</t>
  </si>
  <si>
    <t>T3.69</t>
  </si>
  <si>
    <t>MM Stilte (I-MAC) - Praktijklokaal</t>
  </si>
  <si>
    <t>T3.67</t>
  </si>
  <si>
    <t>MM Praktijk 3 - Praktijklokaal</t>
  </si>
  <si>
    <t>T3.67.01</t>
  </si>
  <si>
    <t>T3.67.02</t>
  </si>
  <si>
    <t>T3.67.03</t>
  </si>
  <si>
    <t>T3.59.06</t>
  </si>
  <si>
    <t>T3.59.05</t>
  </si>
  <si>
    <t>T3.59.03</t>
  </si>
  <si>
    <t>T3.59</t>
  </si>
  <si>
    <t>MV-AV - Praktijklokaal</t>
  </si>
  <si>
    <t>T3.57</t>
  </si>
  <si>
    <t>MV-ANI - Praktijklokaal</t>
  </si>
  <si>
    <t>T3.55</t>
  </si>
  <si>
    <t>MV-GRV - Praktijklokaal</t>
  </si>
  <si>
    <t>T3.53</t>
  </si>
  <si>
    <t>MV-MMA - Praktijklokaal</t>
  </si>
  <si>
    <t>T3.60.03</t>
  </si>
  <si>
    <t>T0.50.14</t>
  </si>
  <si>
    <t>Kleedruimte/douches (4x)</t>
  </si>
  <si>
    <t>T0.50.17</t>
  </si>
  <si>
    <t>Kleedruimte met wastafel</t>
  </si>
  <si>
    <t>T0.50.15</t>
  </si>
  <si>
    <t>T2.51</t>
  </si>
  <si>
    <t>AV loket - Praktijklokaal</t>
  </si>
  <si>
    <t>T4.10</t>
  </si>
  <si>
    <t>T4.11</t>
  </si>
  <si>
    <t>Toilet MIVA</t>
  </si>
  <si>
    <t>T4.12</t>
  </si>
  <si>
    <t>Toilet Dames</t>
  </si>
  <si>
    <t>T4.13</t>
  </si>
  <si>
    <t>Toilet Heren</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</si>
  <si>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</si>
  <si>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</si>
  <si>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</si>
  <si>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</si>
  <si>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</si>
  <si>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</si>
  <si>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</si>
  <si>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</si>
  <si>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</si>
  <si>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</si>
  <si>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</si>
  <si>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</si>
  <si>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</si>
  <si>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</si>
  <si>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</si>
  <si>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</si>
  <si>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</si>
  <si>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</si>
  <si>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</si>
  <si>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</si>
  <si>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</si>
  <si>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</si>
  <si>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</si>
  <si>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MIVA-toilet</t>
  </si>
  <si>
    <t>-A2.01.1</t>
  </si>
  <si>
    <t>marmoleum</t>
  </si>
  <si>
    <t>-A2.01.2</t>
  </si>
  <si>
    <t>natuursteen</t>
  </si>
  <si>
    <t>-A2.01.3</t>
  </si>
  <si>
    <t>-A2.02.1</t>
  </si>
  <si>
    <t>-A2.02.3</t>
  </si>
  <si>
    <t>Magazijn horeca</t>
  </si>
  <si>
    <t>-A2.02.4</t>
  </si>
  <si>
    <t>Magazijn koffie</t>
  </si>
  <si>
    <t>-A2.02.5</t>
  </si>
  <si>
    <t>-A2.02.6</t>
  </si>
  <si>
    <t>Magazijn Schoonmaak</t>
  </si>
  <si>
    <t>-A2.02.7</t>
  </si>
  <si>
    <t>-A2.02.8</t>
  </si>
  <si>
    <t>-A2.02.9</t>
  </si>
  <si>
    <t>-A1.01</t>
  </si>
  <si>
    <t>Bedrijfsarts</t>
  </si>
  <si>
    <t>-A1.01.2</t>
  </si>
  <si>
    <t>-A1.01.3</t>
  </si>
  <si>
    <t>Toilet neutraal</t>
  </si>
  <si>
    <t>tegels</t>
  </si>
  <si>
    <t>-A1.01.4</t>
  </si>
  <si>
    <t>-A1.02</t>
  </si>
  <si>
    <t>Overleg 6 personen</t>
  </si>
  <si>
    <t>-A1.03</t>
  </si>
  <si>
    <t>-A1.03.1</t>
  </si>
  <si>
    <t>-A1.03.a</t>
  </si>
  <si>
    <t>Koelkast kolfruimte</t>
  </si>
  <si>
    <t>-A1.04</t>
  </si>
  <si>
    <t xml:space="preserve">Spreekkamer 6 personen </t>
  </si>
  <si>
    <t>-A1.04.2</t>
  </si>
  <si>
    <t>-A1.04.3</t>
  </si>
  <si>
    <t>-A1.04.4</t>
  </si>
  <si>
    <t>-A1.04.5</t>
  </si>
  <si>
    <t>-A1.04.6</t>
  </si>
  <si>
    <t>-A1.05</t>
  </si>
  <si>
    <t>Expositie</t>
  </si>
  <si>
    <t>-A1.05.1</t>
  </si>
  <si>
    <t>-A1.05.3</t>
  </si>
  <si>
    <t>-A1.06</t>
  </si>
  <si>
    <t>Beveiligingsloge</t>
  </si>
  <si>
    <t>-A1.07</t>
  </si>
  <si>
    <t>Kantoor beveiligingsloge</t>
  </si>
  <si>
    <t>-A1.07.3</t>
  </si>
  <si>
    <t>Voorportaal beveiligingsloge</t>
  </si>
  <si>
    <t>-A1.07.4</t>
  </si>
  <si>
    <t>-V1.10</t>
  </si>
  <si>
    <t>Zeefdrukkerij</t>
  </si>
  <si>
    <t>gietvloer</t>
  </si>
  <si>
    <t>-V1.10.1</t>
  </si>
  <si>
    <t>-V1.10.2</t>
  </si>
  <si>
    <t>-V1.10.a</t>
  </si>
  <si>
    <t>Belichtingsruimte</t>
  </si>
  <si>
    <t>-V1.11</t>
  </si>
  <si>
    <t>Magazijn FM</t>
  </si>
  <si>
    <t>-V1.12</t>
  </si>
  <si>
    <t>Werkstukken + opslag expo</t>
  </si>
  <si>
    <t>-V1.13</t>
  </si>
  <si>
    <t>Droogroomte</t>
  </si>
  <si>
    <t>-V1.14</t>
  </si>
  <si>
    <t>Drooghok fietskleding</t>
  </si>
  <si>
    <t>-V1.14.03</t>
  </si>
  <si>
    <t>Installaties/berging</t>
  </si>
  <si>
    <t>-V1.14.04</t>
  </si>
  <si>
    <t>Vluchtweg parkeergarage</t>
  </si>
  <si>
    <t>-V1.20</t>
  </si>
  <si>
    <t>Sportzaal</t>
  </si>
  <si>
    <t>-V1.20.1</t>
  </si>
  <si>
    <t>-V1.20.2</t>
  </si>
  <si>
    <t>-V1.20.3</t>
  </si>
  <si>
    <t>-V1.20.4</t>
  </si>
  <si>
    <t>Goedereningang</t>
  </si>
  <si>
    <t>-V1.20.5</t>
  </si>
  <si>
    <t>Voorportaal goederenlift</t>
  </si>
  <si>
    <t>-V1.20.6</t>
  </si>
  <si>
    <t>-V1.20.7</t>
  </si>
  <si>
    <t>-V1.20.8</t>
  </si>
  <si>
    <t>Afval</t>
  </si>
  <si>
    <t>-V1.21</t>
  </si>
  <si>
    <t>Sportbeheer</t>
  </si>
  <si>
    <t>-V1.21.a</t>
  </si>
  <si>
    <t>Sportopslag</t>
  </si>
  <si>
    <t>-V1.22</t>
  </si>
  <si>
    <t>Multifunctionele ruimte</t>
  </si>
  <si>
    <t>-V1.23</t>
  </si>
  <si>
    <t>Coachruimte</t>
  </si>
  <si>
    <t>-V1.23.3</t>
  </si>
  <si>
    <t>Kleedkamer dames</t>
  </si>
  <si>
    <t>-V1.23.4</t>
  </si>
  <si>
    <t>-V1.23.5</t>
  </si>
  <si>
    <t>Douche dames</t>
  </si>
  <si>
    <t>-V1.23.6</t>
  </si>
  <si>
    <t>-V1.24</t>
  </si>
  <si>
    <t>-V1.24.3</t>
  </si>
  <si>
    <t>Kleedkamer heren</t>
  </si>
  <si>
    <t>-V1.24.4</t>
  </si>
  <si>
    <t>-V1.24.5</t>
  </si>
  <si>
    <t>Douche heren</t>
  </si>
  <si>
    <t>-V1.24.6</t>
  </si>
  <si>
    <t>-V1.25</t>
  </si>
  <si>
    <t>Signshop</t>
  </si>
  <si>
    <t>-V1.25.1</t>
  </si>
  <si>
    <t>-V1.25.3</t>
  </si>
  <si>
    <t>Voorruimte sanitair</t>
  </si>
  <si>
    <t>-V1.25.4</t>
  </si>
  <si>
    <t>-V1.25.5</t>
  </si>
  <si>
    <t>-V1.25.6</t>
  </si>
  <si>
    <t>-V1.25.7</t>
  </si>
  <si>
    <t>-V1.25.8</t>
  </si>
  <si>
    <t>-V1.25.9</t>
  </si>
  <si>
    <t>Printstraat</t>
  </si>
  <si>
    <t>-V1.26</t>
  </si>
  <si>
    <t>Projectruimte</t>
  </si>
  <si>
    <t>-V1.27</t>
  </si>
  <si>
    <t>Sign praktijk</t>
  </si>
  <si>
    <t>-V1.28</t>
  </si>
  <si>
    <t>-V1.29</t>
  </si>
  <si>
    <t>-V1.29.3</t>
  </si>
  <si>
    <t>-V1.29.4</t>
  </si>
  <si>
    <t>-V1.29.5</t>
  </si>
  <si>
    <t>-V1.40.2</t>
  </si>
  <si>
    <t>-V1.40.3</t>
  </si>
  <si>
    <t>-V1.40.4</t>
  </si>
  <si>
    <t>-V1.40.5</t>
  </si>
  <si>
    <t>-V1.40.6</t>
  </si>
  <si>
    <t>-V1.40.7</t>
  </si>
  <si>
    <t>-V1.40.8</t>
  </si>
  <si>
    <t>Wenteltrap</t>
  </si>
  <si>
    <t>hout</t>
  </si>
  <si>
    <t>-V1.40.9</t>
  </si>
  <si>
    <t>Auditorium</t>
  </si>
  <si>
    <t>A0.01.01</t>
  </si>
  <si>
    <t>A0.01.03</t>
  </si>
  <si>
    <t>Opslag auditorium</t>
  </si>
  <si>
    <t>A0.01.04</t>
  </si>
  <si>
    <t>A0.01.05</t>
  </si>
  <si>
    <t>A0.01.06</t>
  </si>
  <si>
    <t>A0.01.07</t>
  </si>
  <si>
    <t>A0.01.08</t>
  </si>
  <si>
    <t>A0.01.09</t>
  </si>
  <si>
    <t>Servicedesk</t>
  </si>
  <si>
    <t>multiplex</t>
  </si>
  <si>
    <t>A0.02.01</t>
  </si>
  <si>
    <t>A0.02.03</t>
  </si>
  <si>
    <t>Podium wachtruimte</t>
  </si>
  <si>
    <t>A0.02.04</t>
  </si>
  <si>
    <t>Werkruimte FM</t>
  </si>
  <si>
    <t>Restaurant</t>
  </si>
  <si>
    <t>A0.04.01</t>
  </si>
  <si>
    <t>A0.04.02</t>
  </si>
  <si>
    <t>A0.04.03</t>
  </si>
  <si>
    <t xml:space="preserve">A0.04.04 </t>
  </si>
  <si>
    <t>A0.05.01</t>
  </si>
  <si>
    <t>A0.05.03</t>
  </si>
  <si>
    <t>A0.05.04</t>
  </si>
  <si>
    <t>A0.05.05</t>
  </si>
  <si>
    <t>A0.05.06</t>
  </si>
  <si>
    <t>Koelcel</t>
  </si>
  <si>
    <t>A0.05.07</t>
  </si>
  <si>
    <t>A0.05.08</t>
  </si>
  <si>
    <t>A0.05.09</t>
  </si>
  <si>
    <t>A0.06.03</t>
  </si>
  <si>
    <t>A0.06.04</t>
  </si>
  <si>
    <t>Voorportaal toiletten</t>
  </si>
  <si>
    <t>A0.06.05</t>
  </si>
  <si>
    <t>A0.06.06</t>
  </si>
  <si>
    <t>A0.06.07</t>
  </si>
  <si>
    <t>A0.06.08</t>
  </si>
  <si>
    <t>A0.06.09</t>
  </si>
  <si>
    <t>A0.06.10</t>
  </si>
  <si>
    <t>A0.06.11</t>
  </si>
  <si>
    <t>Vooruimte sanitair dames</t>
  </si>
  <si>
    <t>A0.06.12</t>
  </si>
  <si>
    <t>A0.06.13</t>
  </si>
  <si>
    <t>A0.06.14</t>
  </si>
  <si>
    <t>A0.06.15</t>
  </si>
  <si>
    <t>V0.10</t>
  </si>
  <si>
    <t>Vormgever praktijk 1</t>
  </si>
  <si>
    <t>V0.10.01</t>
  </si>
  <si>
    <t>V0.10.02</t>
  </si>
  <si>
    <t>V0.10.03</t>
  </si>
  <si>
    <t>V0.11</t>
  </si>
  <si>
    <t>Vormgever praktijk 2</t>
  </si>
  <si>
    <t>V0.12</t>
  </si>
  <si>
    <t>V0.13</t>
  </si>
  <si>
    <t>Vormgever praktijk 3</t>
  </si>
  <si>
    <t>V0.14</t>
  </si>
  <si>
    <t>Gespreksruimte 4 personen</t>
  </si>
  <si>
    <t>V0.15.01</t>
  </si>
  <si>
    <t>V0.15.03</t>
  </si>
  <si>
    <t>V0.15.04</t>
  </si>
  <si>
    <t>Goederenlift</t>
  </si>
  <si>
    <t>V0.15.a</t>
  </si>
  <si>
    <t>V0.15a</t>
  </si>
  <si>
    <t>Etaleren</t>
  </si>
  <si>
    <t>V0.15b</t>
  </si>
  <si>
    <t>V0.20</t>
  </si>
  <si>
    <t>Fablab</t>
  </si>
  <si>
    <t>V0.20.01</t>
  </si>
  <si>
    <t>V0.20.02</t>
  </si>
  <si>
    <t>V0.20.03</t>
  </si>
  <si>
    <t>Fablab CNC</t>
  </si>
  <si>
    <t>V0.20.04</t>
  </si>
  <si>
    <t>Fablab laser</t>
  </si>
  <si>
    <t>V0.21</t>
  </si>
  <si>
    <t>Werkplaats</t>
  </si>
  <si>
    <t>V0.21.01</t>
  </si>
  <si>
    <t>V0.21.02</t>
  </si>
  <si>
    <t>V0.21.03</t>
  </si>
  <si>
    <t>Opslag hout (werkplaats)</t>
  </si>
  <si>
    <t>V0.22</t>
  </si>
  <si>
    <t>V0.22.01</t>
  </si>
  <si>
    <t>V0.22.03</t>
  </si>
  <si>
    <t>Catwalk</t>
  </si>
  <si>
    <t>V0.30</t>
  </si>
  <si>
    <t>Atelier Junior Stylist</t>
  </si>
  <si>
    <t>V0.30.03</t>
  </si>
  <si>
    <t>Opslag Mode</t>
  </si>
  <si>
    <t>parket</t>
  </si>
  <si>
    <t>V0.31</t>
  </si>
  <si>
    <t>Atelier</t>
  </si>
  <si>
    <t>V0.31.01</t>
  </si>
  <si>
    <t>V0.31.03</t>
  </si>
  <si>
    <t>Spuitcabine</t>
  </si>
  <si>
    <t>V0.31.04</t>
  </si>
  <si>
    <t>V0.40</t>
  </si>
  <si>
    <t>Patroon tekenen</t>
  </si>
  <si>
    <t>V0.40.01</t>
  </si>
  <si>
    <t>V0.40.02</t>
  </si>
  <si>
    <t>V0.41</t>
  </si>
  <si>
    <t>Mode Praktijk</t>
  </si>
  <si>
    <t>V0.41.02</t>
  </si>
  <si>
    <t>metaal</t>
  </si>
  <si>
    <t>V0.41.03</t>
  </si>
  <si>
    <t>V0.41.04</t>
  </si>
  <si>
    <t>V0.41.05</t>
  </si>
  <si>
    <t>V0.41.06</t>
  </si>
  <si>
    <t>V0.41.07</t>
  </si>
  <si>
    <t>Spiraaltrap</t>
  </si>
  <si>
    <t>A1.31</t>
  </si>
  <si>
    <t>Vide Restaurant</t>
  </si>
  <si>
    <t>A1.31.03</t>
  </si>
  <si>
    <t>A1.31.04</t>
  </si>
  <si>
    <t>A1.31.05</t>
  </si>
  <si>
    <t>A1.32</t>
  </si>
  <si>
    <t>Radio Studio</t>
  </si>
  <si>
    <t>V1.10</t>
  </si>
  <si>
    <t>Theorie groot</t>
  </si>
  <si>
    <t>V1.10.01</t>
  </si>
  <si>
    <t>V1.10.03</t>
  </si>
  <si>
    <t>Printruimte</t>
  </si>
  <si>
    <t>V1.10.04</t>
  </si>
  <si>
    <t>Zitpodium</t>
  </si>
  <si>
    <t>V1.12</t>
  </si>
  <si>
    <t>Event theorie</t>
  </si>
  <si>
    <t>V1.12.01</t>
  </si>
  <si>
    <t>V1.12.02</t>
  </si>
  <si>
    <t>V1.12.03</t>
  </si>
  <si>
    <t>V1.12.04</t>
  </si>
  <si>
    <t>Gang bij toilet</t>
  </si>
  <si>
    <t>V1.12.05</t>
  </si>
  <si>
    <t>V1.12.06</t>
  </si>
  <si>
    <t>V1.12.07</t>
  </si>
  <si>
    <t>Zit 2 personen</t>
  </si>
  <si>
    <t>V1.12.08</t>
  </si>
  <si>
    <t>V1.13</t>
  </si>
  <si>
    <t>Festival regie</t>
  </si>
  <si>
    <t>V1.14</t>
  </si>
  <si>
    <t>V1.15</t>
  </si>
  <si>
    <t>Opslag lokaal</t>
  </si>
  <si>
    <t>V1.16</t>
  </si>
  <si>
    <t>V1.16.03</t>
  </si>
  <si>
    <t>Events magazijn</t>
  </si>
  <si>
    <t>V1.20</t>
  </si>
  <si>
    <t>Project/examen</t>
  </si>
  <si>
    <t>V1.20.01</t>
  </si>
  <si>
    <t>Loopbrug</t>
  </si>
  <si>
    <t>V1.20.02</t>
  </si>
  <si>
    <t>V1.20.03</t>
  </si>
  <si>
    <t>Werkkast Schoonmaak</t>
  </si>
  <si>
    <t>V1.20.04</t>
  </si>
  <si>
    <t>V1.20.05</t>
  </si>
  <si>
    <t>V1.20.06</t>
  </si>
  <si>
    <t>V1.20.07</t>
  </si>
  <si>
    <t>V1.20.08</t>
  </si>
  <si>
    <t>V1.20.09</t>
  </si>
  <si>
    <t>V1.20.10</t>
  </si>
  <si>
    <t>V1.20.11</t>
  </si>
  <si>
    <t>V1.21</t>
  </si>
  <si>
    <t>Trainingsruimte</t>
  </si>
  <si>
    <t>V1.21.01</t>
  </si>
  <si>
    <t>V1.21.03</t>
  </si>
  <si>
    <t>V1.22</t>
  </si>
  <si>
    <t>V1.22.03</t>
  </si>
  <si>
    <t>Gang toilet</t>
  </si>
  <si>
    <t>V1.22.04</t>
  </si>
  <si>
    <t>Toilet algemeen</t>
  </si>
  <si>
    <t>V1.22.05</t>
  </si>
  <si>
    <t>V1.22.06</t>
  </si>
  <si>
    <t>V1.25</t>
  </si>
  <si>
    <t>Theorie klein</t>
  </si>
  <si>
    <t>V1.26</t>
  </si>
  <si>
    <t>Werkzone CI projectruimte</t>
  </si>
  <si>
    <t>V1.26.03</t>
  </si>
  <si>
    <t xml:space="preserve">Zitje </t>
  </si>
  <si>
    <t>V1.27</t>
  </si>
  <si>
    <t>V1.27.03</t>
  </si>
  <si>
    <t>V1.28</t>
  </si>
  <si>
    <t>V1.28.01</t>
  </si>
  <si>
    <t>V1.28.03</t>
  </si>
  <si>
    <t>V1.29</t>
  </si>
  <si>
    <t>V1.30</t>
  </si>
  <si>
    <t>V1.30.01</t>
  </si>
  <si>
    <t>V1.31</t>
  </si>
  <si>
    <t>V1.32</t>
  </si>
  <si>
    <t>Werkzone CI informeel</t>
  </si>
  <si>
    <t>V1.32.01</t>
  </si>
  <si>
    <t>V1.32.03</t>
  </si>
  <si>
    <t>V1.32.04</t>
  </si>
  <si>
    <t>V1.32.05</t>
  </si>
  <si>
    <t>V1.33</t>
  </si>
  <si>
    <t>V1.34</t>
  </si>
  <si>
    <t>V1.34.01</t>
  </si>
  <si>
    <t>V1.34.a</t>
  </si>
  <si>
    <t>Werkplek 1 persoons</t>
  </si>
  <si>
    <t>V1.34.b</t>
  </si>
  <si>
    <t>V1.35</t>
  </si>
  <si>
    <t>V1.37</t>
  </si>
  <si>
    <t>V1.40</t>
  </si>
  <si>
    <t>V1.40.01</t>
  </si>
  <si>
    <t>V1.40.02</t>
  </si>
  <si>
    <t>V1.40.03</t>
  </si>
  <si>
    <t>Lokalenplein</t>
  </si>
  <si>
    <t>V1.40.04</t>
  </si>
  <si>
    <t>Gang leidingschacht</t>
  </si>
  <si>
    <t>V1.40.05</t>
  </si>
  <si>
    <t>V1.40.06</t>
  </si>
  <si>
    <t>V1.40.07</t>
  </si>
  <si>
    <t>V1.41</t>
  </si>
  <si>
    <t>V1.42</t>
  </si>
  <si>
    <t>V1.42.02</t>
  </si>
  <si>
    <t>V1.43</t>
  </si>
  <si>
    <t>V1.43.a</t>
  </si>
  <si>
    <t>V1.43.b</t>
  </si>
  <si>
    <t>V2.10</t>
  </si>
  <si>
    <t>V2.10.01</t>
  </si>
  <si>
    <t>V2.10.a</t>
  </si>
  <si>
    <t>Gesprek 6 personen</t>
  </si>
  <si>
    <t>V2.10.b</t>
  </si>
  <si>
    <t>Gesprek 4 personen</t>
  </si>
  <si>
    <t>V2.11</t>
  </si>
  <si>
    <t>Vergaderruimte 10 p.</t>
  </si>
  <si>
    <t>V2.11.01</t>
  </si>
  <si>
    <t>V2.11.02</t>
  </si>
  <si>
    <t>V2.11.03</t>
  </si>
  <si>
    <t>V2.12</t>
  </si>
  <si>
    <t>V2.12.03</t>
  </si>
  <si>
    <t>V2.12.04</t>
  </si>
  <si>
    <t>V2.12.05</t>
  </si>
  <si>
    <t>V2.13</t>
  </si>
  <si>
    <t>Werkzone CI Stilte</t>
  </si>
  <si>
    <t>V2.14</t>
  </si>
  <si>
    <t>Werkzone CI</t>
  </si>
  <si>
    <t>V2.15</t>
  </si>
  <si>
    <t>V2.16</t>
  </si>
  <si>
    <t xml:space="preserve">Gespreksruimte 4 p. </t>
  </si>
  <si>
    <t>V2.17</t>
  </si>
  <si>
    <t>V2.18</t>
  </si>
  <si>
    <t>V2.20</t>
  </si>
  <si>
    <t>Student Support Center</t>
  </si>
  <si>
    <t>V2.20.01</t>
  </si>
  <si>
    <t>V2.20.02</t>
  </si>
  <si>
    <t>V2.20.03</t>
  </si>
  <si>
    <t>V2.20.04</t>
  </si>
  <si>
    <t>V2.20.05</t>
  </si>
  <si>
    <t>V2.20.06</t>
  </si>
  <si>
    <t>V2.21</t>
  </si>
  <si>
    <t>ICT Helpdesk</t>
  </si>
  <si>
    <t>V2.21.01</t>
  </si>
  <si>
    <t>V2.22</t>
  </si>
  <si>
    <t>V2.22.03</t>
  </si>
  <si>
    <t>V2.22.04</t>
  </si>
  <si>
    <t xml:space="preserve">Toilet </t>
  </si>
  <si>
    <t>V2.22.05</t>
  </si>
  <si>
    <t>V2.22.06</t>
  </si>
  <si>
    <t>V2.23</t>
  </si>
  <si>
    <t>Werkzone ICT</t>
  </si>
  <si>
    <t>V2.24</t>
  </si>
  <si>
    <t>Overleg 6 p.</t>
  </si>
  <si>
    <t>V2.24.03</t>
  </si>
  <si>
    <t>V2.24.04</t>
  </si>
  <si>
    <t>V2.25</t>
  </si>
  <si>
    <t>Werkomgeving CI studentcontact</t>
  </si>
  <si>
    <t>V2.25.03</t>
  </si>
  <si>
    <t>V2.26</t>
  </si>
  <si>
    <t>V2.26.01</t>
  </si>
  <si>
    <t>V2.27</t>
  </si>
  <si>
    <t>Werkzone Staf</t>
  </si>
  <si>
    <t>V2.27.a</t>
  </si>
  <si>
    <t>V2.30</t>
  </si>
  <si>
    <t>Brainstormruimte</t>
  </si>
  <si>
    <t>V2.30.03</t>
  </si>
  <si>
    <t>V2.31</t>
  </si>
  <si>
    <t>V2.31.a</t>
  </si>
  <si>
    <t>V2.32</t>
  </si>
  <si>
    <t xml:space="preserve">Projectruimte </t>
  </si>
  <si>
    <t>V2.32.01</t>
  </si>
  <si>
    <t>V2.32.03</t>
  </si>
  <si>
    <t>V2.32.04</t>
  </si>
  <si>
    <t>V2.32.05</t>
  </si>
  <si>
    <t>V2.32.06</t>
  </si>
  <si>
    <t>V2.33</t>
  </si>
  <si>
    <t>V2.33.a</t>
  </si>
  <si>
    <t>V2.34</t>
  </si>
  <si>
    <t>Werkzone Staf stilte</t>
  </si>
  <si>
    <t>V2.34.02</t>
  </si>
  <si>
    <t>V2.34.03</t>
  </si>
  <si>
    <t>V2.34.04</t>
  </si>
  <si>
    <t>Toilet dames?</t>
  </si>
  <si>
    <t>V2.40a</t>
  </si>
  <si>
    <t>Blekerij</t>
  </si>
  <si>
    <t>V2.40b</t>
  </si>
  <si>
    <t>V2.40.01</t>
  </si>
  <si>
    <t>V2.40.02</t>
  </si>
  <si>
    <t>V2.40.03</t>
  </si>
  <si>
    <t>Tussengang</t>
  </si>
  <si>
    <t>V2.40.04</t>
  </si>
  <si>
    <t>Laptopkar</t>
  </si>
  <si>
    <t>V2.40.05</t>
  </si>
  <si>
    <t>V2.40.06</t>
  </si>
  <si>
    <t>V2.40.07</t>
  </si>
  <si>
    <t>V2.41a</t>
  </si>
  <si>
    <t>Twijnerij</t>
  </si>
  <si>
    <t>V2.41b</t>
  </si>
  <si>
    <t>V2.42a</t>
  </si>
  <si>
    <t>Wasserij</t>
  </si>
  <si>
    <t>V2.42b</t>
  </si>
  <si>
    <t>V2.43</t>
  </si>
  <si>
    <t>Zijdezaal</t>
  </si>
  <si>
    <t>V2.44</t>
  </si>
  <si>
    <t>Spindop</t>
  </si>
  <si>
    <t>V2.44.03</t>
  </si>
  <si>
    <t>V2.44.a</t>
  </si>
  <si>
    <t>V3.10.02</t>
  </si>
  <si>
    <t>V3.10.03</t>
  </si>
  <si>
    <t>V3.10.04</t>
  </si>
  <si>
    <t>V3.20</t>
  </si>
  <si>
    <t>V3.20.01</t>
  </si>
  <si>
    <t>V3.20.02</t>
  </si>
  <si>
    <t>V3.20.03</t>
  </si>
  <si>
    <t>V3.20.04</t>
  </si>
  <si>
    <t xml:space="preserve">Gang </t>
  </si>
  <si>
    <t>V3.20.05</t>
  </si>
  <si>
    <t>V3.20.06</t>
  </si>
  <si>
    <t>V3.20.07</t>
  </si>
  <si>
    <t>V3.20.08</t>
  </si>
  <si>
    <t>V3.20.09</t>
  </si>
  <si>
    <t>V3.20.10</t>
  </si>
  <si>
    <t>V3.20.11</t>
  </si>
  <si>
    <t>V3.21</t>
  </si>
  <si>
    <t>V3.21.01</t>
  </si>
  <si>
    <t>V3.21.a</t>
  </si>
  <si>
    <t>V3.22</t>
  </si>
  <si>
    <t>V3.22.03</t>
  </si>
  <si>
    <t>V3.22.04</t>
  </si>
  <si>
    <t>V3.22.05</t>
  </si>
  <si>
    <t>V3.22.06</t>
  </si>
  <si>
    <t>V3.23</t>
  </si>
  <si>
    <t>V3.24</t>
  </si>
  <si>
    <t>Overleg 4 p.</t>
  </si>
  <si>
    <t>V3.25</t>
  </si>
  <si>
    <t>V3.26</t>
  </si>
  <si>
    <t>V3.26.01</t>
  </si>
  <si>
    <t>V3.27</t>
  </si>
  <si>
    <t>V3.27.a</t>
  </si>
  <si>
    <t>V3.27.b</t>
  </si>
  <si>
    <t>V3.30</t>
  </si>
  <si>
    <t>V3.30.01</t>
  </si>
  <si>
    <t>V3.30.02</t>
  </si>
  <si>
    <t>V3.31</t>
  </si>
  <si>
    <t>V3.32</t>
  </si>
  <si>
    <t>V3.32.03</t>
  </si>
  <si>
    <t>V3.32.04</t>
  </si>
  <si>
    <t>V3.32.05</t>
  </si>
  <si>
    <t>V3.32.06</t>
  </si>
  <si>
    <t>V3.33</t>
  </si>
  <si>
    <t>V3.33.a</t>
  </si>
  <si>
    <t>V3.33.b</t>
  </si>
  <si>
    <t>V3.35</t>
  </si>
  <si>
    <t>V3.36</t>
  </si>
  <si>
    <t>V3.37</t>
  </si>
  <si>
    <t>V3.38</t>
  </si>
  <si>
    <t>V3.38.01</t>
  </si>
  <si>
    <t>V3.40.02</t>
  </si>
  <si>
    <t>V3.40.03</t>
  </si>
  <si>
    <t>V3.40.04</t>
  </si>
  <si>
    <t>CI-0.01</t>
  </si>
  <si>
    <t>Theater/expositie</t>
  </si>
  <si>
    <t>CI-0.02</t>
  </si>
  <si>
    <t>Werkruimte laag</t>
  </si>
  <si>
    <t>CI-0.03</t>
  </si>
  <si>
    <t>Werkruimte hoog</t>
  </si>
  <si>
    <t>CI-0.04</t>
  </si>
  <si>
    <t>Werkruimte</t>
  </si>
  <si>
    <t>S0-01</t>
  </si>
  <si>
    <t>S0-02</t>
  </si>
  <si>
    <t>WC groep</t>
  </si>
  <si>
    <t>S0-03</t>
  </si>
  <si>
    <t>WC en kleedruimte</t>
  </si>
  <si>
    <t>n.b.</t>
  </si>
  <si>
    <t>Gang van ingang naar rumte C0.04</t>
  </si>
  <si>
    <t>Gang tussen kantine en sanitair</t>
  </si>
  <si>
    <t>Gang tussen sanitair en ruimte C.0.04</t>
  </si>
  <si>
    <t>MOBI 0.03</t>
  </si>
  <si>
    <t>Werkruimte/opslag</t>
  </si>
  <si>
    <t>ALG 0.03</t>
  </si>
  <si>
    <t>Centrale hal</t>
  </si>
  <si>
    <t>Wokkeltrap</t>
  </si>
  <si>
    <t>Sanitair dames</t>
  </si>
  <si>
    <t>0.01.5</t>
  </si>
  <si>
    <t>Sanitair heren</t>
  </si>
  <si>
    <t>0.01.6</t>
  </si>
  <si>
    <t>Was- en kleedruimten</t>
  </si>
  <si>
    <t>Werkzone Facilitair</t>
  </si>
  <si>
    <t>Praktijklokaal electro en installatie</t>
  </si>
  <si>
    <t>0.02.1</t>
  </si>
  <si>
    <t>0.02.2</t>
  </si>
  <si>
    <t>Trap B</t>
  </si>
  <si>
    <t>0.02.3</t>
  </si>
  <si>
    <t>Tochtsluis</t>
  </si>
  <si>
    <t>0.02.5</t>
  </si>
  <si>
    <t>0.02.6</t>
  </si>
  <si>
    <t>0.02.7</t>
  </si>
  <si>
    <t>0.02.8</t>
  </si>
  <si>
    <t>0.02.9</t>
  </si>
  <si>
    <t>Werkplekken</t>
  </si>
  <si>
    <t>Mechanische techniek</t>
  </si>
  <si>
    <t>0.04.2</t>
  </si>
  <si>
    <t>Vluchttrap buiten</t>
  </si>
  <si>
    <t>0.04.3</t>
  </si>
  <si>
    <t>0.04.4</t>
  </si>
  <si>
    <t>BIM/CAD/AT-lab</t>
  </si>
  <si>
    <t>0.05.1</t>
  </si>
  <si>
    <t>Projectgroepruimte/gespreksruimte</t>
  </si>
  <si>
    <t>Groepsruimte</t>
  </si>
  <si>
    <t>Gespreksplekken/coachruimte</t>
  </si>
  <si>
    <t>Technische installaties</t>
  </si>
  <si>
    <t>Logistieke straat</t>
  </si>
  <si>
    <t>0.12.3</t>
  </si>
  <si>
    <t>Magazijn schoonmaak</t>
  </si>
  <si>
    <t>0.12.4</t>
  </si>
  <si>
    <t>0.12.5</t>
  </si>
  <si>
    <t>0.12.6</t>
  </si>
  <si>
    <t>Chemisch afval</t>
  </si>
  <si>
    <t>0.12.7</t>
  </si>
  <si>
    <t>Opslag techniek</t>
  </si>
  <si>
    <t>Praktijklokaal mobiliteit</t>
  </si>
  <si>
    <t>0.13.3</t>
  </si>
  <si>
    <t>Uitgifte en opslag gereedschap</t>
  </si>
  <si>
    <t>0.13.4</t>
  </si>
  <si>
    <t>Opslag meetapparatuur</t>
  </si>
  <si>
    <t>0.13.5</t>
  </si>
  <si>
    <t>Meetpracticum</t>
  </si>
  <si>
    <t>Vermogensbankruimte</t>
  </si>
  <si>
    <t>Praktijklandschap fietsen</t>
  </si>
  <si>
    <t>0.16.2</t>
  </si>
  <si>
    <t>Vluchttrappenhuis C (noord)</t>
  </si>
  <si>
    <t>0.16.3</t>
  </si>
  <si>
    <t>Opslagruimte fietsen</t>
  </si>
  <si>
    <t>Plaza</t>
  </si>
  <si>
    <t>1.01.2</t>
  </si>
  <si>
    <t>Projectgroepruimte</t>
  </si>
  <si>
    <t>Innovatielab</t>
  </si>
  <si>
    <t>Theorieruimte klein</t>
  </si>
  <si>
    <t>1.05.2</t>
  </si>
  <si>
    <t>1.05.3</t>
  </si>
  <si>
    <t>1.05.4</t>
  </si>
  <si>
    <t>1.05.5</t>
  </si>
  <si>
    <t>Patchkast</t>
  </si>
  <si>
    <t>1.05.6</t>
  </si>
  <si>
    <t>Maquettelokaal</t>
  </si>
  <si>
    <t>1.06.3</t>
  </si>
  <si>
    <t>1.06.4</t>
  </si>
  <si>
    <t>Schoon magazijn</t>
  </si>
  <si>
    <t>1.06.5</t>
  </si>
  <si>
    <t>Bouwkunde</t>
  </si>
  <si>
    <t>Bouwkunde BBL</t>
  </si>
  <si>
    <t>1.08.1</t>
  </si>
  <si>
    <t>1.08.2</t>
  </si>
  <si>
    <t>Gespreksruimte</t>
  </si>
  <si>
    <t>Automatiseringstechniek</t>
  </si>
  <si>
    <t>Besturingstechniek</t>
  </si>
  <si>
    <t>Pneumatiek</t>
  </si>
  <si>
    <t>Opslag werkstukken</t>
  </si>
  <si>
    <t>Instructie praktijk</t>
  </si>
  <si>
    <t>1.21.1</t>
  </si>
  <si>
    <t>1.21.2</t>
  </si>
  <si>
    <t>Vluchttrappenhuis C (Zuid)</t>
  </si>
  <si>
    <t>1.26</t>
  </si>
  <si>
    <t>Theorieruimte groot</t>
  </si>
  <si>
    <t>1.27.01</t>
  </si>
  <si>
    <t>1.27.02</t>
  </si>
  <si>
    <t>1.27.03</t>
  </si>
  <si>
    <t>1.27.04</t>
  </si>
  <si>
    <t>1.27.05</t>
  </si>
  <si>
    <t>1.27.06</t>
  </si>
  <si>
    <t>1.27.07</t>
  </si>
  <si>
    <t>1.27.08</t>
  </si>
  <si>
    <t>2.01.1</t>
  </si>
  <si>
    <t>Biologielab</t>
  </si>
  <si>
    <t>Plantenlab</t>
  </si>
  <si>
    <t>2.03.1</t>
  </si>
  <si>
    <t>2.03.2</t>
  </si>
  <si>
    <t>2.03.3</t>
  </si>
  <si>
    <t>2.03.4</t>
  </si>
  <si>
    <t>2.03.5</t>
  </si>
  <si>
    <t>2.03.6</t>
  </si>
  <si>
    <t>Kantoor TOA</t>
  </si>
  <si>
    <t>Voorbereidingsruimte</t>
  </si>
  <si>
    <t>2.06.3</t>
  </si>
  <si>
    <t>2.07.3</t>
  </si>
  <si>
    <t>Karren</t>
  </si>
  <si>
    <t>Algemeen lab</t>
  </si>
  <si>
    <t>2.08.1</t>
  </si>
  <si>
    <t>Oefenlab</t>
  </si>
  <si>
    <t>Chemielab</t>
  </si>
  <si>
    <t>Gespreksplekken/zitjes</t>
  </si>
  <si>
    <t>Projectruimte OP</t>
  </si>
  <si>
    <t>Installatieruimte</t>
  </si>
  <si>
    <t>2.20.6</t>
  </si>
  <si>
    <t>Vergaderruimte THOR</t>
  </si>
  <si>
    <t>2.22.2</t>
  </si>
  <si>
    <t>Trap C</t>
  </si>
  <si>
    <t>2.22.3</t>
  </si>
  <si>
    <t>Kast/opslag  FM</t>
  </si>
  <si>
    <t>2.22.4</t>
  </si>
  <si>
    <t>Theorieruime groot/natuurkunde practicum</t>
  </si>
  <si>
    <t>2.24</t>
  </si>
  <si>
    <t>Gespreksruimte/coachingsruimte</t>
  </si>
  <si>
    <t>2.30</t>
  </si>
  <si>
    <t>2.30.1</t>
  </si>
  <si>
    <t>2.30.2</t>
  </si>
  <si>
    <t>2.31</t>
  </si>
  <si>
    <t>2.32</t>
  </si>
  <si>
    <t>Digitale examenruimte</t>
  </si>
  <si>
    <t>Loopbaanklas</t>
  </si>
  <si>
    <t>2.35</t>
  </si>
  <si>
    <t>Gespreksruimte SCC</t>
  </si>
  <si>
    <t>Werkzone</t>
  </si>
  <si>
    <t>2.39</t>
  </si>
  <si>
    <t>Print-copy ruimte</t>
  </si>
  <si>
    <t>2.41</t>
  </si>
  <si>
    <t>2.42</t>
  </si>
  <si>
    <t>Werkplek</t>
  </si>
  <si>
    <t>2.43</t>
  </si>
  <si>
    <t>2.44</t>
  </si>
  <si>
    <t>2.45</t>
  </si>
  <si>
    <t>2.46</t>
  </si>
  <si>
    <t>2.47</t>
  </si>
  <si>
    <t>3.01.1</t>
  </si>
  <si>
    <t>3.01.2</t>
  </si>
  <si>
    <t>Techniekruimte</t>
  </si>
  <si>
    <t>3.02.3</t>
  </si>
  <si>
    <t>Natte kleding ruimte</t>
  </si>
  <si>
    <t>3.03.01</t>
  </si>
  <si>
    <t>3.20.1</t>
  </si>
  <si>
    <t>3.20.2</t>
  </si>
  <si>
    <t>3.20.3</t>
  </si>
  <si>
    <t>3.20.4</t>
  </si>
  <si>
    <t>3.20.5</t>
  </si>
  <si>
    <t>ICT uitgifte</t>
  </si>
  <si>
    <t>3.24.1</t>
  </si>
  <si>
    <t>Gespreksruimte/coaching</t>
  </si>
  <si>
    <t>Praktijkruimten OS/Netwerken</t>
  </si>
  <si>
    <t>3.29.1</t>
  </si>
  <si>
    <t>Praktijkruimten HW/SW</t>
  </si>
  <si>
    <t>3.31</t>
  </si>
  <si>
    <t>Instructieruimte/grote projectruimte</t>
  </si>
  <si>
    <t>3.32</t>
  </si>
  <si>
    <t>Magazijn ICT</t>
  </si>
  <si>
    <t>3.32.3</t>
  </si>
  <si>
    <t>Serverruimte ICT Opleidingen</t>
  </si>
  <si>
    <t>3.33/3.36</t>
  </si>
  <si>
    <t>Multifunctionele projectruimte</t>
  </si>
  <si>
    <t>Projectruimte (cubicle)</t>
  </si>
  <si>
    <t>3.36.1</t>
  </si>
  <si>
    <t>3.36.2</t>
  </si>
  <si>
    <t>3.36.3</t>
  </si>
  <si>
    <t>3.36.4</t>
  </si>
  <si>
    <t>3.36.5</t>
  </si>
  <si>
    <t>3.37</t>
  </si>
  <si>
    <t>3.38</t>
  </si>
  <si>
    <t>3.39</t>
  </si>
  <si>
    <t>R 0.01</t>
  </si>
  <si>
    <t>Harde vloer</t>
  </si>
  <si>
    <t>R 0.17</t>
  </si>
  <si>
    <t>R 0.16</t>
  </si>
  <si>
    <t>R0.15</t>
  </si>
  <si>
    <t>R 0.02</t>
  </si>
  <si>
    <t>R 0.03</t>
  </si>
  <si>
    <t>Regieruimte theater</t>
  </si>
  <si>
    <t>R 0.04</t>
  </si>
  <si>
    <t>Hal naast beheerhok</t>
  </si>
  <si>
    <t>R 0.05</t>
  </si>
  <si>
    <t>Theaterzaal</t>
  </si>
  <si>
    <t>Zachte vloer</t>
  </si>
  <si>
    <t>R 0.06</t>
  </si>
  <si>
    <t>Klein repetitielokaal</t>
  </si>
  <si>
    <t>R 0.07</t>
  </si>
  <si>
    <t>Kleedkamer</t>
  </si>
  <si>
    <t>R 0.08</t>
  </si>
  <si>
    <t>Pop-oefenruimte</t>
  </si>
  <si>
    <t>R 0.09</t>
  </si>
  <si>
    <t>R 0.10</t>
  </si>
  <si>
    <t>Cafe</t>
  </si>
  <si>
    <t>R 0.11</t>
  </si>
  <si>
    <t>Beeldend lokaal</t>
  </si>
  <si>
    <t>R 0.13</t>
  </si>
  <si>
    <t>R 0.14</t>
  </si>
  <si>
    <t>TD</t>
  </si>
  <si>
    <t>R 0.18</t>
  </si>
  <si>
    <t>R 0.19</t>
  </si>
  <si>
    <t>R 1.01</t>
  </si>
  <si>
    <t>Beheerhok</t>
  </si>
  <si>
    <t>R 1.13</t>
  </si>
  <si>
    <t>R 1.14</t>
  </si>
  <si>
    <t>R 1.02</t>
  </si>
  <si>
    <t>Danszaal</t>
  </si>
  <si>
    <t>R 1.03</t>
  </si>
  <si>
    <t>Repetitiezaal</t>
  </si>
  <si>
    <t>R 1.04</t>
  </si>
  <si>
    <t>R 1.05</t>
  </si>
  <si>
    <t>R 1.06</t>
  </si>
  <si>
    <t>R 1.07</t>
  </si>
  <si>
    <t>R 1.08</t>
  </si>
  <si>
    <t>R 1.09</t>
  </si>
  <si>
    <t>Muziekruimte</t>
  </si>
  <si>
    <t>R 1.10</t>
  </si>
  <si>
    <t>R 1.11</t>
  </si>
  <si>
    <t>R 1.12</t>
  </si>
  <si>
    <t>Ruimte muziek KB</t>
  </si>
  <si>
    <t>R 2.00</t>
  </si>
  <si>
    <t>R 2.13</t>
  </si>
  <si>
    <t>R 2.12</t>
  </si>
  <si>
    <t>R 2.14</t>
  </si>
  <si>
    <t>R 2.11</t>
  </si>
  <si>
    <t>R 2.15</t>
  </si>
  <si>
    <t>R 2.16</t>
  </si>
  <si>
    <t>R 2.01</t>
  </si>
  <si>
    <t>R 2.02</t>
  </si>
  <si>
    <t>Ruimte voorzijde</t>
  </si>
  <si>
    <t>R 2.03</t>
  </si>
  <si>
    <t>Zaal achterzijde</t>
  </si>
  <si>
    <t>R 2.04</t>
  </si>
  <si>
    <t>Zaal voorzijde</t>
  </si>
  <si>
    <t>R 2.05</t>
  </si>
  <si>
    <t>Computerruimte</t>
  </si>
  <si>
    <t>R 2.06</t>
  </si>
  <si>
    <t>R 2.07</t>
  </si>
  <si>
    <t>R 2.08</t>
  </si>
  <si>
    <t>R 2.09</t>
  </si>
  <si>
    <t>R 2.10</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</si>
  <si>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</si>
  <si>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</si>
  <si>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</si>
  <si>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</si>
  <si>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</si>
  <si>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</si>
  <si>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</si>
  <si>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</si>
  <si>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</si>
  <si>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</si>
  <si>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</si>
  <si>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</si>
  <si>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</si>
  <si>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</si>
  <si>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</si>
  <si>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</si>
  <si>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</si>
  <si>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</si>
  <si>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</si>
  <si>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</si>
  <si>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</si>
  <si>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</si>
  <si>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</si>
  <si>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</si>
  <si>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</si>
  <si>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</si>
  <si>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</si>
  <si>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</si>
  <si>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</si>
  <si>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</si>
  <si>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</si>
  <si>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</si>
  <si>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</si>
  <si>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</si>
  <si>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</si>
  <si>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</si>
  <si>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</si>
  <si>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</si>
  <si>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</si>
  <si>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</si>
  <si>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</si>
  <si>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</si>
  <si>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Bruto uurloon</t>
  </si>
  <si>
    <t>19 jaar</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</si>
  <si>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</si>
  <si>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</si>
  <si>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</si>
  <si>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</si>
  <si>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</si>
  <si>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</si>
  <si>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</si>
  <si>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</si>
  <si>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</si>
  <si>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</si>
  <si>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</si>
  <si>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</si>
  <si>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</si>
  <si>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</si>
  <si>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</si>
  <si>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</si>
  <si>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</si>
  <si>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Machinekosten</t>
  </si>
  <si>
    <t>Totaal per loongroepen</t>
  </si>
  <si>
    <t>Overige cao-gerelateerde verplichtingen (reiskosten)</t>
  </si>
  <si>
    <t>Totaal directe kosten</t>
  </si>
  <si>
    <t>Opbouw gemiddeld tarief</t>
  </si>
  <si>
    <t>Indirect toezicht</t>
  </si>
  <si>
    <t>Managementkosten</t>
  </si>
  <si>
    <t>P.Z. kosten</t>
  </si>
  <si>
    <t>Opleiding</t>
  </si>
  <si>
    <t>Administratiekosten</t>
  </si>
  <si>
    <t>Huisvestingskosten</t>
  </si>
  <si>
    <t>Reiskosten/autokosten</t>
  </si>
  <si>
    <t>Kosten verzuimbegeleiding en re-integratie</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</si>
  <si>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</si>
  <si>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</si>
  <si>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</si>
  <si>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</si>
  <si>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</si>
  <si>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</si>
  <si>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</si>
  <si>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Kosten verzuimbegeleiding</t>
  </si>
  <si>
    <t>Tariefopbouw toezicht</t>
  </si>
  <si>
    <t>Gemiddeld tarief  ma t/m vr</t>
  </si>
  <si>
    <t>Overige cao-gerelateerde verplichtingen</t>
  </si>
  <si>
    <t>Omschrijving werkzaamheden</t>
  </si>
  <si>
    <t>frequentie per jaar</t>
  </si>
  <si>
    <t>uren per m2/ beurt</t>
  </si>
  <si>
    <t>uren per jaar</t>
  </si>
  <si>
    <t>uurtarief</t>
  </si>
  <si>
    <t>kosten per jaar incl. toezicht</t>
  </si>
  <si>
    <t>Schoonmaak tijdens vakantiedag</t>
  </si>
  <si>
    <t>Schoonmaken cupwashers (15 stuks)</t>
  </si>
  <si>
    <t>Afnemen buitenzijde watercoolers (18 stuks)</t>
  </si>
  <si>
    <t>Omschrijving kostenaspect</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</si>
  <si>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</si>
  <si>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</si>
  <si>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</si>
  <si>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</si>
  <si>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</si>
  <si>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</si>
  <si>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</si>
  <si>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</si>
  <si>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</si>
  <si>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</si>
  <si>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</si>
  <si>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</si>
  <si>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</si>
  <si>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</si>
  <si>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</si>
  <si>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</si>
  <si>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</si>
  <si>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</si>
  <si>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</si>
  <si>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Maandag - Vrijdag</t>
  </si>
  <si>
    <t>Zaterdag - zondag (incl. 50% toeslag conform cao)</t>
  </si>
  <si>
    <t>Feestdagen (incl. 150% toeslag conform cao)</t>
  </si>
  <si>
    <t>Glazenwasserswerkzaamheden</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</si>
  <si>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</si>
  <si>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</si>
  <si>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</si>
  <si>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</si>
  <si>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</si>
  <si>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</si>
  <si>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</si>
  <si>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</si>
  <si>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</si>
  <si>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</si>
  <si>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</si>
  <si>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t>
  </si>
  <si>
    <t>Gevel bi-bu en sep</t>
  </si>
  <si>
    <t>Dakglas</t>
  </si>
  <si>
    <t>Dakkoepel</t>
  </si>
  <si>
    <t>Liftglas</t>
  </si>
  <si>
    <t>Tourniquet</t>
  </si>
  <si>
    <t>Aanvullende omschrijving</t>
  </si>
  <si>
    <t>Aantal m2</t>
  </si>
  <si>
    <r>
      <t>Kosten per m</t>
    </r>
    <r>
      <rPr>
        <b/>
        <vertAlign val="superscript"/>
        <sz val="10"/>
        <color theme="0"/>
        <rFont val="Arial Black"/>
        <family val="2"/>
      </rPr>
      <t>2</t>
    </r>
  </si>
  <si>
    <t>Kosten per beurt</t>
  </si>
  <si>
    <t>Frequentie per jaar</t>
  </si>
  <si>
    <t>Totaalkosten per jaar</t>
  </si>
  <si>
    <t>2</t>
  </si>
  <si>
    <t>Dubbelzijdig gemeten en te bewassen</t>
  </si>
  <si>
    <t>Bereikbaarheidsvoorzieningen</t>
  </si>
  <si>
    <t>Hoteldeel</t>
  </si>
  <si>
    <t>Hoteldeel, dubbelzijdig gemeten en te bewassen</t>
  </si>
  <si>
    <t>Begane grond</t>
  </si>
  <si>
    <t>12</t>
  </si>
  <si>
    <t>1e verdieping en hoger</t>
  </si>
  <si>
    <t>4</t>
  </si>
  <si>
    <t>Binnenzijde vanaf 1e verd.</t>
  </si>
  <si>
    <t>Buitenzijde vanaf 1e verd.</t>
  </si>
  <si>
    <t>Tralies</t>
  </si>
  <si>
    <t>Schuifpui</t>
  </si>
  <si>
    <t>Barak</t>
  </si>
  <si>
    <t>Enkel glas</t>
  </si>
  <si>
    <t>Loopbrug, dubbelzijdig gemeten en te bewassen</t>
  </si>
  <si>
    <t>Glasblokken</t>
  </si>
  <si>
    <t>Dubbelzijdig</t>
  </si>
  <si>
    <t>Omschrijving automaat /artikel</t>
  </si>
  <si>
    <t>Aantal colli's (afname 2025) / Aantal stuks</t>
  </si>
  <si>
    <t>Kosten per maand per stuk</t>
  </si>
  <si>
    <t>Kosten per jaar</t>
  </si>
  <si>
    <t>Artikel</t>
  </si>
  <si>
    <t>Merk en productlijn</t>
  </si>
  <si>
    <t>Omschrijving verbruiksartikelen</t>
  </si>
  <si>
    <t>luchtverfrisser</t>
  </si>
  <si>
    <t>mini jumborollen</t>
  </si>
  <si>
    <t>2 laags 12x180 meter</t>
  </si>
  <si>
    <t>toiletpapier</t>
  </si>
  <si>
    <t>2 laags 40x212 vel</t>
  </si>
  <si>
    <t>poetsrollen</t>
  </si>
  <si>
    <t>1 laags 6x300 meter</t>
  </si>
  <si>
    <t>jumborollen cellulose</t>
  </si>
  <si>
    <t>2 laags 6x360 meter</t>
  </si>
  <si>
    <t>handdoekrollen</t>
  </si>
  <si>
    <t>2 laags 6x140 meter</t>
  </si>
  <si>
    <t>midi poetsrollen</t>
  </si>
  <si>
    <t>2 laags 6x160 meter</t>
  </si>
  <si>
    <t>maxirollen</t>
  </si>
  <si>
    <t>3 laags 2x180 meter</t>
  </si>
  <si>
    <t>handdoek papier</t>
  </si>
  <si>
    <t>z-vouw, 20x160 stuks</t>
  </si>
  <si>
    <t>zeep</t>
  </si>
  <si>
    <t>6x1 liter</t>
  </si>
  <si>
    <t>mat sprakling grey 85x150 2-wekelijks wissel</t>
  </si>
  <si>
    <t>mat sprakling grey 115x200 2-wekelijks wissel</t>
  </si>
  <si>
    <t>mat sprakling grey 150x250 2-wekelijks wissel</t>
  </si>
  <si>
    <t>Staffel bij wijziging aantal gebruikers*</t>
  </si>
  <si>
    <t>damesverbandcontainers 2-wekelijkse wissel</t>
  </si>
  <si>
    <t>Percentage wijziging aantal gebruikers</t>
  </si>
  <si>
    <t>Wijzigings percentage prijs verbruiks artikelen</t>
  </si>
  <si>
    <t>damesverbandcontainers 4-wekelijkse wissel</t>
  </si>
  <si>
    <t>afvalbak</t>
  </si>
  <si>
    <t>20 liter</t>
  </si>
  <si>
    <t>5 - 10%</t>
  </si>
  <si>
    <t>10 - 15%</t>
  </si>
  <si>
    <t>15 - 20%</t>
  </si>
  <si>
    <t>Aan de opgegeven indicatieve eenheden kunnen geen rechten worden ontleend.</t>
  </si>
  <si>
    <t>20 - 25%</t>
  </si>
  <si>
    <t xml:space="preserve">Alle prijzen zijn all-in, inclusief loonkosten, materiaal-, reis- en verblijfskosten, sociale lasten, voorrijkosten, parkeerkosten, </t>
  </si>
  <si>
    <t>25 - 30%</t>
  </si>
  <si>
    <t>reserveringskosten, (de)montagekosten, transportkosten, aflever- verpakkingen, milieubelastingen, administratie, andere belastingen dan btw,</t>
  </si>
  <si>
    <t>&gt;30%</t>
  </si>
  <si>
    <t xml:space="preserve">verzekeringspremies e.d. </t>
  </si>
  <si>
    <t>*als referentiepunt wordt de ingangsdatum contract gehanteerd</t>
  </si>
  <si>
    <t>Machine</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</si>
  <si>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</si>
  <si>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</si>
  <si>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</si>
  <si>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</si>
  <si>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</si>
  <si>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</si>
  <si>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</si>
  <si>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</si>
  <si>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</si>
  <si>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</si>
  <si>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</si>
  <si>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</si>
  <si>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4 x per jaar</t>
  </si>
  <si>
    <t>1 x per maand</t>
  </si>
  <si>
    <t>1 x per 2 weken (40 weken)</t>
  </si>
  <si>
    <t>1 x per week (40 weken)</t>
  </si>
  <si>
    <t>1 x per week (41 weken)</t>
  </si>
  <si>
    <t>2 x per week (40 weken)</t>
  </si>
  <si>
    <t>3 x per week (40 weken)</t>
  </si>
  <si>
    <t>3 x per week (41 weken)</t>
  </si>
  <si>
    <t>5 x per week (40 weken)</t>
  </si>
  <si>
    <t>5 x per week (41 weken)</t>
  </si>
  <si>
    <t>RIJSDVGB2026</t>
  </si>
  <si>
    <t>Uurlonen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</si>
</sst>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000"/>
  </numFmts>
  <fonts count="15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b/>
      <sz val="10"/>
      <color indexed="18"/>
      <name val="Times New Roman"/>
      <family val="1"/>
    </font>
    <font>
      <sz val="24"/>
      <color rgb="FFED7D31"/>
      <name val="Calibri Light"/>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indexed="9"/>
      </left>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9" applyNumberFormat="0" applyAlignment="0" applyProtection="0"/>
    <xf numFmtId="0" fontId="22" fillId="7" borderId="10" applyNumberFormat="0" applyAlignment="0" applyProtection="0"/>
    <xf numFmtId="0" fontId="23" fillId="7" borderId="9" applyNumberFormat="0" applyAlignment="0" applyProtection="0"/>
    <xf numFmtId="0" fontId="24" fillId="0" borderId="11" applyNumberFormat="0" applyFill="0" applyAlignment="0" applyProtection="0"/>
    <xf numFmtId="0" fontId="25" fillId="8" borderId="12"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3"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87">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0" fontId="82" fillId="0" borderId="0" xfId="89" applyFont="1"/>
    <xf numFmtId="167" fontId="82" fillId="0" borderId="0" xfId="8" applyFont="1"/>
    <xf numFmtId="2" fontId="80" fillId="0" borderId="0" xfId="89" applyNumberFormat="1" applyFont="1"/>
    <xf numFmtId="0" fontId="85" fillId="0" borderId="0" xfId="89" applyFont="1"/>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77" fillId="0" borderId="0" xfId="0" applyFont="1"/>
    <xf numFmtId="167" fontId="80" fillId="0" borderId="0" xfId="8" applyFont="1"/>
    <xf numFmtId="0" fontId="78" fillId="0" borderId="0" xfId="0" applyFont="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5" xfId="16" applyNumberFormat="1" applyFont="1" applyFill="1" applyBorder="1" applyAlignment="1" applyProtection="1">
      <alignment horizontal="right"/>
      <protection hidden="1"/>
    </xf>
    <xf numFmtId="0" fontId="102" fillId="0" borderId="0" xfId="0" applyFont="1"/>
    <xf numFmtId="0" fontId="102" fillId="0" borderId="4"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2" fontId="75" fillId="0" borderId="0" xfId="63" applyNumberFormat="1" applyFont="1"/>
    <xf numFmtId="2" fontId="76" fillId="0" borderId="0" xfId="63" applyNumberFormat="1" applyFont="1"/>
    <xf numFmtId="0" fontId="78" fillId="0" borderId="2" xfId="0" applyFont="1" applyBorder="1" applyAlignment="1">
      <alignment horizontal="center"/>
    </xf>
    <xf numFmtId="0" fontId="78" fillId="0" borderId="5" xfId="0" applyFont="1" applyBorder="1" applyAlignment="1">
      <alignment horizontal="center"/>
    </xf>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0" xfId="84" applyFont="1" applyAlignment="1">
      <alignment horizontal="center" vertical="center"/>
    </xf>
    <xf numFmtId="175" fontId="78" fillId="0" borderId="0" xfId="84" applyNumberFormat="1" applyFont="1" applyAlignment="1">
      <alignment horizontal="center" vertical="center"/>
    </xf>
    <xf numFmtId="0" fontId="78" fillId="0" borderId="37" xfId="89" applyFont="1" applyBorder="1"/>
    <xf numFmtId="2" fontId="78" fillId="0" borderId="37" xfId="63" applyNumberFormat="1" applyFont="1" applyBorder="1"/>
    <xf numFmtId="0" fontId="78" fillId="0" borderId="37" xfId="84" applyFont="1" applyBorder="1"/>
    <xf numFmtId="188" fontId="78" fillId="0" borderId="37" xfId="63" applyNumberFormat="1" applyFont="1" applyBorder="1"/>
    <xf numFmtId="2" fontId="80" fillId="2" borderId="37" xfId="84" applyNumberFormat="1" applyFont="1" applyFill="1" applyBorder="1" applyAlignment="1">
      <alignment vertical="top" wrapText="1"/>
    </xf>
    <xf numFmtId="0" fontId="111" fillId="0" borderId="0" xfId="10" applyFont="1"/>
    <xf numFmtId="0" fontId="104" fillId="0" borderId="0" xfId="10" applyFont="1" applyAlignment="1">
      <alignment horizontal="center"/>
    </xf>
    <xf numFmtId="0" fontId="78" fillId="0" borderId="0" xfId="97" applyFont="1"/>
    <xf numFmtId="2" fontId="90" fillId="0" borderId="0" xfId="63" applyNumberFormat="1" applyFont="1"/>
    <xf numFmtId="196" fontId="112"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3" fontId="88" fillId="64" borderId="37" xfId="62" applyNumberFormat="1" applyFont="1" applyFill="1" applyBorder="1" applyAlignment="1" applyProtection="1">
      <alignment horizontal="left"/>
      <protection hidden="1"/>
    </xf>
    <xf numFmtId="3" fontId="78" fillId="64" borderId="37" xfId="62" applyNumberFormat="1" applyFont="1" applyFill="1" applyBorder="1" applyAlignment="1" applyProtection="1">
      <alignment horizontal="left"/>
      <protection hidden="1"/>
    </xf>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5" fillId="63" borderId="32" xfId="8" applyFont="1" applyFill="1" applyBorder="1" applyAlignment="1">
      <alignment horizontal="center" vertical="top" wrapText="1"/>
    </xf>
    <xf numFmtId="0" fontId="118" fillId="0" borderId="0" xfId="17" applyFont="1"/>
    <xf numFmtId="1" fontId="80" fillId="0" borderId="37" xfId="61" applyNumberFormat="1" applyFont="1" applyBorder="1" applyAlignment="1">
      <alignment horizontal="center"/>
    </xf>
    <xf numFmtId="2" fontId="119" fillId="0" borderId="0" xfId="0" applyNumberFormat="1" applyFont="1"/>
    <xf numFmtId="2" fontId="117" fillId="63" borderId="32" xfId="0" applyNumberFormat="1" applyFont="1" applyFill="1" applyBorder="1" applyAlignment="1">
      <alignment horizontal="center" vertical="top" wrapText="1"/>
    </xf>
    <xf numFmtId="0" fontId="114" fillId="0" borderId="0" xfId="0" applyFont="1" applyAlignment="1">
      <alignment horizontal="center"/>
    </xf>
    <xf numFmtId="2" fontId="120" fillId="0" borderId="0" xfId="13" applyNumberFormat="1" applyFont="1" applyAlignment="1" applyProtection="1">
      <alignment vertical="center"/>
      <protection locked="0"/>
    </xf>
    <xf numFmtId="2" fontId="125" fillId="0" borderId="0" xfId="13" applyNumberFormat="1" applyFont="1" applyAlignment="1" applyProtection="1">
      <alignment horizontal="center" wrapText="1"/>
      <protection hidden="1"/>
    </xf>
    <xf numFmtId="0" fontId="114" fillId="0" borderId="0" xfId="0" applyFont="1" applyAlignment="1">
      <alignment horizontal="center" wrapText="1"/>
    </xf>
    <xf numFmtId="2" fontId="124" fillId="63" borderId="36" xfId="13" applyNumberFormat="1" applyFont="1" applyFill="1" applyBorder="1" applyAlignment="1" applyProtection="1">
      <alignment horizontal="left" vertical="center" wrapText="1"/>
      <protection hidden="1"/>
    </xf>
    <xf numFmtId="2" fontId="124" fillId="63" borderId="37" xfId="3" applyNumberFormat="1" applyFont="1" applyFill="1" applyBorder="1" applyAlignment="1" applyProtection="1">
      <alignment vertical="center" wrapText="1"/>
      <protection hidden="1"/>
    </xf>
    <xf numFmtId="0" fontId="115" fillId="63" borderId="36" xfId="59" applyFont="1" applyFill="1" applyBorder="1" applyAlignment="1">
      <alignment horizontal="left" vertical="top" wrapText="1"/>
    </xf>
    <xf numFmtId="0" fontId="115" fillId="63" borderId="38" xfId="59" applyFont="1" applyFill="1" applyBorder="1" applyAlignment="1">
      <alignment horizontal="left" vertical="top" wrapText="1"/>
    </xf>
    <xf numFmtId="0" fontId="115" fillId="63" borderId="35" xfId="59" applyFont="1" applyFill="1" applyBorder="1" applyAlignment="1">
      <alignment horizontal="left" vertical="top" wrapText="1"/>
    </xf>
    <xf numFmtId="0" fontId="83" fillId="0" borderId="0" xfId="9" applyFont="1" applyAlignment="1" applyProtection="1">
      <alignment horizontal="left" vertical="center"/>
      <protection hidden="1"/>
    </xf>
    <xf numFmtId="179" fontId="115" fillId="63" borderId="37" xfId="89" applyNumberFormat="1" applyFont="1" applyFill="1" applyBorder="1" applyAlignment="1" applyProtection="1">
      <alignment horizontal="center" vertical="top" wrapText="1"/>
      <protection hidden="1"/>
    </xf>
    <xf numFmtId="2" fontId="115" fillId="63" borderId="37" xfId="89" applyNumberFormat="1" applyFont="1" applyFill="1" applyBorder="1" applyAlignment="1" applyProtection="1">
      <alignment horizontal="center" vertical="top" wrapText="1"/>
      <protection hidden="1"/>
    </xf>
    <xf numFmtId="0" fontId="116" fillId="0" borderId="0" xfId="103" applyFont="1"/>
    <xf numFmtId="179" fontId="115" fillId="63" borderId="37" xfId="89" applyNumberFormat="1" applyFont="1" applyFill="1" applyBorder="1" applyAlignment="1" applyProtection="1">
      <alignment vertical="center" wrapText="1"/>
      <protection hidden="1"/>
    </xf>
    <xf numFmtId="179" fontId="115" fillId="63" borderId="37" xfId="89" applyNumberFormat="1" applyFont="1" applyFill="1" applyBorder="1" applyAlignment="1" applyProtection="1">
      <alignment horizontal="center" vertical="center" wrapText="1"/>
      <protection hidden="1"/>
    </xf>
    <xf numFmtId="0" fontId="115" fillId="63" borderId="32" xfId="89" applyFont="1" applyFill="1" applyBorder="1" applyAlignment="1" applyProtection="1">
      <alignment horizontal="left" vertical="center" wrapText="1"/>
      <protection hidden="1"/>
    </xf>
    <xf numFmtId="0" fontId="115" fillId="63" borderId="33" xfId="84" applyFont="1" applyFill="1" applyBorder="1" applyAlignment="1">
      <alignment vertical="top"/>
    </xf>
    <xf numFmtId="0" fontId="115" fillId="63" borderId="40" xfId="84" applyFont="1" applyFill="1" applyBorder="1" applyAlignment="1">
      <alignment vertical="top" wrapText="1"/>
    </xf>
    <xf numFmtId="2" fontId="115" fillId="63" borderId="32" xfId="0" applyNumberFormat="1" applyFont="1" applyFill="1" applyBorder="1" applyAlignment="1">
      <alignment horizontal="left" vertical="top" wrapText="1"/>
    </xf>
    <xf numFmtId="0" fontId="114" fillId="0" borderId="0" xfId="84" applyFont="1"/>
    <xf numFmtId="166" fontId="131" fillId="2" borderId="35" xfId="18" applyFont="1" applyFill="1" applyBorder="1" applyAlignment="1"/>
    <xf numFmtId="167" fontId="35" fillId="64" borderId="37" xfId="8" applyFont="1" applyFill="1" applyBorder="1" applyAlignment="1">
      <alignment horizontal="left"/>
    </xf>
    <xf numFmtId="0" fontId="132" fillId="0" borderId="0" xfId="63" applyFont="1"/>
    <xf numFmtId="178" fontId="132" fillId="0" borderId="2" xfId="6" applyNumberFormat="1" applyFont="1" applyFill="1" applyBorder="1" applyAlignment="1"/>
    <xf numFmtId="44" fontId="132" fillId="0" borderId="0" xfId="63" applyNumberFormat="1" applyFont="1"/>
    <xf numFmtId="9" fontId="35" fillId="64" borderId="37" xfId="16" applyFont="1" applyFill="1" applyBorder="1" applyAlignment="1">
      <alignment horizontal="center"/>
    </xf>
    <xf numFmtId="44" fontId="129" fillId="63" borderId="35" xfId="63" applyNumberFormat="1" applyFont="1" applyFill="1" applyBorder="1"/>
    <xf numFmtId="1" fontId="130" fillId="2" borderId="37" xfId="8" applyNumberFormat="1" applyFont="1" applyFill="1" applyBorder="1" applyAlignment="1">
      <alignment horizontal="center"/>
    </xf>
    <xf numFmtId="173" fontId="130" fillId="2" borderId="37" xfId="8" applyNumberFormat="1" applyFont="1" applyFill="1" applyBorder="1"/>
    <xf numFmtId="167" fontId="130" fillId="2" borderId="37" xfId="8" applyFont="1" applyFill="1" applyBorder="1"/>
    <xf numFmtId="166" fontId="35" fillId="0" borderId="37" xfId="18" applyFont="1" applyBorder="1"/>
    <xf numFmtId="166"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17" applyFont="1"/>
    <xf numFmtId="0" fontId="130" fillId="0" borderId="0" xfId="17" applyFont="1"/>
    <xf numFmtId="0" fontId="35" fillId="0" borderId="0" xfId="0" applyFont="1"/>
    <xf numFmtId="0" fontId="35"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2" fontId="139" fillId="0" borderId="0" xfId="12" applyNumberFormat="1" applyFont="1" applyAlignment="1">
      <alignment horizontal="center"/>
    </xf>
    <xf numFmtId="43" fontId="135" fillId="0" borderId="37" xfId="8" applyNumberFormat="1" applyFont="1" applyFill="1" applyBorder="1" applyAlignment="1">
      <alignment horizontal="center"/>
    </xf>
    <xf numFmtId="177" fontId="35" fillId="64" borderId="37" xfId="11" applyNumberFormat="1" applyFont="1" applyFill="1" applyBorder="1" applyAlignment="1" applyProtection="1">
      <alignment vertical="center"/>
      <protection hidden="1"/>
    </xf>
    <xf numFmtId="179" fontId="140" fillId="0" borderId="5"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0" fillId="0" borderId="37" xfId="3" applyNumberFormat="1" applyFont="1" applyFill="1" applyBorder="1" applyAlignment="1" applyProtection="1">
      <protection hidden="1"/>
    </xf>
    <xf numFmtId="166" fontId="140" fillId="35" borderId="37" xfId="18" applyFont="1" applyFill="1" applyBorder="1" applyAlignment="1" applyProtection="1">
      <protection locked="0"/>
    </xf>
    <xf numFmtId="175" fontId="141" fillId="0" borderId="4" xfId="0" applyNumberFormat="1" applyFont="1" applyBorder="1" applyAlignment="1">
      <alignment horizontal="center" vertical="center"/>
    </xf>
    <xf numFmtId="166" fontId="140" fillId="65" borderId="37" xfId="18" applyFont="1" applyFill="1" applyBorder="1" applyAlignment="1" applyProtection="1">
      <protection locked="0"/>
    </xf>
    <xf numFmtId="179" fontId="130" fillId="0" borderId="37" xfId="3" applyNumberFormat="1" applyFont="1" applyFill="1" applyBorder="1" applyAlignment="1" applyProtection="1">
      <protection hidden="1"/>
    </xf>
    <xf numFmtId="169" fontId="140" fillId="0" borderId="37" xfId="3" applyFont="1" applyFill="1" applyBorder="1" applyAlignment="1" applyProtection="1">
      <protection hidden="1"/>
    </xf>
    <xf numFmtId="166" fontId="140" fillId="0" borderId="37" xfId="18" applyFont="1" applyFill="1" applyBorder="1" applyAlignment="1" applyProtection="1">
      <protection locked="0"/>
    </xf>
    <xf numFmtId="169" fontId="140" fillId="0" borderId="37" xfId="3" applyFont="1" applyFill="1" applyBorder="1" applyAlignment="1" applyProtection="1">
      <protection locked="0"/>
    </xf>
    <xf numFmtId="166" fontId="143" fillId="2" borderId="37" xfId="18" applyFont="1" applyFill="1" applyBorder="1" applyAlignment="1" applyProtection="1">
      <alignment horizontal="right"/>
      <protection locked="0"/>
    </xf>
    <xf numFmtId="175" fontId="135" fillId="0" borderId="4" xfId="0" applyNumberFormat="1" applyFont="1" applyBorder="1" applyAlignment="1">
      <alignment horizontal="center" vertical="center"/>
    </xf>
    <xf numFmtId="175" fontId="144" fillId="0" borderId="4" xfId="0" applyNumberFormat="1" applyFont="1" applyBorder="1" applyAlignment="1">
      <alignment horizontal="center" vertical="center"/>
    </xf>
    <xf numFmtId="175" fontId="35" fillId="0" borderId="4" xfId="0" applyNumberFormat="1" applyFont="1" applyBorder="1"/>
    <xf numFmtId="179" fontId="130" fillId="0" borderId="3" xfId="5" applyNumberFormat="1" applyFont="1" applyFill="1" applyBorder="1" applyAlignment="1" applyProtection="1">
      <protection hidden="1"/>
    </xf>
    <xf numFmtId="175" fontId="35" fillId="0" borderId="5" xfId="0" applyNumberFormat="1" applyFont="1" applyBorder="1" applyAlignment="1">
      <alignment horizontal="center" vertical="center"/>
    </xf>
    <xf numFmtId="175" fontId="35" fillId="0" borderId="0" xfId="0" applyNumberFormat="1" applyFont="1"/>
    <xf numFmtId="179" fontId="145" fillId="0" borderId="37" xfId="5" applyNumberFormat="1" applyFont="1" applyFill="1" applyBorder="1" applyAlignment="1" applyProtection="1">
      <protection hidden="1"/>
    </xf>
    <xf numFmtId="179" fontId="135" fillId="0" borderId="0" xfId="0" applyNumberFormat="1" applyFont="1"/>
    <xf numFmtId="0" fontId="135" fillId="0" borderId="0" xfId="0" applyFont="1"/>
    <xf numFmtId="14" fontId="134" fillId="0" borderId="0" xfId="0" applyNumberFormat="1" applyFont="1" applyAlignment="1">
      <alignment horizontal="left"/>
    </xf>
    <xf numFmtId="166" fontId="35" fillId="0" borderId="36" xfId="18" applyFont="1" applyFill="1" applyBorder="1" applyAlignment="1" applyProtection="1">
      <protection hidden="1"/>
    </xf>
    <xf numFmtId="166" fontId="130" fillId="0" borderId="37" xfId="18" applyFont="1" applyBorder="1"/>
    <xf numFmtId="1" fontId="130"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0" fontId="35" fillId="0" borderId="0" xfId="103" applyFont="1"/>
    <xf numFmtId="166" fontId="35" fillId="64" borderId="37" xfId="18" applyFont="1" applyFill="1" applyBorder="1" applyAlignment="1">
      <alignment horizontal="center"/>
    </xf>
    <xf numFmtId="9" fontId="35" fillId="0" borderId="37" xfId="84" applyNumberFormat="1" applyFont="1" applyBorder="1" applyAlignment="1">
      <alignment horizontal="left" vertical="center"/>
    </xf>
    <xf numFmtId="9" fontId="35" fillId="64" borderId="3" xfId="16" applyFont="1" applyFill="1" applyBorder="1" applyAlignment="1" applyProtection="1">
      <alignment vertical="center"/>
      <protection locked="0"/>
    </xf>
    <xf numFmtId="0" fontId="35" fillId="0" borderId="37" xfId="84" applyFont="1" applyBorder="1"/>
    <xf numFmtId="9" fontId="35" fillId="64" borderId="37" xfId="16" applyFont="1" applyFill="1" applyBorder="1" applyProtection="1">
      <protection locked="0"/>
    </xf>
    <xf numFmtId="0" fontId="140" fillId="0" borderId="32" xfId="62" applyFont="1" applyBorder="1" applyAlignment="1" applyProtection="1">
      <alignment horizontal="left" textRotation="90"/>
      <protection hidden="1"/>
    </xf>
    <xf numFmtId="175" fontId="140" fillId="64" borderId="32" xfId="65" applyNumberFormat="1" applyFont="1" applyFill="1" applyBorder="1" applyAlignment="1" applyProtection="1">
      <alignment horizontal="center"/>
      <protection hidden="1"/>
    </xf>
    <xf numFmtId="0" fontId="140" fillId="0" borderId="0" xfId="62" applyFont="1" applyAlignment="1" applyProtection="1">
      <alignment horizontal="left" textRotation="90"/>
      <protection hidden="1"/>
    </xf>
    <xf numFmtId="0" fontId="35" fillId="0" borderId="0" xfId="84" applyFont="1"/>
    <xf numFmtId="0" fontId="148" fillId="0" borderId="0" xfId="62" applyFont="1" applyAlignment="1" applyProtection="1">
      <alignment horizontal="left" textRotation="90"/>
      <protection hidden="1"/>
    </xf>
    <xf numFmtId="179" fontId="140" fillId="64" borderId="37" xfId="62" applyNumberFormat="1" applyFont="1" applyFill="1" applyBorder="1" applyAlignment="1" applyProtection="1">
      <alignment horizontal="center"/>
      <protection hidden="1"/>
    </xf>
    <xf numFmtId="179" fontId="140" fillId="2" borderId="37" xfId="62" applyNumberFormat="1" applyFont="1" applyFill="1" applyBorder="1" applyAlignment="1" applyProtection="1">
      <alignment horizontal="center"/>
      <protection hidden="1"/>
    </xf>
    <xf numFmtId="179" fontId="140" fillId="0" borderId="37" xfId="62" applyNumberFormat="1" applyFont="1" applyBorder="1" applyAlignment="1" applyProtection="1">
      <alignment horizontal="center"/>
      <protection hidden="1"/>
    </xf>
    <xf numFmtId="3" fontId="140"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30" fillId="0" borderId="38" xfId="84" applyFont="1" applyBorder="1"/>
    <xf numFmtId="0" fontId="130" fillId="0" borderId="35" xfId="84" applyFont="1" applyBorder="1"/>
    <xf numFmtId="166" fontId="130"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130" fillId="2" borderId="37" xfId="18" applyFont="1" applyFill="1" applyBorder="1"/>
    <xf numFmtId="1" fontId="113" fillId="0" borderId="36" xfId="0" applyNumberFormat="1" applyFont="1" applyBorder="1" applyAlignment="1">
      <alignment horizontal="left" vertical="center"/>
    </xf>
    <xf numFmtId="1" fontId="113" fillId="0" borderId="38" xfId="0" applyNumberFormat="1" applyFont="1" applyBorder="1" applyAlignment="1">
      <alignment horizontal="left" vertical="center"/>
    </xf>
    <xf numFmtId="1" fontId="138" fillId="0" borderId="38" xfId="0" applyNumberFormat="1" applyFont="1" applyBorder="1" applyAlignment="1">
      <alignment horizontal="center" vertical="center" wrapText="1"/>
    </xf>
    <xf numFmtId="1" fontId="113" fillId="0" borderId="35" xfId="0" applyNumberFormat="1" applyFont="1" applyBorder="1" applyAlignment="1">
      <alignment horizontal="center" vertical="center" wrapText="1"/>
    </xf>
    <xf numFmtId="2" fontId="115" fillId="63" borderId="37" xfId="0" applyNumberFormat="1" applyFont="1" applyFill="1" applyBorder="1" applyAlignment="1">
      <alignment horizontal="left" vertical="center" wrapText="1"/>
    </xf>
    <xf numFmtId="1" fontId="115" fillId="63" borderId="37" xfId="0" applyNumberFormat="1" applyFont="1" applyFill="1" applyBorder="1" applyAlignment="1">
      <alignment horizontal="center" vertical="center" wrapText="1"/>
    </xf>
    <xf numFmtId="9" fontId="128" fillId="64" borderId="37" xfId="61" applyNumberFormat="1" applyFont="1" applyFill="1" applyBorder="1" applyAlignment="1">
      <alignment horizontal="center" vertical="center"/>
    </xf>
    <xf numFmtId="0" fontId="115" fillId="63" borderId="37" xfId="0" applyFont="1" applyFill="1" applyBorder="1" applyAlignment="1">
      <alignment horizontal="left" vertical="center" wrapText="1"/>
    </xf>
    <xf numFmtId="2" fontId="115" fillId="63" borderId="37" xfId="0" applyNumberFormat="1" applyFont="1" applyFill="1" applyBorder="1" applyAlignment="1">
      <alignment horizontal="center" vertical="center" wrapText="1"/>
    </xf>
    <xf numFmtId="1" fontId="116"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49" fontId="35" fillId="0" borderId="37" xfId="0" applyNumberFormat="1" applyFont="1" applyBorder="1" applyAlignment="1">
      <alignment horizontal="center"/>
    </xf>
    <xf numFmtId="49" fontId="137" fillId="0" borderId="37" xfId="17" applyNumberFormat="1" applyFont="1" applyBorder="1" applyAlignment="1">
      <alignment horizontal="center"/>
    </xf>
    <xf numFmtId="0" fontId="80" fillId="0" borderId="37" xfId="0" applyFont="1" applyBorder="1" applyAlignment="1">
      <alignment vertical="center"/>
    </xf>
    <xf numFmtId="0" fontId="130" fillId="0" borderId="37" xfId="0" applyFont="1" applyBorder="1"/>
    <xf numFmtId="0" fontId="137" fillId="0" borderId="37" xfId="17" applyFont="1" applyBorder="1" applyAlignment="1">
      <alignment horizontal="left"/>
    </xf>
    <xf numFmtId="173" fontId="130"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5" fillId="63" borderId="37" xfId="0" applyNumberFormat="1" applyFont="1" applyFill="1" applyBorder="1" applyAlignment="1">
      <alignment horizontal="left"/>
    </xf>
    <xf numFmtId="1" fontId="115" fillId="63" borderId="37" xfId="0" applyNumberFormat="1" applyFont="1" applyFill="1" applyBorder="1" applyAlignment="1">
      <alignment horizontal="center"/>
    </xf>
    <xf numFmtId="9" fontId="131" fillId="63" borderId="32" xfId="16" applyFont="1" applyFill="1" applyBorder="1" applyAlignment="1">
      <alignment horizontal="center" vertical="top" wrapText="1"/>
    </xf>
    <xf numFmtId="0" fontId="115" fillId="63" borderId="32" xfId="0" applyFont="1" applyFill="1" applyBorder="1" applyAlignment="1">
      <alignment horizontal="left" vertical="top" wrapText="1"/>
    </xf>
    <xf numFmtId="182" fontId="115" fillId="63" borderId="32" xfId="8" applyNumberFormat="1" applyFont="1" applyFill="1" applyBorder="1" applyAlignment="1">
      <alignment horizontal="left" vertical="top" wrapText="1"/>
    </xf>
    <xf numFmtId="167" fontId="117" fillId="63" borderId="32" xfId="8" applyFont="1" applyFill="1" applyBorder="1" applyAlignment="1">
      <alignment horizontal="center" vertical="top" wrapText="1"/>
    </xf>
    <xf numFmtId="1" fontId="132" fillId="0" borderId="37" xfId="0" applyNumberFormat="1" applyFont="1" applyBorder="1" applyAlignment="1">
      <alignment horizontal="center"/>
    </xf>
    <xf numFmtId="1" fontId="135"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5" fillId="0" borderId="37" xfId="8" applyNumberFormat="1" applyFont="1" applyFill="1" applyBorder="1" applyAlignment="1">
      <alignment horizontal="center"/>
    </xf>
    <xf numFmtId="0" fontId="78" fillId="0" borderId="35" xfId="0" applyFont="1" applyBorder="1"/>
    <xf numFmtId="2" fontId="121"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30"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30" fillId="0" borderId="35" xfId="0" applyNumberFormat="1" applyFont="1" applyBorder="1"/>
    <xf numFmtId="2" fontId="80" fillId="0" borderId="37" xfId="11" applyNumberFormat="1" applyFont="1" applyBorder="1" applyAlignment="1" applyProtection="1">
      <alignment horizontal="center"/>
      <protection hidden="1"/>
    </xf>
    <xf numFmtId="179" fontId="140" fillId="0" borderId="37" xfId="13" applyNumberFormat="1" applyFont="1" applyBorder="1" applyAlignment="1" applyProtection="1">
      <alignment horizontal="left" vertical="center"/>
      <protection hidden="1"/>
    </xf>
    <xf numFmtId="166" fontId="140"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30" fillId="0" borderId="37" xfId="16" applyNumberFormat="1" applyFont="1" applyFill="1" applyBorder="1" applyAlignment="1"/>
    <xf numFmtId="0" fontId="121" fillId="63" borderId="36" xfId="13" applyFont="1" applyFill="1" applyBorder="1" applyAlignment="1" applyProtection="1">
      <alignment horizontal="left" vertical="center"/>
      <protection hidden="1"/>
    </xf>
    <xf numFmtId="0" fontId="122" fillId="63" borderId="38" xfId="13" applyFont="1" applyFill="1" applyBorder="1" applyAlignment="1" applyProtection="1">
      <alignment horizontal="left" vertical="center"/>
      <protection hidden="1"/>
    </xf>
    <xf numFmtId="9" fontId="123" fillId="63" borderId="35" xfId="13" applyNumberFormat="1" applyFont="1" applyFill="1" applyBorder="1" applyAlignment="1" applyProtection="1">
      <alignment vertical="center"/>
      <protection hidden="1"/>
    </xf>
    <xf numFmtId="0" fontId="115"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40"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30"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40"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40" fillId="0" borderId="37" xfId="16" applyNumberFormat="1" applyFont="1" applyFill="1" applyBorder="1" applyAlignment="1" applyProtection="1">
      <alignment vertical="center"/>
      <protection hidden="1"/>
    </xf>
    <xf numFmtId="10" fontId="130" fillId="0" borderId="37" xfId="16" applyNumberFormat="1" applyFont="1" applyFill="1" applyBorder="1" applyAlignment="1" applyProtection="1">
      <alignment vertical="center"/>
      <protection hidden="1"/>
    </xf>
    <xf numFmtId="2" fontId="124" fillId="63" borderId="38" xfId="13" applyNumberFormat="1" applyFont="1" applyFill="1" applyBorder="1" applyAlignment="1" applyProtection="1">
      <alignment horizontal="center" wrapText="1"/>
      <protection hidden="1"/>
    </xf>
    <xf numFmtId="2" fontId="124"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1"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6"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2"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40"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30" fillId="0" borderId="37" xfId="0" applyNumberFormat="1" applyFont="1" applyBorder="1" applyAlignment="1">
      <alignment horizontal="center"/>
    </xf>
    <xf numFmtId="9" fontId="130"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22"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30" fillId="0" borderId="37" xfId="18" applyFont="1" applyBorder="1" applyAlignment="1">
      <alignment horizontal="center"/>
    </xf>
    <xf numFmtId="0" fontId="115"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30" fillId="0" borderId="37" xfId="8" applyFont="1" applyBorder="1"/>
    <xf numFmtId="0" fontId="122" fillId="63" borderId="36" xfId="9" applyFont="1" applyFill="1" applyBorder="1" applyAlignment="1" applyProtection="1">
      <alignment horizontal="left" vertical="center"/>
      <protection hidden="1"/>
    </xf>
    <xf numFmtId="0" fontId="123" fillId="63" borderId="38" xfId="10" applyFont="1" applyFill="1" applyBorder="1"/>
    <xf numFmtId="0" fontId="126" fillId="63" borderId="38" xfId="10" applyFont="1" applyFill="1" applyBorder="1"/>
    <xf numFmtId="0" fontId="126"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7"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8" xfId="10" applyFont="1" applyBorder="1"/>
    <xf numFmtId="0" fontId="78" fillId="0" borderId="37" xfId="9" applyFont="1" applyBorder="1" applyAlignment="1" applyProtection="1">
      <alignment horizontal="right"/>
      <protection hidden="1"/>
    </xf>
    <xf numFmtId="0" fontId="122" fillId="63" borderId="36" xfId="9" applyFont="1" applyFill="1" applyBorder="1" applyAlignment="1" applyProtection="1">
      <alignment vertical="center"/>
      <protection hidden="1"/>
    </xf>
    <xf numFmtId="0" fontId="78" fillId="0" borderId="37" xfId="9" applyFont="1" applyBorder="1" applyAlignment="1" applyProtection="1">
      <alignment horizontal="center" wrapText="1"/>
      <protection hidden="1"/>
    </xf>
    <xf numFmtId="173" fontId="115"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5" fillId="63" borderId="32" xfId="84" applyNumberFormat="1" applyFont="1" applyFill="1" applyBorder="1" applyAlignment="1">
      <alignment horizontal="left" vertical="top" wrapText="1"/>
    </xf>
    <xf numFmtId="2" fontId="115" fillId="63" borderId="32" xfId="84" applyNumberFormat="1" applyFont="1" applyFill="1" applyBorder="1" applyAlignment="1">
      <alignment vertical="top" wrapText="1"/>
    </xf>
    <xf numFmtId="2" fontId="78" fillId="0" borderId="37" xfId="84" applyNumberFormat="1" applyFont="1" applyBorder="1"/>
    <xf numFmtId="3" fontId="35" fillId="0" borderId="37" xfId="8" applyNumberFormat="1" applyFont="1" applyFill="1" applyBorder="1" applyAlignment="1">
      <alignment horizontal="center" vertical="top" wrapText="1"/>
    </xf>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0" fontId="78" fillId="2" borderId="37" xfId="84" applyFont="1" applyFill="1" applyBorder="1"/>
    <xf numFmtId="0" fontId="78" fillId="2" borderId="37" xfId="89" applyFont="1" applyFill="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30" fillId="2" borderId="38" xfId="8" applyNumberFormat="1" applyFont="1" applyFill="1" applyBorder="1" applyAlignment="1">
      <alignment horizontal="center" vertical="top" wrapText="1"/>
    </xf>
    <xf numFmtId="2" fontId="130" fillId="2" borderId="35" xfId="84" applyNumberFormat="1" applyFont="1" applyFill="1" applyBorder="1" applyAlignment="1">
      <alignment vertical="top" wrapText="1"/>
    </xf>
    <xf numFmtId="180" fontId="130" fillId="2" borderId="36" xfId="84" applyNumberFormat="1" applyFont="1" applyFill="1" applyBorder="1" applyAlignment="1">
      <alignment vertical="top" wrapText="1"/>
    </xf>
    <xf numFmtId="2" fontId="130" fillId="2" borderId="38" xfId="84" applyNumberFormat="1" applyFont="1" applyFill="1" applyBorder="1" applyAlignment="1">
      <alignment vertical="top" wrapText="1"/>
    </xf>
    <xf numFmtId="180" fontId="130" fillId="2" borderId="35" xfId="84" applyNumberFormat="1" applyFont="1" applyFill="1" applyBorder="1" applyAlignment="1">
      <alignment vertical="top" wrapText="1"/>
    </xf>
    <xf numFmtId="3" fontId="80" fillId="2" borderId="38" xfId="8" applyNumberFormat="1" applyFont="1" applyFill="1" applyBorder="1" applyAlignment="1">
      <alignment horizontal="center" vertical="top" wrapText="1"/>
    </xf>
    <xf numFmtId="3" fontId="35" fillId="2" borderId="37" xfId="8" applyNumberFormat="1" applyFont="1" applyFill="1" applyBorder="1" applyAlignment="1">
      <alignment horizontal="center"/>
    </xf>
    <xf numFmtId="3" fontId="130"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30"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40" fillId="2" borderId="37" xfId="18" applyFont="1" applyFill="1" applyBorder="1" applyAlignment="1" applyProtection="1">
      <alignment horizontal="center"/>
      <protection hidden="1"/>
    </xf>
    <xf numFmtId="9" fontId="132" fillId="64" borderId="37" xfId="16" applyFont="1" applyFill="1" applyBorder="1" applyAlignment="1" applyProtection="1">
      <alignment horizontal="center"/>
      <protection hidden="1"/>
    </xf>
    <xf numFmtId="9" fontId="136" fillId="64" borderId="37" xfId="16" applyFont="1" applyFill="1" applyBorder="1" applyAlignment="1" applyProtection="1">
      <alignment horizontal="center"/>
      <protection hidden="1"/>
    </xf>
    <xf numFmtId="173" fontId="81" fillId="0" borderId="0" xfId="8" applyNumberFormat="1" applyFont="1" applyAlignment="1">
      <alignment horizontal="left"/>
    </xf>
    <xf numFmtId="173" fontId="81" fillId="0" borderId="0" xfId="8" applyNumberFormat="1" applyFont="1" applyAlignment="1">
      <alignment horizontal="left" vertical="top"/>
    </xf>
    <xf numFmtId="180" fontId="77" fillId="65" borderId="37" xfId="18" applyNumberFormat="1" applyFont="1" applyFill="1" applyBorder="1" applyAlignment="1" applyProtection="1">
      <alignment horizontal="left" vertical="top"/>
      <protection hidden="1"/>
    </xf>
    <xf numFmtId="10" fontId="136" fillId="64" borderId="37" xfId="16" applyNumberFormat="1" applyFont="1" applyFill="1" applyBorder="1" applyAlignment="1" applyProtection="1">
      <alignment horizontal="center"/>
      <protection hidden="1"/>
    </xf>
    <xf numFmtId="49" fontId="78" fillId="0" borderId="0" xfId="0" applyNumberFormat="1" applyFont="1"/>
    <xf numFmtId="175" fontId="78" fillId="0" borderId="0" xfId="0" applyNumberFormat="1" applyFont="1"/>
    <xf numFmtId="9" fontId="130" fillId="0" borderId="0" xfId="0" applyNumberFormat="1" applyFont="1" applyAlignment="1">
      <alignment horizontal="center"/>
    </xf>
    <xf numFmtId="44" fontId="78" fillId="0" borderId="0" xfId="89" applyNumberFormat="1" applyFont="1"/>
    <xf numFmtId="1" fontId="78" fillId="0" borderId="37" xfId="0" applyNumberFormat="1" applyFont="1" applyBorder="1" applyAlignment="1">
      <alignment horizontal="center"/>
    </xf>
    <xf numFmtId="49" fontId="78" fillId="0" borderId="37" xfId="0" applyNumberFormat="1" applyFont="1" applyBorder="1"/>
    <xf numFmtId="174" fontId="35" fillId="0" borderId="37" xfId="0" applyNumberFormat="1" applyFont="1" applyBorder="1" applyAlignment="1">
      <alignment horizontal="center"/>
    </xf>
    <xf numFmtId="174" fontId="35" fillId="0" borderId="3" xfId="0" applyNumberFormat="1" applyFont="1" applyBorder="1" applyAlignment="1">
      <alignment horizontal="center"/>
    </xf>
    <xf numFmtId="0" fontId="78" fillId="0" borderId="3" xfId="0" applyFont="1" applyBorder="1"/>
    <xf numFmtId="0" fontId="78" fillId="0" borderId="32" xfId="0" applyFont="1" applyBorder="1"/>
    <xf numFmtId="0" fontId="35" fillId="0" borderId="15" xfId="0" applyFont="1" applyBorder="1" applyAlignment="1">
      <alignment horizontal="center" wrapText="1"/>
    </xf>
    <xf numFmtId="0" fontId="78" fillId="0" borderId="15" xfId="0" applyFont="1" applyBorder="1" applyAlignment="1">
      <alignment wrapText="1"/>
    </xf>
    <xf numFmtId="0" fontId="78" fillId="0" borderId="15" xfId="0" applyFont="1" applyBorder="1"/>
    <xf numFmtId="0" fontId="78" fillId="0" borderId="42" xfId="0" applyFont="1" applyBorder="1" applyAlignment="1">
      <alignment wrapText="1"/>
    </xf>
    <xf numFmtId="0" fontId="35" fillId="0" borderId="42" xfId="0" applyFont="1" applyBorder="1" applyAlignment="1">
      <alignment horizontal="center" wrapText="1"/>
    </xf>
    <xf numFmtId="0" fontId="35" fillId="0" borderId="32" xfId="0" applyFont="1" applyBorder="1" applyAlignment="1">
      <alignment horizontal="center"/>
    </xf>
    <xf numFmtId="0" fontId="78" fillId="0" borderId="15" xfId="0" applyFont="1" applyBorder="1" applyAlignment="1">
      <alignment horizontal="center" wrapText="1"/>
    </xf>
    <xf numFmtId="0" fontId="78" fillId="0" borderId="42" xfId="0" applyFont="1" applyBorder="1" applyAlignment="1">
      <alignment horizontal="center" wrapText="1"/>
    </xf>
    <xf numFmtId="49" fontId="7" fillId="0" borderId="0" xfId="0" applyNumberFormat="1" applyFont="1" applyAlignment="1" applyProtection="1">
      <alignment horizontal="center"/>
      <protection locked="0"/>
    </xf>
    <xf numFmtId="2" fontId="35" fillId="0" borderId="37" xfId="0" applyNumberFormat="1" applyFont="1" applyBorder="1" applyAlignment="1">
      <alignment horizontal="center"/>
    </xf>
    <xf numFmtId="2" fontId="35" fillId="0" borderId="35" xfId="0" applyNumberFormat="1" applyFont="1" applyBorder="1" applyAlignment="1">
      <alignment horizontal="center"/>
    </xf>
    <xf numFmtId="2" fontId="35" fillId="0" borderId="15" xfId="0" applyNumberFormat="1" applyFont="1" applyBorder="1" applyAlignment="1">
      <alignment horizontal="center" wrapText="1"/>
    </xf>
    <xf numFmtId="2" fontId="35" fillId="0" borderId="42" xfId="0" applyNumberFormat="1" applyFont="1" applyBorder="1" applyAlignment="1">
      <alignment horizontal="center" wrapText="1"/>
    </xf>
    <xf numFmtId="2" fontId="78" fillId="0" borderId="32" xfId="0" applyNumberFormat="1" applyFont="1" applyBorder="1" applyAlignment="1">
      <alignment horizontal="center"/>
    </xf>
    <xf numFmtId="3" fontId="35" fillId="66" borderId="37" xfId="8" applyNumberFormat="1" applyFont="1" applyFill="1" applyBorder="1" applyAlignment="1">
      <alignment horizontal="center" vertical="top" wrapText="1"/>
    </xf>
    <xf numFmtId="166" fontId="35" fillId="66" borderId="37" xfId="18" applyFont="1" applyFill="1" applyBorder="1" applyAlignment="1">
      <alignment horizontal="center" vertical="top" wrapText="1"/>
    </xf>
    <xf numFmtId="1" fontId="136" fillId="0" borderId="32" xfId="0" applyNumberFormat="1" applyFont="1" applyBorder="1" applyAlignment="1">
      <alignment horizontal="center"/>
    </xf>
    <xf numFmtId="10" fontId="65" fillId="0" borderId="0" xfId="16" applyNumberFormat="1" applyFont="1"/>
    <xf numFmtId="167" fontId="78" fillId="0" borderId="0" xfId="8" quotePrefix="1" applyFont="1"/>
    <xf numFmtId="0" fontId="78" fillId="0" borderId="37" xfId="0" applyFont="1" applyBorder="1" applyAlignment="1">
      <alignment wrapText="1"/>
    </xf>
    <xf numFmtId="0" fontId="35" fillId="0" borderId="15" xfId="59" applyFont="1" applyBorder="1" applyAlignment="1">
      <alignment horizontal="center" wrapText="1"/>
    </xf>
    <xf numFmtId="0" fontId="78" fillId="0" borderId="15" xfId="59" applyFont="1" applyBorder="1" applyAlignment="1">
      <alignment wrapText="1"/>
    </xf>
    <xf numFmtId="2" fontId="35" fillId="0" borderId="15" xfId="59" applyNumberFormat="1" applyFont="1" applyBorder="1" applyAlignment="1">
      <alignment horizontal="center" wrapText="1"/>
    </xf>
    <xf numFmtId="0" fontId="82" fillId="0" borderId="0" xfId="0" applyFont="1" applyAlignment="1">
      <alignment horizontal="center"/>
    </xf>
    <xf numFmtId="0" fontId="81" fillId="0" borderId="0" xfId="0" applyFont="1" applyAlignment="1">
      <alignment horizontal="center"/>
    </xf>
    <xf numFmtId="0" fontId="77" fillId="0" borderId="0" xfId="0" applyFont="1" applyAlignment="1">
      <alignment horizontal="center"/>
    </xf>
    <xf numFmtId="0" fontId="84" fillId="0" borderId="0" xfId="0" applyFont="1" applyAlignment="1">
      <alignment horizontal="center"/>
    </xf>
    <xf numFmtId="14" fontId="76" fillId="0" borderId="0" xfId="63" applyNumberFormat="1" applyFont="1" applyAlignment="1">
      <alignment horizontal="left"/>
    </xf>
    <xf numFmtId="1" fontId="130" fillId="0" borderId="37" xfId="8" applyNumberFormat="1" applyFont="1" applyBorder="1" applyAlignment="1">
      <alignment horizontal="center"/>
    </xf>
    <xf numFmtId="14" fontId="76" fillId="0" borderId="0" xfId="12" applyNumberFormat="1" applyFont="1" applyAlignment="1">
      <alignment horizontal="left"/>
    </xf>
    <xf numFmtId="14" fontId="76" fillId="0" borderId="0" xfId="0" applyNumberFormat="1" applyFont="1" applyAlignment="1">
      <alignment horizontal="left"/>
    </xf>
    <xf numFmtId="173" fontId="78" fillId="0" borderId="0" xfId="0" applyNumberFormat="1" applyFont="1" applyAlignment="1">
      <alignment horizontal="center" vertical="center"/>
    </xf>
    <xf numFmtId="44" fontId="85" fillId="0" borderId="0" xfId="89" applyNumberFormat="1" applyFont="1"/>
    <xf numFmtId="166" fontId="130" fillId="0" borderId="37" xfId="18" applyFont="1" applyFill="1" applyBorder="1"/>
    <xf numFmtId="173" fontId="130" fillId="0" borderId="0" xfId="8" applyNumberFormat="1" applyFont="1" applyAlignment="1">
      <alignment horizontal="center"/>
    </xf>
    <xf numFmtId="166" fontId="35" fillId="2" borderId="37" xfId="18" applyFont="1" applyFill="1" applyBorder="1" applyAlignment="1">
      <alignment horizontal="right"/>
    </xf>
    <xf numFmtId="43" fontId="65" fillId="0" borderId="0" xfId="0" applyNumberFormat="1" applyFont="1"/>
    <xf numFmtId="44" fontId="78" fillId="0" borderId="0" xfId="84" applyNumberFormat="1" applyFont="1"/>
    <xf numFmtId="182" fontId="115" fillId="63" borderId="32" xfId="8" applyNumberFormat="1" applyFont="1" applyFill="1" applyBorder="1" applyAlignment="1">
      <alignment horizontal="center" vertical="top" wrapText="1"/>
    </xf>
    <xf numFmtId="2" fontId="78" fillId="64" borderId="37" xfId="13" applyNumberFormat="1" applyFont="1" applyFill="1" applyBorder="1" applyAlignment="1" applyProtection="1">
      <alignment horizontal="center"/>
      <protection hidden="1"/>
    </xf>
    <xf numFmtId="0" fontId="130" fillId="0" borderId="37" xfId="0" applyFont="1" applyBorder="1" applyAlignment="1">
      <alignment horizontal="center"/>
    </xf>
    <xf numFmtId="1" fontId="128" fillId="65" borderId="37" xfId="9" applyNumberFormat="1" applyFont="1" applyFill="1" applyBorder="1" applyAlignment="1" applyProtection="1">
      <alignment horizontal="center" vertical="top"/>
      <protection hidden="1"/>
    </xf>
    <xf numFmtId="2" fontId="65" fillId="0" borderId="0" xfId="0" applyNumberFormat="1" applyFont="1"/>
    <xf numFmtId="3" fontId="140" fillId="0" borderId="37" xfId="62" applyNumberFormat="1" applyFont="1" applyBorder="1" applyAlignment="1" applyProtection="1">
      <alignment horizontal="center"/>
      <protection hidden="1"/>
    </xf>
    <xf numFmtId="1" fontId="115" fillId="63" borderId="0" xfId="0" applyNumberFormat="1" applyFont="1" applyFill="1" applyAlignment="1">
      <alignment horizontal="center"/>
    </xf>
    <xf numFmtId="167" fontId="78" fillId="0" borderId="0" xfId="8" applyFont="1" applyAlignment="1">
      <alignment horizontal="left"/>
    </xf>
    <xf numFmtId="1" fontId="35" fillId="64" borderId="37" xfId="8" applyNumberFormat="1" applyFont="1" applyFill="1" applyBorder="1" applyAlignment="1">
      <alignment horizontal="center"/>
    </xf>
    <xf numFmtId="1" fontId="136" fillId="0" borderId="37" xfId="0" applyNumberFormat="1" applyFont="1" applyBorder="1" applyAlignment="1">
      <alignment horizontal="center"/>
    </xf>
    <xf numFmtId="0" fontId="78" fillId="0" borderId="37" xfId="0" applyFont="1" applyBorder="1" applyAlignment="1">
      <alignment horizontal="center" wrapText="1"/>
    </xf>
    <xf numFmtId="0" fontId="78" fillId="0" borderId="37" xfId="8" applyNumberFormat="1" applyFont="1" applyFill="1" applyBorder="1" applyAlignment="1"/>
    <xf numFmtId="2" fontId="78" fillId="0" borderId="37" xfId="0" applyNumberFormat="1" applyFont="1" applyBorder="1" applyAlignment="1">
      <alignment horizontal="center"/>
    </xf>
    <xf numFmtId="1" fontId="84" fillId="0" borderId="37" xfId="0" applyNumberFormat="1" applyFont="1" applyBorder="1" applyAlignment="1">
      <alignment horizontal="center"/>
    </xf>
    <xf numFmtId="0" fontId="78" fillId="0" borderId="37" xfId="0" applyFont="1" applyBorder="1" applyAlignment="1">
      <alignment horizontal="center"/>
    </xf>
    <xf numFmtId="0" fontId="84" fillId="0" borderId="37" xfId="0" applyFont="1" applyBorder="1" applyAlignment="1">
      <alignment horizontal="center"/>
    </xf>
    <xf numFmtId="2" fontId="78" fillId="0" borderId="43" xfId="11" applyNumberFormat="1" applyFont="1" applyBorder="1" applyProtection="1">
      <protection hidden="1"/>
    </xf>
    <xf numFmtId="0" fontId="92" fillId="0" borderId="43" xfId="13" applyFont="1" applyBorder="1" applyAlignment="1" applyProtection="1">
      <alignment horizontal="left" vertical="center"/>
      <protection hidden="1"/>
    </xf>
    <xf numFmtId="198" fontId="78" fillId="0" borderId="0" xfId="84" applyNumberFormat="1" applyFont="1"/>
    <xf numFmtId="166" fontId="80" fillId="2" borderId="37" xfId="18" applyFont="1" applyFill="1" applyBorder="1" applyAlignment="1">
      <alignment vertical="top" wrapText="1"/>
    </xf>
    <xf numFmtId="0" fontId="78" fillId="0" borderId="39" xfId="0" applyFont="1" applyBorder="1"/>
    <xf numFmtId="1" fontId="88" fillId="0" borderId="39" xfId="61" applyNumberFormat="1" applyFont="1" applyBorder="1" applyAlignment="1">
      <alignment horizontal="center"/>
    </xf>
    <xf numFmtId="1" fontId="80" fillId="0" borderId="39" xfId="61" applyNumberFormat="1" applyFont="1" applyBorder="1" applyAlignment="1">
      <alignment horizontal="center"/>
    </xf>
    <xf numFmtId="0" fontId="149" fillId="0" borderId="0" xfId="0" applyFont="1"/>
    <xf numFmtId="0" fontId="35" fillId="2" borderId="37" xfId="18" applyNumberFormat="1" applyFont="1" applyFill="1" applyBorder="1" applyAlignment="1">
      <alignment horizontal="center"/>
    </xf>
    <xf numFmtId="173" fontId="79" fillId="63" borderId="34" xfId="8" applyNumberFormat="1" applyFont="1" applyFill="1" applyBorder="1" applyAlignment="1">
      <alignment horizontal="center" vertical="center" wrapText="1"/>
    </xf>
    <xf numFmtId="173" fontId="79" fillId="63" borderId="2" xfId="8" applyNumberFormat="1" applyFont="1" applyFill="1" applyBorder="1" applyAlignment="1">
      <alignment horizontal="center" vertical="center" wrapText="1"/>
    </xf>
    <xf numFmtId="173" fontId="79" fillId="63" borderId="36" xfId="8" applyNumberFormat="1" applyFont="1" applyFill="1" applyBorder="1" applyAlignment="1">
      <alignment horizontal="center" vertical="center" wrapText="1"/>
    </xf>
    <xf numFmtId="173" fontId="79" fillId="63" borderId="38" xfId="8" applyNumberFormat="1" applyFont="1" applyFill="1" applyBorder="1" applyAlignment="1">
      <alignment horizontal="center" vertical="center" wrapText="1"/>
    </xf>
    <xf numFmtId="2" fontId="115" fillId="63" borderId="36" xfId="0" applyNumberFormat="1" applyFont="1" applyFill="1" applyBorder="1" applyAlignment="1">
      <alignment horizontal="center" vertical="center" wrapText="1"/>
    </xf>
    <xf numFmtId="2" fontId="115" fillId="63" borderId="38" xfId="0" applyNumberFormat="1" applyFont="1" applyFill="1" applyBorder="1" applyAlignment="1">
      <alignment horizontal="center" vertical="center" wrapText="1"/>
    </xf>
    <xf numFmtId="2" fontId="115" fillId="63" borderId="35" xfId="0" applyNumberFormat="1" applyFont="1" applyFill="1" applyBorder="1" applyAlignment="1">
      <alignment horizontal="center" vertical="center" wrapText="1"/>
    </xf>
    <xf numFmtId="167" fontId="117" fillId="63" borderId="0" xfId="8" applyFont="1" applyFill="1" applyBorder="1" applyAlignment="1">
      <alignment horizontal="center" vertical="top" wrapText="1"/>
    </xf>
    <xf numFmtId="167" fontId="117" fillId="63" borderId="2" xfId="8" applyFont="1" applyFill="1" applyBorder="1" applyAlignment="1">
      <alignment horizontal="center" vertical="top" wrapText="1"/>
    </xf>
    <xf numFmtId="49" fontId="115" fillId="63" borderId="36" xfId="63" applyNumberFormat="1" applyFont="1" applyFill="1" applyBorder="1" applyAlignment="1">
      <alignment horizontal="left" vertical="top" wrapText="1"/>
    </xf>
    <xf numFmtId="49" fontId="115" fillId="62" borderId="38" xfId="63" applyNumberFormat="1" applyFont="1" applyFill="1" applyBorder="1" applyAlignment="1">
      <alignment horizontal="left" vertical="top" wrapText="1"/>
    </xf>
    <xf numFmtId="49" fontId="115"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4" fillId="63" borderId="36" xfId="13" applyNumberFormat="1" applyFont="1" applyFill="1" applyBorder="1" applyAlignment="1" applyProtection="1">
      <alignment horizontal="center" vertical="center" wrapText="1"/>
      <protection hidden="1"/>
    </xf>
    <xf numFmtId="2" fontId="124" fillId="63" borderId="38" xfId="13" applyNumberFormat="1" applyFont="1" applyFill="1" applyBorder="1" applyAlignment="1" applyProtection="1">
      <alignment horizontal="center" vertical="center" wrapText="1"/>
      <protection hidden="1"/>
    </xf>
    <xf numFmtId="2" fontId="124" fillId="63" borderId="35" xfId="13" applyNumberFormat="1" applyFont="1" applyFill="1" applyBorder="1" applyAlignment="1" applyProtection="1">
      <alignment horizontal="center" vertical="center" wrapText="1"/>
      <protection hidden="1"/>
    </xf>
    <xf numFmtId="2" fontId="124" fillId="63" borderId="36" xfId="13" applyNumberFormat="1" applyFont="1" applyFill="1" applyBorder="1" applyAlignment="1" applyProtection="1">
      <alignment horizontal="left" vertical="center" wrapText="1"/>
      <protection hidden="1"/>
    </xf>
    <xf numFmtId="2" fontId="124" fillId="63" borderId="38" xfId="13" applyNumberFormat="1" applyFont="1" applyFill="1" applyBorder="1" applyAlignment="1" applyProtection="1">
      <alignment horizontal="left" vertical="center" wrapText="1"/>
      <protection hidden="1"/>
    </xf>
    <xf numFmtId="2" fontId="124" fillId="63" borderId="35" xfId="13" applyNumberFormat="1" applyFont="1" applyFill="1" applyBorder="1" applyAlignment="1" applyProtection="1">
      <alignment horizontal="left" vertical="center" wrapText="1"/>
      <protection hidden="1"/>
    </xf>
    <xf numFmtId="2" fontId="124" fillId="63" borderId="36" xfId="3" applyNumberFormat="1" applyFont="1" applyFill="1" applyBorder="1" applyAlignment="1" applyProtection="1">
      <alignment horizontal="center" vertical="center" wrapText="1"/>
      <protection hidden="1"/>
    </xf>
    <xf numFmtId="0" fontId="115" fillId="62" borderId="35" xfId="0" applyFont="1" applyFill="1" applyBorder="1" applyAlignment="1">
      <alignment horizontal="center" vertical="center" wrapText="1"/>
    </xf>
    <xf numFmtId="0" fontId="78" fillId="0" borderId="0" xfId="0" applyFont="1" applyAlignment="1">
      <alignment horizontal="left" vertical="top" wrapText="1"/>
    </xf>
    <xf numFmtId="2" fontId="124" fillId="63" borderId="37" xfId="13" applyNumberFormat="1" applyFont="1" applyFill="1" applyBorder="1" applyAlignment="1" applyProtection="1">
      <alignment horizontal="center" vertical="center" wrapText="1"/>
      <protection hidden="1"/>
    </xf>
    <xf numFmtId="2" fontId="124" fillId="62" borderId="37"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xf numFmtId="0" fontId="115" fillId="63" borderId="32" xfId="84" applyFont="1" applyFill="1" applyBorder="1" applyAlignment="1">
      <alignment horizontal="left" vertical="top" wrapText="1"/>
    </xf>
    <xf numFmtId="0" fontId="115" fillId="62" borderId="41" xfId="84" applyFont="1" applyFill="1" applyBorder="1" applyAlignment="1">
      <alignment horizontal="left" vertical="top" wrapText="1"/>
    </xf>
    <xf numFmtId="0" fontId="115" fillId="62" borderId="3" xfId="84" applyFont="1" applyFill="1" applyBorder="1" applyAlignment="1">
      <alignment horizontal="left" vertical="top" wrapText="1"/>
    </xf>
    <xf numFmtId="0" fontId="110" fillId="0" borderId="39" xfId="84" applyFont="1" applyBorder="1" applyAlignment="1">
      <alignment horizontal="left" vertical="top" wrapText="1"/>
    </xf>
    <xf numFmtId="0" fontId="110" fillId="0" borderId="0" xfId="84" applyFont="1" applyAlignment="1">
      <alignment horizontal="left" vertical="top" wrapText="1"/>
    </xf>
    <xf numFmtId="0" fontId="111" fillId="0" borderId="0" xfId="89" applyFont="1" applyAlignment="1">
      <alignment horizontal="left" vertical="center" wrapText="1"/>
    </xf>
    <xf numFmtId="0" fontId="111" fillId="0" borderId="0" xfId="89" applyFont="1" applyAlignment="1">
      <alignment horizontal="left" vertical="center"/>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9">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4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183553</xdr:colOff>
      <xdr:row>36</xdr:row>
      <xdr:rowOff>224</xdr:rowOff>
    </xdr:from>
    <xdr:to>
      <xdr:col>12</xdr:col>
      <xdr:colOff>78778</xdr:colOff>
      <xdr:row>41</xdr:row>
      <xdr:rowOff>44823</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478082" y="7015106"/>
          <a:ext cx="5722284" cy="8850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egevens/Excel/Calc/AZR/AZR%20psychiatrie.xls" TargetMode="External"/><Relationship Id="rId1" Type="http://schemas.openxmlformats.org/officeDocument/2006/relationships/externalLinkPath" Target="/Gegevens/Excel/Calc/AZR/AZR%20psychiatri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SG%20Klanten%20actief/CSG%20West/97032%20NKI-AVL/Schoonmaak/Programma's%20Huidig/Nieuw%20en%20Oudbouw%20Samen/CSG/01025%20Telfort%20A'dam/01025%20Programma/Progr.Telfort-Entree1-kan254.xls" TargetMode="External"/><Relationship Id="rId1" Type="http://schemas.openxmlformats.org/officeDocument/2006/relationships/externalLinkPath" Target="/CSG%20Klanten%20actief/CSG%20West/97032%20NKI-AVL/Schoonmaak/Programma's%20Huidig/Nieuw%20en%20Oudbouw%20Samen/CSG/01025%20Telfort%20A'dam/01025%20Programma/Progr.Telfort-Entree1-kan254.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0ATIR%20Werkdocumenten/%20%20ATIR%20in%20%20behandeling/Tarieven%202004/atir.xls" TargetMode="External"/><Relationship Id="rId1" Type="http://schemas.openxmlformats.org/officeDocument/2006/relationships/externalLinkPath" Target="/%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CSG%20West/97032%20NKI-AVL%202004/Schoonmaak/Nieuwbouw/Contractbeheer/Calculaties/20040104%20Calculatie%20NKI%20nieuwbouw%20revisie%2003.xls" TargetMode="External"/><Relationship Id="rId1" Type="http://schemas.openxmlformats.org/officeDocument/2006/relationships/externalLinkPath" Target="/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CSG%20Klanten%20actief/CSG%20West/07015%20Altrecht/Schoonmaak/Programma/07%201018%20Calculatie%20Altrecht.XLS" TargetMode="External"/><Relationship Id="rId1" Type="http://schemas.openxmlformats.org/officeDocument/2006/relationships/externalLinkPath" Target="/CSG%20Klanten%20actief/CSG%20West/07015%20Altrecht/Schoonmaak/Programma/07%201018%20Calculatie%20Altrecht.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CSG%20Klanten%20actief/CSG%20West/97032%20NKI-AVL/Schoonmaak/Programma%20tbv%20Aanbesteding/06%200328%20Programma%20NKIAvL.XLS" TargetMode="External"/><Relationship Id="rId1" Type="http://schemas.openxmlformats.org/officeDocument/2006/relationships/externalLinkPath" Target="/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Gom%20Schoonhouden/Calculatiemodellen/kladmarco2.xls" TargetMode="External"/><Relationship Id="rId1" Type="http://schemas.openxmlformats.org/officeDocument/2006/relationships/externalLinkPath" Target="/Gom%20Schoonhouden/Calculatiemodellen/kladmarc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 val="sorteer_op_code_oud1"/>
      <sheetName val="sorteer_op_nr_oud1"/>
      <sheetName val="Mor_Li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 val="#REF"/>
      <sheetName val="Vaste_gegevens1"/>
      <sheetName val="Norm_&amp;_Fre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itgangspunten"/>
      <sheetName val="Normblad"/>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40" t="s">
        <v>0</v>
      </c>
      <c r="B1" s="41" t="str">
        <f>'2-Kosten per locatie'!B3</f>
        <v>Rijn IJssel</v>
      </c>
    </row>
    <row r="2" spans="1:13" ht="15.6">
      <c r="A2" s="40" t="s">
        <v>1</v>
      </c>
      <c r="B2" s="41" t="str">
        <f ca="1">MID(CELL("bestandsnaam",$B$11),SEARCH("]",CELL("bestandsnaam",$B$11),1)+1,256)</f>
        <v>1-Uitgangspunten</v>
      </c>
    </row>
    <row r="3" spans="1:13" ht="15.6">
      <c r="A3" s="40" t="s">
        <v>2</v>
      </c>
      <c r="B3" s="41" t="str">
        <f>'2-Kosten per locatie'!B5</f>
        <v>Divers</v>
      </c>
    </row>
    <row r="4" spans="1:13" ht="15.6">
      <c r="A4" s="40" t="s">
        <v>3</v>
      </c>
      <c r="B4" s="41" t="str">
        <f>'2-Kosten per locatie'!B6</f>
        <v>RIJSDVGB2026</v>
      </c>
      <c r="G4" s="39"/>
      <c r="H4" s="39"/>
      <c r="I4" s="39"/>
      <c r="J4" s="39"/>
      <c r="K4" s="39"/>
      <c r="L4" s="39"/>
      <c r="M4" s="3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76"/>
  <sheetViews>
    <sheetView showGridLines="0" zoomScaleNormal="10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65" customWidth="1"/>
    <col min="2" max="2" width="30.5546875" style="166" bestFit="1" customWidth="1"/>
    <col min="3" max="3" width="42.5546875" style="166" customWidth="1"/>
    <col min="4" max="4" width="12.109375" style="165" customWidth="1"/>
    <col min="5" max="5" width="18.33203125" style="167" customWidth="1"/>
    <col min="6" max="6" width="16.109375" style="168" customWidth="1"/>
    <col min="7" max="7" width="13.6640625" style="167" customWidth="1"/>
    <col min="8" max="8" width="15.88671875" style="167" customWidth="1"/>
    <col min="9" max="244" width="13.6640625" style="29"/>
    <col min="245" max="245" width="22.109375" style="29" customWidth="1"/>
    <col min="246" max="252" width="13.6640625" style="29" customWidth="1"/>
    <col min="253" max="253" width="15.88671875" style="29" customWidth="1"/>
    <col min="254" max="254" width="16.5546875" style="29" bestFit="1" customWidth="1"/>
    <col min="255" max="255" width="13.6640625" style="29" customWidth="1"/>
    <col min="256" max="256" width="17.109375" style="29" bestFit="1" customWidth="1"/>
    <col min="257" max="257" width="4" style="29" customWidth="1"/>
    <col min="258" max="258" width="13.6640625" style="29" customWidth="1"/>
    <col min="259" max="500" width="13.6640625" style="29"/>
    <col min="501" max="501" width="22.109375" style="29" customWidth="1"/>
    <col min="502" max="508" width="13.6640625" style="29" customWidth="1"/>
    <col min="509" max="509" width="15.88671875" style="29" customWidth="1"/>
    <col min="510" max="510" width="16.5546875" style="29" bestFit="1" customWidth="1"/>
    <col min="511" max="511" width="13.6640625" style="29" customWidth="1"/>
    <col min="512" max="512" width="17.109375" style="29" bestFit="1" customWidth="1"/>
    <col min="513" max="513" width="4" style="29" customWidth="1"/>
    <col min="514" max="514" width="13.6640625" style="29" customWidth="1"/>
    <col min="515" max="756" width="13.6640625" style="29"/>
    <col min="757" max="757" width="22.109375" style="29" customWidth="1"/>
    <col min="758" max="764" width="13.6640625" style="29" customWidth="1"/>
    <col min="765" max="765" width="15.88671875" style="29" customWidth="1"/>
    <col min="766" max="766" width="16.5546875" style="29" bestFit="1" customWidth="1"/>
    <col min="767" max="767" width="13.6640625" style="29" customWidth="1"/>
    <col min="768" max="768" width="17.109375" style="29" bestFit="1" customWidth="1"/>
    <col min="769" max="769" width="4" style="29" customWidth="1"/>
    <col min="770" max="770" width="13.6640625" style="29" customWidth="1"/>
    <col min="771" max="1012" width="13.6640625" style="29"/>
    <col min="1013" max="1013" width="22.109375" style="29" customWidth="1"/>
    <col min="1014" max="1020" width="13.6640625" style="29" customWidth="1"/>
    <col min="1021" max="1021" width="15.88671875" style="29" customWidth="1"/>
    <col min="1022" max="1022" width="16.5546875" style="29" bestFit="1" customWidth="1"/>
    <col min="1023" max="1023" width="13.6640625" style="29" customWidth="1"/>
    <col min="1024" max="1024" width="17.109375" style="29" bestFit="1" customWidth="1"/>
    <col min="1025" max="1025" width="4" style="29" customWidth="1"/>
    <col min="1026" max="1026" width="13.6640625" style="29" customWidth="1"/>
    <col min="1027" max="1268" width="13.6640625" style="29"/>
    <col min="1269" max="1269" width="22.109375" style="29" customWidth="1"/>
    <col min="1270" max="1276" width="13.6640625" style="29" customWidth="1"/>
    <col min="1277" max="1277" width="15.88671875" style="29" customWidth="1"/>
    <col min="1278" max="1278" width="16.5546875" style="29" bestFit="1" customWidth="1"/>
    <col min="1279" max="1279" width="13.6640625" style="29" customWidth="1"/>
    <col min="1280" max="1280" width="17.109375" style="29" bestFit="1" customWidth="1"/>
    <col min="1281" max="1281" width="4" style="29" customWidth="1"/>
    <col min="1282" max="1282" width="13.6640625" style="29" customWidth="1"/>
    <col min="1283" max="1524" width="13.6640625" style="29"/>
    <col min="1525" max="1525" width="22.109375" style="29" customWidth="1"/>
    <col min="1526" max="1532" width="13.6640625" style="29" customWidth="1"/>
    <col min="1533" max="1533" width="15.88671875" style="29" customWidth="1"/>
    <col min="1534" max="1534" width="16.5546875" style="29" bestFit="1" customWidth="1"/>
    <col min="1535" max="1535" width="13.6640625" style="29" customWidth="1"/>
    <col min="1536" max="1536" width="17.109375" style="29" bestFit="1" customWidth="1"/>
    <col min="1537" max="1537" width="4" style="29" customWidth="1"/>
    <col min="1538" max="1538" width="13.6640625" style="29" customWidth="1"/>
    <col min="1539" max="1780" width="13.6640625" style="29"/>
    <col min="1781" max="1781" width="22.109375" style="29" customWidth="1"/>
    <col min="1782" max="1788" width="13.6640625" style="29" customWidth="1"/>
    <col min="1789" max="1789" width="15.88671875" style="29" customWidth="1"/>
    <col min="1790" max="1790" width="16.5546875" style="29" bestFit="1" customWidth="1"/>
    <col min="1791" max="1791" width="13.6640625" style="29" customWidth="1"/>
    <col min="1792" max="1792" width="17.109375" style="29" bestFit="1" customWidth="1"/>
    <col min="1793" max="1793" width="4" style="29" customWidth="1"/>
    <col min="1794" max="1794" width="13.6640625" style="29" customWidth="1"/>
    <col min="1795" max="2036" width="13.6640625" style="29"/>
    <col min="2037" max="2037" width="22.109375" style="29" customWidth="1"/>
    <col min="2038" max="2044" width="13.6640625" style="29" customWidth="1"/>
    <col min="2045" max="2045" width="15.88671875" style="29" customWidth="1"/>
    <col min="2046" max="2046" width="16.5546875" style="29" bestFit="1" customWidth="1"/>
    <col min="2047" max="2047" width="13.6640625" style="29" customWidth="1"/>
    <col min="2048" max="2048" width="17.109375" style="29" bestFit="1" customWidth="1"/>
    <col min="2049" max="2049" width="4" style="29" customWidth="1"/>
    <col min="2050" max="2050" width="13.6640625" style="29" customWidth="1"/>
    <col min="2051" max="2292" width="13.6640625" style="29"/>
    <col min="2293" max="2293" width="22.109375" style="29" customWidth="1"/>
    <col min="2294" max="2300" width="13.6640625" style="29" customWidth="1"/>
    <col min="2301" max="2301" width="15.88671875" style="29" customWidth="1"/>
    <col min="2302" max="2302" width="16.5546875" style="29" bestFit="1" customWidth="1"/>
    <col min="2303" max="2303" width="13.6640625" style="29" customWidth="1"/>
    <col min="2304" max="2304" width="17.109375" style="29" bestFit="1" customWidth="1"/>
    <col min="2305" max="2305" width="4" style="29" customWidth="1"/>
    <col min="2306" max="2306" width="13.6640625" style="29" customWidth="1"/>
    <col min="2307" max="2548" width="13.6640625" style="29"/>
    <col min="2549" max="2549" width="22.109375" style="29" customWidth="1"/>
    <col min="2550" max="2556" width="13.6640625" style="29" customWidth="1"/>
    <col min="2557" max="2557" width="15.88671875" style="29" customWidth="1"/>
    <col min="2558" max="2558" width="16.5546875" style="29" bestFit="1" customWidth="1"/>
    <col min="2559" max="2559" width="13.6640625" style="29" customWidth="1"/>
    <col min="2560" max="2560" width="17.109375" style="29" bestFit="1" customWidth="1"/>
    <col min="2561" max="2561" width="4" style="29" customWidth="1"/>
    <col min="2562" max="2562" width="13.6640625" style="29" customWidth="1"/>
    <col min="2563" max="2804" width="13.6640625" style="29"/>
    <col min="2805" max="2805" width="22.109375" style="29" customWidth="1"/>
    <col min="2806" max="2812" width="13.6640625" style="29" customWidth="1"/>
    <col min="2813" max="2813" width="15.88671875" style="29" customWidth="1"/>
    <col min="2814" max="2814" width="16.5546875" style="29" bestFit="1" customWidth="1"/>
    <col min="2815" max="2815" width="13.6640625" style="29" customWidth="1"/>
    <col min="2816" max="2816" width="17.109375" style="29" bestFit="1" customWidth="1"/>
    <col min="2817" max="2817" width="4" style="29" customWidth="1"/>
    <col min="2818" max="2818" width="13.6640625" style="29" customWidth="1"/>
    <col min="2819" max="3060" width="13.6640625" style="29"/>
    <col min="3061" max="3061" width="22.109375" style="29" customWidth="1"/>
    <col min="3062" max="3068" width="13.6640625" style="29" customWidth="1"/>
    <col min="3069" max="3069" width="15.88671875" style="29" customWidth="1"/>
    <col min="3070" max="3070" width="16.5546875" style="29" bestFit="1" customWidth="1"/>
    <col min="3071" max="3071" width="13.6640625" style="29" customWidth="1"/>
    <col min="3072" max="3072" width="17.109375" style="29" bestFit="1" customWidth="1"/>
    <col min="3073" max="3073" width="4" style="29" customWidth="1"/>
    <col min="3074" max="3074" width="13.6640625" style="29" customWidth="1"/>
    <col min="3075" max="3316" width="13.6640625" style="29"/>
    <col min="3317" max="3317" width="22.109375" style="29" customWidth="1"/>
    <col min="3318" max="3324" width="13.6640625" style="29" customWidth="1"/>
    <col min="3325" max="3325" width="15.88671875" style="29" customWidth="1"/>
    <col min="3326" max="3326" width="16.5546875" style="29" bestFit="1" customWidth="1"/>
    <col min="3327" max="3327" width="13.6640625" style="29" customWidth="1"/>
    <col min="3328" max="3328" width="17.109375" style="29" bestFit="1" customWidth="1"/>
    <col min="3329" max="3329" width="4" style="29" customWidth="1"/>
    <col min="3330" max="3330" width="13.6640625" style="29" customWidth="1"/>
    <col min="3331" max="3572" width="13.6640625" style="29"/>
    <col min="3573" max="3573" width="22.109375" style="29" customWidth="1"/>
    <col min="3574" max="3580" width="13.6640625" style="29" customWidth="1"/>
    <col min="3581" max="3581" width="15.88671875" style="29" customWidth="1"/>
    <col min="3582" max="3582" width="16.5546875" style="29" bestFit="1" customWidth="1"/>
    <col min="3583" max="3583" width="13.6640625" style="29" customWidth="1"/>
    <col min="3584" max="3584" width="17.109375" style="29" bestFit="1" customWidth="1"/>
    <col min="3585" max="3585" width="4" style="29" customWidth="1"/>
    <col min="3586" max="3586" width="13.6640625" style="29" customWidth="1"/>
    <col min="3587" max="3828" width="13.6640625" style="29"/>
    <col min="3829" max="3829" width="22.109375" style="29" customWidth="1"/>
    <col min="3830" max="3836" width="13.6640625" style="29" customWidth="1"/>
    <col min="3837" max="3837" width="15.88671875" style="29" customWidth="1"/>
    <col min="3838" max="3838" width="16.5546875" style="29" bestFit="1" customWidth="1"/>
    <col min="3839" max="3839" width="13.6640625" style="29" customWidth="1"/>
    <col min="3840" max="3840" width="17.109375" style="29" bestFit="1" customWidth="1"/>
    <col min="3841" max="3841" width="4" style="29" customWidth="1"/>
    <col min="3842" max="3842" width="13.6640625" style="29" customWidth="1"/>
    <col min="3843" max="4084" width="13.6640625" style="29"/>
    <col min="4085" max="4085" width="22.109375" style="29" customWidth="1"/>
    <col min="4086" max="4092" width="13.6640625" style="29" customWidth="1"/>
    <col min="4093" max="4093" width="15.88671875" style="29" customWidth="1"/>
    <col min="4094" max="4094" width="16.5546875" style="29" bestFit="1" customWidth="1"/>
    <col min="4095" max="4095" width="13.6640625" style="29" customWidth="1"/>
    <col min="4096" max="4096" width="17.109375" style="29" bestFit="1" customWidth="1"/>
    <col min="4097" max="4097" width="4" style="29" customWidth="1"/>
    <col min="4098" max="4098" width="13.6640625" style="29" customWidth="1"/>
    <col min="4099" max="4340" width="13.6640625" style="29"/>
    <col min="4341" max="4341" width="22.109375" style="29" customWidth="1"/>
    <col min="4342" max="4348" width="13.6640625" style="29" customWidth="1"/>
    <col min="4349" max="4349" width="15.88671875" style="29" customWidth="1"/>
    <col min="4350" max="4350" width="16.5546875" style="29" bestFit="1" customWidth="1"/>
    <col min="4351" max="4351" width="13.6640625" style="29" customWidth="1"/>
    <col min="4352" max="4352" width="17.109375" style="29" bestFit="1" customWidth="1"/>
    <col min="4353" max="4353" width="4" style="29" customWidth="1"/>
    <col min="4354" max="4354" width="13.6640625" style="29" customWidth="1"/>
    <col min="4355" max="4596" width="13.6640625" style="29"/>
    <col min="4597" max="4597" width="22.109375" style="29" customWidth="1"/>
    <col min="4598" max="4604" width="13.6640625" style="29" customWidth="1"/>
    <col min="4605" max="4605" width="15.88671875" style="29" customWidth="1"/>
    <col min="4606" max="4606" width="16.5546875" style="29" bestFit="1" customWidth="1"/>
    <col min="4607" max="4607" width="13.6640625" style="29" customWidth="1"/>
    <col min="4608" max="4608" width="17.109375" style="29" bestFit="1" customWidth="1"/>
    <col min="4609" max="4609" width="4" style="29" customWidth="1"/>
    <col min="4610" max="4610" width="13.6640625" style="29" customWidth="1"/>
    <col min="4611" max="4852" width="13.6640625" style="29"/>
    <col min="4853" max="4853" width="22.109375" style="29" customWidth="1"/>
    <col min="4854" max="4860" width="13.6640625" style="29" customWidth="1"/>
    <col min="4861" max="4861" width="15.88671875" style="29" customWidth="1"/>
    <col min="4862" max="4862" width="16.5546875" style="29" bestFit="1" customWidth="1"/>
    <col min="4863" max="4863" width="13.6640625" style="29" customWidth="1"/>
    <col min="4864" max="4864" width="17.109375" style="29" bestFit="1" customWidth="1"/>
    <col min="4865" max="4865" width="4" style="29" customWidth="1"/>
    <col min="4866" max="4866" width="13.6640625" style="29" customWidth="1"/>
    <col min="4867" max="5108" width="13.6640625" style="29"/>
    <col min="5109" max="5109" width="22.109375" style="29" customWidth="1"/>
    <col min="5110" max="5116" width="13.6640625" style="29" customWidth="1"/>
    <col min="5117" max="5117" width="15.88671875" style="29" customWidth="1"/>
    <col min="5118" max="5118" width="16.5546875" style="29" bestFit="1" customWidth="1"/>
    <col min="5119" max="5119" width="13.6640625" style="29" customWidth="1"/>
    <col min="5120" max="5120" width="17.109375" style="29" bestFit="1" customWidth="1"/>
    <col min="5121" max="5121" width="4" style="29" customWidth="1"/>
    <col min="5122" max="5122" width="13.6640625" style="29" customWidth="1"/>
    <col min="5123" max="5364" width="13.6640625" style="29"/>
    <col min="5365" max="5365" width="22.109375" style="29" customWidth="1"/>
    <col min="5366" max="5372" width="13.6640625" style="29" customWidth="1"/>
    <col min="5373" max="5373" width="15.88671875" style="29" customWidth="1"/>
    <col min="5374" max="5374" width="16.5546875" style="29" bestFit="1" customWidth="1"/>
    <col min="5375" max="5375" width="13.6640625" style="29" customWidth="1"/>
    <col min="5376" max="5376" width="17.109375" style="29" bestFit="1" customWidth="1"/>
    <col min="5377" max="5377" width="4" style="29" customWidth="1"/>
    <col min="5378" max="5378" width="13.6640625" style="29" customWidth="1"/>
    <col min="5379" max="5620" width="13.6640625" style="29"/>
    <col min="5621" max="5621" width="22.109375" style="29" customWidth="1"/>
    <col min="5622" max="5628" width="13.6640625" style="29" customWidth="1"/>
    <col min="5629" max="5629" width="15.88671875" style="29" customWidth="1"/>
    <col min="5630" max="5630" width="16.5546875" style="29" bestFit="1" customWidth="1"/>
    <col min="5631" max="5631" width="13.6640625" style="29" customWidth="1"/>
    <col min="5632" max="5632" width="17.109375" style="29" bestFit="1" customWidth="1"/>
    <col min="5633" max="5633" width="4" style="29" customWidth="1"/>
    <col min="5634" max="5634" width="13.6640625" style="29" customWidth="1"/>
    <col min="5635" max="5876" width="13.6640625" style="29"/>
    <col min="5877" max="5877" width="22.109375" style="29" customWidth="1"/>
    <col min="5878" max="5884" width="13.6640625" style="29" customWidth="1"/>
    <col min="5885" max="5885" width="15.88671875" style="29" customWidth="1"/>
    <col min="5886" max="5886" width="16.5546875" style="29" bestFit="1" customWidth="1"/>
    <col min="5887" max="5887" width="13.6640625" style="29" customWidth="1"/>
    <col min="5888" max="5888" width="17.109375" style="29" bestFit="1" customWidth="1"/>
    <col min="5889" max="5889" width="4" style="29" customWidth="1"/>
    <col min="5890" max="5890" width="13.6640625" style="29" customWidth="1"/>
    <col min="5891" max="6132" width="13.6640625" style="29"/>
    <col min="6133" max="6133" width="22.109375" style="29" customWidth="1"/>
    <col min="6134" max="6140" width="13.6640625" style="29" customWidth="1"/>
    <col min="6141" max="6141" width="15.88671875" style="29" customWidth="1"/>
    <col min="6142" max="6142" width="16.5546875" style="29" bestFit="1" customWidth="1"/>
    <col min="6143" max="6143" width="13.6640625" style="29" customWidth="1"/>
    <col min="6144" max="6144" width="17.109375" style="29" bestFit="1" customWidth="1"/>
    <col min="6145" max="6145" width="4" style="29" customWidth="1"/>
    <col min="6146" max="6146" width="13.6640625" style="29" customWidth="1"/>
    <col min="6147" max="6388" width="13.6640625" style="29"/>
    <col min="6389" max="6389" width="22.109375" style="29" customWidth="1"/>
    <col min="6390" max="6396" width="13.6640625" style="29" customWidth="1"/>
    <col min="6397" max="6397" width="15.88671875" style="29" customWidth="1"/>
    <col min="6398" max="6398" width="16.5546875" style="29" bestFit="1" customWidth="1"/>
    <col min="6399" max="6399" width="13.6640625" style="29" customWidth="1"/>
    <col min="6400" max="6400" width="17.109375" style="29" bestFit="1" customWidth="1"/>
    <col min="6401" max="6401" width="4" style="29" customWidth="1"/>
    <col min="6402" max="6402" width="13.6640625" style="29" customWidth="1"/>
    <col min="6403" max="6644" width="13.6640625" style="29"/>
    <col min="6645" max="6645" width="22.109375" style="29" customWidth="1"/>
    <col min="6646" max="6652" width="13.6640625" style="29" customWidth="1"/>
    <col min="6653" max="6653" width="15.88671875" style="29" customWidth="1"/>
    <col min="6654" max="6654" width="16.5546875" style="29" bestFit="1" customWidth="1"/>
    <col min="6655" max="6655" width="13.6640625" style="29" customWidth="1"/>
    <col min="6656" max="6656" width="17.109375" style="29" bestFit="1" customWidth="1"/>
    <col min="6657" max="6657" width="4" style="29" customWidth="1"/>
    <col min="6658" max="6658" width="13.6640625" style="29" customWidth="1"/>
    <col min="6659" max="6900" width="13.6640625" style="29"/>
    <col min="6901" max="6901" width="22.109375" style="29" customWidth="1"/>
    <col min="6902" max="6908" width="13.6640625" style="29" customWidth="1"/>
    <col min="6909" max="6909" width="15.88671875" style="29" customWidth="1"/>
    <col min="6910" max="6910" width="16.5546875" style="29" bestFit="1" customWidth="1"/>
    <col min="6911" max="6911" width="13.6640625" style="29" customWidth="1"/>
    <col min="6912" max="6912" width="17.109375" style="29" bestFit="1" customWidth="1"/>
    <col min="6913" max="6913" width="4" style="29" customWidth="1"/>
    <col min="6914" max="6914" width="13.6640625" style="29" customWidth="1"/>
    <col min="6915" max="7156" width="13.6640625" style="29"/>
    <col min="7157" max="7157" width="22.109375" style="29" customWidth="1"/>
    <col min="7158" max="7164" width="13.6640625" style="29" customWidth="1"/>
    <col min="7165" max="7165" width="15.88671875" style="29" customWidth="1"/>
    <col min="7166" max="7166" width="16.5546875" style="29" bestFit="1" customWidth="1"/>
    <col min="7167" max="7167" width="13.6640625" style="29" customWidth="1"/>
    <col min="7168" max="7168" width="17.109375" style="29" bestFit="1" customWidth="1"/>
    <col min="7169" max="7169" width="4" style="29" customWidth="1"/>
    <col min="7170" max="7170" width="13.6640625" style="29" customWidth="1"/>
    <col min="7171" max="7412" width="13.6640625" style="29"/>
    <col min="7413" max="7413" width="22.109375" style="29" customWidth="1"/>
    <col min="7414" max="7420" width="13.6640625" style="29" customWidth="1"/>
    <col min="7421" max="7421" width="15.88671875" style="29" customWidth="1"/>
    <col min="7422" max="7422" width="16.5546875" style="29" bestFit="1" customWidth="1"/>
    <col min="7423" max="7423" width="13.6640625" style="29" customWidth="1"/>
    <col min="7424" max="7424" width="17.109375" style="29" bestFit="1" customWidth="1"/>
    <col min="7425" max="7425" width="4" style="29" customWidth="1"/>
    <col min="7426" max="7426" width="13.6640625" style="29" customWidth="1"/>
    <col min="7427" max="7668" width="13.6640625" style="29"/>
    <col min="7669" max="7669" width="22.109375" style="29" customWidth="1"/>
    <col min="7670" max="7676" width="13.6640625" style="29" customWidth="1"/>
    <col min="7677" max="7677" width="15.88671875" style="29" customWidth="1"/>
    <col min="7678" max="7678" width="16.5546875" style="29" bestFit="1" customWidth="1"/>
    <col min="7679" max="7679" width="13.6640625" style="29" customWidth="1"/>
    <col min="7680" max="7680" width="17.109375" style="29" bestFit="1" customWidth="1"/>
    <col min="7681" max="7681" width="4" style="29" customWidth="1"/>
    <col min="7682" max="7682" width="13.6640625" style="29" customWidth="1"/>
    <col min="7683" max="7924" width="13.6640625" style="29"/>
    <col min="7925" max="7925" width="22.109375" style="29" customWidth="1"/>
    <col min="7926" max="7932" width="13.6640625" style="29" customWidth="1"/>
    <col min="7933" max="7933" width="15.88671875" style="29" customWidth="1"/>
    <col min="7934" max="7934" width="16.5546875" style="29" bestFit="1" customWidth="1"/>
    <col min="7935" max="7935" width="13.6640625" style="29" customWidth="1"/>
    <col min="7936" max="7936" width="17.109375" style="29" bestFit="1" customWidth="1"/>
    <col min="7937" max="7937" width="4" style="29" customWidth="1"/>
    <col min="7938" max="7938" width="13.6640625" style="29" customWidth="1"/>
    <col min="7939" max="8180" width="13.6640625" style="29"/>
    <col min="8181" max="8181" width="22.109375" style="29" customWidth="1"/>
    <col min="8182" max="8188" width="13.6640625" style="29" customWidth="1"/>
    <col min="8189" max="8189" width="15.88671875" style="29" customWidth="1"/>
    <col min="8190" max="8190" width="16.5546875" style="29" bestFit="1" customWidth="1"/>
    <col min="8191" max="8191" width="13.6640625" style="29" customWidth="1"/>
    <col min="8192" max="8192" width="17.109375" style="29" bestFit="1" customWidth="1"/>
    <col min="8193" max="8193" width="4" style="29" customWidth="1"/>
    <col min="8194" max="8194" width="13.6640625" style="29" customWidth="1"/>
    <col min="8195" max="8436" width="13.6640625" style="29"/>
    <col min="8437" max="8437" width="22.109375" style="29" customWidth="1"/>
    <col min="8438" max="8444" width="13.6640625" style="29" customWidth="1"/>
    <col min="8445" max="8445" width="15.88671875" style="29" customWidth="1"/>
    <col min="8446" max="8446" width="16.5546875" style="29" bestFit="1" customWidth="1"/>
    <col min="8447" max="8447" width="13.6640625" style="29" customWidth="1"/>
    <col min="8448" max="8448" width="17.109375" style="29" bestFit="1" customWidth="1"/>
    <col min="8449" max="8449" width="4" style="29" customWidth="1"/>
    <col min="8450" max="8450" width="13.6640625" style="29" customWidth="1"/>
    <col min="8451" max="8692" width="13.6640625" style="29"/>
    <col min="8693" max="8693" width="22.109375" style="29" customWidth="1"/>
    <col min="8694" max="8700" width="13.6640625" style="29" customWidth="1"/>
    <col min="8701" max="8701" width="15.88671875" style="29" customWidth="1"/>
    <col min="8702" max="8702" width="16.5546875" style="29" bestFit="1" customWidth="1"/>
    <col min="8703" max="8703" width="13.6640625" style="29" customWidth="1"/>
    <col min="8704" max="8704" width="17.109375" style="29" bestFit="1" customWidth="1"/>
    <col min="8705" max="8705" width="4" style="29" customWidth="1"/>
    <col min="8706" max="8706" width="13.6640625" style="29" customWidth="1"/>
    <col min="8707" max="8948" width="13.6640625" style="29"/>
    <col min="8949" max="8949" width="22.109375" style="29" customWidth="1"/>
    <col min="8950" max="8956" width="13.6640625" style="29" customWidth="1"/>
    <col min="8957" max="8957" width="15.88671875" style="29" customWidth="1"/>
    <col min="8958" max="8958" width="16.5546875" style="29" bestFit="1" customWidth="1"/>
    <col min="8959" max="8959" width="13.6640625" style="29" customWidth="1"/>
    <col min="8960" max="8960" width="17.109375" style="29" bestFit="1" customWidth="1"/>
    <col min="8961" max="8961" width="4" style="29" customWidth="1"/>
    <col min="8962" max="8962" width="13.6640625" style="29" customWidth="1"/>
    <col min="8963" max="9204" width="13.6640625" style="29"/>
    <col min="9205" max="9205" width="22.109375" style="29" customWidth="1"/>
    <col min="9206" max="9212" width="13.6640625" style="29" customWidth="1"/>
    <col min="9213" max="9213" width="15.88671875" style="29" customWidth="1"/>
    <col min="9214" max="9214" width="16.5546875" style="29" bestFit="1" customWidth="1"/>
    <col min="9215" max="9215" width="13.6640625" style="29" customWidth="1"/>
    <col min="9216" max="9216" width="17.109375" style="29" bestFit="1" customWidth="1"/>
    <col min="9217" max="9217" width="4" style="29" customWidth="1"/>
    <col min="9218" max="9218" width="13.6640625" style="29" customWidth="1"/>
    <col min="9219" max="9460" width="13.6640625" style="29"/>
    <col min="9461" max="9461" width="22.109375" style="29" customWidth="1"/>
    <col min="9462" max="9468" width="13.6640625" style="29" customWidth="1"/>
    <col min="9469" max="9469" width="15.88671875" style="29" customWidth="1"/>
    <col min="9470" max="9470" width="16.5546875" style="29" bestFit="1" customWidth="1"/>
    <col min="9471" max="9471" width="13.6640625" style="29" customWidth="1"/>
    <col min="9472" max="9472" width="17.109375" style="29" bestFit="1" customWidth="1"/>
    <col min="9473" max="9473" width="4" style="29" customWidth="1"/>
    <col min="9474" max="9474" width="13.6640625" style="29" customWidth="1"/>
    <col min="9475" max="9716" width="13.6640625" style="29"/>
    <col min="9717" max="9717" width="22.109375" style="29" customWidth="1"/>
    <col min="9718" max="9724" width="13.6640625" style="29" customWidth="1"/>
    <col min="9725" max="9725" width="15.88671875" style="29" customWidth="1"/>
    <col min="9726" max="9726" width="16.5546875" style="29" bestFit="1" customWidth="1"/>
    <col min="9727" max="9727" width="13.6640625" style="29" customWidth="1"/>
    <col min="9728" max="9728" width="17.109375" style="29" bestFit="1" customWidth="1"/>
    <col min="9729" max="9729" width="4" style="29" customWidth="1"/>
    <col min="9730" max="9730" width="13.6640625" style="29" customWidth="1"/>
    <col min="9731" max="9972" width="13.6640625" style="29"/>
    <col min="9973" max="9973" width="22.109375" style="29" customWidth="1"/>
    <col min="9974" max="9980" width="13.6640625" style="29" customWidth="1"/>
    <col min="9981" max="9981" width="15.88671875" style="29" customWidth="1"/>
    <col min="9982" max="9982" width="16.5546875" style="29" bestFit="1" customWidth="1"/>
    <col min="9983" max="9983" width="13.6640625" style="29" customWidth="1"/>
    <col min="9984" max="9984" width="17.109375" style="29" bestFit="1" customWidth="1"/>
    <col min="9985" max="9985" width="4" style="29" customWidth="1"/>
    <col min="9986" max="9986" width="13.6640625" style="29" customWidth="1"/>
    <col min="9987" max="10228" width="13.6640625" style="29"/>
    <col min="10229" max="10229" width="22.109375" style="29" customWidth="1"/>
    <col min="10230" max="10236" width="13.6640625" style="29" customWidth="1"/>
    <col min="10237" max="10237" width="15.88671875" style="29" customWidth="1"/>
    <col min="10238" max="10238" width="16.5546875" style="29" bestFit="1" customWidth="1"/>
    <col min="10239" max="10239" width="13.6640625" style="29" customWidth="1"/>
    <col min="10240" max="10240" width="17.109375" style="29" bestFit="1" customWidth="1"/>
    <col min="10241" max="10241" width="4" style="29" customWidth="1"/>
    <col min="10242" max="10242" width="13.6640625" style="29" customWidth="1"/>
    <col min="10243" max="10484" width="13.6640625" style="29"/>
    <col min="10485" max="10485" width="22.109375" style="29" customWidth="1"/>
    <col min="10486" max="10492" width="13.6640625" style="29" customWidth="1"/>
    <col min="10493" max="10493" width="15.88671875" style="29" customWidth="1"/>
    <col min="10494" max="10494" width="16.5546875" style="29" bestFit="1" customWidth="1"/>
    <col min="10495" max="10495" width="13.6640625" style="29" customWidth="1"/>
    <col min="10496" max="10496" width="17.109375" style="29" bestFit="1" customWidth="1"/>
    <col min="10497" max="10497" width="4" style="29" customWidth="1"/>
    <col min="10498" max="10498" width="13.6640625" style="29" customWidth="1"/>
    <col min="10499" max="10740" width="13.6640625" style="29"/>
    <col min="10741" max="10741" width="22.109375" style="29" customWidth="1"/>
    <col min="10742" max="10748" width="13.6640625" style="29" customWidth="1"/>
    <col min="10749" max="10749" width="15.88671875" style="29" customWidth="1"/>
    <col min="10750" max="10750" width="16.5546875" style="29" bestFit="1" customWidth="1"/>
    <col min="10751" max="10751" width="13.6640625" style="29" customWidth="1"/>
    <col min="10752" max="10752" width="17.109375" style="29" bestFit="1" customWidth="1"/>
    <col min="10753" max="10753" width="4" style="29" customWidth="1"/>
    <col min="10754" max="10754" width="13.6640625" style="29" customWidth="1"/>
    <col min="10755" max="10996" width="13.6640625" style="29"/>
    <col min="10997" max="10997" width="22.109375" style="29" customWidth="1"/>
    <col min="10998" max="11004" width="13.6640625" style="29" customWidth="1"/>
    <col min="11005" max="11005" width="15.88671875" style="29" customWidth="1"/>
    <col min="11006" max="11006" width="16.5546875" style="29" bestFit="1" customWidth="1"/>
    <col min="11007" max="11007" width="13.6640625" style="29" customWidth="1"/>
    <col min="11008" max="11008" width="17.109375" style="29" bestFit="1" customWidth="1"/>
    <col min="11009" max="11009" width="4" style="29" customWidth="1"/>
    <col min="11010" max="11010" width="13.6640625" style="29" customWidth="1"/>
    <col min="11011" max="11252" width="13.6640625" style="29"/>
    <col min="11253" max="11253" width="22.109375" style="29" customWidth="1"/>
    <col min="11254" max="11260" width="13.6640625" style="29" customWidth="1"/>
    <col min="11261" max="11261" width="15.88671875" style="29" customWidth="1"/>
    <col min="11262" max="11262" width="16.5546875" style="29" bestFit="1" customWidth="1"/>
    <col min="11263" max="11263" width="13.6640625" style="29" customWidth="1"/>
    <col min="11264" max="11264" width="17.109375" style="29" bestFit="1" customWidth="1"/>
    <col min="11265" max="11265" width="4" style="29" customWidth="1"/>
    <col min="11266" max="11266" width="13.6640625" style="29" customWidth="1"/>
    <col min="11267" max="11508" width="13.6640625" style="29"/>
    <col min="11509" max="11509" width="22.109375" style="29" customWidth="1"/>
    <col min="11510" max="11516" width="13.6640625" style="29" customWidth="1"/>
    <col min="11517" max="11517" width="15.88671875" style="29" customWidth="1"/>
    <col min="11518" max="11518" width="16.5546875" style="29" bestFit="1" customWidth="1"/>
    <col min="11519" max="11519" width="13.6640625" style="29" customWidth="1"/>
    <col min="11520" max="11520" width="17.109375" style="29" bestFit="1" customWidth="1"/>
    <col min="11521" max="11521" width="4" style="29" customWidth="1"/>
    <col min="11522" max="11522" width="13.6640625" style="29" customWidth="1"/>
    <col min="11523" max="11764" width="13.6640625" style="29"/>
    <col min="11765" max="11765" width="22.109375" style="29" customWidth="1"/>
    <col min="11766" max="11772" width="13.6640625" style="29" customWidth="1"/>
    <col min="11773" max="11773" width="15.88671875" style="29" customWidth="1"/>
    <col min="11774" max="11774" width="16.5546875" style="29" bestFit="1" customWidth="1"/>
    <col min="11775" max="11775" width="13.6640625" style="29" customWidth="1"/>
    <col min="11776" max="11776" width="17.109375" style="29" bestFit="1" customWidth="1"/>
    <col min="11777" max="11777" width="4" style="29" customWidth="1"/>
    <col min="11778" max="11778" width="13.6640625" style="29" customWidth="1"/>
    <col min="11779" max="12020" width="13.6640625" style="29"/>
    <col min="12021" max="12021" width="22.109375" style="29" customWidth="1"/>
    <col min="12022" max="12028" width="13.6640625" style="29" customWidth="1"/>
    <col min="12029" max="12029" width="15.88671875" style="29" customWidth="1"/>
    <col min="12030" max="12030" width="16.5546875" style="29" bestFit="1" customWidth="1"/>
    <col min="12031" max="12031" width="13.6640625" style="29" customWidth="1"/>
    <col min="12032" max="12032" width="17.109375" style="29" bestFit="1" customWidth="1"/>
    <col min="12033" max="12033" width="4" style="29" customWidth="1"/>
    <col min="12034" max="12034" width="13.6640625" style="29" customWidth="1"/>
    <col min="12035" max="12276" width="13.6640625" style="29"/>
    <col min="12277" max="12277" width="22.109375" style="29" customWidth="1"/>
    <col min="12278" max="12284" width="13.6640625" style="29" customWidth="1"/>
    <col min="12285" max="12285" width="15.88671875" style="29" customWidth="1"/>
    <col min="12286" max="12286" width="16.5546875" style="29" bestFit="1" customWidth="1"/>
    <col min="12287" max="12287" width="13.6640625" style="29" customWidth="1"/>
    <col min="12288" max="12288" width="17.109375" style="29" bestFit="1" customWidth="1"/>
    <col min="12289" max="12289" width="4" style="29" customWidth="1"/>
    <col min="12290" max="12290" width="13.6640625" style="29" customWidth="1"/>
    <col min="12291" max="12532" width="13.6640625" style="29"/>
    <col min="12533" max="12533" width="22.109375" style="29" customWidth="1"/>
    <col min="12534" max="12540" width="13.6640625" style="29" customWidth="1"/>
    <col min="12541" max="12541" width="15.88671875" style="29" customWidth="1"/>
    <col min="12542" max="12542" width="16.5546875" style="29" bestFit="1" customWidth="1"/>
    <col min="12543" max="12543" width="13.6640625" style="29" customWidth="1"/>
    <col min="12544" max="12544" width="17.109375" style="29" bestFit="1" customWidth="1"/>
    <col min="12545" max="12545" width="4" style="29" customWidth="1"/>
    <col min="12546" max="12546" width="13.6640625" style="29" customWidth="1"/>
    <col min="12547" max="12788" width="13.6640625" style="29"/>
    <col min="12789" max="12789" width="22.109375" style="29" customWidth="1"/>
    <col min="12790" max="12796" width="13.6640625" style="29" customWidth="1"/>
    <col min="12797" max="12797" width="15.88671875" style="29" customWidth="1"/>
    <col min="12798" max="12798" width="16.5546875" style="29" bestFit="1" customWidth="1"/>
    <col min="12799" max="12799" width="13.6640625" style="29" customWidth="1"/>
    <col min="12800" max="12800" width="17.109375" style="29" bestFit="1" customWidth="1"/>
    <col min="12801" max="12801" width="4" style="29" customWidth="1"/>
    <col min="12802" max="12802" width="13.6640625" style="29" customWidth="1"/>
    <col min="12803" max="13044" width="13.6640625" style="29"/>
    <col min="13045" max="13045" width="22.109375" style="29" customWidth="1"/>
    <col min="13046" max="13052" width="13.6640625" style="29" customWidth="1"/>
    <col min="13053" max="13053" width="15.88671875" style="29" customWidth="1"/>
    <col min="13054" max="13054" width="16.5546875" style="29" bestFit="1" customWidth="1"/>
    <col min="13055" max="13055" width="13.6640625" style="29" customWidth="1"/>
    <col min="13056" max="13056" width="17.109375" style="29" bestFit="1" customWidth="1"/>
    <col min="13057" max="13057" width="4" style="29" customWidth="1"/>
    <col min="13058" max="13058" width="13.6640625" style="29" customWidth="1"/>
    <col min="13059" max="13300" width="13.6640625" style="29"/>
    <col min="13301" max="13301" width="22.109375" style="29" customWidth="1"/>
    <col min="13302" max="13308" width="13.6640625" style="29" customWidth="1"/>
    <col min="13309" max="13309" width="15.88671875" style="29" customWidth="1"/>
    <col min="13310" max="13310" width="16.5546875" style="29" bestFit="1" customWidth="1"/>
    <col min="13311" max="13311" width="13.6640625" style="29" customWidth="1"/>
    <col min="13312" max="13312" width="17.109375" style="29" bestFit="1" customWidth="1"/>
    <col min="13313" max="13313" width="4" style="29" customWidth="1"/>
    <col min="13314" max="13314" width="13.6640625" style="29" customWidth="1"/>
    <col min="13315" max="13556" width="13.6640625" style="29"/>
    <col min="13557" max="13557" width="22.109375" style="29" customWidth="1"/>
    <col min="13558" max="13564" width="13.6640625" style="29" customWidth="1"/>
    <col min="13565" max="13565" width="15.88671875" style="29" customWidth="1"/>
    <col min="13566" max="13566" width="16.5546875" style="29" bestFit="1" customWidth="1"/>
    <col min="13567" max="13567" width="13.6640625" style="29" customWidth="1"/>
    <col min="13568" max="13568" width="17.109375" style="29" bestFit="1" customWidth="1"/>
    <col min="13569" max="13569" width="4" style="29" customWidth="1"/>
    <col min="13570" max="13570" width="13.6640625" style="29" customWidth="1"/>
    <col min="13571" max="13812" width="13.6640625" style="29"/>
    <col min="13813" max="13813" width="22.109375" style="29" customWidth="1"/>
    <col min="13814" max="13820" width="13.6640625" style="29" customWidth="1"/>
    <col min="13821" max="13821" width="15.88671875" style="29" customWidth="1"/>
    <col min="13822" max="13822" width="16.5546875" style="29" bestFit="1" customWidth="1"/>
    <col min="13823" max="13823" width="13.6640625" style="29" customWidth="1"/>
    <col min="13824" max="13824" width="17.109375" style="29" bestFit="1" customWidth="1"/>
    <col min="13825" max="13825" width="4" style="29" customWidth="1"/>
    <col min="13826" max="13826" width="13.6640625" style="29" customWidth="1"/>
    <col min="13827" max="14068" width="13.6640625" style="29"/>
    <col min="14069" max="14069" width="22.109375" style="29" customWidth="1"/>
    <col min="14070" max="14076" width="13.6640625" style="29" customWidth="1"/>
    <col min="14077" max="14077" width="15.88671875" style="29" customWidth="1"/>
    <col min="14078" max="14078" width="16.5546875" style="29" bestFit="1" customWidth="1"/>
    <col min="14079" max="14079" width="13.6640625" style="29" customWidth="1"/>
    <col min="14080" max="14080" width="17.109375" style="29" bestFit="1" customWidth="1"/>
    <col min="14081" max="14081" width="4" style="29" customWidth="1"/>
    <col min="14082" max="14082" width="13.6640625" style="29" customWidth="1"/>
    <col min="14083" max="14324" width="13.6640625" style="29"/>
    <col min="14325" max="14325" width="22.109375" style="29" customWidth="1"/>
    <col min="14326" max="14332" width="13.6640625" style="29" customWidth="1"/>
    <col min="14333" max="14333" width="15.88671875" style="29" customWidth="1"/>
    <col min="14334" max="14334" width="16.5546875" style="29" bestFit="1" customWidth="1"/>
    <col min="14335" max="14335" width="13.6640625" style="29" customWidth="1"/>
    <col min="14336" max="14336" width="17.109375" style="29" bestFit="1" customWidth="1"/>
    <col min="14337" max="14337" width="4" style="29" customWidth="1"/>
    <col min="14338" max="14338" width="13.6640625" style="29" customWidth="1"/>
    <col min="14339" max="14580" width="13.6640625" style="29"/>
    <col min="14581" max="14581" width="22.109375" style="29" customWidth="1"/>
    <col min="14582" max="14588" width="13.6640625" style="29" customWidth="1"/>
    <col min="14589" max="14589" width="15.88671875" style="29" customWidth="1"/>
    <col min="14590" max="14590" width="16.5546875" style="29" bestFit="1" customWidth="1"/>
    <col min="14591" max="14591" width="13.6640625" style="29" customWidth="1"/>
    <col min="14592" max="14592" width="17.109375" style="29" bestFit="1" customWidth="1"/>
    <col min="14593" max="14593" width="4" style="29" customWidth="1"/>
    <col min="14594" max="14594" width="13.6640625" style="29" customWidth="1"/>
    <col min="14595" max="14836" width="13.6640625" style="29"/>
    <col min="14837" max="14837" width="22.109375" style="29" customWidth="1"/>
    <col min="14838" max="14844" width="13.6640625" style="29" customWidth="1"/>
    <col min="14845" max="14845" width="15.88671875" style="29" customWidth="1"/>
    <col min="14846" max="14846" width="16.5546875" style="29" bestFit="1" customWidth="1"/>
    <col min="14847" max="14847" width="13.6640625" style="29" customWidth="1"/>
    <col min="14848" max="14848" width="17.109375" style="29" bestFit="1" customWidth="1"/>
    <col min="14849" max="14849" width="4" style="29" customWidth="1"/>
    <col min="14850" max="14850" width="13.6640625" style="29" customWidth="1"/>
    <col min="14851" max="15092" width="13.6640625" style="29"/>
    <col min="15093" max="15093" width="22.109375" style="29" customWidth="1"/>
    <col min="15094" max="15100" width="13.6640625" style="29" customWidth="1"/>
    <col min="15101" max="15101" width="15.88671875" style="29" customWidth="1"/>
    <col min="15102" max="15102" width="16.5546875" style="29" bestFit="1" customWidth="1"/>
    <col min="15103" max="15103" width="13.6640625" style="29" customWidth="1"/>
    <col min="15104" max="15104" width="17.109375" style="29" bestFit="1" customWidth="1"/>
    <col min="15105" max="15105" width="4" style="29" customWidth="1"/>
    <col min="15106" max="15106" width="13.6640625" style="29" customWidth="1"/>
    <col min="15107" max="15348" width="13.6640625" style="29"/>
    <col min="15349" max="15349" width="22.109375" style="29" customWidth="1"/>
    <col min="15350" max="15356" width="13.6640625" style="29" customWidth="1"/>
    <col min="15357" max="15357" width="15.88671875" style="29" customWidth="1"/>
    <col min="15358" max="15358" width="16.5546875" style="29" bestFit="1" customWidth="1"/>
    <col min="15359" max="15359" width="13.6640625" style="29" customWidth="1"/>
    <col min="15360" max="15360" width="17.109375" style="29" bestFit="1" customWidth="1"/>
    <col min="15361" max="15361" width="4" style="29" customWidth="1"/>
    <col min="15362" max="15362" width="13.6640625" style="29" customWidth="1"/>
    <col min="15363" max="15604" width="13.6640625" style="29"/>
    <col min="15605" max="15605" width="22.109375" style="29" customWidth="1"/>
    <col min="15606" max="15612" width="13.6640625" style="29" customWidth="1"/>
    <col min="15613" max="15613" width="15.88671875" style="29" customWidth="1"/>
    <col min="15614" max="15614" width="16.5546875" style="29" bestFit="1" customWidth="1"/>
    <col min="15615" max="15615" width="13.6640625" style="29" customWidth="1"/>
    <col min="15616" max="15616" width="17.109375" style="29" bestFit="1" customWidth="1"/>
    <col min="15617" max="15617" width="4" style="29" customWidth="1"/>
    <col min="15618" max="15618" width="13.6640625" style="29" customWidth="1"/>
    <col min="15619" max="15860" width="13.6640625" style="29"/>
    <col min="15861" max="15861" width="22.109375" style="29" customWidth="1"/>
    <col min="15862" max="15868" width="13.6640625" style="29" customWidth="1"/>
    <col min="15869" max="15869" width="15.88671875" style="29" customWidth="1"/>
    <col min="15870" max="15870" width="16.5546875" style="29" bestFit="1" customWidth="1"/>
    <col min="15871" max="15871" width="13.6640625" style="29" customWidth="1"/>
    <col min="15872" max="15872" width="17.109375" style="29" bestFit="1" customWidth="1"/>
    <col min="15873" max="15873" width="4" style="29" customWidth="1"/>
    <col min="15874" max="15874" width="13.6640625" style="29" customWidth="1"/>
    <col min="15875" max="16116" width="13.6640625" style="29"/>
    <col min="16117" max="16117" width="22.109375" style="29" customWidth="1"/>
    <col min="16118" max="16124" width="13.6640625" style="29" customWidth="1"/>
    <col min="16125" max="16125" width="15.88671875" style="29" customWidth="1"/>
    <col min="16126" max="16126" width="16.5546875" style="29" bestFit="1" customWidth="1"/>
    <col min="16127" max="16127" width="13.6640625" style="29" customWidth="1"/>
    <col min="16128" max="16128" width="17.109375" style="29" bestFit="1" customWidth="1"/>
    <col min="16129" max="16129" width="4" style="29" customWidth="1"/>
    <col min="16130" max="16130" width="13.6640625" style="29" customWidth="1"/>
    <col min="16131" max="16384" width="13.6640625" style="29"/>
  </cols>
  <sheetData>
    <row r="1" spans="1:23" s="23" customFormat="1">
      <c r="A1" s="468" t="s">
        <v>4</v>
      </c>
      <c r="B1" s="158"/>
      <c r="C1" s="158"/>
      <c r="D1" s="86"/>
      <c r="E1" s="86"/>
      <c r="F1" s="159"/>
      <c r="G1" s="86"/>
      <c r="H1" s="86"/>
    </row>
    <row r="2" spans="1:23" s="23" customFormat="1" ht="16.2">
      <c r="A2" s="86"/>
      <c r="B2" s="158"/>
      <c r="C2" s="158"/>
      <c r="D2" s="160"/>
      <c r="E2" s="436" t="s">
        <v>3099</v>
      </c>
      <c r="F2" s="436" t="s">
        <v>3100</v>
      </c>
      <c r="G2" s="160"/>
      <c r="H2" s="86"/>
    </row>
    <row r="3" spans="1:23" s="23" customFormat="1" ht="15.6">
      <c r="A3" s="40" t="str">
        <f>'2-Kosten per locatie'!A3</f>
        <v>Naam opdrachtgever</v>
      </c>
      <c r="B3" s="142" t="str">
        <f>'2-Kosten per locatie'!B3</f>
        <v>Rijn IJssel</v>
      </c>
      <c r="C3" s="142"/>
      <c r="D3" s="160"/>
      <c r="E3" s="437" t="s">
        <v>3101</v>
      </c>
      <c r="F3" s="438"/>
      <c r="G3" s="524"/>
      <c r="H3" s="86"/>
    </row>
    <row r="4" spans="1:23" s="23" customFormat="1" ht="15.6">
      <c r="A4" s="40" t="str">
        <f>'2-Kosten per locatie'!A4</f>
        <v>Calculatie onderdeel</v>
      </c>
      <c r="B4" s="142" t="str">
        <f ca="1">MID(CELL("bestandsnaam",$C$9),SEARCH("]",CELL("bestandsnaam",$C$9),1)+1,256)</f>
        <v>10-Glasbewassing</v>
      </c>
      <c r="C4" s="142"/>
      <c r="D4" s="160"/>
      <c r="E4" s="437" t="s">
        <v>3102</v>
      </c>
      <c r="F4" s="438"/>
      <c r="G4" s="160"/>
      <c r="H4" s="86"/>
    </row>
    <row r="5" spans="1:23" s="23" customFormat="1" ht="15.6">
      <c r="A5" s="40" t="str">
        <f>'2-Kosten per locatie'!A5</f>
        <v>Gebouw/plaats</v>
      </c>
      <c r="B5" s="142" t="str">
        <f>'2-Kosten per locatie'!B5</f>
        <v>Divers</v>
      </c>
      <c r="C5" s="142"/>
      <c r="D5" s="160"/>
      <c r="E5" s="439" t="s">
        <v>3103</v>
      </c>
      <c r="F5" s="438"/>
      <c r="G5" s="160"/>
      <c r="H5" s="161"/>
      <c r="J5" s="25"/>
      <c r="K5" s="24"/>
      <c r="L5" s="26"/>
      <c r="M5" s="25"/>
      <c r="N5" s="24"/>
      <c r="O5" s="25"/>
      <c r="P5" s="25"/>
      <c r="Q5" s="24"/>
      <c r="R5" s="25"/>
      <c r="S5" s="25"/>
      <c r="T5" s="24"/>
      <c r="U5" s="25"/>
      <c r="V5" s="25"/>
      <c r="W5" s="24"/>
    </row>
    <row r="6" spans="1:23" s="23" customFormat="1" ht="17.25" customHeight="1">
      <c r="A6" s="40" t="str">
        <f>'2-Kosten per locatie'!A6</f>
        <v>Referentie nummer</v>
      </c>
      <c r="B6" s="142" t="str">
        <f>'2-Kosten per locatie'!B6</f>
        <v>RIJSDVGB2026</v>
      </c>
      <c r="C6" s="142"/>
      <c r="D6" s="160"/>
      <c r="E6" s="437" t="s">
        <v>3104</v>
      </c>
      <c r="F6" s="438"/>
      <c r="G6" s="160"/>
      <c r="H6" s="161"/>
      <c r="J6" s="27"/>
      <c r="K6" s="28"/>
      <c r="L6" s="26"/>
      <c r="M6" s="27"/>
      <c r="N6" s="28"/>
      <c r="O6" s="25"/>
      <c r="P6" s="27"/>
      <c r="Q6" s="28"/>
      <c r="R6" s="25"/>
      <c r="S6" s="27"/>
      <c r="T6" s="28"/>
      <c r="U6" s="25"/>
      <c r="V6" s="27"/>
      <c r="W6" s="28"/>
    </row>
    <row r="7" spans="1:23" s="23" customFormat="1" ht="17.25" customHeight="1">
      <c r="A7" s="40" t="str">
        <f>'2-Kosten per locatie'!A7</f>
        <v>Naam dienstverlener</v>
      </c>
      <c r="B7" s="142">
        <f>'2-Kosten per locatie'!B7</f>
        <v>0</v>
      </c>
      <c r="C7" s="106"/>
      <c r="D7" s="160"/>
      <c r="E7" s="437" t="s">
        <v>3105</v>
      </c>
      <c r="F7" s="438"/>
      <c r="G7" s="160"/>
      <c r="H7" s="161"/>
    </row>
    <row r="8" spans="1:23" s="23" customFormat="1" ht="17.25" customHeight="1">
      <c r="A8" s="40" t="str">
        <f>'2-Kosten per locatie'!A8</f>
        <v>Prijspeil</v>
      </c>
      <c r="B8" s="514">
        <f>'2-Kosten per locatie'!B8</f>
        <v>46388</v>
      </c>
      <c r="C8" s="50"/>
      <c r="D8" s="160"/>
      <c r="E8" s="437" t="s">
        <v>3106</v>
      </c>
      <c r="F8" s="438"/>
      <c r="G8" s="160"/>
      <c r="H8" s="161"/>
    </row>
    <row r="9" spans="1:23" s="23" customFormat="1" ht="17.25" customHeight="1">
      <c r="A9" s="160"/>
      <c r="B9" s="160"/>
      <c r="C9" s="160"/>
      <c r="D9" s="160"/>
      <c r="E9" s="437" t="s">
        <v>3107</v>
      </c>
      <c r="F9" s="438"/>
      <c r="G9" s="160"/>
      <c r="H9" s="161"/>
    </row>
    <row r="10" spans="1:23" s="23" customFormat="1" ht="17.25" customHeight="1">
      <c r="A10" s="160"/>
      <c r="B10" s="160"/>
      <c r="C10" s="160"/>
      <c r="D10" s="160"/>
      <c r="E10" s="437" t="s">
        <v>3108</v>
      </c>
      <c r="F10" s="438"/>
      <c r="G10" s="160"/>
      <c r="H10" s="161"/>
    </row>
    <row r="11" spans="1:23" s="23" customFormat="1" ht="15.6">
      <c r="A11" s="162"/>
      <c r="B11" s="160"/>
      <c r="C11" s="160"/>
      <c r="D11" s="163"/>
      <c r="E11" s="160"/>
      <c r="F11" s="164"/>
      <c r="G11" s="163"/>
      <c r="H11" s="161"/>
    </row>
    <row r="12" spans="1:23" s="30" customFormat="1" ht="43.5" customHeight="1">
      <c r="A12" s="440" t="s">
        <v>26</v>
      </c>
      <c r="B12" s="441" t="s">
        <v>3099</v>
      </c>
      <c r="C12" s="441" t="s">
        <v>3109</v>
      </c>
      <c r="D12" s="436" t="s">
        <v>3110</v>
      </c>
      <c r="E12" s="441" t="s">
        <v>3111</v>
      </c>
      <c r="F12" s="441" t="s">
        <v>3112</v>
      </c>
      <c r="G12" s="441" t="s">
        <v>3113</v>
      </c>
      <c r="H12" s="441" t="s">
        <v>3114</v>
      </c>
    </row>
    <row r="13" spans="1:23">
      <c r="A13" s="442" t="s">
        <v>37</v>
      </c>
      <c r="B13" s="437" t="s">
        <v>3104</v>
      </c>
      <c r="C13" s="437"/>
      <c r="D13" s="443">
        <v>880</v>
      </c>
      <c r="E13" s="444">
        <f>VLOOKUP(B13,$E$3:$F$10,2,FALSE)</f>
        <v>0</v>
      </c>
      <c r="F13" s="445">
        <f>(D13*E13)</f>
        <v>0</v>
      </c>
      <c r="G13" s="446" t="s">
        <v>3115</v>
      </c>
      <c r="H13" s="445">
        <f>G13*F13</f>
        <v>0</v>
      </c>
    </row>
    <row r="14" spans="1:23">
      <c r="A14" s="442" t="s">
        <v>38</v>
      </c>
      <c r="B14" s="437" t="s">
        <v>3104</v>
      </c>
      <c r="C14" s="437"/>
      <c r="D14" s="443">
        <v>2181</v>
      </c>
      <c r="E14" s="444">
        <f>VLOOKUP(B14,$E$3:$F$10,2,FALSE)</f>
        <v>0</v>
      </c>
      <c r="F14" s="445">
        <f t="shared" ref="F14" si="0">(D14*E14)</f>
        <v>0</v>
      </c>
      <c r="G14" s="446" t="s">
        <v>3115</v>
      </c>
      <c r="H14" s="445">
        <f t="shared" ref="H14:H68" si="1">G14*F14</f>
        <v>0</v>
      </c>
    </row>
    <row r="15" spans="1:23">
      <c r="A15" s="173" t="s">
        <v>39</v>
      </c>
      <c r="B15" s="439" t="s">
        <v>3101</v>
      </c>
      <c r="C15" s="439"/>
      <c r="D15" s="443">
        <v>1174.2</v>
      </c>
      <c r="E15" s="444">
        <f>VLOOKUP(B15,$E$3:$F$10,2,FALSE)</f>
        <v>0</v>
      </c>
      <c r="F15" s="445">
        <f>(D15*E15)</f>
        <v>0</v>
      </c>
      <c r="G15" s="446">
        <v>2</v>
      </c>
      <c r="H15" s="445">
        <f>G15*F15</f>
        <v>0</v>
      </c>
    </row>
    <row r="16" spans="1:23">
      <c r="A16" s="173" t="s">
        <v>39</v>
      </c>
      <c r="B16" s="439" t="s">
        <v>3102</v>
      </c>
      <c r="C16" s="439"/>
      <c r="D16" s="443">
        <v>929.39</v>
      </c>
      <c r="E16" s="444">
        <f>VLOOKUP(B16,$E$3:$F$10,2,FALSE)</f>
        <v>0</v>
      </c>
      <c r="F16" s="445">
        <f>(D16*E16)</f>
        <v>0</v>
      </c>
      <c r="G16" s="446">
        <v>2</v>
      </c>
      <c r="H16" s="445">
        <f>G16*F16</f>
        <v>0</v>
      </c>
    </row>
    <row r="17" spans="1:8">
      <c r="A17" s="173" t="s">
        <v>39</v>
      </c>
      <c r="B17" s="437" t="s">
        <v>3103</v>
      </c>
      <c r="C17" s="437" t="s">
        <v>3116</v>
      </c>
      <c r="D17" s="443">
        <v>640</v>
      </c>
      <c r="E17" s="444">
        <f t="shared" ref="E17:E70" si="2">VLOOKUP(B17,$E$3:$F$10,2,FALSE)</f>
        <v>0</v>
      </c>
      <c r="F17" s="445">
        <f>(D17*E17)</f>
        <v>0</v>
      </c>
      <c r="G17" s="446">
        <v>2</v>
      </c>
      <c r="H17" s="445">
        <f t="shared" si="1"/>
        <v>0</v>
      </c>
    </row>
    <row r="18" spans="1:8">
      <c r="A18" s="173" t="s">
        <v>39</v>
      </c>
      <c r="B18" s="437" t="s">
        <v>3117</v>
      </c>
      <c r="C18" s="437"/>
      <c r="D18" s="501"/>
      <c r="E18" s="502"/>
      <c r="F18" s="438"/>
      <c r="G18" s="446" t="s">
        <v>3115</v>
      </c>
      <c r="H18" s="445">
        <f>G18*F18</f>
        <v>0</v>
      </c>
    </row>
    <row r="19" spans="1:8">
      <c r="A19" s="173" t="s">
        <v>41</v>
      </c>
      <c r="B19" s="439" t="s">
        <v>3101</v>
      </c>
      <c r="C19" s="439"/>
      <c r="D19" s="443">
        <v>943.44</v>
      </c>
      <c r="E19" s="444">
        <f t="shared" si="2"/>
        <v>0</v>
      </c>
      <c r="F19" s="445">
        <f t="shared" ref="F19:F34" si="3">(D19*E19)</f>
        <v>0</v>
      </c>
      <c r="G19" s="446" t="s">
        <v>3115</v>
      </c>
      <c r="H19" s="445">
        <f t="shared" si="1"/>
        <v>0</v>
      </c>
    </row>
    <row r="20" spans="1:8">
      <c r="A20" s="173" t="s">
        <v>41</v>
      </c>
      <c r="B20" s="439" t="s">
        <v>3102</v>
      </c>
      <c r="C20" s="439"/>
      <c r="D20" s="443">
        <v>912.79</v>
      </c>
      <c r="E20" s="444">
        <f t="shared" si="2"/>
        <v>0</v>
      </c>
      <c r="F20" s="445">
        <f t="shared" si="3"/>
        <v>0</v>
      </c>
      <c r="G20" s="446" t="s">
        <v>3115</v>
      </c>
      <c r="H20" s="445">
        <f t="shared" si="1"/>
        <v>0</v>
      </c>
    </row>
    <row r="21" spans="1:8">
      <c r="A21" s="173" t="s">
        <v>41</v>
      </c>
      <c r="B21" s="437" t="s">
        <v>3103</v>
      </c>
      <c r="C21" s="437" t="s">
        <v>3116</v>
      </c>
      <c r="D21" s="443">
        <f>384.54+858.16+571.32</f>
        <v>1814.02</v>
      </c>
      <c r="E21" s="444">
        <f t="shared" si="2"/>
        <v>0</v>
      </c>
      <c r="F21" s="445">
        <f t="shared" si="3"/>
        <v>0</v>
      </c>
      <c r="G21" s="446" t="s">
        <v>3115</v>
      </c>
      <c r="H21" s="445">
        <f>G21*F21</f>
        <v>0</v>
      </c>
    </row>
    <row r="22" spans="1:8">
      <c r="A22" s="173" t="s">
        <v>41</v>
      </c>
      <c r="B22" s="437" t="s">
        <v>3117</v>
      </c>
      <c r="C22" s="437"/>
      <c r="D22" s="501"/>
      <c r="E22" s="502"/>
      <c r="F22" s="438"/>
      <c r="G22" s="446" t="s">
        <v>3115</v>
      </c>
      <c r="H22" s="445">
        <f t="shared" si="1"/>
        <v>0</v>
      </c>
    </row>
    <row r="23" spans="1:8">
      <c r="A23" s="173" t="s">
        <v>43</v>
      </c>
      <c r="B23" s="439" t="s">
        <v>3101</v>
      </c>
      <c r="C23" s="439"/>
      <c r="D23" s="443">
        <v>811.48</v>
      </c>
      <c r="E23" s="444">
        <f t="shared" si="2"/>
        <v>0</v>
      </c>
      <c r="F23" s="445">
        <f t="shared" si="3"/>
        <v>0</v>
      </c>
      <c r="G23" s="446" t="s">
        <v>3115</v>
      </c>
      <c r="H23" s="445">
        <f t="shared" si="1"/>
        <v>0</v>
      </c>
    </row>
    <row r="24" spans="1:8">
      <c r="A24" s="173" t="s">
        <v>43</v>
      </c>
      <c r="B24" s="437" t="s">
        <v>3102</v>
      </c>
      <c r="C24" s="437"/>
      <c r="D24" s="443">
        <v>811.48</v>
      </c>
      <c r="E24" s="444">
        <f t="shared" si="2"/>
        <v>0</v>
      </c>
      <c r="F24" s="445">
        <f t="shared" si="3"/>
        <v>0</v>
      </c>
      <c r="G24" s="446" t="s">
        <v>3115</v>
      </c>
      <c r="H24" s="445">
        <f t="shared" si="1"/>
        <v>0</v>
      </c>
    </row>
    <row r="25" spans="1:8">
      <c r="A25" s="173" t="s">
        <v>43</v>
      </c>
      <c r="B25" s="437" t="s">
        <v>3103</v>
      </c>
      <c r="C25" s="437" t="s">
        <v>3116</v>
      </c>
      <c r="D25" s="443">
        <v>748.87999999999977</v>
      </c>
      <c r="E25" s="444">
        <f t="shared" si="2"/>
        <v>0</v>
      </c>
      <c r="F25" s="445">
        <f t="shared" si="3"/>
        <v>0</v>
      </c>
      <c r="G25" s="446" t="s">
        <v>3115</v>
      </c>
      <c r="H25" s="445">
        <f t="shared" si="1"/>
        <v>0</v>
      </c>
    </row>
    <row r="26" spans="1:8">
      <c r="A26" s="173" t="s">
        <v>43</v>
      </c>
      <c r="B26" s="439" t="s">
        <v>3101</v>
      </c>
      <c r="C26" s="439" t="s">
        <v>3118</v>
      </c>
      <c r="D26" s="443">
        <v>145.97999999999999</v>
      </c>
      <c r="E26" s="444">
        <f t="shared" si="2"/>
        <v>0</v>
      </c>
      <c r="F26" s="445">
        <f t="shared" si="3"/>
        <v>0</v>
      </c>
      <c r="G26" s="446" t="s">
        <v>3115</v>
      </c>
      <c r="H26" s="445">
        <f t="shared" si="1"/>
        <v>0</v>
      </c>
    </row>
    <row r="27" spans="1:8">
      <c r="A27" s="173" t="s">
        <v>43</v>
      </c>
      <c r="B27" s="437" t="s">
        <v>3102</v>
      </c>
      <c r="C27" s="437" t="s">
        <v>3118</v>
      </c>
      <c r="D27" s="443">
        <v>145.97999999999999</v>
      </c>
      <c r="E27" s="444">
        <f t="shared" si="2"/>
        <v>0</v>
      </c>
      <c r="F27" s="445">
        <f t="shared" si="3"/>
        <v>0</v>
      </c>
      <c r="G27" s="446" t="s">
        <v>3115</v>
      </c>
      <c r="H27" s="445">
        <f t="shared" si="1"/>
        <v>0</v>
      </c>
    </row>
    <row r="28" spans="1:8">
      <c r="A28" s="173" t="s">
        <v>43</v>
      </c>
      <c r="B28" s="437" t="s">
        <v>3103</v>
      </c>
      <c r="C28" s="437" t="s">
        <v>3119</v>
      </c>
      <c r="D28" s="443">
        <v>18.240000000000002</v>
      </c>
      <c r="E28" s="444">
        <f t="shared" si="2"/>
        <v>0</v>
      </c>
      <c r="F28" s="445">
        <f t="shared" si="3"/>
        <v>0</v>
      </c>
      <c r="G28" s="446" t="s">
        <v>3115</v>
      </c>
      <c r="H28" s="445">
        <f t="shared" si="1"/>
        <v>0</v>
      </c>
    </row>
    <row r="29" spans="1:8">
      <c r="A29" s="173" t="s">
        <v>44</v>
      </c>
      <c r="B29" s="439" t="s">
        <v>3102</v>
      </c>
      <c r="C29" s="439" t="s">
        <v>3120</v>
      </c>
      <c r="D29" s="443">
        <v>1053</v>
      </c>
      <c r="E29" s="444">
        <f t="shared" si="2"/>
        <v>0</v>
      </c>
      <c r="F29" s="445">
        <f t="shared" si="3"/>
        <v>0</v>
      </c>
      <c r="G29" s="446" t="s">
        <v>3121</v>
      </c>
      <c r="H29" s="445">
        <f>G29*F29</f>
        <v>0</v>
      </c>
    </row>
    <row r="30" spans="1:8">
      <c r="A30" s="173" t="s">
        <v>44</v>
      </c>
      <c r="B30" s="437" t="s">
        <v>3101</v>
      </c>
      <c r="C30" s="437" t="s">
        <v>3120</v>
      </c>
      <c r="D30" s="443">
        <v>1053</v>
      </c>
      <c r="E30" s="444">
        <f t="shared" si="2"/>
        <v>0</v>
      </c>
      <c r="F30" s="445">
        <f t="shared" si="3"/>
        <v>0</v>
      </c>
      <c r="G30" s="446" t="s">
        <v>3121</v>
      </c>
      <c r="H30" s="445">
        <f>G30*F30</f>
        <v>0</v>
      </c>
    </row>
    <row r="31" spans="1:8">
      <c r="A31" s="173" t="s">
        <v>44</v>
      </c>
      <c r="B31" s="437" t="s">
        <v>3102</v>
      </c>
      <c r="C31" s="437" t="s">
        <v>3122</v>
      </c>
      <c r="D31" s="443">
        <v>2884</v>
      </c>
      <c r="E31" s="444">
        <f t="shared" si="2"/>
        <v>0</v>
      </c>
      <c r="F31" s="445">
        <f t="shared" si="3"/>
        <v>0</v>
      </c>
      <c r="G31" s="446" t="s">
        <v>3123</v>
      </c>
      <c r="H31" s="445">
        <f t="shared" si="1"/>
        <v>0</v>
      </c>
    </row>
    <row r="32" spans="1:8">
      <c r="A32" s="173" t="s">
        <v>44</v>
      </c>
      <c r="B32" s="439" t="s">
        <v>3101</v>
      </c>
      <c r="C32" s="439" t="s">
        <v>3122</v>
      </c>
      <c r="D32" s="443">
        <v>2884</v>
      </c>
      <c r="E32" s="444">
        <f t="shared" si="2"/>
        <v>0</v>
      </c>
      <c r="F32" s="445">
        <f t="shared" si="3"/>
        <v>0</v>
      </c>
      <c r="G32" s="446" t="s">
        <v>3123</v>
      </c>
      <c r="H32" s="445">
        <f t="shared" si="1"/>
        <v>0</v>
      </c>
    </row>
    <row r="33" spans="1:8">
      <c r="A33" s="173" t="s">
        <v>44</v>
      </c>
      <c r="B33" s="437" t="s">
        <v>3103</v>
      </c>
      <c r="C33" s="437" t="s">
        <v>3116</v>
      </c>
      <c r="D33" s="443">
        <v>2296.2399999999998</v>
      </c>
      <c r="E33" s="444">
        <f t="shared" si="2"/>
        <v>0</v>
      </c>
      <c r="F33" s="445">
        <f>(D33*E33)</f>
        <v>0</v>
      </c>
      <c r="G33" s="446" t="s">
        <v>3123</v>
      </c>
      <c r="H33" s="445">
        <f>G33*F33</f>
        <v>0</v>
      </c>
    </row>
    <row r="34" spans="1:8">
      <c r="A34" s="173" t="s">
        <v>44</v>
      </c>
      <c r="B34" s="437" t="s">
        <v>3103</v>
      </c>
      <c r="C34" s="437" t="s">
        <v>3116</v>
      </c>
      <c r="D34" s="443">
        <v>121.94</v>
      </c>
      <c r="E34" s="444">
        <f t="shared" si="2"/>
        <v>0</v>
      </c>
      <c r="F34" s="445">
        <f t="shared" si="3"/>
        <v>0</v>
      </c>
      <c r="G34" s="446" t="s">
        <v>3115</v>
      </c>
      <c r="H34" s="445">
        <f t="shared" si="1"/>
        <v>0</v>
      </c>
    </row>
    <row r="35" spans="1:8">
      <c r="A35" s="173" t="s">
        <v>44</v>
      </c>
      <c r="B35" s="437" t="s">
        <v>3105</v>
      </c>
      <c r="C35" s="437"/>
      <c r="D35" s="443">
        <v>340</v>
      </c>
      <c r="E35" s="444">
        <f t="shared" si="2"/>
        <v>0</v>
      </c>
      <c r="F35" s="445">
        <f>(D35*E35)</f>
        <v>0</v>
      </c>
      <c r="G35" s="446" t="s">
        <v>3115</v>
      </c>
      <c r="H35" s="445">
        <f>G35*F35</f>
        <v>0</v>
      </c>
    </row>
    <row r="36" spans="1:8">
      <c r="A36" s="173" t="s">
        <v>44</v>
      </c>
      <c r="B36" s="437" t="s">
        <v>3117</v>
      </c>
      <c r="C36" s="437" t="s">
        <v>3124</v>
      </c>
      <c r="D36" s="501"/>
      <c r="E36" s="502"/>
      <c r="F36" s="438"/>
      <c r="G36" s="446" t="s">
        <v>3123</v>
      </c>
      <c r="H36" s="445">
        <f t="shared" si="1"/>
        <v>0</v>
      </c>
    </row>
    <row r="37" spans="1:8">
      <c r="A37" s="173" t="s">
        <v>44</v>
      </c>
      <c r="B37" s="437" t="s">
        <v>3117</v>
      </c>
      <c r="C37" s="437" t="s">
        <v>3125</v>
      </c>
      <c r="D37" s="501"/>
      <c r="E37" s="502"/>
      <c r="F37" s="438"/>
      <c r="G37" s="446" t="s">
        <v>3123</v>
      </c>
      <c r="H37" s="445">
        <f>G37*F37</f>
        <v>0</v>
      </c>
    </row>
    <row r="38" spans="1:8">
      <c r="A38" s="173" t="s">
        <v>44</v>
      </c>
      <c r="B38" s="437" t="s">
        <v>3117</v>
      </c>
      <c r="C38" s="437" t="s">
        <v>3105</v>
      </c>
      <c r="D38" s="501"/>
      <c r="E38" s="502"/>
      <c r="F38" s="438"/>
      <c r="G38" s="446" t="s">
        <v>3115</v>
      </c>
      <c r="H38" s="445">
        <f t="shared" si="1"/>
        <v>0</v>
      </c>
    </row>
    <row r="39" spans="1:8">
      <c r="A39" s="173" t="s">
        <v>46</v>
      </c>
      <c r="B39" s="437" t="s">
        <v>3104</v>
      </c>
      <c r="C39" s="437"/>
      <c r="D39" s="443">
        <v>186.15</v>
      </c>
      <c r="E39" s="444">
        <f t="shared" si="2"/>
        <v>0</v>
      </c>
      <c r="F39" s="445">
        <f t="shared" ref="F39" si="4">(D39*E39)</f>
        <v>0</v>
      </c>
      <c r="G39" s="446" t="s">
        <v>3115</v>
      </c>
      <c r="H39" s="445">
        <f t="shared" si="1"/>
        <v>0</v>
      </c>
    </row>
    <row r="40" spans="1:8">
      <c r="A40" s="173" t="s">
        <v>46</v>
      </c>
      <c r="B40" s="437" t="s">
        <v>3126</v>
      </c>
      <c r="C40" s="437"/>
      <c r="D40" s="501"/>
      <c r="E40" s="502"/>
      <c r="F40" s="438"/>
      <c r="G40" s="446" t="s">
        <v>3115</v>
      </c>
      <c r="H40" s="445">
        <f>G40*F40</f>
        <v>0</v>
      </c>
    </row>
    <row r="41" spans="1:8">
      <c r="A41" s="173" t="s">
        <v>49</v>
      </c>
      <c r="B41" s="437" t="s">
        <v>3101</v>
      </c>
      <c r="C41" s="437"/>
      <c r="D41" s="443">
        <v>781.47</v>
      </c>
      <c r="E41" s="444">
        <f t="shared" si="2"/>
        <v>0</v>
      </c>
      <c r="F41" s="445">
        <f t="shared" ref="F41:F69" si="5">(D41*E41)</f>
        <v>0</v>
      </c>
      <c r="G41" s="446" t="s">
        <v>3115</v>
      </c>
      <c r="H41" s="445">
        <f t="shared" si="1"/>
        <v>0</v>
      </c>
    </row>
    <row r="42" spans="1:8">
      <c r="A42" s="173" t="s">
        <v>49</v>
      </c>
      <c r="B42" s="437" t="s">
        <v>3102</v>
      </c>
      <c r="C42" s="437"/>
      <c r="D42" s="443">
        <v>763.59</v>
      </c>
      <c r="E42" s="444">
        <f t="shared" si="2"/>
        <v>0</v>
      </c>
      <c r="F42" s="445">
        <f t="shared" si="5"/>
        <v>0</v>
      </c>
      <c r="G42" s="446" t="s">
        <v>3115</v>
      </c>
      <c r="H42" s="445">
        <f t="shared" si="1"/>
        <v>0</v>
      </c>
    </row>
    <row r="43" spans="1:8">
      <c r="A43" s="173" t="s">
        <v>49</v>
      </c>
      <c r="B43" s="437" t="s">
        <v>3101</v>
      </c>
      <c r="C43" s="437" t="s">
        <v>3127</v>
      </c>
      <c r="D43" s="443">
        <v>149</v>
      </c>
      <c r="E43" s="444">
        <f t="shared" si="2"/>
        <v>0</v>
      </c>
      <c r="F43" s="445">
        <f t="shared" si="5"/>
        <v>0</v>
      </c>
      <c r="G43" s="446" t="s">
        <v>3115</v>
      </c>
      <c r="H43" s="445">
        <f t="shared" si="1"/>
        <v>0</v>
      </c>
    </row>
    <row r="44" spans="1:8">
      <c r="A44" s="173" t="s">
        <v>49</v>
      </c>
      <c r="B44" s="437" t="s">
        <v>3102</v>
      </c>
      <c r="C44" s="437" t="s">
        <v>3127</v>
      </c>
      <c r="D44" s="443">
        <v>149</v>
      </c>
      <c r="E44" s="444">
        <f t="shared" si="2"/>
        <v>0</v>
      </c>
      <c r="F44" s="445">
        <f t="shared" si="5"/>
        <v>0</v>
      </c>
      <c r="G44" s="446" t="s">
        <v>3115</v>
      </c>
      <c r="H44" s="445">
        <f t="shared" si="1"/>
        <v>0</v>
      </c>
    </row>
    <row r="45" spans="1:8">
      <c r="A45" s="173" t="s">
        <v>49</v>
      </c>
      <c r="B45" s="437" t="s">
        <v>3103</v>
      </c>
      <c r="C45" s="437" t="s">
        <v>3116</v>
      </c>
      <c r="D45" s="443">
        <v>937.68000000000006</v>
      </c>
      <c r="E45" s="444">
        <f t="shared" si="2"/>
        <v>0</v>
      </c>
      <c r="F45" s="445">
        <f t="shared" si="5"/>
        <v>0</v>
      </c>
      <c r="G45" s="446" t="s">
        <v>3115</v>
      </c>
      <c r="H45" s="445">
        <f t="shared" si="1"/>
        <v>0</v>
      </c>
    </row>
    <row r="46" spans="1:8">
      <c r="A46" s="173" t="s">
        <v>49</v>
      </c>
      <c r="B46" s="437" t="s">
        <v>3106</v>
      </c>
      <c r="C46" s="437" t="s">
        <v>3101</v>
      </c>
      <c r="D46" s="443">
        <v>27.25</v>
      </c>
      <c r="E46" s="444">
        <f t="shared" si="2"/>
        <v>0</v>
      </c>
      <c r="F46" s="445">
        <f>(D46*E46)</f>
        <v>0</v>
      </c>
      <c r="G46" s="446" t="s">
        <v>3115</v>
      </c>
      <c r="H46" s="445">
        <f>G46*F46</f>
        <v>0</v>
      </c>
    </row>
    <row r="47" spans="1:8">
      <c r="A47" s="173" t="s">
        <v>49</v>
      </c>
      <c r="B47" s="437" t="s">
        <v>3106</v>
      </c>
      <c r="C47" s="437" t="s">
        <v>3102</v>
      </c>
      <c r="D47" s="443">
        <v>27.25</v>
      </c>
      <c r="E47" s="444">
        <f t="shared" si="2"/>
        <v>0</v>
      </c>
      <c r="F47" s="445">
        <f t="shared" si="5"/>
        <v>0</v>
      </c>
      <c r="G47" s="446" t="s">
        <v>3115</v>
      </c>
      <c r="H47" s="445">
        <f t="shared" si="1"/>
        <v>0</v>
      </c>
    </row>
    <row r="48" spans="1:8">
      <c r="A48" s="173" t="s">
        <v>50</v>
      </c>
      <c r="B48" s="437" t="s">
        <v>3104</v>
      </c>
      <c r="C48" s="437"/>
      <c r="D48" s="443">
        <v>1252</v>
      </c>
      <c r="E48" s="444">
        <f t="shared" si="2"/>
        <v>0</v>
      </c>
      <c r="F48" s="445">
        <f>(D48*E48)</f>
        <v>0</v>
      </c>
      <c r="G48" s="446" t="s">
        <v>3115</v>
      </c>
      <c r="H48" s="445">
        <f>G48*F48</f>
        <v>0</v>
      </c>
    </row>
    <row r="49" spans="1:8">
      <c r="A49" s="173" t="s">
        <v>50</v>
      </c>
      <c r="B49" s="437" t="s">
        <v>3104</v>
      </c>
      <c r="C49" s="437" t="s">
        <v>3128</v>
      </c>
      <c r="D49" s="443">
        <v>134</v>
      </c>
      <c r="E49" s="444">
        <f t="shared" si="2"/>
        <v>0</v>
      </c>
      <c r="F49" s="445">
        <f t="shared" si="5"/>
        <v>0</v>
      </c>
      <c r="G49" s="446" t="s">
        <v>3115</v>
      </c>
      <c r="H49" s="445">
        <f t="shared" si="1"/>
        <v>0</v>
      </c>
    </row>
    <row r="50" spans="1:8">
      <c r="A50" s="173" t="s">
        <v>40</v>
      </c>
      <c r="B50" s="437" t="s">
        <v>3101</v>
      </c>
      <c r="C50" s="437"/>
      <c r="D50" s="443">
        <v>58.12</v>
      </c>
      <c r="E50" s="444">
        <f t="shared" si="2"/>
        <v>0</v>
      </c>
      <c r="F50" s="445">
        <f t="shared" si="5"/>
        <v>0</v>
      </c>
      <c r="G50" s="446" t="s">
        <v>3115</v>
      </c>
      <c r="H50" s="445">
        <f t="shared" si="1"/>
        <v>0</v>
      </c>
    </row>
    <row r="51" spans="1:8">
      <c r="A51" s="447" t="s">
        <v>40</v>
      </c>
      <c r="B51" s="437" t="s">
        <v>3102</v>
      </c>
      <c r="C51" s="437"/>
      <c r="D51" s="443">
        <v>58.12</v>
      </c>
      <c r="E51" s="444">
        <f t="shared" si="2"/>
        <v>0</v>
      </c>
      <c r="F51" s="445">
        <f t="shared" si="5"/>
        <v>0</v>
      </c>
      <c r="G51" s="446" t="s">
        <v>3115</v>
      </c>
      <c r="H51" s="445">
        <f t="shared" si="1"/>
        <v>0</v>
      </c>
    </row>
    <row r="52" spans="1:8">
      <c r="A52" s="448" t="s">
        <v>40</v>
      </c>
      <c r="B52" s="437" t="s">
        <v>3103</v>
      </c>
      <c r="C52" s="437" t="s">
        <v>3116</v>
      </c>
      <c r="D52" s="443">
        <v>9.3000000000000007</v>
      </c>
      <c r="E52" s="444">
        <f t="shared" si="2"/>
        <v>0</v>
      </c>
      <c r="F52" s="445">
        <f t="shared" si="5"/>
        <v>0</v>
      </c>
      <c r="G52" s="446" t="s">
        <v>3115</v>
      </c>
      <c r="H52" s="445">
        <f t="shared" si="1"/>
        <v>0</v>
      </c>
    </row>
    <row r="53" spans="1:8">
      <c r="A53" s="448" t="s">
        <v>45</v>
      </c>
      <c r="B53" s="437" t="s">
        <v>3101</v>
      </c>
      <c r="C53" s="437"/>
      <c r="D53" s="443">
        <v>228.73</v>
      </c>
      <c r="E53" s="444">
        <f t="shared" si="2"/>
        <v>0</v>
      </c>
      <c r="F53" s="445">
        <f t="shared" si="5"/>
        <v>0</v>
      </c>
      <c r="G53" s="446" t="s">
        <v>3115</v>
      </c>
      <c r="H53" s="445">
        <f>G53*F53</f>
        <v>0</v>
      </c>
    </row>
    <row r="54" spans="1:8">
      <c r="A54" s="448" t="s">
        <v>45</v>
      </c>
      <c r="B54" s="437" t="s">
        <v>3102</v>
      </c>
      <c r="C54" s="437"/>
      <c r="D54" s="443">
        <v>227.86</v>
      </c>
      <c r="E54" s="444">
        <f t="shared" si="2"/>
        <v>0</v>
      </c>
      <c r="F54" s="445">
        <f t="shared" si="5"/>
        <v>0</v>
      </c>
      <c r="G54" s="446" t="s">
        <v>3115</v>
      </c>
      <c r="H54" s="445">
        <f t="shared" si="1"/>
        <v>0</v>
      </c>
    </row>
    <row r="55" spans="1:8">
      <c r="A55" s="448" t="s">
        <v>45</v>
      </c>
      <c r="B55" s="437" t="s">
        <v>3103</v>
      </c>
      <c r="C55" s="437" t="s">
        <v>3116</v>
      </c>
      <c r="D55" s="443">
        <v>52.62</v>
      </c>
      <c r="E55" s="444">
        <f t="shared" si="2"/>
        <v>0</v>
      </c>
      <c r="F55" s="445">
        <f t="shared" si="5"/>
        <v>0</v>
      </c>
      <c r="G55" s="446" t="s">
        <v>3115</v>
      </c>
      <c r="H55" s="445">
        <f t="shared" si="1"/>
        <v>0</v>
      </c>
    </row>
    <row r="56" spans="1:8">
      <c r="A56" s="448" t="s">
        <v>51</v>
      </c>
      <c r="B56" s="437" t="s">
        <v>3101</v>
      </c>
      <c r="C56" s="437"/>
      <c r="D56" s="443">
        <v>1972.16</v>
      </c>
      <c r="E56" s="444">
        <f t="shared" si="2"/>
        <v>0</v>
      </c>
      <c r="F56" s="445">
        <f>(D56*E56)</f>
        <v>0</v>
      </c>
      <c r="G56" s="446" t="s">
        <v>3115</v>
      </c>
      <c r="H56" s="445">
        <f t="shared" si="1"/>
        <v>0</v>
      </c>
    </row>
    <row r="57" spans="1:8">
      <c r="A57" s="448" t="s">
        <v>51</v>
      </c>
      <c r="B57" s="437" t="s">
        <v>3102</v>
      </c>
      <c r="C57" s="437"/>
      <c r="D57" s="443">
        <v>1691.58</v>
      </c>
      <c r="E57" s="444">
        <f t="shared" si="2"/>
        <v>0</v>
      </c>
      <c r="F57" s="445">
        <f t="shared" si="5"/>
        <v>0</v>
      </c>
      <c r="G57" s="446" t="s">
        <v>3115</v>
      </c>
      <c r="H57" s="445">
        <f t="shared" si="1"/>
        <v>0</v>
      </c>
    </row>
    <row r="58" spans="1:8">
      <c r="A58" s="448" t="s">
        <v>51</v>
      </c>
      <c r="B58" s="437" t="s">
        <v>3105</v>
      </c>
      <c r="C58" s="437" t="s">
        <v>3101</v>
      </c>
      <c r="D58" s="443">
        <v>111.36</v>
      </c>
      <c r="E58" s="444">
        <f t="shared" si="2"/>
        <v>0</v>
      </c>
      <c r="F58" s="445">
        <f t="shared" si="5"/>
        <v>0</v>
      </c>
      <c r="G58" s="446" t="s">
        <v>3115</v>
      </c>
      <c r="H58" s="445">
        <f t="shared" si="1"/>
        <v>0</v>
      </c>
    </row>
    <row r="59" spans="1:8">
      <c r="A59" s="448" t="s">
        <v>51</v>
      </c>
      <c r="B59" s="437" t="s">
        <v>3105</v>
      </c>
      <c r="C59" s="437" t="s">
        <v>3102</v>
      </c>
      <c r="D59" s="443">
        <v>111.36</v>
      </c>
      <c r="E59" s="444">
        <f t="shared" si="2"/>
        <v>0</v>
      </c>
      <c r="F59" s="445">
        <f t="shared" si="5"/>
        <v>0</v>
      </c>
      <c r="G59" s="446" t="s">
        <v>3115</v>
      </c>
      <c r="H59" s="445">
        <f>G59*F59</f>
        <v>0</v>
      </c>
    </row>
    <row r="60" spans="1:8">
      <c r="A60" s="448" t="s">
        <v>51</v>
      </c>
      <c r="B60" s="437" t="s">
        <v>3103</v>
      </c>
      <c r="C60" s="437" t="s">
        <v>3116</v>
      </c>
      <c r="D60" s="443">
        <v>1507.18</v>
      </c>
      <c r="E60" s="444">
        <f t="shared" si="2"/>
        <v>0</v>
      </c>
      <c r="F60" s="445">
        <f t="shared" si="5"/>
        <v>0</v>
      </c>
      <c r="G60" s="446" t="s">
        <v>3115</v>
      </c>
      <c r="H60" s="445">
        <f t="shared" si="1"/>
        <v>0</v>
      </c>
    </row>
    <row r="61" spans="1:8">
      <c r="A61" s="448" t="s">
        <v>51</v>
      </c>
      <c r="B61" s="437" t="s">
        <v>3102</v>
      </c>
      <c r="C61" s="437" t="s">
        <v>3129</v>
      </c>
      <c r="D61" s="443">
        <v>29.82</v>
      </c>
      <c r="E61" s="444">
        <f t="shared" si="2"/>
        <v>0</v>
      </c>
      <c r="F61" s="445">
        <f t="shared" si="5"/>
        <v>0</v>
      </c>
      <c r="G61" s="446" t="s">
        <v>3115</v>
      </c>
      <c r="H61" s="445">
        <f t="shared" si="1"/>
        <v>0</v>
      </c>
    </row>
    <row r="62" spans="1:8">
      <c r="A62" s="448" t="s">
        <v>51</v>
      </c>
      <c r="B62" s="437" t="s">
        <v>3103</v>
      </c>
      <c r="C62" s="437" t="s">
        <v>3130</v>
      </c>
      <c r="D62" s="443">
        <v>47</v>
      </c>
      <c r="E62" s="444">
        <f t="shared" si="2"/>
        <v>0</v>
      </c>
      <c r="F62" s="445">
        <f t="shared" si="5"/>
        <v>0</v>
      </c>
      <c r="G62" s="446" t="s">
        <v>3115</v>
      </c>
      <c r="H62" s="445">
        <f t="shared" si="1"/>
        <v>0</v>
      </c>
    </row>
    <row r="63" spans="1:8">
      <c r="A63" s="448" t="s">
        <v>47</v>
      </c>
      <c r="B63" s="437" t="s">
        <v>3101</v>
      </c>
      <c r="C63" s="437"/>
      <c r="D63" s="443">
        <v>1958.77</v>
      </c>
      <c r="E63" s="444">
        <f t="shared" si="2"/>
        <v>0</v>
      </c>
      <c r="F63" s="445">
        <f t="shared" si="5"/>
        <v>0</v>
      </c>
      <c r="G63" s="446" t="s">
        <v>3115</v>
      </c>
      <c r="H63" s="445">
        <f t="shared" si="1"/>
        <v>0</v>
      </c>
    </row>
    <row r="64" spans="1:8">
      <c r="A64" s="448" t="s">
        <v>47</v>
      </c>
      <c r="B64" s="437" t="s">
        <v>3102</v>
      </c>
      <c r="C64" s="437"/>
      <c r="D64" s="443">
        <v>1894.25</v>
      </c>
      <c r="E64" s="444">
        <f t="shared" si="2"/>
        <v>0</v>
      </c>
      <c r="F64" s="445">
        <f>(D64*E64)</f>
        <v>0</v>
      </c>
      <c r="G64" s="446" t="s">
        <v>3115</v>
      </c>
      <c r="H64" s="445">
        <f>G64*F64</f>
        <v>0</v>
      </c>
    </row>
    <row r="65" spans="1:8">
      <c r="A65" s="448" t="s">
        <v>47</v>
      </c>
      <c r="B65" s="437" t="s">
        <v>3101</v>
      </c>
      <c r="C65" s="437" t="s">
        <v>3131</v>
      </c>
      <c r="D65" s="443">
        <v>11.04</v>
      </c>
      <c r="E65" s="444">
        <f t="shared" si="2"/>
        <v>0</v>
      </c>
      <c r="F65" s="445">
        <f t="shared" si="5"/>
        <v>0</v>
      </c>
      <c r="G65" s="446" t="s">
        <v>3115</v>
      </c>
      <c r="H65" s="445">
        <f t="shared" si="1"/>
        <v>0</v>
      </c>
    </row>
    <row r="66" spans="1:8">
      <c r="A66" s="448" t="s">
        <v>47</v>
      </c>
      <c r="B66" s="437" t="s">
        <v>3102</v>
      </c>
      <c r="C66" s="437" t="s">
        <v>3131</v>
      </c>
      <c r="D66" s="443">
        <v>11.04</v>
      </c>
      <c r="E66" s="444">
        <f t="shared" si="2"/>
        <v>0</v>
      </c>
      <c r="F66" s="445">
        <f t="shared" si="5"/>
        <v>0</v>
      </c>
      <c r="G66" s="446" t="s">
        <v>3115</v>
      </c>
      <c r="H66" s="445">
        <f t="shared" si="1"/>
        <v>0</v>
      </c>
    </row>
    <row r="67" spans="1:8">
      <c r="A67" s="448" t="s">
        <v>47</v>
      </c>
      <c r="B67" s="437" t="s">
        <v>3108</v>
      </c>
      <c r="C67" s="437" t="s">
        <v>3101</v>
      </c>
      <c r="D67" s="443">
        <v>55.83</v>
      </c>
      <c r="E67" s="444">
        <f t="shared" si="2"/>
        <v>0</v>
      </c>
      <c r="F67" s="445">
        <f>(D67*E67)</f>
        <v>0</v>
      </c>
      <c r="G67" s="446" t="s">
        <v>3121</v>
      </c>
      <c r="H67" s="445">
        <f>G67*F67</f>
        <v>0</v>
      </c>
    </row>
    <row r="68" spans="1:8">
      <c r="A68" s="447" t="s">
        <v>47</v>
      </c>
      <c r="B68" s="437" t="s">
        <v>3108</v>
      </c>
      <c r="C68" s="437" t="s">
        <v>3102</v>
      </c>
      <c r="D68" s="443">
        <v>55.83</v>
      </c>
      <c r="E68" s="444">
        <f t="shared" si="2"/>
        <v>0</v>
      </c>
      <c r="F68" s="445">
        <f t="shared" si="5"/>
        <v>0</v>
      </c>
      <c r="G68" s="446" t="s">
        <v>3121</v>
      </c>
      <c r="H68" s="445">
        <f t="shared" si="1"/>
        <v>0</v>
      </c>
    </row>
    <row r="69" spans="1:8">
      <c r="A69" s="447" t="s">
        <v>47</v>
      </c>
      <c r="B69" s="437" t="s">
        <v>3103</v>
      </c>
      <c r="C69" s="437" t="s">
        <v>3116</v>
      </c>
      <c r="D69" s="443">
        <v>1301.0999999999999</v>
      </c>
      <c r="E69" s="444">
        <f t="shared" si="2"/>
        <v>0</v>
      </c>
      <c r="F69" s="445">
        <f t="shared" si="5"/>
        <v>0</v>
      </c>
      <c r="G69" s="446" t="s">
        <v>3115</v>
      </c>
      <c r="H69" s="445">
        <f>G69*F69</f>
        <v>0</v>
      </c>
    </row>
    <row r="70" spans="1:8">
      <c r="A70" s="447" t="s">
        <v>47</v>
      </c>
      <c r="B70" s="439" t="s">
        <v>3107</v>
      </c>
      <c r="C70" s="439" t="s">
        <v>3132</v>
      </c>
      <c r="D70" s="443">
        <v>208.08</v>
      </c>
      <c r="E70" s="444">
        <f t="shared" si="2"/>
        <v>0</v>
      </c>
      <c r="F70" s="445">
        <f>(D70*E70)</f>
        <v>0</v>
      </c>
      <c r="G70" s="446" t="s">
        <v>3115</v>
      </c>
      <c r="H70" s="445">
        <f>G70*F70</f>
        <v>0</v>
      </c>
    </row>
    <row r="71" spans="1:8">
      <c r="A71" s="447" t="s">
        <v>47</v>
      </c>
      <c r="B71" s="437" t="s">
        <v>3117</v>
      </c>
      <c r="C71" s="437"/>
      <c r="D71" s="501"/>
      <c r="E71" s="502"/>
      <c r="F71" s="438"/>
      <c r="G71" s="446" t="s">
        <v>3115</v>
      </c>
      <c r="H71" s="445">
        <f t="shared" ref="H71" si="6">G71*F71</f>
        <v>0</v>
      </c>
    </row>
    <row r="72" spans="1:8">
      <c r="A72" s="447" t="s">
        <v>52</v>
      </c>
      <c r="B72" s="437" t="s">
        <v>3101</v>
      </c>
      <c r="C72" s="437"/>
      <c r="D72" s="443">
        <v>370</v>
      </c>
      <c r="E72" s="444">
        <f t="shared" ref="E72:E74" si="7">VLOOKUP(B72,$E$3:$F$10,2,FALSE)</f>
        <v>0</v>
      </c>
      <c r="F72" s="445">
        <f>(D72*E72)</f>
        <v>0</v>
      </c>
      <c r="G72" s="446" t="s">
        <v>3115</v>
      </c>
      <c r="H72" s="445">
        <f>G72*F72</f>
        <v>0</v>
      </c>
    </row>
    <row r="73" spans="1:8">
      <c r="A73" s="447" t="s">
        <v>52</v>
      </c>
      <c r="B73" s="437" t="s">
        <v>3102</v>
      </c>
      <c r="C73" s="437"/>
      <c r="D73" s="443">
        <v>370</v>
      </c>
      <c r="E73" s="444">
        <f t="shared" si="7"/>
        <v>0</v>
      </c>
      <c r="F73" s="445">
        <f>(D73*E73)</f>
        <v>0</v>
      </c>
      <c r="G73" s="446" t="s">
        <v>3115</v>
      </c>
      <c r="H73" s="445">
        <f>G73*F73</f>
        <v>0</v>
      </c>
    </row>
    <row r="74" spans="1:8">
      <c r="A74" s="447" t="s">
        <v>52</v>
      </c>
      <c r="B74" s="437" t="s">
        <v>3103</v>
      </c>
      <c r="C74" s="437" t="s">
        <v>3116</v>
      </c>
      <c r="D74" s="443">
        <v>300</v>
      </c>
      <c r="E74" s="444">
        <f t="shared" si="7"/>
        <v>0</v>
      </c>
      <c r="F74" s="445">
        <f>(D74*E74)</f>
        <v>0</v>
      </c>
      <c r="G74" s="446" t="s">
        <v>3115</v>
      </c>
      <c r="H74" s="445">
        <f>G74*F74</f>
        <v>0</v>
      </c>
    </row>
    <row r="75" spans="1:8">
      <c r="B75" s="165"/>
      <c r="C75" s="165"/>
      <c r="D75" s="276"/>
      <c r="E75" s="276"/>
      <c r="F75" s="276"/>
      <c r="G75" s="276"/>
      <c r="H75" s="276"/>
    </row>
    <row r="76" spans="1:8">
      <c r="A76" s="449" t="s">
        <v>54</v>
      </c>
      <c r="B76" s="450"/>
      <c r="C76" s="451"/>
      <c r="D76" s="452">
        <f>SUM(D13:D74)</f>
        <v>39837.599999999999</v>
      </c>
      <c r="E76" s="453"/>
      <c r="F76" s="454"/>
      <c r="G76" s="455"/>
      <c r="H76" s="456">
        <f>SUM(H13:H74)</f>
        <v>0</v>
      </c>
    </row>
  </sheetData>
  <autoFilter ref="A12:W76" xr:uid="{00000000-0009-0000-0000-00000A000000}"/>
  <phoneticPr fontId="72"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pageSetUpPr fitToPage="1"/>
  </sheetPr>
  <dimension ref="A1:U45"/>
  <sheetViews>
    <sheetView showGridLines="0" zoomScaleNormal="100"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28.88671875" style="165" customWidth="1"/>
    <col min="2" max="2" width="42.109375" style="166" bestFit="1" customWidth="1"/>
    <col min="3" max="3" width="27.5546875" style="166" customWidth="1"/>
    <col min="4" max="4" width="16.6640625" style="165" customWidth="1"/>
    <col min="5" max="5" width="21.109375" style="167" bestFit="1" customWidth="1"/>
    <col min="6" max="6" width="16.109375" style="168" customWidth="1"/>
    <col min="7" max="7" width="2.6640625" style="165" customWidth="1"/>
    <col min="8" max="8" width="41.33203125" style="165" bestFit="1" customWidth="1"/>
    <col min="9" max="9" width="27.88671875" style="165" customWidth="1"/>
    <col min="10" max="10" width="29.88671875" style="165" customWidth="1"/>
    <col min="11" max="11" width="37.88671875" style="165" customWidth="1"/>
    <col min="12" max="243" width="13.6640625" style="29"/>
    <col min="244" max="244" width="22.109375" style="29" customWidth="1"/>
    <col min="245" max="251" width="13.6640625" style="29" customWidth="1"/>
    <col min="252" max="252" width="15.88671875" style="29" customWidth="1"/>
    <col min="253" max="253" width="16.5546875" style="29" bestFit="1" customWidth="1"/>
    <col min="254" max="254" width="13.6640625" style="29" customWidth="1"/>
    <col min="255" max="255" width="17.109375" style="29" bestFit="1" customWidth="1"/>
    <col min="256" max="256" width="4" style="29" customWidth="1"/>
    <col min="257" max="257" width="13.6640625" style="29" customWidth="1"/>
    <col min="258" max="499" width="13.6640625" style="29"/>
    <col min="500" max="500" width="22.109375" style="29" customWidth="1"/>
    <col min="501" max="507" width="13.6640625" style="29" customWidth="1"/>
    <col min="508" max="508" width="15.88671875" style="29" customWidth="1"/>
    <col min="509" max="509" width="16.5546875" style="29" bestFit="1" customWidth="1"/>
    <col min="510" max="510" width="13.6640625" style="29" customWidth="1"/>
    <col min="511" max="511" width="17.109375" style="29" bestFit="1" customWidth="1"/>
    <col min="512" max="512" width="4" style="29" customWidth="1"/>
    <col min="513" max="513" width="13.6640625" style="29" customWidth="1"/>
    <col min="514" max="755" width="13.6640625" style="29"/>
    <col min="756" max="756" width="22.109375" style="29" customWidth="1"/>
    <col min="757" max="763" width="13.6640625" style="29" customWidth="1"/>
    <col min="764" max="764" width="15.88671875" style="29" customWidth="1"/>
    <col min="765" max="765" width="16.5546875" style="29" bestFit="1" customWidth="1"/>
    <col min="766" max="766" width="13.6640625" style="29" customWidth="1"/>
    <col min="767" max="767" width="17.109375" style="29" bestFit="1" customWidth="1"/>
    <col min="768" max="768" width="4" style="29" customWidth="1"/>
    <col min="769" max="769" width="13.6640625" style="29" customWidth="1"/>
    <col min="770" max="1011" width="13.6640625" style="29"/>
    <col min="1012" max="1012" width="22.109375" style="29" customWidth="1"/>
    <col min="1013" max="1019" width="13.6640625" style="29" customWidth="1"/>
    <col min="1020" max="1020" width="15.88671875" style="29" customWidth="1"/>
    <col min="1021" max="1021" width="16.5546875" style="29" bestFit="1" customWidth="1"/>
    <col min="1022" max="1022" width="13.6640625" style="29" customWidth="1"/>
    <col min="1023" max="1023" width="17.109375" style="29" bestFit="1" customWidth="1"/>
    <col min="1024" max="1024" width="4" style="29" customWidth="1"/>
    <col min="1025" max="1025" width="13.6640625" style="29" customWidth="1"/>
    <col min="1026" max="1267" width="13.6640625" style="29"/>
    <col min="1268" max="1268" width="22.109375" style="29" customWidth="1"/>
    <col min="1269" max="1275" width="13.6640625" style="29" customWidth="1"/>
    <col min="1276" max="1276" width="15.88671875" style="29" customWidth="1"/>
    <col min="1277" max="1277" width="16.5546875" style="29" bestFit="1" customWidth="1"/>
    <col min="1278" max="1278" width="13.6640625" style="29" customWidth="1"/>
    <col min="1279" max="1279" width="17.109375" style="29" bestFit="1" customWidth="1"/>
    <col min="1280" max="1280" width="4" style="29" customWidth="1"/>
    <col min="1281" max="1281" width="13.6640625" style="29" customWidth="1"/>
    <col min="1282" max="1523" width="13.6640625" style="29"/>
    <col min="1524" max="1524" width="22.109375" style="29" customWidth="1"/>
    <col min="1525" max="1531" width="13.6640625" style="29" customWidth="1"/>
    <col min="1532" max="1532" width="15.88671875" style="29" customWidth="1"/>
    <col min="1533" max="1533" width="16.5546875" style="29" bestFit="1" customWidth="1"/>
    <col min="1534" max="1534" width="13.6640625" style="29" customWidth="1"/>
    <col min="1535" max="1535" width="17.109375" style="29" bestFit="1" customWidth="1"/>
    <col min="1536" max="1536" width="4" style="29" customWidth="1"/>
    <col min="1537" max="1537" width="13.6640625" style="29" customWidth="1"/>
    <col min="1538" max="1779" width="13.6640625" style="29"/>
    <col min="1780" max="1780" width="22.109375" style="29" customWidth="1"/>
    <col min="1781" max="1787" width="13.6640625" style="29" customWidth="1"/>
    <col min="1788" max="1788" width="15.88671875" style="29" customWidth="1"/>
    <col min="1789" max="1789" width="16.5546875" style="29" bestFit="1" customWidth="1"/>
    <col min="1790" max="1790" width="13.6640625" style="29" customWidth="1"/>
    <col min="1791" max="1791" width="17.109375" style="29" bestFit="1" customWidth="1"/>
    <col min="1792" max="1792" width="4" style="29" customWidth="1"/>
    <col min="1793" max="1793" width="13.6640625" style="29" customWidth="1"/>
    <col min="1794" max="2035" width="13.6640625" style="29"/>
    <col min="2036" max="2036" width="22.109375" style="29" customWidth="1"/>
    <col min="2037" max="2043" width="13.6640625" style="29" customWidth="1"/>
    <col min="2044" max="2044" width="15.88671875" style="29" customWidth="1"/>
    <col min="2045" max="2045" width="16.5546875" style="29" bestFit="1" customWidth="1"/>
    <col min="2046" max="2046" width="13.6640625" style="29" customWidth="1"/>
    <col min="2047" max="2047" width="17.109375" style="29" bestFit="1" customWidth="1"/>
    <col min="2048" max="2048" width="4" style="29" customWidth="1"/>
    <col min="2049" max="2049" width="13.6640625" style="29" customWidth="1"/>
    <col min="2050" max="2291" width="13.6640625" style="29"/>
    <col min="2292" max="2292" width="22.109375" style="29" customWidth="1"/>
    <col min="2293" max="2299" width="13.6640625" style="29" customWidth="1"/>
    <col min="2300" max="2300" width="15.88671875" style="29" customWidth="1"/>
    <col min="2301" max="2301" width="16.5546875" style="29" bestFit="1" customWidth="1"/>
    <col min="2302" max="2302" width="13.6640625" style="29" customWidth="1"/>
    <col min="2303" max="2303" width="17.109375" style="29" bestFit="1" customWidth="1"/>
    <col min="2304" max="2304" width="4" style="29" customWidth="1"/>
    <col min="2305" max="2305" width="13.6640625" style="29" customWidth="1"/>
    <col min="2306" max="2547" width="13.6640625" style="29"/>
    <col min="2548" max="2548" width="22.109375" style="29" customWidth="1"/>
    <col min="2549" max="2555" width="13.6640625" style="29" customWidth="1"/>
    <col min="2556" max="2556" width="15.88671875" style="29" customWidth="1"/>
    <col min="2557" max="2557" width="16.5546875" style="29" bestFit="1" customWidth="1"/>
    <col min="2558" max="2558" width="13.6640625" style="29" customWidth="1"/>
    <col min="2559" max="2559" width="17.109375" style="29" bestFit="1" customWidth="1"/>
    <col min="2560" max="2560" width="4" style="29" customWidth="1"/>
    <col min="2561" max="2561" width="13.6640625" style="29" customWidth="1"/>
    <col min="2562" max="2803" width="13.6640625" style="29"/>
    <col min="2804" max="2804" width="22.109375" style="29" customWidth="1"/>
    <col min="2805" max="2811" width="13.6640625" style="29" customWidth="1"/>
    <col min="2812" max="2812" width="15.88671875" style="29" customWidth="1"/>
    <col min="2813" max="2813" width="16.5546875" style="29" bestFit="1" customWidth="1"/>
    <col min="2814" max="2814" width="13.6640625" style="29" customWidth="1"/>
    <col min="2815" max="2815" width="17.109375" style="29" bestFit="1" customWidth="1"/>
    <col min="2816" max="2816" width="4" style="29" customWidth="1"/>
    <col min="2817" max="2817" width="13.6640625" style="29" customWidth="1"/>
    <col min="2818" max="3059" width="13.6640625" style="29"/>
    <col min="3060" max="3060" width="22.109375" style="29" customWidth="1"/>
    <col min="3061" max="3067" width="13.6640625" style="29" customWidth="1"/>
    <col min="3068" max="3068" width="15.88671875" style="29" customWidth="1"/>
    <col min="3069" max="3069" width="16.5546875" style="29" bestFit="1" customWidth="1"/>
    <col min="3070" max="3070" width="13.6640625" style="29" customWidth="1"/>
    <col min="3071" max="3071" width="17.109375" style="29" bestFit="1" customWidth="1"/>
    <col min="3072" max="3072" width="4" style="29" customWidth="1"/>
    <col min="3073" max="3073" width="13.6640625" style="29" customWidth="1"/>
    <col min="3074" max="3315" width="13.6640625" style="29"/>
    <col min="3316" max="3316" width="22.109375" style="29" customWidth="1"/>
    <col min="3317" max="3323" width="13.6640625" style="29" customWidth="1"/>
    <col min="3324" max="3324" width="15.88671875" style="29" customWidth="1"/>
    <col min="3325" max="3325" width="16.5546875" style="29" bestFit="1" customWidth="1"/>
    <col min="3326" max="3326" width="13.6640625" style="29" customWidth="1"/>
    <col min="3327" max="3327" width="17.109375" style="29" bestFit="1" customWidth="1"/>
    <col min="3328" max="3328" width="4" style="29" customWidth="1"/>
    <col min="3329" max="3329" width="13.6640625" style="29" customWidth="1"/>
    <col min="3330" max="3571" width="13.6640625" style="29"/>
    <col min="3572" max="3572" width="22.109375" style="29" customWidth="1"/>
    <col min="3573" max="3579" width="13.6640625" style="29" customWidth="1"/>
    <col min="3580" max="3580" width="15.88671875" style="29" customWidth="1"/>
    <col min="3581" max="3581" width="16.5546875" style="29" bestFit="1" customWidth="1"/>
    <col min="3582" max="3582" width="13.6640625" style="29" customWidth="1"/>
    <col min="3583" max="3583" width="17.109375" style="29" bestFit="1" customWidth="1"/>
    <col min="3584" max="3584" width="4" style="29" customWidth="1"/>
    <col min="3585" max="3585" width="13.6640625" style="29" customWidth="1"/>
    <col min="3586" max="3827" width="13.6640625" style="29"/>
    <col min="3828" max="3828" width="22.109375" style="29" customWidth="1"/>
    <col min="3829" max="3835" width="13.6640625" style="29" customWidth="1"/>
    <col min="3836" max="3836" width="15.88671875" style="29" customWidth="1"/>
    <col min="3837" max="3837" width="16.5546875" style="29" bestFit="1" customWidth="1"/>
    <col min="3838" max="3838" width="13.6640625" style="29" customWidth="1"/>
    <col min="3839" max="3839" width="17.109375" style="29" bestFit="1" customWidth="1"/>
    <col min="3840" max="3840" width="4" style="29" customWidth="1"/>
    <col min="3841" max="3841" width="13.6640625" style="29" customWidth="1"/>
    <col min="3842" max="4083" width="13.6640625" style="29"/>
    <col min="4084" max="4084" width="22.109375" style="29" customWidth="1"/>
    <col min="4085" max="4091" width="13.6640625" style="29" customWidth="1"/>
    <col min="4092" max="4092" width="15.88671875" style="29" customWidth="1"/>
    <col min="4093" max="4093" width="16.5546875" style="29" bestFit="1" customWidth="1"/>
    <col min="4094" max="4094" width="13.6640625" style="29" customWidth="1"/>
    <col min="4095" max="4095" width="17.109375" style="29" bestFit="1" customWidth="1"/>
    <col min="4096" max="4096" width="4" style="29" customWidth="1"/>
    <col min="4097" max="4097" width="13.6640625" style="29" customWidth="1"/>
    <col min="4098" max="4339" width="13.6640625" style="29"/>
    <col min="4340" max="4340" width="22.109375" style="29" customWidth="1"/>
    <col min="4341" max="4347" width="13.6640625" style="29" customWidth="1"/>
    <col min="4348" max="4348" width="15.88671875" style="29" customWidth="1"/>
    <col min="4349" max="4349" width="16.5546875" style="29" bestFit="1" customWidth="1"/>
    <col min="4350" max="4350" width="13.6640625" style="29" customWidth="1"/>
    <col min="4351" max="4351" width="17.109375" style="29" bestFit="1" customWidth="1"/>
    <col min="4352" max="4352" width="4" style="29" customWidth="1"/>
    <col min="4353" max="4353" width="13.6640625" style="29" customWidth="1"/>
    <col min="4354" max="4595" width="13.6640625" style="29"/>
    <col min="4596" max="4596" width="22.109375" style="29" customWidth="1"/>
    <col min="4597" max="4603" width="13.6640625" style="29" customWidth="1"/>
    <col min="4604" max="4604" width="15.88671875" style="29" customWidth="1"/>
    <col min="4605" max="4605" width="16.5546875" style="29" bestFit="1" customWidth="1"/>
    <col min="4606" max="4606" width="13.6640625" style="29" customWidth="1"/>
    <col min="4607" max="4607" width="17.109375" style="29" bestFit="1" customWidth="1"/>
    <col min="4608" max="4608" width="4" style="29" customWidth="1"/>
    <col min="4609" max="4609" width="13.6640625" style="29" customWidth="1"/>
    <col min="4610" max="4851" width="13.6640625" style="29"/>
    <col min="4852" max="4852" width="22.109375" style="29" customWidth="1"/>
    <col min="4853" max="4859" width="13.6640625" style="29" customWidth="1"/>
    <col min="4860" max="4860" width="15.88671875" style="29" customWidth="1"/>
    <col min="4861" max="4861" width="16.5546875" style="29" bestFit="1" customWidth="1"/>
    <col min="4862" max="4862" width="13.6640625" style="29" customWidth="1"/>
    <col min="4863" max="4863" width="17.109375" style="29" bestFit="1" customWidth="1"/>
    <col min="4864" max="4864" width="4" style="29" customWidth="1"/>
    <col min="4865" max="4865" width="13.6640625" style="29" customWidth="1"/>
    <col min="4866" max="5107" width="13.6640625" style="29"/>
    <col min="5108" max="5108" width="22.109375" style="29" customWidth="1"/>
    <col min="5109" max="5115" width="13.6640625" style="29" customWidth="1"/>
    <col min="5116" max="5116" width="15.88671875" style="29" customWidth="1"/>
    <col min="5117" max="5117" width="16.5546875" style="29" bestFit="1" customWidth="1"/>
    <col min="5118" max="5118" width="13.6640625" style="29" customWidth="1"/>
    <col min="5119" max="5119" width="17.109375" style="29" bestFit="1" customWidth="1"/>
    <col min="5120" max="5120" width="4" style="29" customWidth="1"/>
    <col min="5121" max="5121" width="13.6640625" style="29" customWidth="1"/>
    <col min="5122" max="5363" width="13.6640625" style="29"/>
    <col min="5364" max="5364" width="22.109375" style="29" customWidth="1"/>
    <col min="5365" max="5371" width="13.6640625" style="29" customWidth="1"/>
    <col min="5372" max="5372" width="15.88671875" style="29" customWidth="1"/>
    <col min="5373" max="5373" width="16.5546875" style="29" bestFit="1" customWidth="1"/>
    <col min="5374" max="5374" width="13.6640625" style="29" customWidth="1"/>
    <col min="5375" max="5375" width="17.109375" style="29" bestFit="1" customWidth="1"/>
    <col min="5376" max="5376" width="4" style="29" customWidth="1"/>
    <col min="5377" max="5377" width="13.6640625" style="29" customWidth="1"/>
    <col min="5378" max="5619" width="13.6640625" style="29"/>
    <col min="5620" max="5620" width="22.109375" style="29" customWidth="1"/>
    <col min="5621" max="5627" width="13.6640625" style="29" customWidth="1"/>
    <col min="5628" max="5628" width="15.88671875" style="29" customWidth="1"/>
    <col min="5629" max="5629" width="16.5546875" style="29" bestFit="1" customWidth="1"/>
    <col min="5630" max="5630" width="13.6640625" style="29" customWidth="1"/>
    <col min="5631" max="5631" width="17.109375" style="29" bestFit="1" customWidth="1"/>
    <col min="5632" max="5632" width="4" style="29" customWidth="1"/>
    <col min="5633" max="5633" width="13.6640625" style="29" customWidth="1"/>
    <col min="5634" max="5875" width="13.6640625" style="29"/>
    <col min="5876" max="5876" width="22.109375" style="29" customWidth="1"/>
    <col min="5877" max="5883" width="13.6640625" style="29" customWidth="1"/>
    <col min="5884" max="5884" width="15.88671875" style="29" customWidth="1"/>
    <col min="5885" max="5885" width="16.5546875" style="29" bestFit="1" customWidth="1"/>
    <col min="5886" max="5886" width="13.6640625" style="29" customWidth="1"/>
    <col min="5887" max="5887" width="17.109375" style="29" bestFit="1" customWidth="1"/>
    <col min="5888" max="5888" width="4" style="29" customWidth="1"/>
    <col min="5889" max="5889" width="13.6640625" style="29" customWidth="1"/>
    <col min="5890" max="6131" width="13.6640625" style="29"/>
    <col min="6132" max="6132" width="22.109375" style="29" customWidth="1"/>
    <col min="6133" max="6139" width="13.6640625" style="29" customWidth="1"/>
    <col min="6140" max="6140" width="15.88671875" style="29" customWidth="1"/>
    <col min="6141" max="6141" width="16.5546875" style="29" bestFit="1" customWidth="1"/>
    <col min="6142" max="6142" width="13.6640625" style="29" customWidth="1"/>
    <col min="6143" max="6143" width="17.109375" style="29" bestFit="1" customWidth="1"/>
    <col min="6144" max="6144" width="4" style="29" customWidth="1"/>
    <col min="6145" max="6145" width="13.6640625" style="29" customWidth="1"/>
    <col min="6146" max="6387" width="13.6640625" style="29"/>
    <col min="6388" max="6388" width="22.109375" style="29" customWidth="1"/>
    <col min="6389" max="6395" width="13.6640625" style="29" customWidth="1"/>
    <col min="6396" max="6396" width="15.88671875" style="29" customWidth="1"/>
    <col min="6397" max="6397" width="16.5546875" style="29" bestFit="1" customWidth="1"/>
    <col min="6398" max="6398" width="13.6640625" style="29" customWidth="1"/>
    <col min="6399" max="6399" width="17.109375" style="29" bestFit="1" customWidth="1"/>
    <col min="6400" max="6400" width="4" style="29" customWidth="1"/>
    <col min="6401" max="6401" width="13.6640625" style="29" customWidth="1"/>
    <col min="6402" max="6643" width="13.6640625" style="29"/>
    <col min="6644" max="6644" width="22.109375" style="29" customWidth="1"/>
    <col min="6645" max="6651" width="13.6640625" style="29" customWidth="1"/>
    <col min="6652" max="6652" width="15.88671875" style="29" customWidth="1"/>
    <col min="6653" max="6653" width="16.5546875" style="29" bestFit="1" customWidth="1"/>
    <col min="6654" max="6654" width="13.6640625" style="29" customWidth="1"/>
    <col min="6655" max="6655" width="17.109375" style="29" bestFit="1" customWidth="1"/>
    <col min="6656" max="6656" width="4" style="29" customWidth="1"/>
    <col min="6657" max="6657" width="13.6640625" style="29" customWidth="1"/>
    <col min="6658" max="6899" width="13.6640625" style="29"/>
    <col min="6900" max="6900" width="22.109375" style="29" customWidth="1"/>
    <col min="6901" max="6907" width="13.6640625" style="29" customWidth="1"/>
    <col min="6908" max="6908" width="15.88671875" style="29" customWidth="1"/>
    <col min="6909" max="6909" width="16.5546875" style="29" bestFit="1" customWidth="1"/>
    <col min="6910" max="6910" width="13.6640625" style="29" customWidth="1"/>
    <col min="6911" max="6911" width="17.109375" style="29" bestFit="1" customWidth="1"/>
    <col min="6912" max="6912" width="4" style="29" customWidth="1"/>
    <col min="6913" max="6913" width="13.6640625" style="29" customWidth="1"/>
    <col min="6914" max="7155" width="13.6640625" style="29"/>
    <col min="7156" max="7156" width="22.109375" style="29" customWidth="1"/>
    <col min="7157" max="7163" width="13.6640625" style="29" customWidth="1"/>
    <col min="7164" max="7164" width="15.88671875" style="29" customWidth="1"/>
    <col min="7165" max="7165" width="16.5546875" style="29" bestFit="1" customWidth="1"/>
    <col min="7166" max="7166" width="13.6640625" style="29" customWidth="1"/>
    <col min="7167" max="7167" width="17.109375" style="29" bestFit="1" customWidth="1"/>
    <col min="7168" max="7168" width="4" style="29" customWidth="1"/>
    <col min="7169" max="7169" width="13.6640625" style="29" customWidth="1"/>
    <col min="7170" max="7411" width="13.6640625" style="29"/>
    <col min="7412" max="7412" width="22.109375" style="29" customWidth="1"/>
    <col min="7413" max="7419" width="13.6640625" style="29" customWidth="1"/>
    <col min="7420" max="7420" width="15.88671875" style="29" customWidth="1"/>
    <col min="7421" max="7421" width="16.5546875" style="29" bestFit="1" customWidth="1"/>
    <col min="7422" max="7422" width="13.6640625" style="29" customWidth="1"/>
    <col min="7423" max="7423" width="17.109375" style="29" bestFit="1" customWidth="1"/>
    <col min="7424" max="7424" width="4" style="29" customWidth="1"/>
    <col min="7425" max="7425" width="13.6640625" style="29" customWidth="1"/>
    <col min="7426" max="7667" width="13.6640625" style="29"/>
    <col min="7668" max="7668" width="22.109375" style="29" customWidth="1"/>
    <col min="7669" max="7675" width="13.6640625" style="29" customWidth="1"/>
    <col min="7676" max="7676" width="15.88671875" style="29" customWidth="1"/>
    <col min="7677" max="7677" width="16.5546875" style="29" bestFit="1" customWidth="1"/>
    <col min="7678" max="7678" width="13.6640625" style="29" customWidth="1"/>
    <col min="7679" max="7679" width="17.109375" style="29" bestFit="1" customWidth="1"/>
    <col min="7680" max="7680" width="4" style="29" customWidth="1"/>
    <col min="7681" max="7681" width="13.6640625" style="29" customWidth="1"/>
    <col min="7682" max="7923" width="13.6640625" style="29"/>
    <col min="7924" max="7924" width="22.109375" style="29" customWidth="1"/>
    <col min="7925" max="7931" width="13.6640625" style="29" customWidth="1"/>
    <col min="7932" max="7932" width="15.88671875" style="29" customWidth="1"/>
    <col min="7933" max="7933" width="16.5546875" style="29" bestFit="1" customWidth="1"/>
    <col min="7934" max="7934" width="13.6640625" style="29" customWidth="1"/>
    <col min="7935" max="7935" width="17.109375" style="29" bestFit="1" customWidth="1"/>
    <col min="7936" max="7936" width="4" style="29" customWidth="1"/>
    <col min="7937" max="7937" width="13.6640625" style="29" customWidth="1"/>
    <col min="7938" max="8179" width="13.6640625" style="29"/>
    <col min="8180" max="8180" width="22.109375" style="29" customWidth="1"/>
    <col min="8181" max="8187" width="13.6640625" style="29" customWidth="1"/>
    <col min="8188" max="8188" width="15.88671875" style="29" customWidth="1"/>
    <col min="8189" max="8189" width="16.5546875" style="29" bestFit="1" customWidth="1"/>
    <col min="8190" max="8190" width="13.6640625" style="29" customWidth="1"/>
    <col min="8191" max="8191" width="17.109375" style="29" bestFit="1" customWidth="1"/>
    <col min="8192" max="8192" width="4" style="29" customWidth="1"/>
    <col min="8193" max="8193" width="13.6640625" style="29" customWidth="1"/>
    <col min="8194" max="8435" width="13.6640625" style="29"/>
    <col min="8436" max="8436" width="22.109375" style="29" customWidth="1"/>
    <col min="8437" max="8443" width="13.6640625" style="29" customWidth="1"/>
    <col min="8444" max="8444" width="15.88671875" style="29" customWidth="1"/>
    <col min="8445" max="8445" width="16.5546875" style="29" bestFit="1" customWidth="1"/>
    <col min="8446" max="8446" width="13.6640625" style="29" customWidth="1"/>
    <col min="8447" max="8447" width="17.109375" style="29" bestFit="1" customWidth="1"/>
    <col min="8448" max="8448" width="4" style="29" customWidth="1"/>
    <col min="8449" max="8449" width="13.6640625" style="29" customWidth="1"/>
    <col min="8450" max="8691" width="13.6640625" style="29"/>
    <col min="8692" max="8692" width="22.109375" style="29" customWidth="1"/>
    <col min="8693" max="8699" width="13.6640625" style="29" customWidth="1"/>
    <col min="8700" max="8700" width="15.88671875" style="29" customWidth="1"/>
    <col min="8701" max="8701" width="16.5546875" style="29" bestFit="1" customWidth="1"/>
    <col min="8702" max="8702" width="13.6640625" style="29" customWidth="1"/>
    <col min="8703" max="8703" width="17.109375" style="29" bestFit="1" customWidth="1"/>
    <col min="8704" max="8704" width="4" style="29" customWidth="1"/>
    <col min="8705" max="8705" width="13.6640625" style="29" customWidth="1"/>
    <col min="8706" max="8947" width="13.6640625" style="29"/>
    <col min="8948" max="8948" width="22.109375" style="29" customWidth="1"/>
    <col min="8949" max="8955" width="13.6640625" style="29" customWidth="1"/>
    <col min="8956" max="8956" width="15.88671875" style="29" customWidth="1"/>
    <col min="8957" max="8957" width="16.5546875" style="29" bestFit="1" customWidth="1"/>
    <col min="8958" max="8958" width="13.6640625" style="29" customWidth="1"/>
    <col min="8959" max="8959" width="17.109375" style="29" bestFit="1" customWidth="1"/>
    <col min="8960" max="8960" width="4" style="29" customWidth="1"/>
    <col min="8961" max="8961" width="13.6640625" style="29" customWidth="1"/>
    <col min="8962" max="9203" width="13.6640625" style="29"/>
    <col min="9204" max="9204" width="22.109375" style="29" customWidth="1"/>
    <col min="9205" max="9211" width="13.6640625" style="29" customWidth="1"/>
    <col min="9212" max="9212" width="15.88671875" style="29" customWidth="1"/>
    <col min="9213" max="9213" width="16.5546875" style="29" bestFit="1" customWidth="1"/>
    <col min="9214" max="9214" width="13.6640625" style="29" customWidth="1"/>
    <col min="9215" max="9215" width="17.109375" style="29" bestFit="1" customWidth="1"/>
    <col min="9216" max="9216" width="4" style="29" customWidth="1"/>
    <col min="9217" max="9217" width="13.6640625" style="29" customWidth="1"/>
    <col min="9218" max="9459" width="13.6640625" style="29"/>
    <col min="9460" max="9460" width="22.109375" style="29" customWidth="1"/>
    <col min="9461" max="9467" width="13.6640625" style="29" customWidth="1"/>
    <col min="9468" max="9468" width="15.88671875" style="29" customWidth="1"/>
    <col min="9469" max="9469" width="16.5546875" style="29" bestFit="1" customWidth="1"/>
    <col min="9470" max="9470" width="13.6640625" style="29" customWidth="1"/>
    <col min="9471" max="9471" width="17.109375" style="29" bestFit="1" customWidth="1"/>
    <col min="9472" max="9472" width="4" style="29" customWidth="1"/>
    <col min="9473" max="9473" width="13.6640625" style="29" customWidth="1"/>
    <col min="9474" max="9715" width="13.6640625" style="29"/>
    <col min="9716" max="9716" width="22.109375" style="29" customWidth="1"/>
    <col min="9717" max="9723" width="13.6640625" style="29" customWidth="1"/>
    <col min="9724" max="9724" width="15.88671875" style="29" customWidth="1"/>
    <col min="9725" max="9725" width="16.5546875" style="29" bestFit="1" customWidth="1"/>
    <col min="9726" max="9726" width="13.6640625" style="29" customWidth="1"/>
    <col min="9727" max="9727" width="17.109375" style="29" bestFit="1" customWidth="1"/>
    <col min="9728" max="9728" width="4" style="29" customWidth="1"/>
    <col min="9729" max="9729" width="13.6640625" style="29" customWidth="1"/>
    <col min="9730" max="9971" width="13.6640625" style="29"/>
    <col min="9972" max="9972" width="22.109375" style="29" customWidth="1"/>
    <col min="9973" max="9979" width="13.6640625" style="29" customWidth="1"/>
    <col min="9980" max="9980" width="15.88671875" style="29" customWidth="1"/>
    <col min="9981" max="9981" width="16.5546875" style="29" bestFit="1" customWidth="1"/>
    <col min="9982" max="9982" width="13.6640625" style="29" customWidth="1"/>
    <col min="9983" max="9983" width="17.109375" style="29" bestFit="1" customWidth="1"/>
    <col min="9984" max="9984" width="4" style="29" customWidth="1"/>
    <col min="9985" max="9985" width="13.6640625" style="29" customWidth="1"/>
    <col min="9986" max="10227" width="13.6640625" style="29"/>
    <col min="10228" max="10228" width="22.109375" style="29" customWidth="1"/>
    <col min="10229" max="10235" width="13.6640625" style="29" customWidth="1"/>
    <col min="10236" max="10236" width="15.88671875" style="29" customWidth="1"/>
    <col min="10237" max="10237" width="16.5546875" style="29" bestFit="1" customWidth="1"/>
    <col min="10238" max="10238" width="13.6640625" style="29" customWidth="1"/>
    <col min="10239" max="10239" width="17.109375" style="29" bestFit="1" customWidth="1"/>
    <col min="10240" max="10240" width="4" style="29" customWidth="1"/>
    <col min="10241" max="10241" width="13.6640625" style="29" customWidth="1"/>
    <col min="10242" max="10483" width="13.6640625" style="29"/>
    <col min="10484" max="10484" width="22.109375" style="29" customWidth="1"/>
    <col min="10485" max="10491" width="13.6640625" style="29" customWidth="1"/>
    <col min="10492" max="10492" width="15.88671875" style="29" customWidth="1"/>
    <col min="10493" max="10493" width="16.5546875" style="29" bestFit="1" customWidth="1"/>
    <col min="10494" max="10494" width="13.6640625" style="29" customWidth="1"/>
    <col min="10495" max="10495" width="17.109375" style="29" bestFit="1" customWidth="1"/>
    <col min="10496" max="10496" width="4" style="29" customWidth="1"/>
    <col min="10497" max="10497" width="13.6640625" style="29" customWidth="1"/>
    <col min="10498" max="10739" width="13.6640625" style="29"/>
    <col min="10740" max="10740" width="22.109375" style="29" customWidth="1"/>
    <col min="10741" max="10747" width="13.6640625" style="29" customWidth="1"/>
    <col min="10748" max="10748" width="15.88671875" style="29" customWidth="1"/>
    <col min="10749" max="10749" width="16.5546875" style="29" bestFit="1" customWidth="1"/>
    <col min="10750" max="10750" width="13.6640625" style="29" customWidth="1"/>
    <col min="10751" max="10751" width="17.109375" style="29" bestFit="1" customWidth="1"/>
    <col min="10752" max="10752" width="4" style="29" customWidth="1"/>
    <col min="10753" max="10753" width="13.6640625" style="29" customWidth="1"/>
    <col min="10754" max="10995" width="13.6640625" style="29"/>
    <col min="10996" max="10996" width="22.109375" style="29" customWidth="1"/>
    <col min="10997" max="11003" width="13.6640625" style="29" customWidth="1"/>
    <col min="11004" max="11004" width="15.88671875" style="29" customWidth="1"/>
    <col min="11005" max="11005" width="16.5546875" style="29" bestFit="1" customWidth="1"/>
    <col min="11006" max="11006" width="13.6640625" style="29" customWidth="1"/>
    <col min="11007" max="11007" width="17.109375" style="29" bestFit="1" customWidth="1"/>
    <col min="11008" max="11008" width="4" style="29" customWidth="1"/>
    <col min="11009" max="11009" width="13.6640625" style="29" customWidth="1"/>
    <col min="11010" max="11251" width="13.6640625" style="29"/>
    <col min="11252" max="11252" width="22.109375" style="29" customWidth="1"/>
    <col min="11253" max="11259" width="13.6640625" style="29" customWidth="1"/>
    <col min="11260" max="11260" width="15.88671875" style="29" customWidth="1"/>
    <col min="11261" max="11261" width="16.5546875" style="29" bestFit="1" customWidth="1"/>
    <col min="11262" max="11262" width="13.6640625" style="29" customWidth="1"/>
    <col min="11263" max="11263" width="17.109375" style="29" bestFit="1" customWidth="1"/>
    <col min="11264" max="11264" width="4" style="29" customWidth="1"/>
    <col min="11265" max="11265" width="13.6640625" style="29" customWidth="1"/>
    <col min="11266" max="11507" width="13.6640625" style="29"/>
    <col min="11508" max="11508" width="22.109375" style="29" customWidth="1"/>
    <col min="11509" max="11515" width="13.6640625" style="29" customWidth="1"/>
    <col min="11516" max="11516" width="15.88671875" style="29" customWidth="1"/>
    <col min="11517" max="11517" width="16.5546875" style="29" bestFit="1" customWidth="1"/>
    <col min="11518" max="11518" width="13.6640625" style="29" customWidth="1"/>
    <col min="11519" max="11519" width="17.109375" style="29" bestFit="1" customWidth="1"/>
    <col min="11520" max="11520" width="4" style="29" customWidth="1"/>
    <col min="11521" max="11521" width="13.6640625" style="29" customWidth="1"/>
    <col min="11522" max="11763" width="13.6640625" style="29"/>
    <col min="11764" max="11764" width="22.109375" style="29" customWidth="1"/>
    <col min="11765" max="11771" width="13.6640625" style="29" customWidth="1"/>
    <col min="11772" max="11772" width="15.88671875" style="29" customWidth="1"/>
    <col min="11773" max="11773" width="16.5546875" style="29" bestFit="1" customWidth="1"/>
    <col min="11774" max="11774" width="13.6640625" style="29" customWidth="1"/>
    <col min="11775" max="11775" width="17.109375" style="29" bestFit="1" customWidth="1"/>
    <col min="11776" max="11776" width="4" style="29" customWidth="1"/>
    <col min="11777" max="11777" width="13.6640625" style="29" customWidth="1"/>
    <col min="11778" max="12019" width="13.6640625" style="29"/>
    <col min="12020" max="12020" width="22.109375" style="29" customWidth="1"/>
    <col min="12021" max="12027" width="13.6640625" style="29" customWidth="1"/>
    <col min="12028" max="12028" width="15.88671875" style="29" customWidth="1"/>
    <col min="12029" max="12029" width="16.5546875" style="29" bestFit="1" customWidth="1"/>
    <col min="12030" max="12030" width="13.6640625" style="29" customWidth="1"/>
    <col min="12031" max="12031" width="17.109375" style="29" bestFit="1" customWidth="1"/>
    <col min="12032" max="12032" width="4" style="29" customWidth="1"/>
    <col min="12033" max="12033" width="13.6640625" style="29" customWidth="1"/>
    <col min="12034" max="12275" width="13.6640625" style="29"/>
    <col min="12276" max="12276" width="22.109375" style="29" customWidth="1"/>
    <col min="12277" max="12283" width="13.6640625" style="29" customWidth="1"/>
    <col min="12284" max="12284" width="15.88671875" style="29" customWidth="1"/>
    <col min="12285" max="12285" width="16.5546875" style="29" bestFit="1" customWidth="1"/>
    <col min="12286" max="12286" width="13.6640625" style="29" customWidth="1"/>
    <col min="12287" max="12287" width="17.109375" style="29" bestFit="1" customWidth="1"/>
    <col min="12288" max="12288" width="4" style="29" customWidth="1"/>
    <col min="12289" max="12289" width="13.6640625" style="29" customWidth="1"/>
    <col min="12290" max="12531" width="13.6640625" style="29"/>
    <col min="12532" max="12532" width="22.109375" style="29" customWidth="1"/>
    <col min="12533" max="12539" width="13.6640625" style="29" customWidth="1"/>
    <col min="12540" max="12540" width="15.88671875" style="29" customWidth="1"/>
    <col min="12541" max="12541" width="16.5546875" style="29" bestFit="1" customWidth="1"/>
    <col min="12542" max="12542" width="13.6640625" style="29" customWidth="1"/>
    <col min="12543" max="12543" width="17.109375" style="29" bestFit="1" customWidth="1"/>
    <col min="12544" max="12544" width="4" style="29" customWidth="1"/>
    <col min="12545" max="12545" width="13.6640625" style="29" customWidth="1"/>
    <col min="12546" max="12787" width="13.6640625" style="29"/>
    <col min="12788" max="12788" width="22.109375" style="29" customWidth="1"/>
    <col min="12789" max="12795" width="13.6640625" style="29" customWidth="1"/>
    <col min="12796" max="12796" width="15.88671875" style="29" customWidth="1"/>
    <col min="12797" max="12797" width="16.5546875" style="29" bestFit="1" customWidth="1"/>
    <col min="12798" max="12798" width="13.6640625" style="29" customWidth="1"/>
    <col min="12799" max="12799" width="17.109375" style="29" bestFit="1" customWidth="1"/>
    <col min="12800" max="12800" width="4" style="29" customWidth="1"/>
    <col min="12801" max="12801" width="13.6640625" style="29" customWidth="1"/>
    <col min="12802" max="13043" width="13.6640625" style="29"/>
    <col min="13044" max="13044" width="22.109375" style="29" customWidth="1"/>
    <col min="13045" max="13051" width="13.6640625" style="29" customWidth="1"/>
    <col min="13052" max="13052" width="15.88671875" style="29" customWidth="1"/>
    <col min="13053" max="13053" width="16.5546875" style="29" bestFit="1" customWidth="1"/>
    <col min="13054" max="13054" width="13.6640625" style="29" customWidth="1"/>
    <col min="13055" max="13055" width="17.109375" style="29" bestFit="1" customWidth="1"/>
    <col min="13056" max="13056" width="4" style="29" customWidth="1"/>
    <col min="13057" max="13057" width="13.6640625" style="29" customWidth="1"/>
    <col min="13058" max="13299" width="13.6640625" style="29"/>
    <col min="13300" max="13300" width="22.109375" style="29" customWidth="1"/>
    <col min="13301" max="13307" width="13.6640625" style="29" customWidth="1"/>
    <col min="13308" max="13308" width="15.88671875" style="29" customWidth="1"/>
    <col min="13309" max="13309" width="16.5546875" style="29" bestFit="1" customWidth="1"/>
    <col min="13310" max="13310" width="13.6640625" style="29" customWidth="1"/>
    <col min="13311" max="13311" width="17.109375" style="29" bestFit="1" customWidth="1"/>
    <col min="13312" max="13312" width="4" style="29" customWidth="1"/>
    <col min="13313" max="13313" width="13.6640625" style="29" customWidth="1"/>
    <col min="13314" max="13555" width="13.6640625" style="29"/>
    <col min="13556" max="13556" width="22.109375" style="29" customWidth="1"/>
    <col min="13557" max="13563" width="13.6640625" style="29" customWidth="1"/>
    <col min="13564" max="13564" width="15.88671875" style="29" customWidth="1"/>
    <col min="13565" max="13565" width="16.5546875" style="29" bestFit="1" customWidth="1"/>
    <col min="13566" max="13566" width="13.6640625" style="29" customWidth="1"/>
    <col min="13567" max="13567" width="17.109375" style="29" bestFit="1" customWidth="1"/>
    <col min="13568" max="13568" width="4" style="29" customWidth="1"/>
    <col min="13569" max="13569" width="13.6640625" style="29" customWidth="1"/>
    <col min="13570" max="13811" width="13.6640625" style="29"/>
    <col min="13812" max="13812" width="22.109375" style="29" customWidth="1"/>
    <col min="13813" max="13819" width="13.6640625" style="29" customWidth="1"/>
    <col min="13820" max="13820" width="15.88671875" style="29" customWidth="1"/>
    <col min="13821" max="13821" width="16.5546875" style="29" bestFit="1" customWidth="1"/>
    <col min="13822" max="13822" width="13.6640625" style="29" customWidth="1"/>
    <col min="13823" max="13823" width="17.109375" style="29" bestFit="1" customWidth="1"/>
    <col min="13824" max="13824" width="4" style="29" customWidth="1"/>
    <col min="13825" max="13825" width="13.6640625" style="29" customWidth="1"/>
    <col min="13826" max="14067" width="13.6640625" style="29"/>
    <col min="14068" max="14068" width="22.109375" style="29" customWidth="1"/>
    <col min="14069" max="14075" width="13.6640625" style="29" customWidth="1"/>
    <col min="14076" max="14076" width="15.88671875" style="29" customWidth="1"/>
    <col min="14077" max="14077" width="16.5546875" style="29" bestFit="1" customWidth="1"/>
    <col min="14078" max="14078" width="13.6640625" style="29" customWidth="1"/>
    <col min="14079" max="14079" width="17.109375" style="29" bestFit="1" customWidth="1"/>
    <col min="14080" max="14080" width="4" style="29" customWidth="1"/>
    <col min="14081" max="14081" width="13.6640625" style="29" customWidth="1"/>
    <col min="14082" max="14323" width="13.6640625" style="29"/>
    <col min="14324" max="14324" width="22.109375" style="29" customWidth="1"/>
    <col min="14325" max="14331" width="13.6640625" style="29" customWidth="1"/>
    <col min="14332" max="14332" width="15.88671875" style="29" customWidth="1"/>
    <col min="14333" max="14333" width="16.5546875" style="29" bestFit="1" customWidth="1"/>
    <col min="14334" max="14334" width="13.6640625" style="29" customWidth="1"/>
    <col min="14335" max="14335" width="17.109375" style="29" bestFit="1" customWidth="1"/>
    <col min="14336" max="14336" width="4" style="29" customWidth="1"/>
    <col min="14337" max="14337" width="13.6640625" style="29" customWidth="1"/>
    <col min="14338" max="14579" width="13.6640625" style="29"/>
    <col min="14580" max="14580" width="22.109375" style="29" customWidth="1"/>
    <col min="14581" max="14587" width="13.6640625" style="29" customWidth="1"/>
    <col min="14588" max="14588" width="15.88671875" style="29" customWidth="1"/>
    <col min="14589" max="14589" width="16.5546875" style="29" bestFit="1" customWidth="1"/>
    <col min="14590" max="14590" width="13.6640625" style="29" customWidth="1"/>
    <col min="14591" max="14591" width="17.109375" style="29" bestFit="1" customWidth="1"/>
    <col min="14592" max="14592" width="4" style="29" customWidth="1"/>
    <col min="14593" max="14593" width="13.6640625" style="29" customWidth="1"/>
    <col min="14594" max="14835" width="13.6640625" style="29"/>
    <col min="14836" max="14836" width="22.109375" style="29" customWidth="1"/>
    <col min="14837" max="14843" width="13.6640625" style="29" customWidth="1"/>
    <col min="14844" max="14844" width="15.88671875" style="29" customWidth="1"/>
    <col min="14845" max="14845" width="16.5546875" style="29" bestFit="1" customWidth="1"/>
    <col min="14846" max="14846" width="13.6640625" style="29" customWidth="1"/>
    <col min="14847" max="14847" width="17.109375" style="29" bestFit="1" customWidth="1"/>
    <col min="14848" max="14848" width="4" style="29" customWidth="1"/>
    <col min="14849" max="14849" width="13.6640625" style="29" customWidth="1"/>
    <col min="14850" max="15091" width="13.6640625" style="29"/>
    <col min="15092" max="15092" width="22.109375" style="29" customWidth="1"/>
    <col min="15093" max="15099" width="13.6640625" style="29" customWidth="1"/>
    <col min="15100" max="15100" width="15.88671875" style="29" customWidth="1"/>
    <col min="15101" max="15101" width="16.5546875" style="29" bestFit="1" customWidth="1"/>
    <col min="15102" max="15102" width="13.6640625" style="29" customWidth="1"/>
    <col min="15103" max="15103" width="17.109375" style="29" bestFit="1" customWidth="1"/>
    <col min="15104" max="15104" width="4" style="29" customWidth="1"/>
    <col min="15105" max="15105" width="13.6640625" style="29" customWidth="1"/>
    <col min="15106" max="15347" width="13.6640625" style="29"/>
    <col min="15348" max="15348" width="22.109375" style="29" customWidth="1"/>
    <col min="15349" max="15355" width="13.6640625" style="29" customWidth="1"/>
    <col min="15356" max="15356" width="15.88671875" style="29" customWidth="1"/>
    <col min="15357" max="15357" width="16.5546875" style="29" bestFit="1" customWidth="1"/>
    <col min="15358" max="15358" width="13.6640625" style="29" customWidth="1"/>
    <col min="15359" max="15359" width="17.109375" style="29" bestFit="1" customWidth="1"/>
    <col min="15360" max="15360" width="4" style="29" customWidth="1"/>
    <col min="15361" max="15361" width="13.6640625" style="29" customWidth="1"/>
    <col min="15362" max="15603" width="13.6640625" style="29"/>
    <col min="15604" max="15604" width="22.109375" style="29" customWidth="1"/>
    <col min="15605" max="15611" width="13.6640625" style="29" customWidth="1"/>
    <col min="15612" max="15612" width="15.88671875" style="29" customWidth="1"/>
    <col min="15613" max="15613" width="16.5546875" style="29" bestFit="1" customWidth="1"/>
    <col min="15614" max="15614" width="13.6640625" style="29" customWidth="1"/>
    <col min="15615" max="15615" width="17.109375" style="29" bestFit="1" customWidth="1"/>
    <col min="15616" max="15616" width="4" style="29" customWidth="1"/>
    <col min="15617" max="15617" width="13.6640625" style="29" customWidth="1"/>
    <col min="15618" max="15859" width="13.6640625" style="29"/>
    <col min="15860" max="15860" width="22.109375" style="29" customWidth="1"/>
    <col min="15861" max="15867" width="13.6640625" style="29" customWidth="1"/>
    <col min="15868" max="15868" width="15.88671875" style="29" customWidth="1"/>
    <col min="15869" max="15869" width="16.5546875" style="29" bestFit="1" customWidth="1"/>
    <col min="15870" max="15870" width="13.6640625" style="29" customWidth="1"/>
    <col min="15871" max="15871" width="17.109375" style="29" bestFit="1" customWidth="1"/>
    <col min="15872" max="15872" width="4" style="29" customWidth="1"/>
    <col min="15873" max="15873" width="13.6640625" style="29" customWidth="1"/>
    <col min="15874" max="16115" width="13.6640625" style="29"/>
    <col min="16116" max="16116" width="22.109375" style="29" customWidth="1"/>
    <col min="16117" max="16123" width="13.6640625" style="29" customWidth="1"/>
    <col min="16124" max="16124" width="15.88671875" style="29" customWidth="1"/>
    <col min="16125" max="16125" width="16.5546875" style="29" bestFit="1" customWidth="1"/>
    <col min="16126" max="16126" width="13.6640625" style="29" customWidth="1"/>
    <col min="16127" max="16127" width="17.109375" style="29" bestFit="1" customWidth="1"/>
    <col min="16128" max="16128" width="4" style="29" customWidth="1"/>
    <col min="16129" max="16129" width="13.6640625" style="29" customWidth="1"/>
    <col min="16130" max="16384" width="13.6640625" style="29"/>
  </cols>
  <sheetData>
    <row r="1" spans="1:21" s="23" customFormat="1">
      <c r="A1" s="468" t="s">
        <v>4</v>
      </c>
      <c r="B1" s="158"/>
      <c r="C1" s="158"/>
      <c r="D1" s="86"/>
      <c r="E1" s="86"/>
      <c r="F1" s="159"/>
      <c r="G1" s="160"/>
      <c r="H1" s="160"/>
      <c r="I1" s="160"/>
      <c r="J1" s="160"/>
      <c r="K1" s="160"/>
    </row>
    <row r="2" spans="1:21" s="23" customFormat="1" ht="13.2" customHeight="1">
      <c r="A2" s="86"/>
      <c r="B2" s="158"/>
      <c r="C2" s="158"/>
      <c r="D2" s="160"/>
      <c r="E2" s="160"/>
      <c r="F2" s="160"/>
      <c r="G2" s="160"/>
      <c r="H2" s="160"/>
      <c r="I2" s="160"/>
      <c r="J2" s="160"/>
      <c r="K2" s="160"/>
    </row>
    <row r="3" spans="1:21" s="23" customFormat="1" ht="15.6">
      <c r="A3" s="40" t="str">
        <f>'2-Kosten per locatie'!A3</f>
        <v>Naam opdrachtgever</v>
      </c>
      <c r="B3" s="142" t="str">
        <f>'2-Kosten per locatie'!B3</f>
        <v>Rijn IJssel</v>
      </c>
      <c r="C3" s="142"/>
      <c r="D3" s="160"/>
      <c r="E3" s="160"/>
      <c r="F3" s="160"/>
      <c r="G3" s="160"/>
      <c r="H3" s="160"/>
      <c r="I3" s="160"/>
      <c r="J3" s="160"/>
      <c r="K3" s="160"/>
    </row>
    <row r="4" spans="1:21" s="23" customFormat="1" ht="15.6">
      <c r="A4" s="40" t="str">
        <f>'2-Kosten per locatie'!A4</f>
        <v>Calculatie onderdeel</v>
      </c>
      <c r="B4" s="142" t="str">
        <f ca="1">MID(CELL("bestandsnaam",$C$9),SEARCH("]",CELL("bestandsnaam",$C$9),1)+1,256)</f>
        <v>11-Sanitaire voorzieningen</v>
      </c>
      <c r="C4" s="142"/>
      <c r="D4" s="160"/>
      <c r="E4" s="160"/>
      <c r="F4" s="160"/>
      <c r="G4" s="160"/>
      <c r="H4" s="160"/>
      <c r="I4" s="160"/>
      <c r="J4" s="160"/>
      <c r="K4" s="160"/>
    </row>
    <row r="5" spans="1:21" s="23" customFormat="1" ht="15.6">
      <c r="A5" s="40" t="str">
        <f>'2-Kosten per locatie'!A5</f>
        <v>Gebouw/plaats</v>
      </c>
      <c r="B5" s="142" t="str">
        <f>'2-Kosten per locatie'!B5</f>
        <v>Divers</v>
      </c>
      <c r="C5" s="142"/>
      <c r="D5" s="160"/>
      <c r="E5" s="160"/>
      <c r="F5" s="160"/>
      <c r="G5" s="160"/>
      <c r="H5" s="160"/>
      <c r="I5" s="163"/>
      <c r="J5" s="163"/>
      <c r="K5" s="161"/>
      <c r="L5" s="24"/>
      <c r="M5" s="25"/>
      <c r="N5" s="25"/>
      <c r="O5" s="24"/>
      <c r="P5" s="25"/>
      <c r="Q5" s="25"/>
      <c r="R5" s="24"/>
      <c r="S5" s="25"/>
      <c r="T5" s="25"/>
      <c r="U5" s="24"/>
    </row>
    <row r="6" spans="1:21" s="23" customFormat="1" ht="17.25" customHeight="1">
      <c r="A6" s="40" t="str">
        <f>'2-Kosten per locatie'!A6</f>
        <v>Referentie nummer</v>
      </c>
      <c r="B6" s="142" t="str">
        <f>'2-Kosten per locatie'!B6</f>
        <v>RIJSDVGB2026</v>
      </c>
      <c r="C6" s="142"/>
      <c r="D6" s="160"/>
      <c r="E6" s="160"/>
      <c r="F6" s="543"/>
      <c r="G6" s="160"/>
      <c r="H6" s="160"/>
      <c r="I6" s="163"/>
      <c r="J6" s="169"/>
      <c r="K6" s="170"/>
      <c r="L6" s="28"/>
      <c r="M6" s="25"/>
      <c r="N6" s="27"/>
      <c r="O6" s="28"/>
      <c r="P6" s="25"/>
      <c r="Q6" s="27"/>
      <c r="R6" s="28"/>
      <c r="S6" s="25"/>
      <c r="T6" s="27"/>
      <c r="U6" s="28"/>
    </row>
    <row r="7" spans="1:21" s="23" customFormat="1" ht="17.25" customHeight="1">
      <c r="A7" s="40" t="str">
        <f>'2-Kosten per locatie'!A7</f>
        <v>Naam dienstverlener</v>
      </c>
      <c r="B7" s="142">
        <f>'2-Kosten per locatie'!B7</f>
        <v>0</v>
      </c>
      <c r="C7" s="106"/>
      <c r="D7" s="160"/>
      <c r="E7" s="160"/>
      <c r="F7" s="160"/>
      <c r="G7" s="160"/>
      <c r="H7" s="160"/>
      <c r="I7" s="160"/>
      <c r="J7" s="160"/>
      <c r="K7" s="160"/>
    </row>
    <row r="8" spans="1:21" s="23" customFormat="1" ht="17.25" customHeight="1">
      <c r="A8" s="40" t="str">
        <f>'2-Kosten per locatie'!A8</f>
        <v>Prijspeil</v>
      </c>
      <c r="B8" s="514">
        <f>'2-Kosten per locatie'!B8</f>
        <v>46388</v>
      </c>
      <c r="C8" s="50"/>
      <c r="D8" s="160"/>
      <c r="E8" s="160"/>
      <c r="F8" s="160"/>
      <c r="G8" s="160"/>
      <c r="H8" s="160"/>
      <c r="I8" s="160"/>
      <c r="J8" s="160"/>
      <c r="K8" s="160"/>
    </row>
    <row r="9" spans="1:21" s="23" customFormat="1" ht="17.25" customHeight="1">
      <c r="A9" s="160"/>
      <c r="B9" s="160"/>
      <c r="C9" s="160"/>
      <c r="D9" s="160"/>
      <c r="E9" s="160"/>
      <c r="F9" s="160"/>
      <c r="G9" s="160"/>
      <c r="H9" s="160"/>
      <c r="I9" s="160"/>
      <c r="J9" s="160"/>
      <c r="K9" s="160"/>
    </row>
    <row r="10" spans="1:21" s="30" customFormat="1" ht="54.6" customHeight="1">
      <c r="A10" s="440" t="s">
        <v>26</v>
      </c>
      <c r="B10" s="440" t="s">
        <v>3133</v>
      </c>
      <c r="C10" s="441" t="s">
        <v>3109</v>
      </c>
      <c r="D10" s="436" t="s">
        <v>3134</v>
      </c>
      <c r="E10" s="206" t="s">
        <v>3135</v>
      </c>
      <c r="F10" s="207" t="s">
        <v>3136</v>
      </c>
      <c r="G10" s="208"/>
      <c r="H10" s="209" t="s">
        <v>3137</v>
      </c>
      <c r="I10" s="210" t="s">
        <v>3135</v>
      </c>
      <c r="J10" s="211" t="s">
        <v>3138</v>
      </c>
      <c r="K10" s="211" t="s">
        <v>3139</v>
      </c>
    </row>
    <row r="11" spans="1:21">
      <c r="A11" s="442" t="s">
        <v>53</v>
      </c>
      <c r="B11" s="171" t="s">
        <v>3140</v>
      </c>
      <c r="C11" s="437"/>
      <c r="D11" s="443">
        <v>33</v>
      </c>
      <c r="E11" s="444">
        <f t="shared" ref="E11:E20" si="0">VLOOKUP(B11,$H$11:$I$21,2,FALSE)</f>
        <v>0</v>
      </c>
      <c r="F11" s="445">
        <f>E11*D11*12</f>
        <v>0</v>
      </c>
      <c r="H11" s="171" t="s">
        <v>3140</v>
      </c>
      <c r="I11" s="277"/>
      <c r="J11" s="187"/>
      <c r="K11" s="187"/>
    </row>
    <row r="12" spans="1:21">
      <c r="A12" s="442" t="s">
        <v>53</v>
      </c>
      <c r="B12" s="171" t="s">
        <v>3141</v>
      </c>
      <c r="C12" s="437" t="s">
        <v>3142</v>
      </c>
      <c r="D12" s="443">
        <v>746</v>
      </c>
      <c r="E12" s="444">
        <f t="shared" si="0"/>
        <v>0</v>
      </c>
      <c r="F12" s="445">
        <f t="shared" ref="F12:F26" si="1">E12*D12*12</f>
        <v>0</v>
      </c>
      <c r="H12" s="172" t="s">
        <v>3141</v>
      </c>
      <c r="I12" s="277"/>
      <c r="J12" s="187"/>
      <c r="K12" s="187"/>
    </row>
    <row r="13" spans="1:21">
      <c r="A13" s="442" t="s">
        <v>53</v>
      </c>
      <c r="B13" s="171" t="s">
        <v>3143</v>
      </c>
      <c r="C13" s="439" t="s">
        <v>3144</v>
      </c>
      <c r="D13" s="443">
        <v>57</v>
      </c>
      <c r="E13" s="444">
        <f t="shared" si="0"/>
        <v>0</v>
      </c>
      <c r="F13" s="445">
        <f t="shared" si="1"/>
        <v>0</v>
      </c>
      <c r="H13" s="172" t="s">
        <v>3143</v>
      </c>
      <c r="I13" s="277"/>
      <c r="J13" s="187"/>
      <c r="K13" s="187"/>
    </row>
    <row r="14" spans="1:21">
      <c r="A14" s="442" t="s">
        <v>53</v>
      </c>
      <c r="B14" s="171" t="s">
        <v>3145</v>
      </c>
      <c r="C14" s="437" t="s">
        <v>3146</v>
      </c>
      <c r="D14" s="443">
        <v>134</v>
      </c>
      <c r="E14" s="444">
        <f t="shared" si="0"/>
        <v>0</v>
      </c>
      <c r="F14" s="445">
        <f t="shared" si="1"/>
        <v>0</v>
      </c>
      <c r="H14" s="172" t="s">
        <v>3145</v>
      </c>
      <c r="I14" s="277"/>
      <c r="J14" s="187"/>
      <c r="K14" s="187"/>
    </row>
    <row r="15" spans="1:21">
      <c r="A15" s="442" t="s">
        <v>53</v>
      </c>
      <c r="B15" s="173" t="s">
        <v>3147</v>
      </c>
      <c r="C15" s="439" t="s">
        <v>3148</v>
      </c>
      <c r="D15" s="443">
        <v>170</v>
      </c>
      <c r="E15" s="444">
        <f t="shared" si="0"/>
        <v>0</v>
      </c>
      <c r="F15" s="445">
        <f t="shared" si="1"/>
        <v>0</v>
      </c>
      <c r="H15" s="173" t="s">
        <v>3147</v>
      </c>
      <c r="I15" s="277"/>
      <c r="J15" s="187"/>
      <c r="K15" s="187"/>
    </row>
    <row r="16" spans="1:21">
      <c r="A16" s="442" t="s">
        <v>53</v>
      </c>
      <c r="B16" s="174" t="s">
        <v>3149</v>
      </c>
      <c r="C16" s="439" t="s">
        <v>3150</v>
      </c>
      <c r="D16" s="443">
        <v>5</v>
      </c>
      <c r="E16" s="444">
        <f t="shared" si="0"/>
        <v>0</v>
      </c>
      <c r="F16" s="445">
        <f t="shared" si="1"/>
        <v>0</v>
      </c>
      <c r="H16" s="174" t="s">
        <v>3149</v>
      </c>
      <c r="I16" s="277"/>
      <c r="J16" s="188"/>
      <c r="K16" s="187"/>
    </row>
    <row r="17" spans="1:11">
      <c r="A17" s="442" t="s">
        <v>53</v>
      </c>
      <c r="B17" s="174" t="s">
        <v>3151</v>
      </c>
      <c r="C17" s="437" t="s">
        <v>3152</v>
      </c>
      <c r="D17" s="443">
        <v>86</v>
      </c>
      <c r="E17" s="444">
        <f t="shared" si="0"/>
        <v>0</v>
      </c>
      <c r="F17" s="445">
        <f t="shared" si="1"/>
        <v>0</v>
      </c>
      <c r="H17" s="174" t="s">
        <v>3151</v>
      </c>
      <c r="I17" s="277"/>
      <c r="J17" s="187"/>
      <c r="K17" s="187"/>
    </row>
    <row r="18" spans="1:11">
      <c r="A18" s="442" t="s">
        <v>53</v>
      </c>
      <c r="B18" s="174" t="s">
        <v>3153</v>
      </c>
      <c r="C18" s="437" t="s">
        <v>3154</v>
      </c>
      <c r="D18" s="443">
        <v>30</v>
      </c>
      <c r="E18" s="444">
        <f t="shared" si="0"/>
        <v>0</v>
      </c>
      <c r="F18" s="445">
        <f t="shared" si="1"/>
        <v>0</v>
      </c>
      <c r="H18" s="174" t="s">
        <v>3153</v>
      </c>
      <c r="I18" s="277"/>
      <c r="J18" s="187"/>
      <c r="K18" s="187"/>
    </row>
    <row r="19" spans="1:11">
      <c r="A19" s="173" t="s">
        <v>53</v>
      </c>
      <c r="B19" s="439" t="s">
        <v>3155</v>
      </c>
      <c r="C19" s="439" t="s">
        <v>3156</v>
      </c>
      <c r="D19" s="443">
        <v>1053</v>
      </c>
      <c r="E19" s="444">
        <f t="shared" si="0"/>
        <v>0</v>
      </c>
      <c r="F19" s="445">
        <f t="shared" si="1"/>
        <v>0</v>
      </c>
      <c r="H19" s="174" t="s">
        <v>3155</v>
      </c>
      <c r="I19" s="277"/>
      <c r="J19" s="187"/>
      <c r="K19" s="187"/>
    </row>
    <row r="20" spans="1:11">
      <c r="A20" s="173" t="s">
        <v>53</v>
      </c>
      <c r="B20" s="437" t="s">
        <v>3157</v>
      </c>
      <c r="C20" s="437" t="s">
        <v>3158</v>
      </c>
      <c r="D20" s="443">
        <v>79</v>
      </c>
      <c r="E20" s="444">
        <f t="shared" si="0"/>
        <v>0</v>
      </c>
      <c r="F20" s="445">
        <f t="shared" si="1"/>
        <v>0</v>
      </c>
      <c r="H20" s="174" t="s">
        <v>3157</v>
      </c>
      <c r="I20" s="277"/>
      <c r="J20" s="187"/>
      <c r="K20" s="187"/>
    </row>
    <row r="21" spans="1:11">
      <c r="A21" s="173" t="s">
        <v>53</v>
      </c>
      <c r="B21" s="437" t="s">
        <v>3159</v>
      </c>
      <c r="C21" s="437"/>
      <c r="D21" s="443">
        <v>5</v>
      </c>
      <c r="E21" s="277"/>
      <c r="F21" s="445">
        <f t="shared" si="1"/>
        <v>0</v>
      </c>
    </row>
    <row r="22" spans="1:11">
      <c r="A22" s="173" t="s">
        <v>53</v>
      </c>
      <c r="B22" s="439" t="s">
        <v>3160</v>
      </c>
      <c r="C22" s="439"/>
      <c r="D22" s="443">
        <v>5</v>
      </c>
      <c r="E22" s="277"/>
      <c r="F22" s="445">
        <f t="shared" si="1"/>
        <v>0</v>
      </c>
    </row>
    <row r="23" spans="1:11" ht="16.2">
      <c r="A23" s="173" t="s">
        <v>53</v>
      </c>
      <c r="B23" s="439" t="s">
        <v>3161</v>
      </c>
      <c r="C23" s="437"/>
      <c r="D23" s="443">
        <v>4</v>
      </c>
      <c r="E23" s="277"/>
      <c r="F23" s="445">
        <f t="shared" si="1"/>
        <v>0</v>
      </c>
      <c r="H23" s="212" t="s">
        <v>3162</v>
      </c>
      <c r="I23" s="213"/>
    </row>
    <row r="24" spans="1:11">
      <c r="A24" s="173" t="s">
        <v>53</v>
      </c>
      <c r="B24" s="437" t="s">
        <v>3163</v>
      </c>
      <c r="C24" s="437"/>
      <c r="D24" s="443">
        <v>30</v>
      </c>
      <c r="E24" s="277"/>
      <c r="F24" s="445">
        <f t="shared" si="1"/>
        <v>0</v>
      </c>
      <c r="H24" s="580" t="s">
        <v>3164</v>
      </c>
      <c r="I24" s="580" t="s">
        <v>3165</v>
      </c>
    </row>
    <row r="25" spans="1:11">
      <c r="A25" s="173" t="s">
        <v>53</v>
      </c>
      <c r="B25" s="437" t="s">
        <v>3166</v>
      </c>
      <c r="C25" s="439"/>
      <c r="D25" s="443">
        <v>228</v>
      </c>
      <c r="E25" s="277"/>
      <c r="F25" s="445">
        <f t="shared" si="1"/>
        <v>0</v>
      </c>
      <c r="H25" s="581"/>
      <c r="I25" s="581"/>
    </row>
    <row r="26" spans="1:11">
      <c r="A26" s="173" t="s">
        <v>53</v>
      </c>
      <c r="B26" s="437" t="s">
        <v>3167</v>
      </c>
      <c r="C26" s="437" t="s">
        <v>3168</v>
      </c>
      <c r="D26" s="443">
        <v>238</v>
      </c>
      <c r="E26" s="277"/>
      <c r="F26" s="445">
        <f t="shared" si="1"/>
        <v>0</v>
      </c>
      <c r="H26" s="582"/>
      <c r="I26" s="582"/>
    </row>
    <row r="27" spans="1:11">
      <c r="A27" s="447"/>
      <c r="B27" s="439"/>
      <c r="C27" s="439"/>
      <c r="D27" s="443"/>
      <c r="E27" s="444"/>
      <c r="F27" s="445"/>
      <c r="H27" s="278">
        <v>0.05</v>
      </c>
      <c r="I27" s="279"/>
    </row>
    <row r="28" spans="1:11">
      <c r="B28" s="165"/>
      <c r="C28" s="165"/>
      <c r="E28" s="165"/>
      <c r="F28" s="165"/>
      <c r="H28" s="280" t="s">
        <v>3169</v>
      </c>
      <c r="I28" s="281"/>
    </row>
    <row r="29" spans="1:11">
      <c r="A29" s="449" t="s">
        <v>54</v>
      </c>
      <c r="B29" s="450"/>
      <c r="C29" s="451"/>
      <c r="D29" s="457">
        <f>SUM(D11:D27)</f>
        <v>2903</v>
      </c>
      <c r="E29" s="175"/>
      <c r="F29" s="544">
        <f>SUM(F11:F27)</f>
        <v>0</v>
      </c>
      <c r="H29" s="280" t="s">
        <v>3170</v>
      </c>
      <c r="I29" s="281"/>
    </row>
    <row r="30" spans="1:11">
      <c r="H30" s="280" t="s">
        <v>3171</v>
      </c>
      <c r="I30" s="281"/>
    </row>
    <row r="31" spans="1:11" ht="15.6">
      <c r="A31" s="176" t="s">
        <v>3172</v>
      </c>
      <c r="B31" s="177"/>
      <c r="C31" s="145"/>
      <c r="D31" s="42"/>
      <c r="E31" s="148"/>
      <c r="H31" s="280" t="s">
        <v>3173</v>
      </c>
      <c r="I31" s="281"/>
    </row>
    <row r="32" spans="1:11">
      <c r="A32" s="585" t="s">
        <v>3174</v>
      </c>
      <c r="B32" s="585"/>
      <c r="C32" s="585"/>
      <c r="D32" s="585"/>
      <c r="E32" s="585"/>
      <c r="H32" s="280" t="s">
        <v>3175</v>
      </c>
      <c r="I32" s="281"/>
    </row>
    <row r="33" spans="1:9">
      <c r="A33" s="586" t="s">
        <v>3176</v>
      </c>
      <c r="B33" s="586"/>
      <c r="C33" s="586"/>
      <c r="D33" s="586"/>
      <c r="E33" s="586"/>
      <c r="H33" s="280" t="s">
        <v>3177</v>
      </c>
      <c r="I33" s="281"/>
    </row>
    <row r="34" spans="1:9">
      <c r="A34" s="586" t="s">
        <v>3178</v>
      </c>
      <c r="B34" s="586"/>
      <c r="C34" s="586"/>
      <c r="D34" s="586"/>
      <c r="E34" s="586"/>
      <c r="H34" s="583" t="s">
        <v>3179</v>
      </c>
      <c r="I34" s="583"/>
    </row>
    <row r="35" spans="1:9">
      <c r="H35" s="584"/>
      <c r="I35" s="584"/>
    </row>
    <row r="45" spans="1:9" ht="13.95" customHeight="1"/>
  </sheetData>
  <mergeCells count="6">
    <mergeCell ref="H24:H26"/>
    <mergeCell ref="I24:I26"/>
    <mergeCell ref="H34:I35"/>
    <mergeCell ref="A32:E32"/>
    <mergeCell ref="A33:E33"/>
    <mergeCell ref="A34:E34"/>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9"/>
  <sheetViews>
    <sheetView showGridLines="0" zoomScaleNormal="100" workbookViewId="0"/>
  </sheetViews>
  <sheetFormatPr defaultColWidth="9.109375" defaultRowHeight="13.2"/>
  <cols>
    <col min="1" max="2" width="35.6640625" style="160" bestFit="1" customWidth="1"/>
    <col min="3" max="3" width="23.6640625" style="160" customWidth="1"/>
    <col min="4" max="6" width="12.88671875" style="160" customWidth="1"/>
    <col min="7" max="7" width="14.5546875" style="160" customWidth="1"/>
    <col min="8" max="8" width="13.5546875" style="160" customWidth="1"/>
    <col min="9" max="9" width="15.109375" style="160" customWidth="1"/>
    <col min="10" max="10" width="14.44140625" style="160" customWidth="1"/>
    <col min="11" max="11" width="15" style="160" customWidth="1"/>
    <col min="12" max="12" width="16.44140625" style="160" customWidth="1"/>
    <col min="13" max="13" width="1.6640625" style="160" customWidth="1"/>
    <col min="14" max="14" width="12.88671875" style="160" customWidth="1"/>
    <col min="15" max="15" width="1.5546875" style="160" customWidth="1"/>
    <col min="16" max="17" width="12.88671875" style="160" customWidth="1"/>
    <col min="18" max="16384" width="9.109375" style="23"/>
  </cols>
  <sheetData>
    <row r="1" spans="1:18">
      <c r="A1" s="468" t="s">
        <v>4</v>
      </c>
    </row>
    <row r="2" spans="1:18">
      <c r="A2" s="86"/>
      <c r="B2" s="178"/>
      <c r="C2" s="178"/>
    </row>
    <row r="3" spans="1:18" ht="15.6">
      <c r="A3" s="40" t="str">
        <f>'2-Kosten per locatie'!A3</f>
        <v>Naam opdrachtgever</v>
      </c>
      <c r="B3" s="142" t="str">
        <f>'2-Kosten per locatie'!B3</f>
        <v>Rijn IJssel</v>
      </c>
    </row>
    <row r="4" spans="1:18" ht="15.6">
      <c r="A4" s="40" t="str">
        <f>'2-Kosten per locatie'!A4</f>
        <v>Calculatie onderdeel</v>
      </c>
      <c r="B4" s="49" t="str">
        <f ca="1">MID(CELL("bestandsnaam",$D$10),SEARCH("]",CELL("bestandsnaam",$D$10),1)+1,256)</f>
        <v>12-Machinekosten</v>
      </c>
    </row>
    <row r="5" spans="1:18" ht="15.6">
      <c r="A5" s="40" t="str">
        <f>'2-Kosten per locatie'!A5</f>
        <v>Gebouw/plaats</v>
      </c>
      <c r="B5" s="142" t="str">
        <f>'2-Kosten per locatie'!B5</f>
        <v>Divers</v>
      </c>
    </row>
    <row r="6" spans="1:18" ht="15.6">
      <c r="A6" s="40" t="str">
        <f>'2-Kosten per locatie'!A6</f>
        <v>Referentie nummer</v>
      </c>
      <c r="B6" s="142" t="str">
        <f>'2-Kosten per locatie'!B6</f>
        <v>RIJSDVGB2026</v>
      </c>
    </row>
    <row r="7" spans="1:18" ht="15.6">
      <c r="A7" s="40" t="str">
        <f>'2-Kosten per locatie'!A7</f>
        <v>Naam dienstverlener</v>
      </c>
      <c r="B7" s="142">
        <f>'2-Kosten per locatie'!B7</f>
        <v>0</v>
      </c>
    </row>
    <row r="8" spans="1:18" ht="15.6">
      <c r="A8" s="40" t="str">
        <f>'2-Kosten per locatie'!A8</f>
        <v>Prijspeil</v>
      </c>
      <c r="B8" s="514">
        <f>'2-Kosten per locatie'!B8</f>
        <v>46388</v>
      </c>
    </row>
    <row r="9" spans="1:18" ht="15.6">
      <c r="A9" s="141"/>
    </row>
    <row r="10" spans="1:18" ht="15.6">
      <c r="A10" s="179"/>
      <c r="B10" s="179"/>
      <c r="C10" s="180"/>
    </row>
    <row r="11" spans="1:18" s="37" customFormat="1" ht="64.8">
      <c r="A11" s="214" t="s">
        <v>26</v>
      </c>
      <c r="B11" s="214" t="s">
        <v>3180</v>
      </c>
      <c r="C11" s="214" t="s">
        <v>72</v>
      </c>
      <c r="D11" s="214" t="s">
        <v>3181</v>
      </c>
      <c r="E11" s="214" t="s">
        <v>3182</v>
      </c>
      <c r="F11" s="214" t="s">
        <v>3183</v>
      </c>
      <c r="G11" s="214" t="s">
        <v>3184</v>
      </c>
      <c r="H11" s="214" t="s">
        <v>3185</v>
      </c>
      <c r="I11" s="214" t="s">
        <v>3186</v>
      </c>
      <c r="J11" s="214" t="s">
        <v>3187</v>
      </c>
      <c r="K11" s="214" t="s">
        <v>3188</v>
      </c>
      <c r="L11" s="214" t="s">
        <v>3189</v>
      </c>
      <c r="M11" s="215"/>
      <c r="N11" s="214" t="s">
        <v>3190</v>
      </c>
      <c r="O11" s="215"/>
      <c r="P11" s="214" t="s">
        <v>3191</v>
      </c>
      <c r="Q11" s="214" t="s">
        <v>3192</v>
      </c>
    </row>
    <row r="12" spans="1:18">
      <c r="D12" s="282"/>
      <c r="E12" s="283"/>
      <c r="F12" s="284"/>
      <c r="G12" s="282"/>
      <c r="H12" s="282"/>
      <c r="I12" s="285"/>
      <c r="J12" s="283"/>
      <c r="K12" s="283"/>
      <c r="L12" s="283"/>
      <c r="M12" s="285"/>
      <c r="N12" s="286"/>
      <c r="O12" s="285"/>
      <c r="P12" s="284"/>
      <c r="Q12" s="285"/>
    </row>
    <row r="13" spans="1:18">
      <c r="A13" s="189"/>
      <c r="B13" s="189"/>
      <c r="C13" s="190"/>
      <c r="D13" s="287"/>
      <c r="E13" s="288">
        <f>D13*$E$12</f>
        <v>0</v>
      </c>
      <c r="F13" s="289">
        <f>D13-E13</f>
        <v>0</v>
      </c>
      <c r="G13" s="530">
        <v>4</v>
      </c>
      <c r="H13" s="287"/>
      <c r="I13" s="291">
        <f>IF(G13=0,0,(F13-H13)/G13)</f>
        <v>0</v>
      </c>
      <c r="J13" s="292">
        <f>D13*$J$12</f>
        <v>0</v>
      </c>
      <c r="K13" s="291">
        <f>D13*$K$12</f>
        <v>0</v>
      </c>
      <c r="L13" s="293">
        <f>$L$12*D13</f>
        <v>0</v>
      </c>
      <c r="M13" s="285"/>
      <c r="N13" s="294">
        <f>SUM(I13:L13)</f>
        <v>0</v>
      </c>
      <c r="O13" s="285"/>
      <c r="P13" s="290"/>
      <c r="Q13" s="291">
        <f>N13*P13</f>
        <v>0</v>
      </c>
      <c r="R13" s="160"/>
    </row>
    <row r="14" spans="1:18">
      <c r="A14" s="189"/>
      <c r="B14" s="189"/>
      <c r="C14" s="190"/>
      <c r="D14" s="287"/>
      <c r="E14" s="288">
        <f>D14*$E$12</f>
        <v>0</v>
      </c>
      <c r="F14" s="289">
        <f>D14-E14</f>
        <v>0</v>
      </c>
      <c r="G14" s="530">
        <v>4</v>
      </c>
      <c r="H14" s="287"/>
      <c r="I14" s="291">
        <f>IF(G14=0,0,(F14-H14)/G14)</f>
        <v>0</v>
      </c>
      <c r="J14" s="292">
        <f>D14*$J$12</f>
        <v>0</v>
      </c>
      <c r="K14" s="291">
        <f>D14*$K$12</f>
        <v>0</v>
      </c>
      <c r="L14" s="293">
        <f>$L$12*D14</f>
        <v>0</v>
      </c>
      <c r="M14" s="285"/>
      <c r="N14" s="294">
        <f>SUM(I14:L14)</f>
        <v>0</v>
      </c>
      <c r="O14" s="285"/>
      <c r="P14" s="290"/>
      <c r="Q14" s="291">
        <f>N14*P14</f>
        <v>0</v>
      </c>
      <c r="R14" s="160"/>
    </row>
    <row r="15" spans="1:18">
      <c r="A15" s="189"/>
      <c r="B15" s="189"/>
      <c r="C15" s="190"/>
      <c r="D15" s="287"/>
      <c r="E15" s="288">
        <f>D15*$E$12</f>
        <v>0</v>
      </c>
      <c r="F15" s="289">
        <f>D15-E15</f>
        <v>0</v>
      </c>
      <c r="G15" s="530">
        <v>4</v>
      </c>
      <c r="H15" s="287"/>
      <c r="I15" s="291">
        <f>IF(G15=0,0,(F15-H15)/G15)</f>
        <v>0</v>
      </c>
      <c r="J15" s="292">
        <f>D15*$J$12</f>
        <v>0</v>
      </c>
      <c r="K15" s="291">
        <f>D15*$K$12</f>
        <v>0</v>
      </c>
      <c r="L15" s="293">
        <f>$L$12*D15</f>
        <v>0</v>
      </c>
      <c r="M15" s="285"/>
      <c r="N15" s="294">
        <f>SUM(I15:L15)</f>
        <v>0</v>
      </c>
      <c r="O15" s="285"/>
      <c r="P15" s="290"/>
      <c r="Q15" s="291">
        <f>N15*P15</f>
        <v>0</v>
      </c>
      <c r="R15" s="160"/>
    </row>
    <row r="16" spans="1:18">
      <c r="A16" s="189"/>
      <c r="B16" s="189"/>
      <c r="C16" s="190"/>
      <c r="D16" s="287"/>
      <c r="E16" s="288">
        <f t="shared" ref="E16:E27" si="0">D16*$E$12</f>
        <v>0</v>
      </c>
      <c r="F16" s="289">
        <f t="shared" ref="F16:F28" si="1">D16-E16</f>
        <v>0</v>
      </c>
      <c r="G16" s="530">
        <v>4</v>
      </c>
      <c r="H16" s="287"/>
      <c r="I16" s="291">
        <f t="shared" ref="I16:I28" si="2">IF(G16=0,0,(F16-H16)/G16)</f>
        <v>0</v>
      </c>
      <c r="J16" s="292">
        <f t="shared" ref="J16:J27" si="3">D16*$J$12</f>
        <v>0</v>
      </c>
      <c r="K16" s="291">
        <f t="shared" ref="K16:K27" si="4">D16*$K$12</f>
        <v>0</v>
      </c>
      <c r="L16" s="293">
        <f t="shared" ref="L16:L27" si="5">$L$12*D16</f>
        <v>0</v>
      </c>
      <c r="M16" s="285"/>
      <c r="N16" s="294">
        <f t="shared" ref="N16:N28" si="6">SUM(I16:L16)</f>
        <v>0</v>
      </c>
      <c r="O16" s="285"/>
      <c r="P16" s="290"/>
      <c r="Q16" s="291">
        <f t="shared" ref="Q16:Q28" si="7">N16*P16</f>
        <v>0</v>
      </c>
    </row>
    <row r="17" spans="1:17">
      <c r="A17" s="189"/>
      <c r="B17" s="189"/>
      <c r="C17" s="190"/>
      <c r="D17" s="287"/>
      <c r="E17" s="288">
        <f t="shared" si="0"/>
        <v>0</v>
      </c>
      <c r="F17" s="289">
        <f t="shared" si="1"/>
        <v>0</v>
      </c>
      <c r="G17" s="530">
        <v>4</v>
      </c>
      <c r="H17" s="287"/>
      <c r="I17" s="291">
        <f t="shared" si="2"/>
        <v>0</v>
      </c>
      <c r="J17" s="292">
        <f t="shared" si="3"/>
        <v>0</v>
      </c>
      <c r="K17" s="291">
        <f t="shared" si="4"/>
        <v>0</v>
      </c>
      <c r="L17" s="293">
        <f t="shared" si="5"/>
        <v>0</v>
      </c>
      <c r="M17" s="285"/>
      <c r="N17" s="294">
        <f t="shared" si="6"/>
        <v>0</v>
      </c>
      <c r="O17" s="285"/>
      <c r="P17" s="290"/>
      <c r="Q17" s="291">
        <f t="shared" si="7"/>
        <v>0</v>
      </c>
    </row>
    <row r="18" spans="1:17">
      <c r="A18" s="189"/>
      <c r="B18" s="189"/>
      <c r="C18" s="190"/>
      <c r="D18" s="287"/>
      <c r="E18" s="288">
        <f t="shared" si="0"/>
        <v>0</v>
      </c>
      <c r="F18" s="289">
        <f t="shared" si="1"/>
        <v>0</v>
      </c>
      <c r="G18" s="530">
        <v>4</v>
      </c>
      <c r="H18" s="287"/>
      <c r="I18" s="291">
        <f t="shared" si="2"/>
        <v>0</v>
      </c>
      <c r="J18" s="292">
        <f t="shared" si="3"/>
        <v>0</v>
      </c>
      <c r="K18" s="291">
        <f t="shared" si="4"/>
        <v>0</v>
      </c>
      <c r="L18" s="293">
        <f t="shared" si="5"/>
        <v>0</v>
      </c>
      <c r="M18" s="285"/>
      <c r="N18" s="294">
        <f t="shared" si="6"/>
        <v>0</v>
      </c>
      <c r="O18" s="285"/>
      <c r="P18" s="290"/>
      <c r="Q18" s="291">
        <f t="shared" si="7"/>
        <v>0</v>
      </c>
    </row>
    <row r="19" spans="1:17">
      <c r="A19" s="189"/>
      <c r="B19" s="189"/>
      <c r="C19" s="190"/>
      <c r="D19" s="287"/>
      <c r="E19" s="288">
        <f t="shared" si="0"/>
        <v>0</v>
      </c>
      <c r="F19" s="289">
        <f t="shared" si="1"/>
        <v>0</v>
      </c>
      <c r="G19" s="530">
        <v>4</v>
      </c>
      <c r="H19" s="287"/>
      <c r="I19" s="291">
        <f t="shared" si="2"/>
        <v>0</v>
      </c>
      <c r="J19" s="292">
        <f t="shared" si="3"/>
        <v>0</v>
      </c>
      <c r="K19" s="291">
        <f t="shared" si="4"/>
        <v>0</v>
      </c>
      <c r="L19" s="293">
        <f t="shared" si="5"/>
        <v>0</v>
      </c>
      <c r="M19" s="285"/>
      <c r="N19" s="294">
        <f t="shared" si="6"/>
        <v>0</v>
      </c>
      <c r="O19" s="285"/>
      <c r="P19" s="290"/>
      <c r="Q19" s="291">
        <f t="shared" si="7"/>
        <v>0</v>
      </c>
    </row>
    <row r="20" spans="1:17">
      <c r="A20" s="189"/>
      <c r="B20" s="189"/>
      <c r="C20" s="190"/>
      <c r="D20" s="287"/>
      <c r="E20" s="288">
        <f t="shared" si="0"/>
        <v>0</v>
      </c>
      <c r="F20" s="289">
        <f t="shared" si="1"/>
        <v>0</v>
      </c>
      <c r="G20" s="530">
        <v>4</v>
      </c>
      <c r="H20" s="287"/>
      <c r="I20" s="291">
        <f t="shared" si="2"/>
        <v>0</v>
      </c>
      <c r="J20" s="292">
        <f t="shared" si="3"/>
        <v>0</v>
      </c>
      <c r="K20" s="291">
        <f t="shared" si="4"/>
        <v>0</v>
      </c>
      <c r="L20" s="293">
        <f t="shared" si="5"/>
        <v>0</v>
      </c>
      <c r="M20" s="285"/>
      <c r="N20" s="294">
        <f t="shared" si="6"/>
        <v>0</v>
      </c>
      <c r="O20" s="285"/>
      <c r="P20" s="290"/>
      <c r="Q20" s="291">
        <f t="shared" si="7"/>
        <v>0</v>
      </c>
    </row>
    <row r="21" spans="1:17">
      <c r="A21" s="189"/>
      <c r="B21" s="189"/>
      <c r="C21" s="190"/>
      <c r="D21" s="287"/>
      <c r="E21" s="288">
        <f t="shared" si="0"/>
        <v>0</v>
      </c>
      <c r="F21" s="289">
        <f t="shared" si="1"/>
        <v>0</v>
      </c>
      <c r="G21" s="530">
        <v>4</v>
      </c>
      <c r="H21" s="287"/>
      <c r="I21" s="291">
        <f t="shared" si="2"/>
        <v>0</v>
      </c>
      <c r="J21" s="292">
        <f t="shared" si="3"/>
        <v>0</v>
      </c>
      <c r="K21" s="291">
        <f t="shared" si="4"/>
        <v>0</v>
      </c>
      <c r="L21" s="293">
        <f t="shared" si="5"/>
        <v>0</v>
      </c>
      <c r="M21" s="285"/>
      <c r="N21" s="294">
        <f t="shared" si="6"/>
        <v>0</v>
      </c>
      <c r="O21" s="285"/>
      <c r="P21" s="290"/>
      <c r="Q21" s="291">
        <f t="shared" si="7"/>
        <v>0</v>
      </c>
    </row>
    <row r="22" spans="1:17">
      <c r="A22" s="189"/>
      <c r="B22" s="189"/>
      <c r="C22" s="190"/>
      <c r="D22" s="287"/>
      <c r="E22" s="288">
        <f t="shared" si="0"/>
        <v>0</v>
      </c>
      <c r="F22" s="289">
        <f t="shared" si="1"/>
        <v>0</v>
      </c>
      <c r="G22" s="530">
        <v>4</v>
      </c>
      <c r="H22" s="287"/>
      <c r="I22" s="291">
        <f t="shared" si="2"/>
        <v>0</v>
      </c>
      <c r="J22" s="292">
        <f t="shared" si="3"/>
        <v>0</v>
      </c>
      <c r="K22" s="291">
        <f t="shared" si="4"/>
        <v>0</v>
      </c>
      <c r="L22" s="293">
        <f t="shared" si="5"/>
        <v>0</v>
      </c>
      <c r="M22" s="285"/>
      <c r="N22" s="294">
        <f t="shared" si="6"/>
        <v>0</v>
      </c>
      <c r="O22" s="285"/>
      <c r="P22" s="290"/>
      <c r="Q22" s="291">
        <f t="shared" si="7"/>
        <v>0</v>
      </c>
    </row>
    <row r="23" spans="1:17">
      <c r="A23" s="189"/>
      <c r="B23" s="189"/>
      <c r="C23" s="190"/>
      <c r="D23" s="287"/>
      <c r="E23" s="288">
        <f t="shared" si="0"/>
        <v>0</v>
      </c>
      <c r="F23" s="289">
        <f t="shared" si="1"/>
        <v>0</v>
      </c>
      <c r="G23" s="530">
        <v>4</v>
      </c>
      <c r="H23" s="287"/>
      <c r="I23" s="291">
        <f t="shared" si="2"/>
        <v>0</v>
      </c>
      <c r="J23" s="292">
        <f t="shared" si="3"/>
        <v>0</v>
      </c>
      <c r="K23" s="291">
        <f t="shared" si="4"/>
        <v>0</v>
      </c>
      <c r="L23" s="293">
        <f t="shared" si="5"/>
        <v>0</v>
      </c>
      <c r="M23" s="285"/>
      <c r="N23" s="294">
        <f t="shared" si="6"/>
        <v>0</v>
      </c>
      <c r="O23" s="285"/>
      <c r="P23" s="290"/>
      <c r="Q23" s="291">
        <f t="shared" si="7"/>
        <v>0</v>
      </c>
    </row>
    <row r="24" spans="1:17">
      <c r="A24" s="189"/>
      <c r="B24" s="189"/>
      <c r="C24" s="190"/>
      <c r="D24" s="287"/>
      <c r="E24" s="288">
        <f t="shared" si="0"/>
        <v>0</v>
      </c>
      <c r="F24" s="289">
        <f t="shared" si="1"/>
        <v>0</v>
      </c>
      <c r="G24" s="530">
        <v>4</v>
      </c>
      <c r="H24" s="287"/>
      <c r="I24" s="291">
        <f t="shared" si="2"/>
        <v>0</v>
      </c>
      <c r="J24" s="292">
        <f t="shared" si="3"/>
        <v>0</v>
      </c>
      <c r="K24" s="291">
        <f t="shared" si="4"/>
        <v>0</v>
      </c>
      <c r="L24" s="293">
        <f t="shared" si="5"/>
        <v>0</v>
      </c>
      <c r="M24" s="285"/>
      <c r="N24" s="294">
        <f t="shared" si="6"/>
        <v>0</v>
      </c>
      <c r="O24" s="285"/>
      <c r="P24" s="290"/>
      <c r="Q24" s="291">
        <f t="shared" si="7"/>
        <v>0</v>
      </c>
    </row>
    <row r="25" spans="1:17">
      <c r="A25" s="189"/>
      <c r="B25" s="189"/>
      <c r="C25" s="190"/>
      <c r="D25" s="287"/>
      <c r="E25" s="288">
        <f t="shared" si="0"/>
        <v>0</v>
      </c>
      <c r="F25" s="289">
        <f t="shared" si="1"/>
        <v>0</v>
      </c>
      <c r="G25" s="530">
        <v>4</v>
      </c>
      <c r="H25" s="287"/>
      <c r="I25" s="291">
        <f t="shared" si="2"/>
        <v>0</v>
      </c>
      <c r="J25" s="292">
        <f t="shared" si="3"/>
        <v>0</v>
      </c>
      <c r="K25" s="291">
        <f t="shared" si="4"/>
        <v>0</v>
      </c>
      <c r="L25" s="293">
        <f t="shared" si="5"/>
        <v>0</v>
      </c>
      <c r="M25" s="285"/>
      <c r="N25" s="294">
        <f t="shared" si="6"/>
        <v>0</v>
      </c>
      <c r="O25" s="285"/>
      <c r="P25" s="290"/>
      <c r="Q25" s="291">
        <f t="shared" si="7"/>
        <v>0</v>
      </c>
    </row>
    <row r="26" spans="1:17">
      <c r="A26" s="189"/>
      <c r="B26" s="189"/>
      <c r="C26" s="190"/>
      <c r="D26" s="287"/>
      <c r="E26" s="288">
        <f t="shared" si="0"/>
        <v>0</v>
      </c>
      <c r="F26" s="289">
        <f t="shared" si="1"/>
        <v>0</v>
      </c>
      <c r="G26" s="530">
        <v>4</v>
      </c>
      <c r="H26" s="287"/>
      <c r="I26" s="291">
        <f t="shared" si="2"/>
        <v>0</v>
      </c>
      <c r="J26" s="292">
        <f t="shared" si="3"/>
        <v>0</v>
      </c>
      <c r="K26" s="291">
        <f t="shared" si="4"/>
        <v>0</v>
      </c>
      <c r="L26" s="293">
        <f t="shared" si="5"/>
        <v>0</v>
      </c>
      <c r="M26" s="285"/>
      <c r="N26" s="294">
        <f t="shared" si="6"/>
        <v>0</v>
      </c>
      <c r="O26" s="285"/>
      <c r="P26" s="290"/>
      <c r="Q26" s="291">
        <f t="shared" si="7"/>
        <v>0</v>
      </c>
    </row>
    <row r="27" spans="1:17">
      <c r="A27" s="189"/>
      <c r="B27" s="189"/>
      <c r="C27" s="190"/>
      <c r="D27" s="287"/>
      <c r="E27" s="288">
        <f t="shared" si="0"/>
        <v>0</v>
      </c>
      <c r="F27" s="289">
        <f t="shared" si="1"/>
        <v>0</v>
      </c>
      <c r="G27" s="530">
        <v>4</v>
      </c>
      <c r="H27" s="287"/>
      <c r="I27" s="291">
        <f t="shared" si="2"/>
        <v>0</v>
      </c>
      <c r="J27" s="292">
        <f t="shared" si="3"/>
        <v>0</v>
      </c>
      <c r="K27" s="291">
        <f t="shared" si="4"/>
        <v>0</v>
      </c>
      <c r="L27" s="293">
        <f t="shared" si="5"/>
        <v>0</v>
      </c>
      <c r="M27" s="285"/>
      <c r="N27" s="294">
        <f t="shared" si="6"/>
        <v>0</v>
      </c>
      <c r="O27" s="285"/>
      <c r="P27" s="290"/>
      <c r="Q27" s="291">
        <f t="shared" si="7"/>
        <v>0</v>
      </c>
    </row>
    <row r="28" spans="1:17">
      <c r="A28" s="189"/>
      <c r="B28" s="189"/>
      <c r="C28" s="190"/>
      <c r="D28" s="287"/>
      <c r="E28" s="288">
        <f>D28*$E$12</f>
        <v>0</v>
      </c>
      <c r="F28" s="289">
        <f t="shared" si="1"/>
        <v>0</v>
      </c>
      <c r="G28" s="530">
        <v>4</v>
      </c>
      <c r="H28" s="287"/>
      <c r="I28" s="291">
        <f t="shared" si="2"/>
        <v>0</v>
      </c>
      <c r="J28" s="292">
        <f>D28*$J$12</f>
        <v>0</v>
      </c>
      <c r="K28" s="291">
        <f>D28*$K$12</f>
        <v>0</v>
      </c>
      <c r="L28" s="293">
        <f>$L$12*D28</f>
        <v>0</v>
      </c>
      <c r="M28" s="285"/>
      <c r="N28" s="294">
        <f t="shared" si="6"/>
        <v>0</v>
      </c>
      <c r="O28" s="285"/>
      <c r="P28" s="290"/>
      <c r="Q28" s="291">
        <f t="shared" si="7"/>
        <v>0</v>
      </c>
    </row>
    <row r="29" spans="1:17">
      <c r="D29" s="285"/>
      <c r="E29" s="285"/>
      <c r="F29" s="285"/>
      <c r="G29" s="285"/>
      <c r="H29" s="285"/>
      <c r="I29" s="285"/>
      <c r="J29" s="285"/>
      <c r="K29" s="285"/>
      <c r="L29" s="285"/>
      <c r="M29" s="285"/>
      <c r="N29" s="285"/>
      <c r="O29" s="285"/>
      <c r="P29" s="285"/>
      <c r="Q29" s="285"/>
    </row>
    <row r="30" spans="1:17">
      <c r="A30" s="181"/>
      <c r="B30" s="181" t="s">
        <v>54</v>
      </c>
      <c r="C30" s="182"/>
      <c r="D30" s="295"/>
      <c r="E30" s="295"/>
      <c r="F30" s="295"/>
      <c r="G30" s="295"/>
      <c r="H30" s="295"/>
      <c r="I30" s="295"/>
      <c r="J30" s="295"/>
      <c r="K30" s="295"/>
      <c r="L30" s="296"/>
      <c r="M30" s="285"/>
      <c r="N30" s="285"/>
      <c r="O30" s="285"/>
      <c r="P30" s="515">
        <f>SUM(P13:P28)</f>
        <v>0</v>
      </c>
      <c r="Q30" s="297">
        <f>SUM(Q13:Q28)</f>
        <v>0</v>
      </c>
    </row>
    <row r="34" spans="18:18">
      <c r="R34" s="38"/>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90"/>
  <sheetViews>
    <sheetView showGridLines="0" showZeros="0" zoomScale="70" zoomScaleNormal="70" workbookViewId="0">
      <pane xSplit="1" topLeftCell="B1" activePane="topRight" state="frozen"/>
      <selection pane="topRight"/>
    </sheetView>
  </sheetViews>
  <sheetFormatPr defaultColWidth="8.6640625" defaultRowHeight="14.1" customHeight="1"/>
  <cols>
    <col min="1" max="1" width="34.6640625" style="42" customWidth="1"/>
    <col min="2" max="2" width="19.33203125" style="42" customWidth="1"/>
    <col min="3" max="3" width="16" style="42" customWidth="1"/>
    <col min="4" max="4" width="16.88671875" style="43" bestFit="1" customWidth="1"/>
    <col min="5" max="5" width="15.6640625" style="43" customWidth="1"/>
    <col min="6" max="6" width="16" style="43" bestFit="1" customWidth="1"/>
    <col min="7" max="7" width="14.88671875" style="43" bestFit="1" customWidth="1"/>
    <col min="8" max="8" width="25.6640625" style="43" customWidth="1"/>
    <col min="9" max="9" width="16.109375" style="43" customWidth="1"/>
    <col min="10" max="10" width="16.33203125" style="43" customWidth="1"/>
    <col min="11" max="11" width="15.33203125" style="43" customWidth="1"/>
    <col min="12" max="12" width="16.6640625" style="43" bestFit="1" customWidth="1"/>
    <col min="13" max="13" width="16.33203125" style="43" customWidth="1"/>
    <col min="14" max="14" width="16.6640625" style="43" bestFit="1" customWidth="1"/>
    <col min="15" max="15" width="19.109375" style="43" customWidth="1"/>
    <col min="16" max="16" width="17.33203125" style="43" customWidth="1"/>
    <col min="17" max="17" width="15.6640625" style="43" bestFit="1" customWidth="1"/>
    <col min="18" max="18" width="16.5546875" style="43" customWidth="1"/>
    <col min="19" max="23" width="13.6640625" style="43" customWidth="1"/>
    <col min="24" max="28" width="13.33203125" style="43" customWidth="1"/>
    <col min="29" max="29" width="14.6640625" style="43" customWidth="1"/>
    <col min="30" max="33" width="13.33203125" style="43" customWidth="1"/>
    <col min="34" max="16384" width="8.6640625" style="42"/>
  </cols>
  <sheetData>
    <row r="1" spans="1:34" ht="14.1" customHeight="1">
      <c r="A1" s="298" t="s">
        <v>4</v>
      </c>
      <c r="E1" s="228" t="s">
        <v>5</v>
      </c>
      <c r="F1" s="229"/>
      <c r="G1" s="44"/>
      <c r="J1" s="230" t="s">
        <v>6</v>
      </c>
      <c r="K1" s="231"/>
      <c r="L1" s="231"/>
      <c r="M1" s="231"/>
      <c r="N1" s="231"/>
      <c r="O1" s="232"/>
      <c r="P1" s="216" t="e">
        <f>K54</f>
        <v>#DIV/0!</v>
      </c>
    </row>
    <row r="2" spans="1:34" ht="14.1" customHeight="1">
      <c r="E2" s="217"/>
      <c r="F2" s="45" t="s">
        <v>7</v>
      </c>
      <c r="G2" s="44"/>
      <c r="J2" s="46" t="s">
        <v>8</v>
      </c>
      <c r="K2" s="47"/>
      <c r="L2" s="47"/>
      <c r="M2" s="47"/>
      <c r="N2" s="47"/>
      <c r="O2" s="48">
        <v>0.21</v>
      </c>
      <c r="P2" s="219" t="e">
        <f>O2*P1</f>
        <v>#DIV/0!</v>
      </c>
    </row>
    <row r="3" spans="1:34" ht="14.1" customHeight="1">
      <c r="A3" s="40" t="s">
        <v>0</v>
      </c>
      <c r="B3" s="49" t="s">
        <v>9</v>
      </c>
      <c r="C3" s="40"/>
      <c r="D3" s="44"/>
      <c r="E3" s="44"/>
      <c r="G3" s="44"/>
      <c r="H3" s="44"/>
      <c r="I3" s="44"/>
      <c r="J3" s="46" t="s">
        <v>10</v>
      </c>
      <c r="K3" s="47"/>
      <c r="L3" s="47"/>
      <c r="M3" s="47"/>
      <c r="N3" s="47"/>
      <c r="O3" s="47"/>
      <c r="P3" s="220" t="e">
        <f>P1+P2</f>
        <v>#DIV/0!</v>
      </c>
      <c r="AF3" s="44"/>
      <c r="AG3" s="44"/>
    </row>
    <row r="4" spans="1:34" ht="14.1" customHeight="1">
      <c r="A4" s="40" t="s">
        <v>1</v>
      </c>
      <c r="B4" s="49" t="str">
        <f ca="1">MID(CELL("bestandsnaam",$B$13),SEARCH("]",CELL("bestandsnaam",$B$13),1)+1,256)</f>
        <v>2-Kosten per locatie</v>
      </c>
      <c r="C4" s="49"/>
      <c r="D4" s="44"/>
      <c r="E4" s="228" t="s">
        <v>11</v>
      </c>
      <c r="F4" s="229"/>
      <c r="G4" s="44"/>
      <c r="H4" s="44"/>
      <c r="I4" s="44"/>
      <c r="J4" s="47"/>
      <c r="K4" s="47"/>
      <c r="L4" s="47"/>
      <c r="M4" s="47"/>
      <c r="N4" s="47"/>
      <c r="O4" s="47"/>
      <c r="P4" s="218"/>
      <c r="AF4" s="44"/>
      <c r="AG4" s="44"/>
    </row>
    <row r="5" spans="1:34" ht="14.1" customHeight="1">
      <c r="A5" s="40" t="s">
        <v>2</v>
      </c>
      <c r="B5" s="49" t="s">
        <v>12</v>
      </c>
      <c r="C5" s="40"/>
      <c r="D5" s="44"/>
      <c r="E5" s="221"/>
      <c r="F5" s="45" t="s">
        <v>13</v>
      </c>
      <c r="G5" s="44"/>
      <c r="H5" s="44"/>
      <c r="I5" s="44"/>
      <c r="J5" s="233" t="s">
        <v>14</v>
      </c>
      <c r="K5" s="234"/>
      <c r="L5" s="234"/>
      <c r="M5" s="234"/>
      <c r="N5" s="234"/>
      <c r="O5" s="234"/>
      <c r="P5" s="222">
        <v>1950000</v>
      </c>
      <c r="Q5" s="505"/>
      <c r="AF5" s="44"/>
      <c r="AG5" s="44"/>
    </row>
    <row r="6" spans="1:34" ht="14.1" customHeight="1">
      <c r="A6" s="40" t="s">
        <v>3</v>
      </c>
      <c r="B6" s="49" t="s">
        <v>3203</v>
      </c>
      <c r="C6" s="40"/>
      <c r="D6" s="44"/>
      <c r="E6" s="44"/>
      <c r="F6" s="44"/>
      <c r="G6" s="44"/>
      <c r="H6" s="44"/>
      <c r="I6" s="44"/>
      <c r="J6" s="233" t="s">
        <v>15</v>
      </c>
      <c r="K6" s="234"/>
      <c r="L6" s="234"/>
      <c r="M6" s="234"/>
      <c r="N6" s="234"/>
      <c r="O6" s="234"/>
      <c r="P6" s="222">
        <v>1660000</v>
      </c>
      <c r="Q6" s="505"/>
      <c r="AF6" s="44"/>
      <c r="AG6" s="44"/>
    </row>
    <row r="7" spans="1:34" ht="14.1" customHeight="1">
      <c r="A7" s="40" t="s">
        <v>16</v>
      </c>
      <c r="B7" s="185"/>
      <c r="C7" s="186"/>
      <c r="D7" s="44"/>
      <c r="E7" s="44"/>
      <c r="F7" s="44"/>
      <c r="G7" s="44"/>
      <c r="H7" s="44"/>
      <c r="I7" s="44"/>
      <c r="J7" s="44"/>
      <c r="K7" s="44"/>
      <c r="V7" s="44"/>
      <c r="W7" s="42"/>
      <c r="X7" s="42"/>
      <c r="Y7" s="42"/>
      <c r="AF7" s="44"/>
      <c r="AG7" s="44"/>
    </row>
    <row r="8" spans="1:34" ht="14.1" customHeight="1">
      <c r="A8" s="40" t="s">
        <v>17</v>
      </c>
      <c r="B8" s="50">
        <v>46388</v>
      </c>
      <c r="C8" s="40"/>
      <c r="D8" s="44"/>
      <c r="E8" s="44"/>
      <c r="F8" s="44"/>
      <c r="G8" s="44"/>
      <c r="H8" s="44"/>
      <c r="I8" s="44"/>
      <c r="J8" s="233" t="s">
        <v>18</v>
      </c>
      <c r="K8" s="234"/>
      <c r="L8" s="234"/>
      <c r="M8" s="234"/>
      <c r="N8" s="234"/>
      <c r="O8" s="234"/>
      <c r="P8" s="475"/>
      <c r="Q8" s="44"/>
      <c r="R8" s="44"/>
      <c r="S8" s="44"/>
      <c r="T8" s="44"/>
      <c r="U8" s="44"/>
      <c r="V8" s="44"/>
      <c r="W8" s="44"/>
      <c r="X8" s="44"/>
      <c r="Y8" s="44"/>
      <c r="Z8" s="44"/>
      <c r="AA8" s="51"/>
      <c r="AB8" s="51"/>
      <c r="AC8" s="51"/>
      <c r="AD8" s="51"/>
      <c r="AE8" s="51"/>
      <c r="AF8" s="44"/>
      <c r="AG8" s="44"/>
    </row>
    <row r="9" spans="1:34" ht="14.1" customHeight="1">
      <c r="A9" s="40" t="s">
        <v>19</v>
      </c>
      <c r="B9" s="52" t="s">
        <v>20</v>
      </c>
      <c r="C9" s="40"/>
      <c r="D9" s="44"/>
      <c r="E9" s="44"/>
      <c r="F9" s="44"/>
      <c r="G9" s="44"/>
      <c r="H9" s="44"/>
      <c r="I9" s="44"/>
      <c r="J9" s="473" t="s">
        <v>21</v>
      </c>
      <c r="K9" s="53"/>
      <c r="M9" s="44"/>
      <c r="N9" s="44"/>
      <c r="Q9" s="44"/>
      <c r="V9" s="44"/>
      <c r="W9" s="42"/>
      <c r="X9" s="42"/>
      <c r="Y9" s="42"/>
      <c r="Z9" s="42"/>
      <c r="AA9" s="42"/>
      <c r="AB9" s="42"/>
      <c r="AC9" s="42"/>
      <c r="AD9" s="42"/>
      <c r="AE9" s="42"/>
      <c r="AF9" s="44"/>
      <c r="AG9" s="44"/>
    </row>
    <row r="10" spans="1:34" ht="14.1" customHeight="1">
      <c r="A10" s="40"/>
      <c r="B10" s="40"/>
      <c r="C10" s="40"/>
      <c r="D10" s="44"/>
      <c r="E10" s="44"/>
      <c r="F10" s="44"/>
      <c r="G10" s="44"/>
      <c r="H10" s="44"/>
      <c r="I10" s="44"/>
      <c r="J10" s="474" t="s">
        <v>22</v>
      </c>
      <c r="K10" s="54"/>
      <c r="Q10" s="44"/>
      <c r="R10" s="44"/>
      <c r="S10" s="44"/>
      <c r="T10" s="44"/>
      <c r="U10" s="44"/>
      <c r="V10" s="44"/>
      <c r="W10" s="44"/>
      <c r="X10" s="44"/>
      <c r="Y10" s="44"/>
      <c r="Z10" s="44"/>
      <c r="AA10" s="44"/>
      <c r="AB10" s="44"/>
      <c r="AC10" s="44"/>
      <c r="AD10" s="44"/>
      <c r="AE10" s="44"/>
      <c r="AF10" s="44"/>
      <c r="AG10" s="44"/>
    </row>
    <row r="11" spans="1:34" ht="14.1" customHeight="1">
      <c r="A11" s="40"/>
      <c r="B11" s="40"/>
      <c r="C11" s="548"/>
      <c r="D11" s="44"/>
      <c r="E11" s="44"/>
      <c r="F11" s="44"/>
      <c r="G11" s="44"/>
      <c r="H11" s="44"/>
      <c r="I11" s="44"/>
      <c r="J11" s="53"/>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4" ht="15.6">
      <c r="C12" s="50"/>
      <c r="J12" s="54"/>
      <c r="AA12" s="44"/>
      <c r="AB12" s="44"/>
      <c r="AC12" s="44"/>
      <c r="AD12" s="44"/>
      <c r="AE12" s="44"/>
      <c r="AF12" s="44"/>
      <c r="AG12" s="44"/>
    </row>
    <row r="13" spans="1:34" ht="44.4" customHeight="1">
      <c r="A13" s="55"/>
      <c r="B13" s="55"/>
      <c r="C13" s="55"/>
      <c r="D13" s="55"/>
      <c r="E13" s="55"/>
      <c r="F13" s="550" t="s">
        <v>23</v>
      </c>
      <c r="G13" s="551"/>
      <c r="H13" s="550" t="s">
        <v>24</v>
      </c>
      <c r="I13" s="551"/>
      <c r="J13" s="552" t="s">
        <v>25</v>
      </c>
      <c r="K13" s="553"/>
      <c r="AA13" s="44"/>
      <c r="AB13" s="44"/>
      <c r="AC13" s="44"/>
      <c r="AD13" s="44"/>
      <c r="AE13" s="44"/>
      <c r="AF13" s="44"/>
      <c r="AG13" s="44"/>
      <c r="AH13" s="44"/>
    </row>
    <row r="14" spans="1:34" ht="66">
      <c r="A14" s="299" t="s">
        <v>26</v>
      </c>
      <c r="B14" s="236" t="s">
        <v>27</v>
      </c>
      <c r="C14" s="235" t="s">
        <v>28</v>
      </c>
      <c r="D14" s="236" t="s">
        <v>29</v>
      </c>
      <c r="E14" s="236" t="s">
        <v>30</v>
      </c>
      <c r="F14" s="237" t="s">
        <v>31</v>
      </c>
      <c r="G14" s="237" t="s">
        <v>32</v>
      </c>
      <c r="H14" s="237" t="s">
        <v>33</v>
      </c>
      <c r="I14" s="237" t="s">
        <v>34</v>
      </c>
      <c r="J14" s="237" t="s">
        <v>35</v>
      </c>
      <c r="K14" s="237" t="s">
        <v>36</v>
      </c>
      <c r="L14" s="44"/>
      <c r="Q14" s="42"/>
      <c r="R14" s="42"/>
      <c r="S14" s="42"/>
      <c r="T14" s="42"/>
      <c r="U14" s="42"/>
      <c r="V14" s="42"/>
      <c r="W14" s="42"/>
      <c r="X14" s="42"/>
      <c r="Y14" s="42"/>
      <c r="Z14" s="42"/>
      <c r="AA14" s="42"/>
      <c r="AB14" s="42"/>
      <c r="AC14" s="42"/>
      <c r="AD14" s="42"/>
      <c r="AE14" s="42"/>
      <c r="AF14" s="42"/>
      <c r="AG14" s="42"/>
    </row>
    <row r="15" spans="1:34" s="56" customFormat="1" ht="15" customHeight="1">
      <c r="A15" s="300" t="s">
        <v>37</v>
      </c>
      <c r="B15" s="458">
        <f>SUMIF('4-Basis ruimtestaat'!B:B,'2-Kosten per locatie'!A15,'4-Basis ruimtestaat'!I:I)-SUMIFS('4-Basis ruimtestaat'!I:I,'4-Basis ruimtestaat'!B:B,'2-Kosten per locatie'!A15,'4-Basis ruimtestaat'!L:L,"nio")</f>
        <v>1551</v>
      </c>
      <c r="C15" s="533"/>
      <c r="D15" s="223">
        <f>_xlfn.MAXIFS('4-Basis ruimtestaat'!L:L,'4-Basis ruimtestaat'!B:B,'2-Kosten per locatie'!A15)</f>
        <v>205</v>
      </c>
      <c r="E15" s="223">
        <f>_xlfn.MAXIFS('4-Basis ruimtestaat'!M:M,'4-Basis ruimtestaat'!B:B,'2-Kosten per locatie'!A15)</f>
        <v>0</v>
      </c>
      <c r="F15" s="460" t="e">
        <f>SUMIF('4-Basis ruimtestaat'!B:B,'2-Kosten per locatie'!A15,'4-Basis ruimtestaat'!N:N)</f>
        <v>#DIV/0!</v>
      </c>
      <c r="G15" s="460">
        <f>SUMIF('4-Basis ruimtestaat'!B:B,'2-Kosten per locatie'!A15,'4-Basis ruimtestaat'!O:O)</f>
        <v>0</v>
      </c>
      <c r="H15" s="460" t="e">
        <f t="shared" ref="H15:I15" si="0">IF(F15&lt;(D15*$E$2),D15*$E$2-F15,0)</f>
        <v>#DIV/0!</v>
      </c>
      <c r="I15" s="460">
        <f t="shared" si="0"/>
        <v>0</v>
      </c>
      <c r="J15" s="460" t="e">
        <f>F15*$E$5</f>
        <v>#DIV/0!</v>
      </c>
      <c r="K15" s="460">
        <f t="shared" ref="K15" si="1">G15*$E$5</f>
        <v>0</v>
      </c>
      <c r="L15" s="521"/>
      <c r="M15" s="43"/>
      <c r="N15" s="43"/>
      <c r="O15" s="43"/>
      <c r="P15" s="43"/>
    </row>
    <row r="16" spans="1:34" ht="15" customHeight="1">
      <c r="A16" s="300" t="s">
        <v>38</v>
      </c>
      <c r="B16" s="458">
        <f>SUMIF('4-Basis ruimtestaat'!B:B,'2-Kosten per locatie'!A16,'4-Basis ruimtestaat'!I:I)-SUMIFS('4-Basis ruimtestaat'!I:I,'4-Basis ruimtestaat'!B:B,'2-Kosten per locatie'!A16,'4-Basis ruimtestaat'!L:L,"nio")</f>
        <v>3118.2</v>
      </c>
      <c r="C16" s="533"/>
      <c r="D16" s="223">
        <f>_xlfn.MAXIFS('4-Basis ruimtestaat'!L:L,'4-Basis ruimtestaat'!B:B,'2-Kosten per locatie'!A16)</f>
        <v>200</v>
      </c>
      <c r="E16" s="223">
        <f>_xlfn.MAXIFS('4-Basis ruimtestaat'!M:M,'4-Basis ruimtestaat'!B:B,'2-Kosten per locatie'!A16)</f>
        <v>200</v>
      </c>
      <c r="F16" s="460" t="e">
        <f>SUMIF('4-Basis ruimtestaat'!B:B,'2-Kosten per locatie'!A16,'4-Basis ruimtestaat'!N:N)</f>
        <v>#DIV/0!</v>
      </c>
      <c r="G16" s="460" t="e">
        <f>SUMIF('4-Basis ruimtestaat'!B:B,'2-Kosten per locatie'!A16,'4-Basis ruimtestaat'!O:O)</f>
        <v>#DIV/0!</v>
      </c>
      <c r="H16" s="460" t="e">
        <f t="shared" ref="H16:H30" si="2">IF(F16&lt;(D16*$E$2),D16*$E$2-F16,0)</f>
        <v>#DIV/0!</v>
      </c>
      <c r="I16" s="460" t="e">
        <f t="shared" ref="I16:I30" si="3">IF(G16&lt;(E16*$E$2),E16*$E$2-G16,0)</f>
        <v>#DIV/0!</v>
      </c>
      <c r="J16" s="460" t="e">
        <f t="shared" ref="J16:J30" si="4">F16*$E$5</f>
        <v>#DIV/0!</v>
      </c>
      <c r="K16" s="460" t="e">
        <f t="shared" ref="K16:K30" si="5">G16*$E$5</f>
        <v>#DIV/0!</v>
      </c>
      <c r="L16" s="521"/>
      <c r="Q16" s="42"/>
      <c r="R16" s="42"/>
      <c r="S16" s="42"/>
      <c r="T16" s="42"/>
      <c r="U16" s="42"/>
      <c r="V16" s="42"/>
      <c r="W16" s="42"/>
      <c r="X16" s="42"/>
      <c r="Y16" s="42"/>
      <c r="Z16" s="42"/>
      <c r="AA16" s="42"/>
      <c r="AB16" s="42"/>
      <c r="AC16" s="42"/>
      <c r="AD16" s="42"/>
      <c r="AE16" s="42"/>
      <c r="AF16" s="42"/>
      <c r="AG16" s="42"/>
    </row>
    <row r="17" spans="1:33" ht="15" customHeight="1">
      <c r="A17" s="300" t="s">
        <v>39</v>
      </c>
      <c r="B17" s="458">
        <f>SUMIF('4-Basis ruimtestaat'!B:B,'2-Kosten per locatie'!A17,'4-Basis ruimtestaat'!I:I)-SUMIFS('4-Basis ruimtestaat'!I:I,'4-Basis ruimtestaat'!B:B,'2-Kosten per locatie'!A17,'4-Basis ruimtestaat'!L:L,"nio")</f>
        <v>6996.5999999999985</v>
      </c>
      <c r="C17" s="533"/>
      <c r="D17" s="223">
        <f>_xlfn.MAXIFS('4-Basis ruimtestaat'!L:L,'4-Basis ruimtestaat'!B:B,'2-Kosten per locatie'!A17)</f>
        <v>200</v>
      </c>
      <c r="E17" s="223">
        <f>_xlfn.MAXIFS('4-Basis ruimtestaat'!M:M,'4-Basis ruimtestaat'!B:B,'2-Kosten per locatie'!A17)</f>
        <v>200</v>
      </c>
      <c r="F17" s="460" t="e">
        <f>SUMIF('4-Basis ruimtestaat'!B:B,'2-Kosten per locatie'!A17,'4-Basis ruimtestaat'!N:N)</f>
        <v>#DIV/0!</v>
      </c>
      <c r="G17" s="460" t="e">
        <f>SUMIF('4-Basis ruimtestaat'!B:B,'2-Kosten per locatie'!A17,'4-Basis ruimtestaat'!O:O)</f>
        <v>#DIV/0!</v>
      </c>
      <c r="H17" s="460" t="e">
        <f t="shared" si="2"/>
        <v>#DIV/0!</v>
      </c>
      <c r="I17" s="460" t="e">
        <f t="shared" si="3"/>
        <v>#DIV/0!</v>
      </c>
      <c r="J17" s="460" t="e">
        <f t="shared" si="4"/>
        <v>#DIV/0!</v>
      </c>
      <c r="K17" s="460" t="e">
        <f t="shared" si="5"/>
        <v>#DIV/0!</v>
      </c>
      <c r="L17" s="521"/>
      <c r="Q17" s="42"/>
      <c r="R17" s="42"/>
      <c r="S17" s="42"/>
      <c r="T17" s="42"/>
      <c r="U17" s="42"/>
      <c r="V17" s="42"/>
      <c r="W17" s="42"/>
      <c r="X17" s="42"/>
      <c r="Y17" s="42"/>
      <c r="Z17" s="42"/>
      <c r="AA17" s="42"/>
      <c r="AB17" s="42"/>
      <c r="AC17" s="42"/>
      <c r="AD17" s="42"/>
      <c r="AE17" s="42"/>
      <c r="AF17" s="42"/>
      <c r="AG17" s="42"/>
    </row>
    <row r="18" spans="1:33" ht="15" customHeight="1">
      <c r="A18" s="301" t="s">
        <v>40</v>
      </c>
      <c r="B18" s="458">
        <f>SUMIF('4-Basis ruimtestaat'!B:B,'2-Kosten per locatie'!A18,'4-Basis ruimtestaat'!I:I)-SUMIFS('4-Basis ruimtestaat'!I:I,'4-Basis ruimtestaat'!B:B,'2-Kosten per locatie'!A18,'4-Basis ruimtestaat'!L:L,"nio")</f>
        <v>267.50299999999999</v>
      </c>
      <c r="C18" s="533"/>
      <c r="D18" s="223">
        <f>_xlfn.MAXIFS('4-Basis ruimtestaat'!L:L,'4-Basis ruimtestaat'!B:B,'2-Kosten per locatie'!A18)</f>
        <v>200</v>
      </c>
      <c r="E18" s="223">
        <f>_xlfn.MAXIFS('4-Basis ruimtestaat'!M:M,'4-Basis ruimtestaat'!B:B,'2-Kosten per locatie'!A18)</f>
        <v>0</v>
      </c>
      <c r="F18" s="460" t="e">
        <f>SUMIF('4-Basis ruimtestaat'!B:B,'2-Kosten per locatie'!A18,'4-Basis ruimtestaat'!N:N)</f>
        <v>#DIV/0!</v>
      </c>
      <c r="G18" s="460">
        <f>SUMIF('4-Basis ruimtestaat'!B:B,'2-Kosten per locatie'!A18,'4-Basis ruimtestaat'!O:O)</f>
        <v>0</v>
      </c>
      <c r="H18" s="460" t="e">
        <f t="shared" si="2"/>
        <v>#DIV/0!</v>
      </c>
      <c r="I18" s="460">
        <f t="shared" si="3"/>
        <v>0</v>
      </c>
      <c r="J18" s="460" t="e">
        <f t="shared" si="4"/>
        <v>#DIV/0!</v>
      </c>
      <c r="K18" s="460">
        <f t="shared" si="5"/>
        <v>0</v>
      </c>
      <c r="L18" s="521"/>
      <c r="Q18" s="42"/>
      <c r="R18" s="42"/>
      <c r="S18" s="42"/>
      <c r="T18" s="42"/>
      <c r="U18" s="42"/>
      <c r="V18" s="42"/>
      <c r="W18" s="42"/>
      <c r="X18" s="42"/>
      <c r="Y18" s="42"/>
      <c r="Z18" s="42"/>
      <c r="AA18" s="42"/>
      <c r="AB18" s="42"/>
      <c r="AC18" s="42"/>
      <c r="AD18" s="42"/>
      <c r="AE18" s="42"/>
      <c r="AF18" s="42"/>
      <c r="AG18" s="42"/>
    </row>
    <row r="19" spans="1:33" ht="15" customHeight="1">
      <c r="A19" s="301" t="s">
        <v>41</v>
      </c>
      <c r="B19" s="458">
        <f>SUMIF('4-Basis ruimtestaat'!B:B,'2-Kosten per locatie'!A19,'4-Basis ruimtestaat'!I:I)-SUMIFS('4-Basis ruimtestaat'!I:I,'4-Basis ruimtestaat'!B:B,'2-Kosten per locatie'!A19,'4-Basis ruimtestaat'!L:L,"nio")</f>
        <v>6615.3776236799995</v>
      </c>
      <c r="C19" s="533"/>
      <c r="D19" s="223">
        <f>_xlfn.MAXIFS('4-Basis ruimtestaat'!L:L,'4-Basis ruimtestaat'!B:B,'2-Kosten per locatie'!A19)</f>
        <v>200</v>
      </c>
      <c r="E19" s="223">
        <f>_xlfn.MAXIFS('4-Basis ruimtestaat'!M:M,'4-Basis ruimtestaat'!B:B,'2-Kosten per locatie'!A19)</f>
        <v>200</v>
      </c>
      <c r="F19" s="460" t="e">
        <f>SUMIF('4-Basis ruimtestaat'!B:B,'2-Kosten per locatie'!A19,'4-Basis ruimtestaat'!N:N)</f>
        <v>#DIV/0!</v>
      </c>
      <c r="G19" s="460" t="e">
        <f>SUMIF('4-Basis ruimtestaat'!B:B,'2-Kosten per locatie'!A19,'4-Basis ruimtestaat'!O:O)</f>
        <v>#DIV/0!</v>
      </c>
      <c r="H19" s="460" t="e">
        <f t="shared" si="2"/>
        <v>#DIV/0!</v>
      </c>
      <c r="I19" s="460" t="e">
        <f t="shared" si="3"/>
        <v>#DIV/0!</v>
      </c>
      <c r="J19" s="460" t="e">
        <f t="shared" si="4"/>
        <v>#DIV/0!</v>
      </c>
      <c r="K19" s="460" t="e">
        <f t="shared" si="5"/>
        <v>#DIV/0!</v>
      </c>
      <c r="L19" s="521"/>
      <c r="Q19" s="42"/>
      <c r="R19" s="42"/>
      <c r="S19" s="42"/>
      <c r="T19" s="42"/>
      <c r="U19" s="42"/>
      <c r="V19" s="42"/>
      <c r="W19" s="42"/>
      <c r="X19" s="42"/>
      <c r="Y19" s="42"/>
      <c r="Z19" s="42"/>
      <c r="AA19" s="42"/>
      <c r="AB19" s="42"/>
      <c r="AC19" s="42"/>
      <c r="AD19" s="42"/>
      <c r="AE19" s="42"/>
      <c r="AF19" s="42"/>
      <c r="AG19" s="42"/>
    </row>
    <row r="20" spans="1:33" ht="15" customHeight="1">
      <c r="A20" s="301" t="s">
        <v>42</v>
      </c>
      <c r="B20" s="458">
        <f>SUMIF('4-Basis ruimtestaat'!B:B,'2-Kosten per locatie'!A20,'4-Basis ruimtestaat'!I:I)-SUMIFS('4-Basis ruimtestaat'!I:I,'4-Basis ruimtestaat'!B:B,'2-Kosten per locatie'!A20,'4-Basis ruimtestaat'!L:L,"nio")</f>
        <v>709.59999999999991</v>
      </c>
      <c r="C20" s="533"/>
      <c r="D20" s="223">
        <f>_xlfn.MAXIFS('4-Basis ruimtestaat'!L:L,'4-Basis ruimtestaat'!B:B,'2-Kosten per locatie'!A20)</f>
        <v>200</v>
      </c>
      <c r="E20" s="223">
        <f>_xlfn.MAXIFS('4-Basis ruimtestaat'!M:M,'4-Basis ruimtestaat'!B:B,'2-Kosten per locatie'!A20)</f>
        <v>0</v>
      </c>
      <c r="F20" s="460" t="e">
        <f>SUMIF('4-Basis ruimtestaat'!B:B,'2-Kosten per locatie'!A20,'4-Basis ruimtestaat'!N:N)</f>
        <v>#DIV/0!</v>
      </c>
      <c r="G20" s="460">
        <f>SUMIF('4-Basis ruimtestaat'!B:B,'2-Kosten per locatie'!A20,'4-Basis ruimtestaat'!O:O)</f>
        <v>0</v>
      </c>
      <c r="H20" s="460" t="e">
        <f t="shared" si="2"/>
        <v>#DIV/0!</v>
      </c>
      <c r="I20" s="460">
        <f t="shared" si="3"/>
        <v>0</v>
      </c>
      <c r="J20" s="460" t="e">
        <f t="shared" si="4"/>
        <v>#DIV/0!</v>
      </c>
      <c r="K20" s="460">
        <f t="shared" si="5"/>
        <v>0</v>
      </c>
      <c r="L20" s="521"/>
      <c r="Q20" s="42"/>
      <c r="R20" s="42"/>
      <c r="S20" s="42"/>
      <c r="T20" s="42"/>
      <c r="U20" s="42"/>
      <c r="V20" s="42"/>
      <c r="W20" s="42"/>
      <c r="X20" s="42"/>
      <c r="Y20" s="42"/>
      <c r="Z20" s="42"/>
      <c r="AA20" s="42"/>
      <c r="AB20" s="42"/>
      <c r="AC20" s="42"/>
      <c r="AD20" s="42"/>
      <c r="AE20" s="42"/>
      <c r="AF20" s="42"/>
      <c r="AG20" s="42"/>
    </row>
    <row r="21" spans="1:33" ht="15" customHeight="1">
      <c r="A21" s="301" t="s">
        <v>43</v>
      </c>
      <c r="B21" s="458">
        <f>SUMIF('4-Basis ruimtestaat'!B:B,'2-Kosten per locatie'!A21,'4-Basis ruimtestaat'!I:I)-SUMIFS('4-Basis ruimtestaat'!I:I,'4-Basis ruimtestaat'!B:B,'2-Kosten per locatie'!A21,'4-Basis ruimtestaat'!L:L,"nio")</f>
        <v>5961.5000000000045</v>
      </c>
      <c r="C21" s="533"/>
      <c r="D21" s="223">
        <f>_xlfn.MAXIFS('4-Basis ruimtestaat'!L:L,'4-Basis ruimtestaat'!B:B,'2-Kosten per locatie'!A21)</f>
        <v>200</v>
      </c>
      <c r="E21" s="223">
        <f>_xlfn.MAXIFS('4-Basis ruimtestaat'!M:M,'4-Basis ruimtestaat'!B:B,'2-Kosten per locatie'!A21)</f>
        <v>160</v>
      </c>
      <c r="F21" s="460" t="e">
        <f>SUMIF('4-Basis ruimtestaat'!B:B,'2-Kosten per locatie'!A21,'4-Basis ruimtestaat'!N:N)</f>
        <v>#DIV/0!</v>
      </c>
      <c r="G21" s="460" t="e">
        <f>SUMIF('4-Basis ruimtestaat'!B:B,'2-Kosten per locatie'!A21,'4-Basis ruimtestaat'!O:O)</f>
        <v>#DIV/0!</v>
      </c>
      <c r="H21" s="460" t="e">
        <f t="shared" si="2"/>
        <v>#DIV/0!</v>
      </c>
      <c r="I21" s="460" t="e">
        <f t="shared" si="3"/>
        <v>#DIV/0!</v>
      </c>
      <c r="J21" s="460" t="e">
        <f t="shared" si="4"/>
        <v>#DIV/0!</v>
      </c>
      <c r="K21" s="460" t="e">
        <f t="shared" si="5"/>
        <v>#DIV/0!</v>
      </c>
      <c r="L21" s="521"/>
      <c r="Q21" s="42"/>
      <c r="R21" s="42"/>
      <c r="S21" s="42"/>
      <c r="T21" s="42"/>
      <c r="U21" s="42"/>
      <c r="V21" s="42"/>
      <c r="W21" s="42"/>
      <c r="X21" s="42"/>
      <c r="Y21" s="42"/>
      <c r="Z21" s="42"/>
      <c r="AA21" s="42"/>
      <c r="AB21" s="42"/>
      <c r="AC21" s="42"/>
      <c r="AD21" s="42"/>
      <c r="AE21" s="42"/>
      <c r="AF21" s="42"/>
      <c r="AG21" s="42"/>
    </row>
    <row r="22" spans="1:33" ht="15" customHeight="1">
      <c r="A22" s="301" t="s">
        <v>44</v>
      </c>
      <c r="B22" s="458">
        <f>SUMIF('4-Basis ruimtestaat'!B:B,'2-Kosten per locatie'!A22,'4-Basis ruimtestaat'!I:I)-SUMIFS('4-Basis ruimtestaat'!I:I,'4-Basis ruimtestaat'!B:B,'2-Kosten per locatie'!A22,'4-Basis ruimtestaat'!L:L,"nio")</f>
        <v>8797.6400000000031</v>
      </c>
      <c r="C22" s="533"/>
      <c r="D22" s="223">
        <f>_xlfn.MAXIFS('4-Basis ruimtestaat'!L:L,'4-Basis ruimtestaat'!B:B,'2-Kosten per locatie'!A22)</f>
        <v>200</v>
      </c>
      <c r="E22" s="223">
        <f>_xlfn.MAXIFS('4-Basis ruimtestaat'!M:M,'4-Basis ruimtestaat'!B:B,'2-Kosten per locatie'!A22)</f>
        <v>200</v>
      </c>
      <c r="F22" s="460" t="e">
        <f>SUMIF('4-Basis ruimtestaat'!B:B,'2-Kosten per locatie'!A22,'4-Basis ruimtestaat'!N:N)</f>
        <v>#DIV/0!</v>
      </c>
      <c r="G22" s="460" t="e">
        <f>SUMIF('4-Basis ruimtestaat'!B:B,'2-Kosten per locatie'!A22,'4-Basis ruimtestaat'!O:O)</f>
        <v>#DIV/0!</v>
      </c>
      <c r="H22" s="460" t="e">
        <f t="shared" si="2"/>
        <v>#DIV/0!</v>
      </c>
      <c r="I22" s="460" t="e">
        <f t="shared" si="3"/>
        <v>#DIV/0!</v>
      </c>
      <c r="J22" s="460" t="e">
        <f t="shared" si="4"/>
        <v>#DIV/0!</v>
      </c>
      <c r="K22" s="460" t="e">
        <f t="shared" si="5"/>
        <v>#DIV/0!</v>
      </c>
      <c r="L22" s="521"/>
      <c r="Q22" s="42"/>
      <c r="R22" s="42"/>
      <c r="S22" s="42"/>
      <c r="T22" s="42"/>
      <c r="U22" s="42"/>
      <c r="V22" s="42"/>
      <c r="W22" s="42"/>
      <c r="X22" s="42"/>
      <c r="Y22" s="42"/>
      <c r="Z22" s="42"/>
      <c r="AA22" s="42"/>
      <c r="AB22" s="42"/>
      <c r="AC22" s="42"/>
      <c r="AD22" s="42"/>
      <c r="AE22" s="42"/>
      <c r="AF22" s="42"/>
      <c r="AG22" s="42"/>
    </row>
    <row r="23" spans="1:33" ht="15" customHeight="1">
      <c r="A23" s="301" t="s">
        <v>45</v>
      </c>
      <c r="B23" s="458">
        <f>SUMIF('4-Basis ruimtestaat'!B:B,'2-Kosten per locatie'!A23,'4-Basis ruimtestaat'!I:I)-SUMIFS('4-Basis ruimtestaat'!I:I,'4-Basis ruimtestaat'!B:B,'2-Kosten per locatie'!A23,'4-Basis ruimtestaat'!L:L,"nio")</f>
        <v>1012</v>
      </c>
      <c r="C23" s="533"/>
      <c r="D23" s="223">
        <f>_xlfn.MAXIFS('4-Basis ruimtestaat'!L:L,'4-Basis ruimtestaat'!B:B,'2-Kosten per locatie'!A23)</f>
        <v>200</v>
      </c>
      <c r="E23" s="223">
        <f>_xlfn.MAXIFS('4-Basis ruimtestaat'!M:M,'4-Basis ruimtestaat'!B:B,'2-Kosten per locatie'!A23)</f>
        <v>200</v>
      </c>
      <c r="F23" s="460" t="e">
        <f>SUMIF('4-Basis ruimtestaat'!B:B,'2-Kosten per locatie'!A23,'4-Basis ruimtestaat'!N:N)</f>
        <v>#DIV/0!</v>
      </c>
      <c r="G23" s="460" t="e">
        <f>SUMIF('4-Basis ruimtestaat'!B:B,'2-Kosten per locatie'!A23,'4-Basis ruimtestaat'!O:O)</f>
        <v>#DIV/0!</v>
      </c>
      <c r="H23" s="460" t="e">
        <f t="shared" si="2"/>
        <v>#DIV/0!</v>
      </c>
      <c r="I23" s="460" t="e">
        <f t="shared" si="3"/>
        <v>#DIV/0!</v>
      </c>
      <c r="J23" s="460" t="e">
        <f t="shared" si="4"/>
        <v>#DIV/0!</v>
      </c>
      <c r="K23" s="460" t="e">
        <f t="shared" si="5"/>
        <v>#DIV/0!</v>
      </c>
      <c r="L23" s="521"/>
      <c r="Q23" s="42"/>
      <c r="R23" s="42"/>
      <c r="S23" s="42"/>
      <c r="T23" s="42"/>
      <c r="U23" s="42"/>
      <c r="V23" s="42"/>
      <c r="W23" s="42"/>
      <c r="X23" s="42"/>
      <c r="Y23" s="42"/>
      <c r="Z23" s="42"/>
      <c r="AA23" s="42"/>
      <c r="AB23" s="42"/>
      <c r="AC23" s="42"/>
      <c r="AD23" s="42"/>
      <c r="AE23" s="42"/>
      <c r="AF23" s="42"/>
      <c r="AG23" s="42"/>
    </row>
    <row r="24" spans="1:33" ht="15" customHeight="1">
      <c r="A24" s="301" t="s">
        <v>46</v>
      </c>
      <c r="B24" s="458">
        <f>SUMIF('4-Basis ruimtestaat'!B:B,'2-Kosten per locatie'!A24,'4-Basis ruimtestaat'!I:I)-SUMIFS('4-Basis ruimtestaat'!I:I,'4-Basis ruimtestaat'!B:B,'2-Kosten per locatie'!A24,'4-Basis ruimtestaat'!L:L,"nio")</f>
        <v>572.69999999999993</v>
      </c>
      <c r="C24" s="533"/>
      <c r="D24" s="223">
        <f>_xlfn.MAXIFS('4-Basis ruimtestaat'!L:L,'4-Basis ruimtestaat'!B:B,'2-Kosten per locatie'!A24)</f>
        <v>200</v>
      </c>
      <c r="E24" s="223">
        <f>_xlfn.MAXIFS('4-Basis ruimtestaat'!M:M,'4-Basis ruimtestaat'!B:B,'2-Kosten per locatie'!A24)</f>
        <v>0</v>
      </c>
      <c r="F24" s="460" t="e">
        <f>SUMIF('4-Basis ruimtestaat'!B:B,'2-Kosten per locatie'!A24,'4-Basis ruimtestaat'!N:N)</f>
        <v>#DIV/0!</v>
      </c>
      <c r="G24" s="460">
        <f>SUMIF('4-Basis ruimtestaat'!B:B,'2-Kosten per locatie'!A24,'4-Basis ruimtestaat'!O:O)</f>
        <v>0</v>
      </c>
      <c r="H24" s="460" t="e">
        <f t="shared" si="2"/>
        <v>#DIV/0!</v>
      </c>
      <c r="I24" s="460">
        <f t="shared" si="3"/>
        <v>0</v>
      </c>
      <c r="J24" s="460" t="e">
        <f t="shared" si="4"/>
        <v>#DIV/0!</v>
      </c>
      <c r="K24" s="460">
        <f t="shared" si="5"/>
        <v>0</v>
      </c>
      <c r="L24" s="521"/>
      <c r="Q24" s="42"/>
      <c r="R24" s="42"/>
      <c r="S24" s="42"/>
      <c r="T24" s="42"/>
      <c r="U24" s="42"/>
      <c r="V24" s="42"/>
      <c r="W24" s="42"/>
      <c r="X24" s="42"/>
      <c r="Y24" s="42"/>
      <c r="Z24" s="42"/>
      <c r="AA24" s="42"/>
      <c r="AB24" s="42"/>
      <c r="AC24" s="42"/>
      <c r="AD24" s="42"/>
      <c r="AE24" s="42"/>
      <c r="AF24" s="42"/>
      <c r="AG24" s="42"/>
    </row>
    <row r="25" spans="1:33" ht="15" customHeight="1">
      <c r="A25" s="301" t="s">
        <v>47</v>
      </c>
      <c r="B25" s="458">
        <f>SUMIF('4-Basis ruimtestaat'!B:B,'2-Kosten per locatie'!A25,'4-Basis ruimtestaat'!I:I)-SUMIFS('4-Basis ruimtestaat'!I:I,'4-Basis ruimtestaat'!B:B,'2-Kosten per locatie'!A25,'4-Basis ruimtestaat'!L:L,"nio")</f>
        <v>8373.130000000001</v>
      </c>
      <c r="C25" s="533"/>
      <c r="D25" s="223">
        <f>_xlfn.MAXIFS('4-Basis ruimtestaat'!L:L,'4-Basis ruimtestaat'!B:B,'2-Kosten per locatie'!A25)</f>
        <v>200</v>
      </c>
      <c r="E25" s="223">
        <f>_xlfn.MAXIFS('4-Basis ruimtestaat'!M:M,'4-Basis ruimtestaat'!B:B,'2-Kosten per locatie'!A25)</f>
        <v>0</v>
      </c>
      <c r="F25" s="460" t="e">
        <f>SUMIF('4-Basis ruimtestaat'!B:B,'2-Kosten per locatie'!A25,'4-Basis ruimtestaat'!N:N)</f>
        <v>#DIV/0!</v>
      </c>
      <c r="G25" s="460">
        <f>SUMIF('4-Basis ruimtestaat'!B:B,'2-Kosten per locatie'!A25,'4-Basis ruimtestaat'!O:O)</f>
        <v>0</v>
      </c>
      <c r="H25" s="460" t="e">
        <f t="shared" si="2"/>
        <v>#DIV/0!</v>
      </c>
      <c r="I25" s="460">
        <f t="shared" si="3"/>
        <v>0</v>
      </c>
      <c r="J25" s="460" t="e">
        <f t="shared" si="4"/>
        <v>#DIV/0!</v>
      </c>
      <c r="K25" s="460">
        <f t="shared" si="5"/>
        <v>0</v>
      </c>
      <c r="L25" s="521"/>
      <c r="Q25" s="42"/>
      <c r="R25" s="42"/>
      <c r="S25" s="42"/>
      <c r="T25" s="42"/>
      <c r="U25" s="42"/>
      <c r="V25" s="42"/>
      <c r="W25" s="42"/>
      <c r="X25" s="42"/>
      <c r="Y25" s="42"/>
      <c r="Z25" s="42"/>
      <c r="AA25" s="42"/>
      <c r="AB25" s="42"/>
      <c r="AC25" s="42"/>
      <c r="AD25" s="42"/>
      <c r="AE25" s="42"/>
      <c r="AF25" s="42"/>
      <c r="AG25" s="42"/>
    </row>
    <row r="26" spans="1:33" ht="15" customHeight="1">
      <c r="A26" s="301" t="s">
        <v>48</v>
      </c>
      <c r="B26" s="458">
        <f>SUMIF('4-Basis ruimtestaat'!B:B,'2-Kosten per locatie'!A26,'4-Basis ruimtestaat'!I:I)-SUMIFS('4-Basis ruimtestaat'!I:I,'4-Basis ruimtestaat'!B:B,'2-Kosten per locatie'!A26,'4-Basis ruimtestaat'!L:L,"nio")</f>
        <v>4870.4399999999932</v>
      </c>
      <c r="C26" s="533"/>
      <c r="D26" s="223">
        <f>_xlfn.MAXIFS('4-Basis ruimtestaat'!L:L,'4-Basis ruimtestaat'!B:B,'2-Kosten per locatie'!A26)</f>
        <v>200</v>
      </c>
      <c r="E26" s="223">
        <f>_xlfn.MAXIFS('4-Basis ruimtestaat'!M:M,'4-Basis ruimtestaat'!B:B,'2-Kosten per locatie'!A26)</f>
        <v>200</v>
      </c>
      <c r="F26" s="460" t="e">
        <f>SUMIF('4-Basis ruimtestaat'!B:B,'2-Kosten per locatie'!A26,'4-Basis ruimtestaat'!N:N)</f>
        <v>#DIV/0!</v>
      </c>
      <c r="G26" s="460" t="e">
        <f>SUMIF('4-Basis ruimtestaat'!B:B,'2-Kosten per locatie'!A26,'4-Basis ruimtestaat'!O:O)</f>
        <v>#DIV/0!</v>
      </c>
      <c r="H26" s="460" t="e">
        <f t="shared" si="2"/>
        <v>#DIV/0!</v>
      </c>
      <c r="I26" s="460" t="e">
        <f t="shared" si="3"/>
        <v>#DIV/0!</v>
      </c>
      <c r="J26" s="460" t="e">
        <f t="shared" si="4"/>
        <v>#DIV/0!</v>
      </c>
      <c r="K26" s="460" t="e">
        <f t="shared" si="5"/>
        <v>#DIV/0!</v>
      </c>
      <c r="L26" s="521"/>
      <c r="Q26" s="42"/>
      <c r="R26" s="42"/>
      <c r="S26" s="42"/>
      <c r="T26" s="42"/>
      <c r="U26" s="42"/>
      <c r="V26" s="42"/>
      <c r="W26" s="42"/>
      <c r="X26" s="42"/>
      <c r="Y26" s="42"/>
      <c r="Z26" s="42"/>
      <c r="AA26" s="42"/>
      <c r="AB26" s="42"/>
      <c r="AC26" s="42"/>
      <c r="AD26" s="42"/>
      <c r="AE26" s="42"/>
      <c r="AF26" s="42"/>
      <c r="AG26" s="42"/>
    </row>
    <row r="27" spans="1:33" ht="15" customHeight="1">
      <c r="A27" s="301" t="s">
        <v>49</v>
      </c>
      <c r="B27" s="458">
        <f>SUMIF('4-Basis ruimtestaat'!B:B,'2-Kosten per locatie'!A27,'4-Basis ruimtestaat'!I:I)-SUMIFS('4-Basis ruimtestaat'!I:I,'4-Basis ruimtestaat'!B:B,'2-Kosten per locatie'!A27,'4-Basis ruimtestaat'!L:L,"nio")</f>
        <v>5924.1999999999971</v>
      </c>
      <c r="C27" s="533"/>
      <c r="D27" s="223">
        <f>_xlfn.MAXIFS('4-Basis ruimtestaat'!L:L,'4-Basis ruimtestaat'!B:B,'2-Kosten per locatie'!A27)</f>
        <v>200</v>
      </c>
      <c r="E27" s="223">
        <f>_xlfn.MAXIFS('4-Basis ruimtestaat'!M:M,'4-Basis ruimtestaat'!B:B,'2-Kosten per locatie'!A27)</f>
        <v>160</v>
      </c>
      <c r="F27" s="460" t="e">
        <f>SUMIF('4-Basis ruimtestaat'!B:B,'2-Kosten per locatie'!A27,'4-Basis ruimtestaat'!N:N)</f>
        <v>#DIV/0!</v>
      </c>
      <c r="G27" s="460" t="e">
        <f>SUMIF('4-Basis ruimtestaat'!B:B,'2-Kosten per locatie'!A27,'4-Basis ruimtestaat'!O:O)</f>
        <v>#DIV/0!</v>
      </c>
      <c r="H27" s="460" t="e">
        <f t="shared" si="2"/>
        <v>#DIV/0!</v>
      </c>
      <c r="I27" s="460" t="e">
        <f t="shared" si="3"/>
        <v>#DIV/0!</v>
      </c>
      <c r="J27" s="460" t="e">
        <f t="shared" si="4"/>
        <v>#DIV/0!</v>
      </c>
      <c r="K27" s="460" t="e">
        <f t="shared" si="5"/>
        <v>#DIV/0!</v>
      </c>
      <c r="L27" s="521"/>
      <c r="Q27" s="42"/>
      <c r="R27" s="42"/>
      <c r="S27" s="42"/>
      <c r="T27" s="42"/>
      <c r="U27" s="42"/>
      <c r="V27" s="42"/>
      <c r="W27" s="42"/>
      <c r="X27" s="42"/>
      <c r="Y27" s="42"/>
      <c r="Z27" s="42"/>
      <c r="AA27" s="42"/>
      <c r="AB27" s="42"/>
      <c r="AC27" s="42"/>
      <c r="AD27" s="42"/>
      <c r="AE27" s="42"/>
      <c r="AF27" s="42"/>
      <c r="AG27" s="42"/>
    </row>
    <row r="28" spans="1:33" ht="15" customHeight="1">
      <c r="A28" s="301" t="s">
        <v>50</v>
      </c>
      <c r="B28" s="458">
        <f>SUMIF('4-Basis ruimtestaat'!B:B,'2-Kosten per locatie'!A28,'4-Basis ruimtestaat'!I:I)-SUMIFS('4-Basis ruimtestaat'!I:I,'4-Basis ruimtestaat'!B:B,'2-Kosten per locatie'!A28,'4-Basis ruimtestaat'!L:L,"nio")</f>
        <v>4875.5750000000007</v>
      </c>
      <c r="C28" s="533"/>
      <c r="D28" s="223">
        <f>_xlfn.MAXIFS('4-Basis ruimtestaat'!L:L,'4-Basis ruimtestaat'!B:B,'2-Kosten per locatie'!A28)</f>
        <v>200</v>
      </c>
      <c r="E28" s="223">
        <f>_xlfn.MAXIFS('4-Basis ruimtestaat'!M:M,'4-Basis ruimtestaat'!B:B,'2-Kosten per locatie'!A28)</f>
        <v>200</v>
      </c>
      <c r="F28" s="460" t="e">
        <f>SUMIF('4-Basis ruimtestaat'!B:B,'2-Kosten per locatie'!A28,'4-Basis ruimtestaat'!N:N)</f>
        <v>#DIV/0!</v>
      </c>
      <c r="G28" s="460" t="e">
        <f>SUMIF('4-Basis ruimtestaat'!B:B,'2-Kosten per locatie'!A28,'4-Basis ruimtestaat'!O:O)</f>
        <v>#DIV/0!</v>
      </c>
      <c r="H28" s="460" t="e">
        <f t="shared" si="2"/>
        <v>#DIV/0!</v>
      </c>
      <c r="I28" s="460" t="e">
        <f t="shared" si="3"/>
        <v>#DIV/0!</v>
      </c>
      <c r="J28" s="460" t="e">
        <f t="shared" si="4"/>
        <v>#DIV/0!</v>
      </c>
      <c r="K28" s="460" t="e">
        <f t="shared" si="5"/>
        <v>#DIV/0!</v>
      </c>
      <c r="L28" s="521"/>
      <c r="Q28" s="42"/>
      <c r="R28" s="42"/>
      <c r="S28" s="42"/>
      <c r="T28" s="42"/>
      <c r="U28" s="42"/>
      <c r="V28" s="42"/>
      <c r="W28" s="42"/>
      <c r="X28" s="42"/>
      <c r="Y28" s="42"/>
      <c r="Z28" s="42"/>
      <c r="AA28" s="42"/>
      <c r="AB28" s="42"/>
      <c r="AC28" s="42"/>
      <c r="AD28" s="42"/>
      <c r="AE28" s="42"/>
      <c r="AF28" s="42"/>
      <c r="AG28" s="42"/>
    </row>
    <row r="29" spans="1:33" ht="15" customHeight="1">
      <c r="A29" s="301" t="s">
        <v>51</v>
      </c>
      <c r="B29" s="458">
        <f>SUMIF('4-Basis ruimtestaat'!B:B,'2-Kosten per locatie'!A29,'4-Basis ruimtestaat'!I:I)-SUMIFS('4-Basis ruimtestaat'!I:I,'4-Basis ruimtestaat'!B:B,'2-Kosten per locatie'!A29,'4-Basis ruimtestaat'!L:L,"nio")</f>
        <v>8717.1599999999962</v>
      </c>
      <c r="C29" s="533"/>
      <c r="D29" s="223">
        <f>_xlfn.MAXIFS('4-Basis ruimtestaat'!L:L,'4-Basis ruimtestaat'!B:B,'2-Kosten per locatie'!A29)</f>
        <v>200</v>
      </c>
      <c r="E29" s="223">
        <f>_xlfn.MAXIFS('4-Basis ruimtestaat'!M:M,'4-Basis ruimtestaat'!B:B,'2-Kosten per locatie'!A29)</f>
        <v>400</v>
      </c>
      <c r="F29" s="460" t="e">
        <f>SUMIF('4-Basis ruimtestaat'!B:B,'2-Kosten per locatie'!A29,'4-Basis ruimtestaat'!N:N)</f>
        <v>#DIV/0!</v>
      </c>
      <c r="G29" s="460" t="e">
        <f>SUMIF('4-Basis ruimtestaat'!B:B,'2-Kosten per locatie'!A29,'4-Basis ruimtestaat'!O:O)</f>
        <v>#DIV/0!</v>
      </c>
      <c r="H29" s="460" t="e">
        <f t="shared" si="2"/>
        <v>#DIV/0!</v>
      </c>
      <c r="I29" s="460" t="e">
        <f t="shared" si="3"/>
        <v>#DIV/0!</v>
      </c>
      <c r="J29" s="460" t="e">
        <f t="shared" si="4"/>
        <v>#DIV/0!</v>
      </c>
      <c r="K29" s="460" t="e">
        <f t="shared" si="5"/>
        <v>#DIV/0!</v>
      </c>
      <c r="L29" s="521"/>
      <c r="Q29" s="42"/>
      <c r="R29" s="42"/>
      <c r="S29" s="42"/>
      <c r="T29" s="42"/>
      <c r="U29" s="42"/>
      <c r="V29" s="42"/>
      <c r="W29" s="42"/>
      <c r="X29" s="42"/>
      <c r="Y29" s="42"/>
      <c r="Z29" s="42"/>
      <c r="AA29" s="42"/>
      <c r="AB29" s="42"/>
      <c r="AC29" s="42"/>
      <c r="AD29" s="42"/>
      <c r="AE29" s="42"/>
      <c r="AF29" s="42"/>
      <c r="AG29" s="42"/>
    </row>
    <row r="30" spans="1:33" ht="15" customHeight="1">
      <c r="A30" s="301" t="s">
        <v>52</v>
      </c>
      <c r="B30" s="458">
        <f>SUMIF('4-Basis ruimtestaat'!B:B,'2-Kosten per locatie'!A30,'4-Basis ruimtestaat'!I:I)-SUMIFS('4-Basis ruimtestaat'!I:I,'4-Basis ruimtestaat'!B:B,'2-Kosten per locatie'!A30,'4-Basis ruimtestaat'!L:L,"nio")</f>
        <v>1789.2999999999997</v>
      </c>
      <c r="C30" s="533"/>
      <c r="D30" s="223">
        <f>_xlfn.MAXIFS('4-Basis ruimtestaat'!L:L,'4-Basis ruimtestaat'!B:B,'2-Kosten per locatie'!A30)</f>
        <v>200</v>
      </c>
      <c r="E30" s="223">
        <f>_xlfn.MAXIFS('4-Basis ruimtestaat'!M:M,'4-Basis ruimtestaat'!B:B,'2-Kosten per locatie'!A30)</f>
        <v>0</v>
      </c>
      <c r="F30" s="460" t="e">
        <f>SUMIF('4-Basis ruimtestaat'!B:B,'2-Kosten per locatie'!A30,'4-Basis ruimtestaat'!N:N)</f>
        <v>#DIV/0!</v>
      </c>
      <c r="G30" s="460">
        <f>SUMIF('4-Basis ruimtestaat'!B:B,'2-Kosten per locatie'!A30,'4-Basis ruimtestaat'!O:O)</f>
        <v>0</v>
      </c>
      <c r="H30" s="460" t="e">
        <f t="shared" si="2"/>
        <v>#DIV/0!</v>
      </c>
      <c r="I30" s="460">
        <f t="shared" si="3"/>
        <v>0</v>
      </c>
      <c r="J30" s="460" t="e">
        <f t="shared" si="4"/>
        <v>#DIV/0!</v>
      </c>
      <c r="K30" s="460">
        <f t="shared" si="5"/>
        <v>0</v>
      </c>
      <c r="L30" s="521"/>
      <c r="Q30" s="42"/>
      <c r="R30" s="42"/>
      <c r="S30" s="42"/>
      <c r="T30" s="42"/>
      <c r="U30" s="42"/>
      <c r="V30" s="42"/>
      <c r="W30" s="42"/>
      <c r="X30" s="42"/>
      <c r="Y30" s="42"/>
      <c r="Z30" s="42"/>
      <c r="AA30" s="42"/>
      <c r="AB30" s="42"/>
      <c r="AC30" s="42"/>
      <c r="AD30" s="42"/>
      <c r="AE30" s="42"/>
      <c r="AF30" s="42"/>
      <c r="AG30" s="42"/>
    </row>
    <row r="31" spans="1:33" ht="15" customHeight="1">
      <c r="A31" s="302" t="s">
        <v>53</v>
      </c>
      <c r="B31" s="458">
        <f>SUMIF('4-Basis ruimtestaat'!B:B,'2-Kosten per locatie'!A31,'4-Basis ruimtestaat'!K:K)</f>
        <v>0</v>
      </c>
      <c r="C31" s="458">
        <f ca="1">SUMIF('4-Basis ruimtestaat'!C:C,'2-Kosten per locatie'!B31,'4-Basis ruimtestaat'!L:L)</f>
        <v>0</v>
      </c>
      <c r="D31" s="223"/>
      <c r="E31" s="223"/>
      <c r="F31" s="460"/>
      <c r="G31" s="460"/>
      <c r="H31" s="460">
        <f t="shared" ref="H31" si="6">IF(F31&lt;(D31*$E$2),D31*$E$2-F31,0)</f>
        <v>0</v>
      </c>
      <c r="I31" s="460">
        <f t="shared" ref="I31" si="7">IF(G31&lt;(E31*$E$2),E31*$E$2-G31,0)</f>
        <v>0</v>
      </c>
      <c r="J31" s="460">
        <f t="shared" ref="J31" si="8">F31*$E$5</f>
        <v>0</v>
      </c>
      <c r="K31" s="460">
        <f t="shared" ref="K31" si="9">G31*$E$5</f>
        <v>0</v>
      </c>
      <c r="L31" s="521"/>
      <c r="Q31" s="42"/>
      <c r="R31" s="42"/>
      <c r="S31" s="42"/>
      <c r="T31" s="42"/>
      <c r="U31" s="42"/>
      <c r="V31" s="42"/>
      <c r="W31" s="42"/>
      <c r="X31" s="42"/>
      <c r="Y31" s="42"/>
      <c r="Z31" s="42"/>
      <c r="AA31" s="42"/>
      <c r="AB31" s="42"/>
      <c r="AC31" s="42"/>
      <c r="AD31" s="42"/>
      <c r="AE31" s="42"/>
      <c r="AF31" s="42"/>
      <c r="AG31" s="42"/>
    </row>
    <row r="32" spans="1:33" s="57" customFormat="1" ht="15" customHeight="1">
      <c r="A32" s="303" t="s">
        <v>54</v>
      </c>
      <c r="B32" s="459">
        <f>SUM(B15:B31)</f>
        <v>70151.925623680014</v>
      </c>
      <c r="C32" s="224"/>
      <c r="D32" s="225"/>
      <c r="E32" s="225"/>
      <c r="F32" s="461" t="e">
        <f t="shared" ref="F32:K32" si="10">SUM(F15:F31)</f>
        <v>#DIV/0!</v>
      </c>
      <c r="G32" s="461" t="e">
        <f t="shared" si="10"/>
        <v>#DIV/0!</v>
      </c>
      <c r="H32" s="461" t="e">
        <f t="shared" si="10"/>
        <v>#DIV/0!</v>
      </c>
      <c r="I32" s="461" t="e">
        <f t="shared" si="10"/>
        <v>#DIV/0!</v>
      </c>
      <c r="J32" s="461" t="e">
        <f t="shared" si="10"/>
        <v>#DIV/0!</v>
      </c>
      <c r="K32" s="461" t="e">
        <f t="shared" si="10"/>
        <v>#DIV/0!</v>
      </c>
      <c r="L32" s="521"/>
      <c r="M32" s="43"/>
      <c r="N32" s="43"/>
      <c r="O32" s="43"/>
      <c r="P32" s="43"/>
    </row>
    <row r="33" spans="1:33" s="56" customFormat="1" ht="14.1" customHeight="1">
      <c r="L33" s="521"/>
      <c r="P33" s="519"/>
      <c r="AD33" s="42"/>
    </row>
    <row r="34" spans="1:33" ht="83.4" customHeight="1">
      <c r="A34" s="238" t="s">
        <v>26</v>
      </c>
      <c r="B34" s="239" t="s">
        <v>55</v>
      </c>
      <c r="C34" s="239" t="s">
        <v>56</v>
      </c>
      <c r="D34" s="239" t="s">
        <v>57</v>
      </c>
      <c r="E34" s="239" t="s">
        <v>58</v>
      </c>
      <c r="F34" s="239" t="s">
        <v>59</v>
      </c>
      <c r="G34" s="237" t="s">
        <v>60</v>
      </c>
      <c r="H34" s="239" t="s">
        <v>61</v>
      </c>
      <c r="I34" s="239" t="s">
        <v>62</v>
      </c>
      <c r="J34" s="239" t="s">
        <v>63</v>
      </c>
      <c r="K34" s="239" t="s">
        <v>64</v>
      </c>
      <c r="L34" s="239" t="s">
        <v>65</v>
      </c>
      <c r="X34" s="56"/>
      <c r="Y34" s="42"/>
      <c r="Z34" s="42"/>
      <c r="AA34" s="42"/>
      <c r="AB34" s="42"/>
      <c r="AC34" s="42"/>
      <c r="AD34" s="42"/>
      <c r="AE34" s="42"/>
      <c r="AF34" s="42"/>
      <c r="AG34" s="42"/>
    </row>
    <row r="35" spans="1:33" s="56" customFormat="1" ht="15" customHeight="1">
      <c r="A35" s="301" t="str">
        <f t="shared" ref="A35:A50" si="11">A15</f>
        <v>Alexanderstraat 35, Arnhem</v>
      </c>
      <c r="B35" s="522" t="e">
        <f>(F15+H15)*'6-Opbouw uurtarief productie'!$E$47</f>
        <v>#DIV/0!</v>
      </c>
      <c r="C35" s="522" t="e">
        <f>(G15+I15)*'6-Opbouw uurtarief productie'!$E$47</f>
        <v>#DIV/0!</v>
      </c>
      <c r="D35" s="304" t="e">
        <f>SUM(B35:C35)</f>
        <v>#DIV/0!</v>
      </c>
      <c r="E35" s="304" t="e">
        <f>(J15+P15)*'7-Opbouw uurtarief toezicht'!$E$46</f>
        <v>#DIV/0!</v>
      </c>
      <c r="F35" s="304" t="e">
        <f>K15*'7-Opbouw uurtarief toezicht'!$E$46</f>
        <v>#DIV/0!</v>
      </c>
      <c r="G35" s="227" t="e">
        <f>SUM(E35:F35)</f>
        <v>#DIV/0!</v>
      </c>
      <c r="H35" s="304">
        <f>SUMIF('8-Additionele kosten'!A:A,'2-Kosten per locatie'!A35,'8-Additionele kosten'!G:G)</f>
        <v>0</v>
      </c>
      <c r="I35" s="304">
        <f>SUMIF('10-Glasbewassing'!A:A,'2-Kosten per locatie'!A35,'10-Glasbewassing'!H:H)</f>
        <v>0</v>
      </c>
      <c r="J35" s="304"/>
      <c r="K35" s="549" t="e">
        <f>D35+G35+H35+I35+J35</f>
        <v>#DIV/0!</v>
      </c>
      <c r="L35" s="304" t="e">
        <f>K35/12</f>
        <v>#DIV/0!</v>
      </c>
      <c r="N35" s="43"/>
      <c r="O35" s="43"/>
      <c r="P35" s="43"/>
    </row>
    <row r="36" spans="1:33" ht="15" customHeight="1">
      <c r="A36" s="301" t="str">
        <f t="shared" si="11"/>
        <v>Apeldoornseweg 210, Arnhem</v>
      </c>
      <c r="B36" s="522" t="e">
        <f>(F16+H16)*'6-Opbouw uurtarief productie'!$E$47</f>
        <v>#DIV/0!</v>
      </c>
      <c r="C36" s="522" t="e">
        <f>(G16+I16)*'6-Opbouw uurtarief productie'!$E$47</f>
        <v>#DIV/0!</v>
      </c>
      <c r="D36" s="304" t="e">
        <f t="shared" ref="D36:D48" si="12">SUM(B36:C36)</f>
        <v>#DIV/0!</v>
      </c>
      <c r="E36" s="304" t="e">
        <f>(J16+P16)*'7-Opbouw uurtarief toezicht'!$E$46</f>
        <v>#DIV/0!</v>
      </c>
      <c r="F36" s="304" t="e">
        <f>K16*'7-Opbouw uurtarief toezicht'!$E$46</f>
        <v>#DIV/0!</v>
      </c>
      <c r="G36" s="227" t="e">
        <f t="shared" ref="G36:G48" si="13">SUM(E36:F36)</f>
        <v>#DIV/0!</v>
      </c>
      <c r="H36" s="304">
        <f>SUMIF('8-Additionele kosten'!A:A,'2-Kosten per locatie'!A36,'8-Additionele kosten'!G:G)</f>
        <v>0</v>
      </c>
      <c r="I36" s="304">
        <f>SUMIF('10-Glasbewassing'!A:A,'2-Kosten per locatie'!A36,'10-Glasbewassing'!H:H)</f>
        <v>0</v>
      </c>
      <c r="J36" s="304"/>
      <c r="K36" s="549" t="e">
        <f t="shared" ref="K36:K53" si="14">D36+G36+H36+I36+J36</f>
        <v>#DIV/0!</v>
      </c>
      <c r="L36" s="304" t="e">
        <f t="shared" ref="L36:L37" si="15">K36/12</f>
        <v>#DIV/0!</v>
      </c>
      <c r="X36" s="56"/>
      <c r="Y36" s="42"/>
      <c r="Z36" s="42"/>
      <c r="AA36" s="42"/>
      <c r="AB36" s="42"/>
      <c r="AC36" s="42"/>
      <c r="AD36" s="42"/>
      <c r="AE36" s="42"/>
      <c r="AF36" s="42"/>
      <c r="AG36" s="42"/>
    </row>
    <row r="37" spans="1:33" ht="15" customHeight="1">
      <c r="A37" s="301" t="str">
        <f t="shared" si="11"/>
        <v>Beukenlaan 3, Arnhem</v>
      </c>
      <c r="B37" s="522" t="e">
        <f>(F17+H17)*'6-Opbouw uurtarief productie'!$E$47</f>
        <v>#DIV/0!</v>
      </c>
      <c r="C37" s="522" t="e">
        <f>(G17+I17)*'6-Opbouw uurtarief productie'!$E$47</f>
        <v>#DIV/0!</v>
      </c>
      <c r="D37" s="304" t="e">
        <f t="shared" si="12"/>
        <v>#DIV/0!</v>
      </c>
      <c r="E37" s="304" t="e">
        <f>(J17+P17)*'7-Opbouw uurtarief toezicht'!$E$46</f>
        <v>#DIV/0!</v>
      </c>
      <c r="F37" s="304" t="e">
        <f>K17*'7-Opbouw uurtarief toezicht'!$E$46</f>
        <v>#DIV/0!</v>
      </c>
      <c r="G37" s="227" t="e">
        <f t="shared" si="13"/>
        <v>#DIV/0!</v>
      </c>
      <c r="H37" s="304">
        <f>SUMIF('8-Additionele kosten'!A:A,'2-Kosten per locatie'!A37,'8-Additionele kosten'!G:G)</f>
        <v>0</v>
      </c>
      <c r="I37" s="304">
        <f>SUMIF('10-Glasbewassing'!A:A,'2-Kosten per locatie'!A37,'10-Glasbewassing'!H:H)</f>
        <v>0</v>
      </c>
      <c r="J37" s="304"/>
      <c r="K37" s="549" t="e">
        <f t="shared" si="14"/>
        <v>#DIV/0!</v>
      </c>
      <c r="L37" s="304" t="e">
        <f t="shared" si="15"/>
        <v>#DIV/0!</v>
      </c>
      <c r="X37" s="56"/>
      <c r="Y37" s="42"/>
      <c r="Z37" s="42"/>
      <c r="AA37" s="42"/>
      <c r="AB37" s="42"/>
      <c r="AC37" s="42"/>
      <c r="AD37" s="42"/>
      <c r="AE37" s="42"/>
      <c r="AF37" s="42"/>
      <c r="AG37" s="42"/>
    </row>
    <row r="38" spans="1:33" ht="15" customHeight="1">
      <c r="A38" s="301" t="str">
        <f t="shared" si="11"/>
        <v>Industrieweg 26, Renkum</v>
      </c>
      <c r="B38" s="522" t="e">
        <f>(F18+H18)*'6-Opbouw uurtarief productie'!$E$47</f>
        <v>#DIV/0!</v>
      </c>
      <c r="C38" s="522" t="e">
        <f>(G18+I18)*'6-Opbouw uurtarief productie'!$E$47</f>
        <v>#DIV/0!</v>
      </c>
      <c r="D38" s="304" t="e">
        <f t="shared" si="12"/>
        <v>#DIV/0!</v>
      </c>
      <c r="E38" s="304" t="e">
        <f>(J18+P18)*'7-Opbouw uurtarief toezicht'!$E$46</f>
        <v>#DIV/0!</v>
      </c>
      <c r="F38" s="304" t="e">
        <f>K18*'7-Opbouw uurtarief toezicht'!$E$46</f>
        <v>#DIV/0!</v>
      </c>
      <c r="G38" s="227" t="e">
        <f t="shared" si="13"/>
        <v>#DIV/0!</v>
      </c>
      <c r="H38" s="304">
        <f>SUMIF('8-Additionele kosten'!A:A,'2-Kosten per locatie'!A38,'8-Additionele kosten'!G:G)</f>
        <v>0</v>
      </c>
      <c r="I38" s="304">
        <f>SUMIF('10-Glasbewassing'!A:A,'2-Kosten per locatie'!A38,'10-Glasbewassing'!H:H)</f>
        <v>0</v>
      </c>
      <c r="J38" s="304"/>
      <c r="K38" s="549" t="e">
        <f t="shared" si="14"/>
        <v>#DIV/0!</v>
      </c>
      <c r="L38" s="304" t="e">
        <f t="shared" ref="L38:L53" si="16">K38/12</f>
        <v>#DIV/0!</v>
      </c>
      <c r="X38" s="56"/>
      <c r="Y38" s="42"/>
      <c r="Z38" s="42"/>
      <c r="AA38" s="42"/>
      <c r="AB38" s="42"/>
      <c r="AC38" s="42"/>
      <c r="AD38" s="42"/>
      <c r="AE38" s="42"/>
      <c r="AF38" s="42"/>
      <c r="AG38" s="42"/>
    </row>
    <row r="39" spans="1:33" ht="15" customHeight="1">
      <c r="A39" s="301" t="str">
        <f t="shared" si="11"/>
        <v>Kronenburgsingel 16, Arnhem</v>
      </c>
      <c r="B39" s="522" t="e">
        <f>(F19+H19)*'6-Opbouw uurtarief productie'!$E$47</f>
        <v>#DIV/0!</v>
      </c>
      <c r="C39" s="522" t="e">
        <f>(G19+I19)*'6-Opbouw uurtarief productie'!$E$47</f>
        <v>#DIV/0!</v>
      </c>
      <c r="D39" s="304" t="e">
        <f t="shared" si="12"/>
        <v>#DIV/0!</v>
      </c>
      <c r="E39" s="304" t="e">
        <f>(J19+P19)*'7-Opbouw uurtarief toezicht'!$E$46</f>
        <v>#DIV/0!</v>
      </c>
      <c r="F39" s="304" t="e">
        <f>K19*'7-Opbouw uurtarief toezicht'!$E$46</f>
        <v>#DIV/0!</v>
      </c>
      <c r="G39" s="227" t="e">
        <f t="shared" si="13"/>
        <v>#DIV/0!</v>
      </c>
      <c r="H39" s="304">
        <f>SUMIF('8-Additionele kosten'!A:A,'2-Kosten per locatie'!A39,'8-Additionele kosten'!G:G)</f>
        <v>0</v>
      </c>
      <c r="I39" s="304">
        <f>SUMIF('10-Glasbewassing'!A:A,'2-Kosten per locatie'!A39,'10-Glasbewassing'!H:H)</f>
        <v>0</v>
      </c>
      <c r="J39" s="304"/>
      <c r="K39" s="549" t="e">
        <f t="shared" si="14"/>
        <v>#DIV/0!</v>
      </c>
      <c r="L39" s="304" t="e">
        <f t="shared" si="16"/>
        <v>#DIV/0!</v>
      </c>
      <c r="X39" s="56"/>
      <c r="Y39" s="42"/>
      <c r="Z39" s="42"/>
      <c r="AA39" s="42"/>
      <c r="AB39" s="42"/>
      <c r="AC39" s="42"/>
      <c r="AD39" s="42"/>
      <c r="AE39" s="42"/>
      <c r="AF39" s="42"/>
      <c r="AG39" s="42"/>
    </row>
    <row r="40" spans="1:33" ht="15" customHeight="1">
      <c r="A40" s="301" t="str">
        <f t="shared" si="11"/>
        <v>Loods, Tivolilaan 70, Arnhem</v>
      </c>
      <c r="B40" s="522" t="e">
        <f>(F20+H20)*'6-Opbouw uurtarief productie'!$E$47</f>
        <v>#DIV/0!</v>
      </c>
      <c r="C40" s="522" t="e">
        <f>(G20+I20)*'6-Opbouw uurtarief productie'!$E$47</f>
        <v>#DIV/0!</v>
      </c>
      <c r="D40" s="304" t="e">
        <f t="shared" si="12"/>
        <v>#DIV/0!</v>
      </c>
      <c r="E40" s="304" t="e">
        <f>(J20+P20)*'7-Opbouw uurtarief toezicht'!$E$46</f>
        <v>#DIV/0!</v>
      </c>
      <c r="F40" s="304" t="e">
        <f>K20*'7-Opbouw uurtarief toezicht'!$E$46</f>
        <v>#DIV/0!</v>
      </c>
      <c r="G40" s="227" t="e">
        <f t="shared" si="13"/>
        <v>#DIV/0!</v>
      </c>
      <c r="H40" s="304">
        <f>SUMIF('8-Additionele kosten'!A:A,'2-Kosten per locatie'!A40,'8-Additionele kosten'!G:G)</f>
        <v>0</v>
      </c>
      <c r="I40" s="304">
        <f>SUMIF('10-Glasbewassing'!A:A,'2-Kosten per locatie'!A40,'10-Glasbewassing'!H:H)</f>
        <v>0</v>
      </c>
      <c r="J40" s="304"/>
      <c r="K40" s="549" t="e">
        <f t="shared" si="14"/>
        <v>#DIV/0!</v>
      </c>
      <c r="L40" s="304" t="e">
        <f t="shared" ref="L40" si="17">K40/12</f>
        <v>#DIV/0!</v>
      </c>
      <c r="X40" s="56"/>
      <c r="Y40" s="42"/>
      <c r="Z40" s="42"/>
      <c r="AA40" s="42"/>
      <c r="AB40" s="42"/>
      <c r="AC40" s="42"/>
      <c r="AD40" s="42"/>
      <c r="AE40" s="42"/>
      <c r="AF40" s="42"/>
      <c r="AG40" s="42"/>
    </row>
    <row r="41" spans="1:33" ht="15" customHeight="1">
      <c r="A41" s="301" t="str">
        <f t="shared" si="11"/>
        <v>Marijkeweg 5, Wageningen</v>
      </c>
      <c r="B41" s="522" t="e">
        <f>(F21+H21)*'6-Opbouw uurtarief productie'!$E$47</f>
        <v>#DIV/0!</v>
      </c>
      <c r="C41" s="522" t="e">
        <f>(G21+I21)*'6-Opbouw uurtarief productie'!$E$47</f>
        <v>#DIV/0!</v>
      </c>
      <c r="D41" s="304" t="e">
        <f t="shared" si="12"/>
        <v>#DIV/0!</v>
      </c>
      <c r="E41" s="304" t="e">
        <f>(J21+P21)*'7-Opbouw uurtarief toezicht'!$E$46</f>
        <v>#DIV/0!</v>
      </c>
      <c r="F41" s="304" t="e">
        <f>K21*'7-Opbouw uurtarief toezicht'!$E$46</f>
        <v>#DIV/0!</v>
      </c>
      <c r="G41" s="227" t="e">
        <f t="shared" si="13"/>
        <v>#DIV/0!</v>
      </c>
      <c r="H41" s="304">
        <f>SUMIF('8-Additionele kosten'!A:A,'2-Kosten per locatie'!A41,'8-Additionele kosten'!G:G)</f>
        <v>0</v>
      </c>
      <c r="I41" s="304">
        <f>SUMIF('10-Glasbewassing'!A:A,'2-Kosten per locatie'!A41,'10-Glasbewassing'!H:H)</f>
        <v>0</v>
      </c>
      <c r="J41" s="304"/>
      <c r="K41" s="549" t="e">
        <f t="shared" si="14"/>
        <v>#DIV/0!</v>
      </c>
      <c r="L41" s="304" t="e">
        <f t="shared" si="16"/>
        <v>#DIV/0!</v>
      </c>
      <c r="X41" s="56"/>
      <c r="Y41" s="42"/>
      <c r="Z41" s="42"/>
      <c r="AA41" s="42"/>
      <c r="AB41" s="42"/>
      <c r="AC41" s="42"/>
      <c r="AD41" s="42"/>
      <c r="AE41" s="42"/>
      <c r="AF41" s="42"/>
      <c r="AG41" s="42"/>
    </row>
    <row r="42" spans="1:33" ht="15" customHeight="1">
      <c r="A42" s="301" t="str">
        <f t="shared" si="11"/>
        <v>Middachtensingel 2, Arnhem</v>
      </c>
      <c r="B42" s="522" t="e">
        <f>(F22+H22)*'6-Opbouw uurtarief productie'!$E$47</f>
        <v>#DIV/0!</v>
      </c>
      <c r="C42" s="522" t="e">
        <f>(G22+I22)*'6-Opbouw uurtarief productie'!$E$47</f>
        <v>#DIV/0!</v>
      </c>
      <c r="D42" s="304" t="e">
        <f t="shared" si="12"/>
        <v>#DIV/0!</v>
      </c>
      <c r="E42" s="304" t="e">
        <f>(J22+P22)*'7-Opbouw uurtarief toezicht'!$E$46</f>
        <v>#DIV/0!</v>
      </c>
      <c r="F42" s="304" t="e">
        <f>K22*'7-Opbouw uurtarief toezicht'!$E$46</f>
        <v>#DIV/0!</v>
      </c>
      <c r="G42" s="227" t="e">
        <f t="shared" si="13"/>
        <v>#DIV/0!</v>
      </c>
      <c r="H42" s="304">
        <f>SUMIF('8-Additionele kosten'!A:A,'2-Kosten per locatie'!A42,'8-Additionele kosten'!G:G)</f>
        <v>0</v>
      </c>
      <c r="I42" s="304">
        <f>SUMIF('10-Glasbewassing'!A:A,'2-Kosten per locatie'!A42,'10-Glasbewassing'!H:H)</f>
        <v>0</v>
      </c>
      <c r="J42" s="304"/>
      <c r="K42" s="549" t="e">
        <f t="shared" si="14"/>
        <v>#DIV/0!</v>
      </c>
      <c r="L42" s="304" t="e">
        <f t="shared" si="16"/>
        <v>#DIV/0!</v>
      </c>
      <c r="X42" s="56"/>
      <c r="Y42" s="42"/>
      <c r="Z42" s="42"/>
      <c r="AA42" s="42"/>
      <c r="AB42" s="42"/>
      <c r="AC42" s="42"/>
      <c r="AD42" s="42"/>
      <c r="AE42" s="42"/>
      <c r="AF42" s="42"/>
      <c r="AG42" s="42"/>
    </row>
    <row r="43" spans="1:33" ht="15" customHeight="1">
      <c r="A43" s="301" t="str">
        <f t="shared" si="11"/>
        <v>Paviljoen, Tivolilaan 30, Arnhem</v>
      </c>
      <c r="B43" s="522" t="e">
        <f>(F23+H23)*'6-Opbouw uurtarief productie'!$E$47</f>
        <v>#DIV/0!</v>
      </c>
      <c r="C43" s="522" t="e">
        <f>(G23+I23)*'6-Opbouw uurtarief productie'!$E$47</f>
        <v>#DIV/0!</v>
      </c>
      <c r="D43" s="304" t="e">
        <f t="shared" si="12"/>
        <v>#DIV/0!</v>
      </c>
      <c r="E43" s="304" t="e">
        <f>(J23+P23)*'7-Opbouw uurtarief toezicht'!$E$46</f>
        <v>#DIV/0!</v>
      </c>
      <c r="F43" s="304" t="e">
        <f>K23*'7-Opbouw uurtarief toezicht'!$E$46</f>
        <v>#DIV/0!</v>
      </c>
      <c r="G43" s="227" t="e">
        <f t="shared" si="13"/>
        <v>#DIV/0!</v>
      </c>
      <c r="H43" s="304">
        <f>SUMIF('8-Additionele kosten'!A:A,'2-Kosten per locatie'!A43,'8-Additionele kosten'!G:G)</f>
        <v>0</v>
      </c>
      <c r="I43" s="304">
        <f>SUMIF('10-Glasbewassing'!A:A,'2-Kosten per locatie'!A43,'10-Glasbewassing'!H:H)</f>
        <v>0</v>
      </c>
      <c r="J43" s="304"/>
      <c r="K43" s="549" t="e">
        <f t="shared" si="14"/>
        <v>#DIV/0!</v>
      </c>
      <c r="L43" s="304" t="e">
        <f t="shared" si="16"/>
        <v>#DIV/0!</v>
      </c>
      <c r="X43" s="56"/>
      <c r="Y43" s="42"/>
      <c r="Z43" s="42"/>
      <c r="AA43" s="42"/>
      <c r="AB43" s="42"/>
      <c r="AC43" s="42"/>
      <c r="AD43" s="42"/>
      <c r="AE43" s="42"/>
      <c r="AF43" s="42"/>
      <c r="AG43" s="42"/>
    </row>
    <row r="44" spans="1:33" ht="15" customHeight="1">
      <c r="A44" s="301" t="str">
        <f t="shared" si="11"/>
        <v>Stationsplein 8, Zevenaar</v>
      </c>
      <c r="B44" s="522" t="e">
        <f>(F24+H24)*'6-Opbouw uurtarief productie'!$E$47</f>
        <v>#DIV/0!</v>
      </c>
      <c r="C44" s="522" t="e">
        <f>(G24+I24)*'6-Opbouw uurtarief productie'!$E$47</f>
        <v>#DIV/0!</v>
      </c>
      <c r="D44" s="304" t="e">
        <f t="shared" si="12"/>
        <v>#DIV/0!</v>
      </c>
      <c r="E44" s="304" t="e">
        <f>(J24+P24)*'7-Opbouw uurtarief toezicht'!$E$46</f>
        <v>#DIV/0!</v>
      </c>
      <c r="F44" s="304" t="e">
        <f>K24*'7-Opbouw uurtarief toezicht'!$E$46</f>
        <v>#DIV/0!</v>
      </c>
      <c r="G44" s="227" t="e">
        <f t="shared" si="13"/>
        <v>#DIV/0!</v>
      </c>
      <c r="H44" s="304">
        <f>SUMIF('8-Additionele kosten'!A:A,'2-Kosten per locatie'!A44,'8-Additionele kosten'!G:G)</f>
        <v>0</v>
      </c>
      <c r="I44" s="304">
        <f>SUMIF('10-Glasbewassing'!A:A,'2-Kosten per locatie'!A44,'10-Glasbewassing'!H:H)</f>
        <v>0</v>
      </c>
      <c r="J44" s="304"/>
      <c r="K44" s="549" t="e">
        <f t="shared" si="14"/>
        <v>#DIV/0!</v>
      </c>
      <c r="L44" s="304" t="e">
        <f t="shared" si="16"/>
        <v>#DIV/0!</v>
      </c>
      <c r="T44" s="56"/>
      <c r="U44" s="56"/>
      <c r="V44" s="56"/>
      <c r="W44" s="56"/>
      <c r="X44" s="56"/>
      <c r="Y44" s="42"/>
      <c r="Z44" s="42"/>
      <c r="AA44" s="42"/>
      <c r="AB44" s="42"/>
      <c r="AC44" s="42"/>
      <c r="AD44" s="42"/>
      <c r="AE44" s="42"/>
      <c r="AF44" s="42"/>
      <c r="AG44" s="42"/>
    </row>
    <row r="45" spans="1:33" ht="15" customHeight="1">
      <c r="A45" s="301" t="str">
        <f t="shared" si="11"/>
        <v>Tech Plaza, Tivolilaan 40, Arnhem</v>
      </c>
      <c r="B45" s="522" t="e">
        <f>(F25+H25)*'6-Opbouw uurtarief productie'!$E$47</f>
        <v>#DIV/0!</v>
      </c>
      <c r="C45" s="522" t="e">
        <f>(G25+I25)*'6-Opbouw uurtarief productie'!$E$47</f>
        <v>#DIV/0!</v>
      </c>
      <c r="D45" s="304" t="e">
        <f t="shared" si="12"/>
        <v>#DIV/0!</v>
      </c>
      <c r="E45" s="304" t="e">
        <f>(J25+P25)*'7-Opbouw uurtarief toezicht'!$E$46</f>
        <v>#DIV/0!</v>
      </c>
      <c r="F45" s="304" t="e">
        <f>K25*'7-Opbouw uurtarief toezicht'!$E$46</f>
        <v>#DIV/0!</v>
      </c>
      <c r="G45" s="227" t="e">
        <f t="shared" si="13"/>
        <v>#DIV/0!</v>
      </c>
      <c r="H45" s="304">
        <f>SUMIF('8-Additionele kosten'!A:A,'2-Kosten per locatie'!A45,'8-Additionele kosten'!G:G)</f>
        <v>0</v>
      </c>
      <c r="I45" s="304">
        <f>SUMIF('10-Glasbewassing'!A:A,'2-Kosten per locatie'!A45,'10-Glasbewassing'!H:H)</f>
        <v>0</v>
      </c>
      <c r="J45" s="304"/>
      <c r="K45" s="549" t="e">
        <f t="shared" si="14"/>
        <v>#DIV/0!</v>
      </c>
      <c r="L45" s="304" t="e">
        <f t="shared" si="16"/>
        <v>#DIV/0!</v>
      </c>
      <c r="T45" s="56"/>
      <c r="U45" s="56"/>
      <c r="V45" s="56"/>
      <c r="W45" s="56"/>
      <c r="X45" s="56"/>
      <c r="Y45" s="42"/>
      <c r="Z45" s="42"/>
      <c r="AA45" s="42"/>
      <c r="AB45" s="42"/>
      <c r="AC45" s="42"/>
      <c r="AD45" s="42"/>
      <c r="AE45" s="42"/>
      <c r="AF45" s="42"/>
      <c r="AG45" s="42"/>
    </row>
    <row r="46" spans="1:33" ht="15" customHeight="1">
      <c r="A46" s="301" t="str">
        <f t="shared" si="11"/>
        <v>Toren, Tivolilaan 10, Arnhem</v>
      </c>
      <c r="B46" s="522" t="e">
        <f>(F26+H26)*'6-Opbouw uurtarief productie'!$E$47</f>
        <v>#DIV/0!</v>
      </c>
      <c r="C46" s="522" t="e">
        <f>(G26+I26)*'6-Opbouw uurtarief productie'!$E$47</f>
        <v>#DIV/0!</v>
      </c>
      <c r="D46" s="304" t="e">
        <f t="shared" si="12"/>
        <v>#DIV/0!</v>
      </c>
      <c r="E46" s="304" t="e">
        <f>(J26+P26)*'7-Opbouw uurtarief toezicht'!$E$46</f>
        <v>#DIV/0!</v>
      </c>
      <c r="F46" s="304" t="e">
        <f>K26*'7-Opbouw uurtarief toezicht'!$E$46</f>
        <v>#DIV/0!</v>
      </c>
      <c r="G46" s="227" t="e">
        <f>SUM(E46:F46)</f>
        <v>#DIV/0!</v>
      </c>
      <c r="H46" s="304">
        <f>SUMIF('8-Additionele kosten'!A:A,'2-Kosten per locatie'!A46,'8-Additionele kosten'!G:G)</f>
        <v>0</v>
      </c>
      <c r="I46" s="304">
        <f>SUMIF('10-Glasbewassing'!A:A,'2-Kosten per locatie'!A46,'10-Glasbewassing'!H:H)</f>
        <v>0</v>
      </c>
      <c r="J46" s="304"/>
      <c r="K46" s="549" t="e">
        <f t="shared" si="14"/>
        <v>#DIV/0!</v>
      </c>
      <c r="L46" s="304" t="e">
        <f t="shared" si="16"/>
        <v>#DIV/0!</v>
      </c>
      <c r="T46" s="56"/>
      <c r="U46" s="56"/>
      <c r="V46" s="56"/>
      <c r="W46" s="56"/>
      <c r="X46" s="56"/>
      <c r="Y46" s="42"/>
      <c r="Z46" s="42"/>
      <c r="AA46" s="42"/>
      <c r="AB46" s="42"/>
      <c r="AC46" s="42"/>
      <c r="AD46" s="42"/>
      <c r="AE46" s="42"/>
      <c r="AF46" s="42"/>
      <c r="AG46" s="42"/>
    </row>
    <row r="47" spans="1:33" ht="15" customHeight="1">
      <c r="A47" s="301" t="str">
        <f t="shared" si="11"/>
        <v>Velperweg 39/43, Arnhem</v>
      </c>
      <c r="B47" s="522" t="e">
        <f>(F27+H27)*'6-Opbouw uurtarief productie'!$E$47</f>
        <v>#DIV/0!</v>
      </c>
      <c r="C47" s="522" t="e">
        <f>(G27+I27)*'6-Opbouw uurtarief productie'!$E$47</f>
        <v>#DIV/0!</v>
      </c>
      <c r="D47" s="304" t="e">
        <f t="shared" si="12"/>
        <v>#DIV/0!</v>
      </c>
      <c r="E47" s="304" t="e">
        <f>(J27+P27)*'7-Opbouw uurtarief toezicht'!$E$46</f>
        <v>#DIV/0!</v>
      </c>
      <c r="F47" s="304" t="e">
        <f>K27*'7-Opbouw uurtarief toezicht'!$E$46</f>
        <v>#DIV/0!</v>
      </c>
      <c r="G47" s="227" t="e">
        <f t="shared" si="13"/>
        <v>#DIV/0!</v>
      </c>
      <c r="H47" s="304">
        <f>SUMIF('8-Additionele kosten'!A:A,'2-Kosten per locatie'!A47,'8-Additionele kosten'!G:G)</f>
        <v>0</v>
      </c>
      <c r="I47" s="304">
        <f>SUMIF('10-Glasbewassing'!A:A,'2-Kosten per locatie'!A47,'10-Glasbewassing'!H:H)</f>
        <v>0</v>
      </c>
      <c r="J47" s="304"/>
      <c r="K47" s="549" t="e">
        <f t="shared" si="14"/>
        <v>#DIV/0!</v>
      </c>
      <c r="L47" s="304" t="e">
        <f t="shared" si="16"/>
        <v>#DIV/0!</v>
      </c>
      <c r="T47" s="56"/>
      <c r="U47" s="56"/>
      <c r="V47" s="56"/>
      <c r="W47" s="56"/>
      <c r="X47" s="56"/>
      <c r="Y47" s="42"/>
      <c r="Z47" s="42"/>
      <c r="AA47" s="42"/>
      <c r="AB47" s="42"/>
      <c r="AC47" s="42"/>
      <c r="AD47" s="42"/>
      <c r="AE47" s="42"/>
      <c r="AF47" s="42"/>
      <c r="AG47" s="42"/>
    </row>
    <row r="48" spans="1:33" ht="15" customHeight="1">
      <c r="A48" s="301" t="str">
        <f t="shared" si="11"/>
        <v>Veluwestraat 120, Arnhem</v>
      </c>
      <c r="B48" s="522" t="e">
        <f>(F28+H28)*'6-Opbouw uurtarief productie'!$E$47</f>
        <v>#DIV/0!</v>
      </c>
      <c r="C48" s="522" t="e">
        <f>(G28+I28)*'6-Opbouw uurtarief productie'!$E$47</f>
        <v>#DIV/0!</v>
      </c>
      <c r="D48" s="304" t="e">
        <f t="shared" si="12"/>
        <v>#DIV/0!</v>
      </c>
      <c r="E48" s="304" t="e">
        <f>(J28+P28)*'7-Opbouw uurtarief toezicht'!$E$46</f>
        <v>#DIV/0!</v>
      </c>
      <c r="F48" s="304" t="e">
        <f>K28*'7-Opbouw uurtarief toezicht'!$E$46</f>
        <v>#DIV/0!</v>
      </c>
      <c r="G48" s="227" t="e">
        <f t="shared" si="13"/>
        <v>#DIV/0!</v>
      </c>
      <c r="H48" s="304">
        <f>SUMIF('8-Additionele kosten'!A:A,'2-Kosten per locatie'!A48,'8-Additionele kosten'!G:G)</f>
        <v>0</v>
      </c>
      <c r="I48" s="304">
        <f>SUMIF('10-Glasbewassing'!A:A,'2-Kosten per locatie'!A48,'10-Glasbewassing'!H:H)</f>
        <v>0</v>
      </c>
      <c r="J48" s="304"/>
      <c r="K48" s="549" t="e">
        <f t="shared" si="14"/>
        <v>#DIV/0!</v>
      </c>
      <c r="L48" s="304" t="e">
        <f t="shared" si="16"/>
        <v>#DIV/0!</v>
      </c>
      <c r="T48" s="56"/>
      <c r="U48" s="56"/>
      <c r="V48" s="56"/>
      <c r="W48" s="56"/>
      <c r="X48" s="56"/>
      <c r="Y48" s="42"/>
      <c r="Z48" s="42"/>
      <c r="AA48" s="42"/>
      <c r="AB48" s="42"/>
      <c r="AC48" s="42"/>
      <c r="AD48" s="42"/>
      <c r="AE48" s="42"/>
      <c r="AF48" s="42"/>
      <c r="AG48" s="42"/>
    </row>
    <row r="49" spans="1:33" ht="15" customHeight="1">
      <c r="A49" s="301" t="str">
        <f t="shared" si="11"/>
        <v>Witte Villa, Tivolilaan 10, Arnhem</v>
      </c>
      <c r="B49" s="522" t="e">
        <f>(F29+H29)*'6-Opbouw uurtarief productie'!$E$47</f>
        <v>#DIV/0!</v>
      </c>
      <c r="C49" s="522" t="e">
        <f>(G29+I29)*'6-Opbouw uurtarief productie'!$E$47</f>
        <v>#DIV/0!</v>
      </c>
      <c r="D49" s="304" t="e">
        <f>SUM(B49:C49)</f>
        <v>#DIV/0!</v>
      </c>
      <c r="E49" s="304" t="e">
        <f>(J29+P29)*'7-Opbouw uurtarief toezicht'!$E$46</f>
        <v>#DIV/0!</v>
      </c>
      <c r="F49" s="304" t="e">
        <f>K29*'7-Opbouw uurtarief toezicht'!$E$46</f>
        <v>#DIV/0!</v>
      </c>
      <c r="G49" s="227" t="e">
        <f>SUM(E49:F49)</f>
        <v>#DIV/0!</v>
      </c>
      <c r="H49" s="304">
        <f>SUMIF('8-Additionele kosten'!A:A,'2-Kosten per locatie'!A49,'8-Additionele kosten'!G:G)</f>
        <v>0</v>
      </c>
      <c r="I49" s="304">
        <f>SUMIF('10-Glasbewassing'!A:A,'2-Kosten per locatie'!A49,'10-Glasbewassing'!H:H)</f>
        <v>0</v>
      </c>
      <c r="J49" s="304"/>
      <c r="K49" s="549" t="e">
        <f t="shared" si="14"/>
        <v>#DIV/0!</v>
      </c>
      <c r="L49" s="304" t="e">
        <f t="shared" si="16"/>
        <v>#DIV/0!</v>
      </c>
      <c r="T49" s="56"/>
      <c r="U49" s="56"/>
      <c r="V49" s="56"/>
      <c r="W49" s="56"/>
      <c r="X49" s="56"/>
      <c r="Y49" s="42"/>
      <c r="Z49" s="42"/>
      <c r="AA49" s="42"/>
      <c r="AB49" s="42"/>
      <c r="AC49" s="42"/>
      <c r="AD49" s="42"/>
      <c r="AE49" s="42"/>
      <c r="AF49" s="42"/>
      <c r="AG49" s="42"/>
    </row>
    <row r="50" spans="1:33" ht="15" customHeight="1">
      <c r="A50" s="301" t="str">
        <f t="shared" si="11"/>
        <v>Kazerneplein 6, Arnhem</v>
      </c>
      <c r="B50" s="522" t="e">
        <f>(F30+H30)*'6-Opbouw uurtarief productie'!$E$47</f>
        <v>#DIV/0!</v>
      </c>
      <c r="C50" s="522" t="e">
        <f>(G30+I30)*'6-Opbouw uurtarief productie'!$E$47</f>
        <v>#DIV/0!</v>
      </c>
      <c r="D50" s="304" t="e">
        <f>SUM(B50:C50)</f>
        <v>#DIV/0!</v>
      </c>
      <c r="E50" s="304" t="e">
        <f>(J30+P30)*'7-Opbouw uurtarief toezicht'!$E$46</f>
        <v>#DIV/0!</v>
      </c>
      <c r="F50" s="304" t="e">
        <f>K30*'7-Opbouw uurtarief toezicht'!$E$46</f>
        <v>#DIV/0!</v>
      </c>
      <c r="G50" s="227" t="e">
        <f>SUM(E50:F50)</f>
        <v>#DIV/0!</v>
      </c>
      <c r="H50" s="304">
        <f>SUMIF('8-Additionele kosten'!A:A,'2-Kosten per locatie'!A50,'8-Additionele kosten'!G:G)</f>
        <v>0</v>
      </c>
      <c r="I50" s="304">
        <f>SUMIF('10-Glasbewassing'!A:A,'2-Kosten per locatie'!A50,'10-Glasbewassing'!H:H)</f>
        <v>0</v>
      </c>
      <c r="J50" s="304"/>
      <c r="K50" s="549" t="e">
        <f t="shared" si="14"/>
        <v>#DIV/0!</v>
      </c>
      <c r="L50" s="304" t="e">
        <f t="shared" ref="L50" si="18">K50/12</f>
        <v>#DIV/0!</v>
      </c>
      <c r="T50" s="56"/>
      <c r="U50" s="56"/>
      <c r="V50" s="56"/>
      <c r="W50" s="56"/>
      <c r="X50" s="56"/>
      <c r="Y50" s="42"/>
      <c r="Z50" s="42"/>
      <c r="AA50" s="42"/>
      <c r="AB50" s="42"/>
      <c r="AC50" s="42"/>
      <c r="AD50" s="42"/>
      <c r="AE50" s="42"/>
      <c r="AF50" s="42"/>
      <c r="AG50" s="42"/>
    </row>
    <row r="51" spans="1:33" ht="15" customHeight="1">
      <c r="A51" s="301" t="s">
        <v>66</v>
      </c>
      <c r="B51" s="522"/>
      <c r="C51" s="522"/>
      <c r="D51" s="304"/>
      <c r="E51" s="304"/>
      <c r="F51" s="304"/>
      <c r="G51" s="227"/>
      <c r="H51" s="304">
        <f>SUMIF('8-Additionele kosten'!A:A,'2-Kosten per locatie'!A51,'8-Additionele kosten'!G:G)</f>
        <v>0</v>
      </c>
      <c r="I51" s="304"/>
      <c r="J51" s="304"/>
      <c r="K51" s="549">
        <f t="shared" si="14"/>
        <v>0</v>
      </c>
      <c r="L51" s="304">
        <f t="shared" ref="L51:L52" si="19">K51/12</f>
        <v>0</v>
      </c>
      <c r="T51" s="56"/>
      <c r="U51" s="56"/>
      <c r="V51" s="56"/>
      <c r="W51" s="56"/>
      <c r="X51" s="56"/>
      <c r="Y51" s="42"/>
      <c r="Z51" s="42"/>
      <c r="AA51" s="42"/>
      <c r="AB51" s="42"/>
      <c r="AC51" s="42"/>
      <c r="AD51" s="42"/>
      <c r="AE51" s="42"/>
      <c r="AF51" s="42"/>
      <c r="AG51" s="42"/>
    </row>
    <row r="52" spans="1:33" ht="15" customHeight="1">
      <c r="A52" s="301" t="s">
        <v>67</v>
      </c>
      <c r="B52" s="522"/>
      <c r="C52" s="522"/>
      <c r="D52" s="304"/>
      <c r="E52" s="304"/>
      <c r="F52" s="304"/>
      <c r="G52" s="227"/>
      <c r="H52" s="304">
        <f>SUMIF('8-Additionele kosten'!A:A,'2-Kosten per locatie'!A52,'8-Additionele kosten'!G:G)</f>
        <v>0</v>
      </c>
      <c r="I52" s="304"/>
      <c r="J52" s="304"/>
      <c r="K52" s="549">
        <f t="shared" si="14"/>
        <v>0</v>
      </c>
      <c r="L52" s="304">
        <f t="shared" si="19"/>
        <v>0</v>
      </c>
      <c r="T52" s="56"/>
      <c r="U52" s="56"/>
      <c r="V52" s="56"/>
      <c r="W52" s="56"/>
      <c r="X52" s="56"/>
      <c r="Y52" s="42"/>
      <c r="Z52" s="42"/>
      <c r="AA52" s="42"/>
      <c r="AB52" s="42"/>
      <c r="AC52" s="42"/>
      <c r="AD52" s="42"/>
      <c r="AE52" s="42"/>
      <c r="AF52" s="42"/>
      <c r="AG52" s="42"/>
    </row>
    <row r="53" spans="1:33" ht="15" customHeight="1">
      <c r="A53" s="301" t="str">
        <f>A31</f>
        <v>Algemeen</v>
      </c>
      <c r="B53" s="522"/>
      <c r="C53" s="522"/>
      <c r="D53" s="304"/>
      <c r="E53" s="304"/>
      <c r="F53" s="304"/>
      <c r="G53" s="227"/>
      <c r="H53" s="304">
        <f>SUMIF('8-Additionele kosten'!A:A,'2-Kosten per locatie'!A53,'8-Additionele kosten'!G:G)</f>
        <v>0</v>
      </c>
      <c r="I53" s="304"/>
      <c r="J53" s="304">
        <f>SUMIF('11-Sanitaire voorzieningen'!A:A,'2-Kosten per locatie'!A53,'11-Sanitaire voorzieningen'!F:F)</f>
        <v>0</v>
      </c>
      <c r="K53" s="549">
        <f t="shared" si="14"/>
        <v>0</v>
      </c>
      <c r="L53" s="304">
        <f t="shared" si="16"/>
        <v>0</v>
      </c>
      <c r="T53" s="56"/>
      <c r="U53" s="56"/>
      <c r="V53" s="56"/>
      <c r="W53" s="56"/>
      <c r="X53" s="56"/>
      <c r="Y53" s="42"/>
      <c r="Z53" s="42"/>
      <c r="AA53" s="42"/>
      <c r="AB53" s="42"/>
      <c r="AC53" s="42"/>
      <c r="AD53" s="42"/>
      <c r="AE53" s="42"/>
      <c r="AF53" s="42"/>
      <c r="AG53" s="42"/>
    </row>
    <row r="54" spans="1:33" s="57" customFormat="1" ht="15" customHeight="1">
      <c r="A54" s="303" t="s">
        <v>54</v>
      </c>
      <c r="B54" s="305" t="e">
        <f t="shared" ref="B54:G54" si="20">SUM(B35:B53)</f>
        <v>#DIV/0!</v>
      </c>
      <c r="C54" s="305" t="e">
        <f t="shared" si="20"/>
        <v>#DIV/0!</v>
      </c>
      <c r="D54" s="520" t="e">
        <f t="shared" si="20"/>
        <v>#DIV/0!</v>
      </c>
      <c r="E54" s="520" t="e">
        <f t="shared" si="20"/>
        <v>#DIV/0!</v>
      </c>
      <c r="F54" s="520" t="e">
        <f t="shared" si="20"/>
        <v>#DIV/0!</v>
      </c>
      <c r="G54" s="520" t="e">
        <f t="shared" si="20"/>
        <v>#DIV/0!</v>
      </c>
      <c r="H54" s="520">
        <f t="shared" ref="H54:I54" si="21">SUM(H35:H53)</f>
        <v>0</v>
      </c>
      <c r="I54" s="520">
        <f t="shared" si="21"/>
        <v>0</v>
      </c>
      <c r="J54" s="305">
        <f t="shared" ref="J54" si="22">SUM(J35:J53)</f>
        <v>0</v>
      </c>
      <c r="K54" s="305" t="e">
        <f>SUM(K35:K53)</f>
        <v>#DIV/0!</v>
      </c>
      <c r="L54" s="305" t="e">
        <f>SUM(L35:L53)</f>
        <v>#DIV/0!</v>
      </c>
      <c r="T54" s="56"/>
      <c r="U54" s="56"/>
      <c r="V54" s="56"/>
      <c r="W54" s="56"/>
      <c r="X54" s="56"/>
    </row>
    <row r="55" spans="1:33" ht="14.1" customHeight="1">
      <c r="AC55" s="56"/>
      <c r="AD55" s="56"/>
      <c r="AE55" s="56"/>
      <c r="AF55" s="56"/>
      <c r="AG55" s="56"/>
    </row>
    <row r="56" spans="1:33" ht="14.1" customHeight="1">
      <c r="B56" s="480"/>
    </row>
    <row r="57" spans="1:33" ht="13.2">
      <c r="B57" s="480"/>
      <c r="AG57" s="42"/>
    </row>
    <row r="58" spans="1:33" ht="14.1" customHeight="1">
      <c r="B58" s="480"/>
      <c r="AG58" s="42"/>
    </row>
    <row r="59" spans="1:33" ht="13.95" customHeight="1">
      <c r="B59" s="480"/>
      <c r="AG59" s="42"/>
    </row>
    <row r="60" spans="1:33" ht="14.1" customHeight="1">
      <c r="B60" s="480"/>
      <c r="AG60" s="42"/>
    </row>
    <row r="61" spans="1:33" ht="14.1" customHeight="1">
      <c r="B61" s="480"/>
      <c r="AG61" s="42"/>
    </row>
    <row r="62" spans="1:33" ht="14.1" customHeight="1">
      <c r="B62" s="480"/>
      <c r="AG62" s="42"/>
    </row>
    <row r="63" spans="1:33" ht="14.1" customHeight="1">
      <c r="B63" s="480"/>
      <c r="AG63" s="42"/>
    </row>
    <row r="64" spans="1:33" ht="14.1" customHeight="1">
      <c r="B64" s="480"/>
      <c r="AG64" s="42"/>
    </row>
    <row r="65" spans="2:33" ht="14.1" customHeight="1">
      <c r="B65" s="480"/>
      <c r="AG65" s="42"/>
    </row>
    <row r="66" spans="2:33" ht="14.1" customHeight="1">
      <c r="B66" s="480"/>
      <c r="AG66" s="42"/>
    </row>
    <row r="67" spans="2:33" ht="14.1" customHeight="1">
      <c r="B67" s="480"/>
      <c r="AG67" s="42"/>
    </row>
    <row r="68" spans="2:33" ht="14.1" customHeight="1">
      <c r="B68" s="480"/>
    </row>
    <row r="69" spans="2:33" ht="14.1" customHeight="1">
      <c r="B69" s="480"/>
    </row>
    <row r="70" spans="2:33" ht="14.1" customHeight="1">
      <c r="B70" s="480"/>
    </row>
    <row r="71" spans="2:33" ht="14.1" customHeight="1">
      <c r="B71" s="480"/>
    </row>
    <row r="72" spans="2:33" ht="14.1" customHeight="1">
      <c r="B72" s="480"/>
    </row>
    <row r="73" spans="2:33" ht="14.1" customHeight="1">
      <c r="B73" s="480"/>
    </row>
    <row r="74" spans="2:33" ht="14.1" customHeight="1">
      <c r="B74" s="480"/>
    </row>
    <row r="75" spans="2:33" ht="14.1" customHeight="1">
      <c r="B75" s="480"/>
    </row>
    <row r="76" spans="2:33" ht="14.1" customHeight="1">
      <c r="B76" s="480"/>
    </row>
    <row r="77" spans="2:33" ht="14.1" customHeight="1">
      <c r="B77" s="480"/>
    </row>
    <row r="78" spans="2:33" ht="14.1" customHeight="1">
      <c r="B78" s="480"/>
    </row>
    <row r="79" spans="2:33" ht="14.1" customHeight="1">
      <c r="B79" s="480"/>
    </row>
    <row r="80" spans="2:33" ht="14.1" customHeight="1">
      <c r="B80" s="480"/>
    </row>
    <row r="81" spans="2:6" ht="14.1" customHeight="1">
      <c r="B81" s="480"/>
    </row>
    <row r="82" spans="2:6" ht="14.1" customHeight="1">
      <c r="B82" s="480"/>
    </row>
    <row r="83" spans="2:6" ht="14.1" customHeight="1">
      <c r="B83" s="480"/>
    </row>
    <row r="84" spans="2:6" ht="14.1" customHeight="1">
      <c r="D84" s="532"/>
      <c r="E84" s="532"/>
      <c r="F84" s="532"/>
    </row>
    <row r="85" spans="2:6" ht="14.1" customHeight="1">
      <c r="D85" s="532"/>
      <c r="E85" s="532"/>
      <c r="F85" s="532"/>
    </row>
    <row r="86" spans="2:6" ht="14.1" customHeight="1">
      <c r="D86" s="532"/>
      <c r="E86" s="532"/>
      <c r="F86" s="532"/>
    </row>
    <row r="87" spans="2:6" ht="14.1" customHeight="1">
      <c r="D87" s="532"/>
      <c r="E87" s="532"/>
      <c r="F87" s="532"/>
    </row>
    <row r="88" spans="2:6" ht="14.1" customHeight="1">
      <c r="D88" s="532"/>
      <c r="E88" s="532"/>
      <c r="F88" s="532"/>
    </row>
    <row r="89" spans="2:6" ht="14.1" customHeight="1">
      <c r="D89" s="532"/>
      <c r="E89" s="532"/>
      <c r="F89" s="532"/>
    </row>
    <row r="90" spans="2:6" ht="14.1" customHeight="1">
      <c r="D90" s="532"/>
      <c r="E90" s="532"/>
      <c r="F90" s="532"/>
    </row>
  </sheetData>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8"/>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8" customWidth="1"/>
    <col min="2" max="2" width="9.109375" style="58" customWidth="1"/>
    <col min="3" max="4" width="9.109375" style="58"/>
    <col min="5" max="6" width="9.33203125" style="58" customWidth="1"/>
    <col min="7" max="7" width="10.6640625" style="58" customWidth="1"/>
    <col min="8" max="12" width="9.33203125" style="58" customWidth="1"/>
    <col min="13" max="13" width="7.77734375" style="58" bestFit="1" customWidth="1"/>
    <col min="14" max="14" width="11" style="59" customWidth="1"/>
    <col min="15" max="15" width="10.109375" style="58" customWidth="1"/>
    <col min="16" max="16" width="11.109375" style="58" customWidth="1"/>
    <col min="17" max="17" width="9.109375" style="59"/>
    <col min="18" max="18" width="9.109375" style="2"/>
    <col min="19" max="19" width="8.88671875" style="2" customWidth="1"/>
    <col min="20" max="16384" width="9.109375" style="2"/>
  </cols>
  <sheetData>
    <row r="1" spans="1:18">
      <c r="A1" s="467" t="s">
        <v>4</v>
      </c>
    </row>
    <row r="3" spans="1:18" ht="15.6">
      <c r="A3" s="40" t="str">
        <f>'2-Kosten per locatie'!A3</f>
        <v>Naam opdrachtgever</v>
      </c>
      <c r="B3" s="49" t="str">
        <f>'2-Kosten per locatie'!B3</f>
        <v>Rijn IJssel</v>
      </c>
      <c r="C3" s="60"/>
    </row>
    <row r="4" spans="1:18" ht="15.6">
      <c r="A4" s="40" t="str">
        <f>'2-Kosten per locatie'!A4</f>
        <v>Calculatie onderdeel</v>
      </c>
      <c r="B4" s="49" t="str">
        <f ca="1">MID(CELL("bestandsnaam",$B$7),SEARCH("]",CELL("bestandsnaam",$B$7),1)+1,256)</f>
        <v>3-Productie normen</v>
      </c>
      <c r="C4" s="49"/>
    </row>
    <row r="5" spans="1:18" ht="15.6">
      <c r="A5" s="40" t="str">
        <f>'2-Kosten per locatie'!A5</f>
        <v>Gebouw/plaats</v>
      </c>
      <c r="B5" s="49" t="str">
        <f>'2-Kosten per locatie'!B5</f>
        <v>Divers</v>
      </c>
      <c r="C5" s="49"/>
    </row>
    <row r="6" spans="1:18" ht="15.6">
      <c r="A6" s="40" t="str">
        <f>'2-Kosten per locatie'!A6</f>
        <v>Referentie nummer</v>
      </c>
      <c r="B6" s="49" t="str">
        <f>'2-Kosten per locatie'!B6</f>
        <v>RIJSDVGB2026</v>
      </c>
      <c r="C6" s="49"/>
      <c r="E6" s="306" t="s">
        <v>80</v>
      </c>
      <c r="F6" s="307"/>
      <c r="G6" s="307"/>
      <c r="H6" s="308" t="e">
        <f>SUM('4-Basis ruimtestaat'!U:U)/SUM('4-Basis ruimtestaat'!N:O)</f>
        <v>#DIV/0!</v>
      </c>
      <c r="I6" s="308"/>
      <c r="J6" s="309" t="s">
        <v>81</v>
      </c>
    </row>
    <row r="7" spans="1:18">
      <c r="A7" s="61"/>
      <c r="B7" s="62"/>
      <c r="C7" s="62"/>
      <c r="D7" s="63"/>
      <c r="E7" s="64"/>
      <c r="F7" s="64"/>
      <c r="G7" s="64"/>
      <c r="H7" s="65"/>
      <c r="I7" s="65"/>
      <c r="J7" s="65"/>
      <c r="K7" s="66"/>
      <c r="M7" s="67"/>
      <c r="O7" s="68"/>
      <c r="P7" s="67"/>
      <c r="Q7" s="69"/>
    </row>
    <row r="8" spans="1:18" ht="27.75" customHeight="1">
      <c r="A8" s="310" t="s">
        <v>82</v>
      </c>
      <c r="B8" s="311">
        <v>4</v>
      </c>
      <c r="C8" s="311">
        <v>12</v>
      </c>
      <c r="D8" s="311">
        <v>20</v>
      </c>
      <c r="E8" s="311">
        <v>40</v>
      </c>
      <c r="F8" s="311">
        <v>41</v>
      </c>
      <c r="G8" s="311">
        <v>80</v>
      </c>
      <c r="H8" s="311">
        <v>120</v>
      </c>
      <c r="I8" s="311">
        <v>123</v>
      </c>
      <c r="J8" s="311">
        <v>200</v>
      </c>
      <c r="K8" s="311">
        <v>205</v>
      </c>
      <c r="M8" s="67"/>
      <c r="N8" s="312"/>
      <c r="P8" s="192"/>
      <c r="Q8" s="69"/>
    </row>
    <row r="9" spans="1:18" ht="60.6" customHeight="1">
      <c r="A9" s="313" t="s">
        <v>83</v>
      </c>
      <c r="B9" s="554" t="s">
        <v>84</v>
      </c>
      <c r="C9" s="555"/>
      <c r="D9" s="555"/>
      <c r="E9" s="555"/>
      <c r="F9" s="555"/>
      <c r="G9" s="555"/>
      <c r="H9" s="555"/>
      <c r="I9" s="555"/>
      <c r="J9" s="555"/>
      <c r="K9" s="556"/>
      <c r="L9" s="67"/>
      <c r="M9" s="314" t="s">
        <v>85</v>
      </c>
      <c r="N9" s="315" t="s">
        <v>86</v>
      </c>
      <c r="O9" s="192"/>
      <c r="P9" s="314" t="s">
        <v>87</v>
      </c>
      <c r="Q9" s="2"/>
    </row>
    <row r="10" spans="1:18">
      <c r="A10" s="316" t="s">
        <v>88</v>
      </c>
      <c r="B10" s="527"/>
      <c r="C10" s="527"/>
      <c r="D10" s="527"/>
      <c r="E10" s="528"/>
      <c r="F10" s="528"/>
      <c r="G10" s="527"/>
      <c r="H10" s="528"/>
      <c r="I10" s="528"/>
      <c r="J10" s="528"/>
      <c r="K10" s="528"/>
      <c r="L10" s="240"/>
      <c r="M10" s="317">
        <f>SUMIF('4-Basis ruimtestaat'!F:F,'3-Productie normen'!A10,'4-Basis ruimtestaat'!I:I)</f>
        <v>6566.7212260999968</v>
      </c>
      <c r="N10" s="71"/>
      <c r="O10" s="67"/>
      <c r="P10" s="318" t="s">
        <v>74</v>
      </c>
      <c r="Q10" s="2"/>
      <c r="R10" s="504"/>
    </row>
    <row r="11" spans="1:18">
      <c r="A11" s="316" t="s">
        <v>89</v>
      </c>
      <c r="B11" s="527"/>
      <c r="C11" s="527"/>
      <c r="D11" s="527"/>
      <c r="E11" s="527"/>
      <c r="F11" s="527"/>
      <c r="G11" s="527"/>
      <c r="H11" s="527"/>
      <c r="I11" s="527"/>
      <c r="J11" s="528"/>
      <c r="K11" s="528"/>
      <c r="L11" s="240"/>
      <c r="M11" s="317">
        <f>SUMIF('4-Basis ruimtestaat'!F:F,'3-Productie normen'!A11,'4-Basis ruimtestaat'!I:I)</f>
        <v>2569.3425836400002</v>
      </c>
      <c r="N11" s="58"/>
      <c r="O11" s="67"/>
      <c r="P11" s="318" t="s">
        <v>90</v>
      </c>
      <c r="Q11" s="2"/>
      <c r="R11" s="504"/>
    </row>
    <row r="12" spans="1:18">
      <c r="A12" s="316" t="s">
        <v>91</v>
      </c>
      <c r="B12" s="527"/>
      <c r="C12" s="527"/>
      <c r="D12" s="527"/>
      <c r="E12" s="527"/>
      <c r="F12" s="527"/>
      <c r="G12" s="527"/>
      <c r="H12" s="527"/>
      <c r="I12" s="527"/>
      <c r="J12" s="528"/>
      <c r="K12" s="528"/>
      <c r="L12" s="240"/>
      <c r="M12" s="317">
        <f>SUMIF('4-Basis ruimtestaat'!F:F,'3-Productie normen'!A12,'4-Basis ruimtestaat'!I:I)</f>
        <v>1206.1800000000003</v>
      </c>
      <c r="N12" s="58"/>
      <c r="O12" s="67"/>
      <c r="P12" s="318" t="s">
        <v>90</v>
      </c>
      <c r="Q12" s="2"/>
      <c r="R12" s="504"/>
    </row>
    <row r="13" spans="1:18">
      <c r="A13" s="316" t="s">
        <v>92</v>
      </c>
      <c r="B13" s="527"/>
      <c r="C13" s="527"/>
      <c r="D13" s="527"/>
      <c r="E13" s="527"/>
      <c r="F13" s="527"/>
      <c r="G13" s="527"/>
      <c r="H13" s="527"/>
      <c r="I13" s="527"/>
      <c r="J13" s="528"/>
      <c r="K13" s="528"/>
      <c r="L13" s="240"/>
      <c r="M13" s="317">
        <f>SUMIF('4-Basis ruimtestaat'!F:F,'3-Productie normen'!A13,'4-Basis ruimtestaat'!I:I)</f>
        <v>91.1</v>
      </c>
      <c r="N13" s="58"/>
      <c r="P13" s="318" t="s">
        <v>90</v>
      </c>
      <c r="Q13" s="2"/>
      <c r="R13" s="504"/>
    </row>
    <row r="14" spans="1:18">
      <c r="A14" s="316" t="s">
        <v>93</v>
      </c>
      <c r="B14" s="527"/>
      <c r="C14" s="527"/>
      <c r="D14" s="527"/>
      <c r="E14" s="527"/>
      <c r="F14" s="527"/>
      <c r="G14" s="527"/>
      <c r="H14" s="527"/>
      <c r="I14" s="527"/>
      <c r="J14" s="528"/>
      <c r="K14" s="528"/>
      <c r="L14" s="240"/>
      <c r="M14" s="317">
        <f>SUMIF('4-Basis ruimtestaat'!F:F,'3-Productie normen'!A14,'4-Basis ruimtestaat'!I:I)</f>
        <v>171.84849999999994</v>
      </c>
      <c r="N14" s="58"/>
      <c r="P14" s="318" t="s">
        <v>94</v>
      </c>
      <c r="Q14" s="2"/>
      <c r="R14" s="504"/>
    </row>
    <row r="15" spans="1:18">
      <c r="A15" s="319" t="s">
        <v>95</v>
      </c>
      <c r="B15" s="527"/>
      <c r="C15" s="527"/>
      <c r="D15" s="527"/>
      <c r="E15" s="527"/>
      <c r="F15" s="527"/>
      <c r="G15" s="527"/>
      <c r="H15" s="527"/>
      <c r="I15" s="527"/>
      <c r="J15" s="528"/>
      <c r="K15" s="528"/>
      <c r="L15" s="240"/>
      <c r="M15" s="317">
        <f>SUMIF('4-Basis ruimtestaat'!F:F,'3-Productie normen'!A15,'4-Basis ruimtestaat'!I:I)</f>
        <v>358.29935306000004</v>
      </c>
      <c r="N15" s="58"/>
      <c r="P15" s="318" t="s">
        <v>90</v>
      </c>
      <c r="Q15" s="2"/>
      <c r="R15" s="504"/>
    </row>
    <row r="16" spans="1:18">
      <c r="A16" s="316" t="s">
        <v>96</v>
      </c>
      <c r="B16" s="527"/>
      <c r="C16" s="527"/>
      <c r="D16" s="527"/>
      <c r="E16" s="527"/>
      <c r="F16" s="527"/>
      <c r="G16" s="527"/>
      <c r="H16" s="527"/>
      <c r="I16" s="527"/>
      <c r="J16" s="528"/>
      <c r="K16" s="528"/>
      <c r="L16" s="240"/>
      <c r="M16" s="317">
        <f>SUMIF('4-Basis ruimtestaat'!F:F,'3-Productie normen'!A16,'4-Basis ruimtestaat'!I:I)</f>
        <v>422.4</v>
      </c>
      <c r="N16" s="58"/>
      <c r="P16" s="318" t="s">
        <v>90</v>
      </c>
      <c r="Q16" s="2"/>
      <c r="R16" s="504"/>
    </row>
    <row r="17" spans="1:18">
      <c r="A17" s="316" t="s">
        <v>97</v>
      </c>
      <c r="B17" s="527"/>
      <c r="C17" s="527"/>
      <c r="D17" s="527"/>
      <c r="E17" s="528"/>
      <c r="F17" s="528"/>
      <c r="G17" s="528"/>
      <c r="H17" s="528"/>
      <c r="I17" s="528"/>
      <c r="J17" s="528"/>
      <c r="K17" s="528"/>
      <c r="L17" s="240"/>
      <c r="M17" s="317">
        <f>SUMIF('4-Basis ruimtestaat'!F:F,'3-Productie normen'!A17,'4-Basis ruimtestaat'!I:I)</f>
        <v>13735.631673250005</v>
      </c>
      <c r="N17" s="58"/>
      <c r="P17" s="318" t="s">
        <v>90</v>
      </c>
      <c r="Q17" s="2"/>
      <c r="R17" s="504"/>
    </row>
    <row r="18" spans="1:18">
      <c r="A18" s="316" t="s">
        <v>98</v>
      </c>
      <c r="B18" s="528"/>
      <c r="C18" s="527"/>
      <c r="D18" s="527"/>
      <c r="E18" s="527"/>
      <c r="F18" s="527"/>
      <c r="G18" s="527"/>
      <c r="H18" s="527"/>
      <c r="I18" s="527"/>
      <c r="J18" s="528"/>
      <c r="K18" s="528"/>
      <c r="L18" s="240"/>
      <c r="M18" s="317">
        <f>SUMIF('4-Basis ruimtestaat'!F:F,'3-Productie normen'!A18,'4-Basis ruimtestaat'!I:I)</f>
        <v>2104.9519500000001</v>
      </c>
      <c r="N18" s="58"/>
      <c r="P18" s="318" t="s">
        <v>90</v>
      </c>
      <c r="Q18" s="2"/>
      <c r="R18" s="504"/>
    </row>
    <row r="19" spans="1:18">
      <c r="A19" s="316" t="s">
        <v>99</v>
      </c>
      <c r="B19" s="527"/>
      <c r="C19" s="527"/>
      <c r="D19" s="527"/>
      <c r="E19" s="527"/>
      <c r="F19" s="527"/>
      <c r="G19" s="527"/>
      <c r="H19" s="527"/>
      <c r="I19" s="527"/>
      <c r="J19" s="528"/>
      <c r="K19" s="528"/>
      <c r="L19" s="240"/>
      <c r="M19" s="317">
        <f>SUMIF('4-Basis ruimtestaat'!F:F,'3-Productie normen'!A19,'4-Basis ruimtestaat'!I:I)</f>
        <v>784.89199999999994</v>
      </c>
      <c r="N19" s="58"/>
      <c r="P19" s="318" t="s">
        <v>94</v>
      </c>
      <c r="Q19" s="2"/>
      <c r="R19" s="504"/>
    </row>
    <row r="20" spans="1:18">
      <c r="A20" s="316" t="s">
        <v>100</v>
      </c>
      <c r="B20" s="527"/>
      <c r="C20" s="528"/>
      <c r="D20" s="527"/>
      <c r="E20" s="528"/>
      <c r="F20" s="528"/>
      <c r="G20" s="527"/>
      <c r="H20" s="528"/>
      <c r="I20" s="528"/>
      <c r="J20" s="528"/>
      <c r="K20" s="528"/>
      <c r="L20" s="240"/>
      <c r="M20" s="317">
        <f>SUMIF('4-Basis ruimtestaat'!F:F,'3-Productie normen'!A20,'4-Basis ruimtestaat'!I:I)</f>
        <v>17071.209620979997</v>
      </c>
      <c r="N20" s="58"/>
      <c r="P20" s="318" t="s">
        <v>104</v>
      </c>
      <c r="Q20" s="2"/>
      <c r="R20" s="504"/>
    </row>
    <row r="21" spans="1:18">
      <c r="A21" s="319" t="s">
        <v>101</v>
      </c>
      <c r="B21" s="527"/>
      <c r="C21" s="527"/>
      <c r="D21" s="527"/>
      <c r="E21" s="527"/>
      <c r="F21" s="527"/>
      <c r="G21" s="528"/>
      <c r="H21" s="527"/>
      <c r="I21" s="527"/>
      <c r="J21" s="528"/>
      <c r="K21" s="528"/>
      <c r="L21" s="240"/>
      <c r="M21" s="317">
        <f>SUMIF('4-Basis ruimtestaat'!F:F,'3-Productie normen'!A21,'4-Basis ruimtestaat'!I:I)</f>
        <v>55.43739999999999</v>
      </c>
      <c r="N21" s="58"/>
      <c r="P21" s="318" t="s">
        <v>90</v>
      </c>
      <c r="Q21" s="2"/>
      <c r="R21" s="504"/>
    </row>
    <row r="22" spans="1:18">
      <c r="A22" s="319" t="s">
        <v>102</v>
      </c>
      <c r="B22" s="528"/>
      <c r="C22" s="528"/>
      <c r="D22" s="528"/>
      <c r="E22" s="528"/>
      <c r="F22" s="528"/>
      <c r="G22" s="527"/>
      <c r="H22" s="527"/>
      <c r="I22" s="527"/>
      <c r="J22" s="528"/>
      <c r="K22" s="528"/>
      <c r="L22" s="240"/>
      <c r="M22" s="317">
        <f>SUMIF('4-Basis ruimtestaat'!F:F,'3-Productie normen'!A22,'4-Basis ruimtestaat'!I:I)</f>
        <v>1015.2199999999999</v>
      </c>
      <c r="N22" s="58"/>
      <c r="P22" s="318" t="s">
        <v>90</v>
      </c>
      <c r="Q22" s="2"/>
      <c r="R22" s="504"/>
    </row>
    <row r="23" spans="1:18">
      <c r="A23" s="319" t="s">
        <v>103</v>
      </c>
      <c r="B23" s="527"/>
      <c r="C23" s="527"/>
      <c r="D23" s="527"/>
      <c r="E23" s="528"/>
      <c r="F23" s="528"/>
      <c r="G23" s="528"/>
      <c r="H23" s="528"/>
      <c r="I23" s="528"/>
      <c r="J23" s="528"/>
      <c r="K23" s="528"/>
      <c r="L23" s="240"/>
      <c r="M23" s="317">
        <f>SUMIF('4-Basis ruimtestaat'!F:F,'3-Productie normen'!A23,'4-Basis ruimtestaat'!I:I)</f>
        <v>12739.33241329</v>
      </c>
      <c r="N23" s="58"/>
      <c r="P23" s="318" t="s">
        <v>104</v>
      </c>
      <c r="Q23" s="2"/>
      <c r="R23" s="504"/>
    </row>
    <row r="24" spans="1:18">
      <c r="A24" s="319" t="s">
        <v>105</v>
      </c>
      <c r="B24" s="527"/>
      <c r="C24" s="528"/>
      <c r="D24" s="527"/>
      <c r="E24" s="527"/>
      <c r="F24" s="527"/>
      <c r="G24" s="527"/>
      <c r="H24" s="528"/>
      <c r="I24" s="528"/>
      <c r="J24" s="528"/>
      <c r="K24" s="528"/>
      <c r="L24" s="240"/>
      <c r="M24" s="317">
        <f>SUMIF('4-Basis ruimtestaat'!F:F,'3-Productie normen'!A24,'4-Basis ruimtestaat'!I:I)</f>
        <v>2820.9572086500002</v>
      </c>
      <c r="N24" s="58"/>
      <c r="P24" s="318" t="s">
        <v>90</v>
      </c>
      <c r="Q24" s="2"/>
      <c r="R24" s="504"/>
    </row>
    <row r="25" spans="1:18">
      <c r="A25" s="319" t="s">
        <v>106</v>
      </c>
      <c r="B25" s="527"/>
      <c r="C25" s="527"/>
      <c r="D25" s="527"/>
      <c r="E25" s="527"/>
      <c r="F25" s="527"/>
      <c r="G25" s="527"/>
      <c r="H25" s="528"/>
      <c r="I25" s="528"/>
      <c r="J25" s="528"/>
      <c r="K25" s="528"/>
      <c r="L25" s="240"/>
      <c r="M25" s="317">
        <f>SUMIF('4-Basis ruimtestaat'!F:F,'3-Productie normen'!A25,'4-Basis ruimtestaat'!I:I)</f>
        <v>1680.4224413700006</v>
      </c>
      <c r="N25" s="58"/>
      <c r="P25" s="318" t="s">
        <v>94</v>
      </c>
      <c r="Q25" s="2"/>
      <c r="R25" s="504"/>
    </row>
    <row r="26" spans="1:18">
      <c r="A26" s="319" t="s">
        <v>107</v>
      </c>
      <c r="B26" s="527"/>
      <c r="C26" s="527"/>
      <c r="D26" s="527"/>
      <c r="E26" s="527"/>
      <c r="F26" s="527"/>
      <c r="G26" s="527"/>
      <c r="H26" s="527"/>
      <c r="I26" s="527"/>
      <c r="J26" s="528"/>
      <c r="K26" s="528"/>
      <c r="L26" s="240"/>
      <c r="M26" s="317">
        <f>SUMIF('4-Basis ruimtestaat'!F:F,'3-Productie normen'!A26,'4-Basis ruimtestaat'!I:I)</f>
        <v>2424.75</v>
      </c>
      <c r="N26" s="58"/>
      <c r="P26" s="318" t="s">
        <v>90</v>
      </c>
      <c r="Q26" s="2"/>
      <c r="R26" s="504"/>
    </row>
    <row r="27" spans="1:18">
      <c r="A27" s="319" t="s">
        <v>108</v>
      </c>
      <c r="B27" s="527"/>
      <c r="C27" s="527"/>
      <c r="D27" s="527"/>
      <c r="E27" s="528"/>
      <c r="F27" s="528"/>
      <c r="G27" s="528"/>
      <c r="H27" s="527"/>
      <c r="I27" s="527"/>
      <c r="J27" s="528"/>
      <c r="K27" s="528"/>
      <c r="L27" s="240"/>
      <c r="M27" s="317">
        <f>SUMIF('4-Basis ruimtestaat'!F:F,'3-Productie normen'!A27,'4-Basis ruimtestaat'!I:I)</f>
        <v>1818.9474410499993</v>
      </c>
      <c r="N27" s="58"/>
      <c r="P27" s="318" t="s">
        <v>90</v>
      </c>
      <c r="Q27" s="2"/>
      <c r="R27" s="504"/>
    </row>
    <row r="28" spans="1:18">
      <c r="A28" s="319" t="s">
        <v>109</v>
      </c>
      <c r="B28" s="527"/>
      <c r="C28" s="527"/>
      <c r="D28" s="527"/>
      <c r="E28" s="527"/>
      <c r="F28" s="527"/>
      <c r="G28" s="527"/>
      <c r="H28" s="527"/>
      <c r="I28" s="527"/>
      <c r="J28" s="528"/>
      <c r="K28" s="528"/>
      <c r="L28" s="240"/>
      <c r="M28" s="317">
        <f>SUMIF('4-Basis ruimtestaat'!F:F,'3-Productie normen'!A28,'4-Basis ruimtestaat'!I:I)</f>
        <v>119.30000000000001</v>
      </c>
      <c r="N28" s="58"/>
      <c r="P28" s="318" t="s">
        <v>90</v>
      </c>
      <c r="Q28" s="2"/>
      <c r="R28" s="504"/>
    </row>
    <row r="29" spans="1:18">
      <c r="A29" s="319" t="s">
        <v>110</v>
      </c>
      <c r="B29" s="527"/>
      <c r="C29" s="528"/>
      <c r="D29" s="527"/>
      <c r="E29" s="527"/>
      <c r="F29" s="527"/>
      <c r="G29" s="527"/>
      <c r="H29" s="528"/>
      <c r="I29" s="528"/>
      <c r="J29" s="528"/>
      <c r="K29" s="528"/>
      <c r="L29" s="240"/>
      <c r="M29" s="317">
        <f>SUMIF('4-Basis ruimtestaat'!F:F,'3-Productie normen'!A29,'4-Basis ruimtestaat'!I:I)</f>
        <v>2555.9818122899997</v>
      </c>
      <c r="N29" s="58"/>
      <c r="P29" s="318" t="s">
        <v>74</v>
      </c>
      <c r="Q29" s="2"/>
      <c r="R29" s="504"/>
    </row>
    <row r="30" spans="1:18">
      <c r="A30" s="319"/>
      <c r="B30" s="527"/>
      <c r="C30" s="527"/>
      <c r="D30" s="527"/>
      <c r="E30" s="527"/>
      <c r="F30" s="527"/>
      <c r="G30" s="527"/>
      <c r="H30" s="527"/>
      <c r="I30" s="527"/>
      <c r="J30" s="527"/>
      <c r="K30" s="527"/>
      <c r="L30" s="240"/>
      <c r="M30" s="317">
        <f>SUMIF('4-Basis ruimtestaat'!F:F,'3-Productie normen'!A30,'4-Basis ruimtestaat'!I:I)</f>
        <v>0</v>
      </c>
      <c r="N30" s="58"/>
      <c r="P30" s="318"/>
      <c r="Q30" s="2"/>
      <c r="R30" s="504"/>
    </row>
    <row r="31" spans="1:18">
      <c r="A31" s="319"/>
      <c r="B31" s="320"/>
      <c r="C31" s="320"/>
      <c r="D31" s="320"/>
      <c r="E31" s="320"/>
      <c r="F31" s="320"/>
      <c r="G31" s="320"/>
      <c r="H31" s="320"/>
      <c r="I31" s="320"/>
      <c r="J31" s="321"/>
      <c r="K31" s="321"/>
      <c r="L31" s="240"/>
      <c r="M31" s="317"/>
      <c r="N31" s="58"/>
      <c r="O31" s="70"/>
      <c r="P31" s="318"/>
      <c r="Q31" s="2"/>
    </row>
    <row r="32" spans="1:18">
      <c r="A32" s="319" t="s">
        <v>111</v>
      </c>
      <c r="B32" s="320"/>
      <c r="C32" s="320"/>
      <c r="D32" s="320"/>
      <c r="E32" s="320"/>
      <c r="F32" s="320"/>
      <c r="G32" s="320"/>
      <c r="H32" s="320"/>
      <c r="I32" s="320"/>
      <c r="J32" s="321"/>
      <c r="K32" s="321"/>
      <c r="L32" s="240"/>
      <c r="M32" s="317">
        <f>SUMIF('4-Basis ruimtestaat'!F:F,'3-Productie normen'!A32,'4-Basis ruimtestaat'!I:I)</f>
        <v>7903.4714632300002</v>
      </c>
      <c r="N32" s="58"/>
      <c r="O32" s="70"/>
      <c r="P32" s="318" t="s">
        <v>112</v>
      </c>
      <c r="Q32" s="2"/>
    </row>
    <row r="33" spans="1:17">
      <c r="A33" s="322" t="s">
        <v>54</v>
      </c>
      <c r="B33" s="323"/>
      <c r="C33" s="323"/>
      <c r="D33" s="323"/>
      <c r="E33" s="323"/>
      <c r="F33" s="323"/>
      <c r="G33" s="323"/>
      <c r="H33" s="323"/>
      <c r="I33" s="323"/>
      <c r="J33" s="324"/>
      <c r="K33" s="324"/>
      <c r="L33" s="241"/>
      <c r="M33" s="325">
        <f>SUM(M10:M32)</f>
        <v>78216.397086910016</v>
      </c>
      <c r="N33" s="58"/>
      <c r="O33" s="67"/>
      <c r="P33" s="326"/>
      <c r="Q33" s="2"/>
    </row>
    <row r="34" spans="1:17">
      <c r="N34" s="58"/>
      <c r="O34" s="67"/>
      <c r="Q34" s="2"/>
    </row>
    <row r="35" spans="1:17" ht="16.2">
      <c r="A35" s="327" t="s">
        <v>113</v>
      </c>
      <c r="B35" s="328">
        <v>2</v>
      </c>
      <c r="C35" s="328">
        <v>3</v>
      </c>
      <c r="D35" s="328">
        <v>4</v>
      </c>
      <c r="E35" s="328">
        <v>5</v>
      </c>
      <c r="F35" s="328">
        <v>6</v>
      </c>
      <c r="G35" s="328">
        <v>7</v>
      </c>
      <c r="H35" s="328">
        <v>8</v>
      </c>
      <c r="I35" s="328">
        <v>9</v>
      </c>
      <c r="J35" s="328">
        <v>10</v>
      </c>
      <c r="K35" s="531">
        <v>11</v>
      </c>
      <c r="L35" s="67"/>
      <c r="M35" s="518"/>
      <c r="N35" s="58"/>
      <c r="P35" s="59"/>
      <c r="Q35" s="2"/>
    </row>
    <row r="37" spans="1:17">
      <c r="A37" s="183" t="s">
        <v>114</v>
      </c>
      <c r="B37" s="183" t="s">
        <v>115</v>
      </c>
      <c r="C37" s="184" t="s">
        <v>116</v>
      </c>
    </row>
    <row r="38" spans="1:17">
      <c r="A38" s="72" t="s">
        <v>3193</v>
      </c>
      <c r="B38" s="73">
        <v>4</v>
      </c>
      <c r="C38" s="193">
        <v>2</v>
      </c>
    </row>
    <row r="39" spans="1:17">
      <c r="A39" s="72" t="s">
        <v>3194</v>
      </c>
      <c r="B39" s="73">
        <v>12</v>
      </c>
      <c r="C39" s="193">
        <v>3</v>
      </c>
    </row>
    <row r="40" spans="1:17">
      <c r="A40" s="72" t="s">
        <v>3195</v>
      </c>
      <c r="B40" s="73">
        <v>20</v>
      </c>
      <c r="C40" s="193">
        <v>4</v>
      </c>
    </row>
    <row r="41" spans="1:17">
      <c r="A41" s="72" t="s">
        <v>3196</v>
      </c>
      <c r="B41" s="73">
        <v>40</v>
      </c>
      <c r="C41" s="193">
        <v>5</v>
      </c>
    </row>
    <row r="42" spans="1:17">
      <c r="A42" s="72" t="s">
        <v>3197</v>
      </c>
      <c r="B42" s="73">
        <v>41</v>
      </c>
      <c r="C42" s="193">
        <v>6</v>
      </c>
    </row>
    <row r="43" spans="1:17">
      <c r="A43" s="72" t="s">
        <v>3198</v>
      </c>
      <c r="B43" s="73">
        <v>80</v>
      </c>
      <c r="C43" s="193">
        <v>7</v>
      </c>
    </row>
    <row r="44" spans="1:17">
      <c r="A44" s="72" t="s">
        <v>3199</v>
      </c>
      <c r="B44" s="73">
        <v>120</v>
      </c>
      <c r="C44" s="193">
        <v>8</v>
      </c>
    </row>
    <row r="45" spans="1:17">
      <c r="A45" s="72" t="s">
        <v>3200</v>
      </c>
      <c r="B45" s="73">
        <v>123</v>
      </c>
      <c r="C45" s="193">
        <v>9</v>
      </c>
    </row>
    <row r="46" spans="1:17">
      <c r="A46" s="72" t="s">
        <v>3201</v>
      </c>
      <c r="B46" s="73">
        <v>200</v>
      </c>
      <c r="C46" s="193">
        <v>10</v>
      </c>
    </row>
    <row r="47" spans="1:17">
      <c r="A47" s="72" t="s">
        <v>3202</v>
      </c>
      <c r="B47" s="74">
        <v>205</v>
      </c>
      <c r="C47" s="193">
        <v>11</v>
      </c>
    </row>
    <row r="48" spans="1:17">
      <c r="A48" s="545"/>
      <c r="B48" s="546"/>
      <c r="C48" s="547"/>
    </row>
  </sheetData>
  <mergeCells count="1">
    <mergeCell ref="B9:K9"/>
  </mergeCells>
  <conditionalFormatting sqref="N8">
    <cfRule type="cellIs" dxfId="8" priority="1" operator="lessThan">
      <formula>1</formula>
    </cfRule>
  </conditionalFormatting>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2367"/>
  <sheetViews>
    <sheetView showGridLines="0" showZeros="0" zoomScale="76" zoomScaleNormal="76" zoomScalePageLayoutView="75" workbookViewId="0">
      <pane xSplit="1" ySplit="9" topLeftCell="B10"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6.5546875" style="58" bestFit="1" customWidth="1"/>
    <col min="2" max="2" width="33" style="477" bestFit="1" customWidth="1"/>
    <col min="3" max="3" width="24.44140625" style="58" customWidth="1"/>
    <col min="4" max="4" width="12.33203125" style="58" bestFit="1" customWidth="1"/>
    <col min="5" max="5" width="43.33203125" style="243" customWidth="1"/>
    <col min="6" max="6" width="22.6640625" style="58" bestFit="1" customWidth="1"/>
    <col min="7" max="7" width="26.109375" style="58" bestFit="1" customWidth="1"/>
    <col min="8" max="8" width="42.33203125" style="58" bestFit="1" customWidth="1"/>
    <col min="9" max="9" width="13.44140625" style="477" bestFit="1" customWidth="1"/>
    <col min="10" max="10" width="13.44140625" style="477" customWidth="1"/>
    <col min="11" max="11" width="12.109375" style="58" customWidth="1"/>
    <col min="12" max="12" width="11.6640625" style="510" customWidth="1"/>
    <col min="13" max="13" width="11.44140625" style="513" customWidth="1"/>
    <col min="14" max="14" width="11.88671875" style="84" customWidth="1"/>
    <col min="15" max="15" width="13.6640625" style="58" customWidth="1"/>
    <col min="16" max="16" width="10.6640625" style="58" customWidth="1"/>
    <col min="17" max="17" width="15.5546875" style="58" customWidth="1"/>
    <col min="18" max="18" width="11" style="58" customWidth="1"/>
    <col min="19" max="19" width="36.109375" style="58" customWidth="1"/>
    <col min="20" max="20" width="2.33203125" style="58" customWidth="1"/>
    <col min="21" max="21" width="17.33203125" style="58" customWidth="1"/>
    <col min="22" max="22" width="12.109375" style="58" bestFit="1" customWidth="1"/>
    <col min="23" max="23" width="15.5546875" style="2" bestFit="1" customWidth="1"/>
    <col min="24" max="16384" width="8.6640625" style="2"/>
  </cols>
  <sheetData>
    <row r="1" spans="1:22" ht="13.2">
      <c r="B1" s="468" t="s">
        <v>4</v>
      </c>
      <c r="I1" s="58"/>
      <c r="J1" s="58"/>
      <c r="M1" s="83"/>
      <c r="N1" s="58"/>
    </row>
    <row r="2" spans="1:22" ht="14.1" customHeight="1">
      <c r="A2" s="75">
        <v>2</v>
      </c>
      <c r="B2" s="194"/>
      <c r="C2" s="76"/>
      <c r="D2" s="77"/>
      <c r="E2" s="244"/>
      <c r="F2" s="78"/>
      <c r="G2" s="78"/>
      <c r="H2" s="79"/>
      <c r="I2" s="79"/>
      <c r="J2" s="79"/>
      <c r="K2" s="80"/>
      <c r="L2" s="511"/>
      <c r="M2" s="512"/>
      <c r="N2" s="81"/>
      <c r="O2" s="79"/>
      <c r="P2" s="82"/>
      <c r="Q2" s="82"/>
      <c r="R2" s="82"/>
      <c r="S2" s="78"/>
      <c r="T2" s="78"/>
    </row>
    <row r="3" spans="1:22" ht="14.1" customHeight="1">
      <c r="A3" s="75">
        <v>3</v>
      </c>
      <c r="B3" s="40" t="str">
        <f>'2-Kosten per locatie'!A3</f>
        <v>Naam opdrachtgever</v>
      </c>
      <c r="C3" s="49" t="str">
        <f>'2-Kosten per locatie'!B3</f>
        <v>Rijn IJssel</v>
      </c>
      <c r="E3" s="245"/>
      <c r="H3" s="79"/>
      <c r="I3" s="79"/>
      <c r="J3" s="79"/>
      <c r="K3" s="80"/>
      <c r="L3" s="511"/>
      <c r="M3" s="512"/>
      <c r="N3" s="81"/>
      <c r="O3" s="79"/>
      <c r="P3" s="82"/>
      <c r="Q3" s="82"/>
      <c r="R3" s="82"/>
      <c r="S3" s="78"/>
      <c r="T3" s="78"/>
    </row>
    <row r="4" spans="1:22" ht="14.1" customHeight="1">
      <c r="A4" s="75">
        <v>4</v>
      </c>
      <c r="B4" s="40" t="str">
        <f>'2-Kosten per locatie'!A4</f>
        <v>Calculatie onderdeel</v>
      </c>
      <c r="C4" s="49" t="str">
        <f ca="1">MID(CELL("bestandsnaam",$C$9),SEARCH("]",CELL("bestandsnaam",$C$9),1)+1,256)</f>
        <v>4-Basis ruimtestaat</v>
      </c>
      <c r="E4" s="246"/>
      <c r="H4" s="79"/>
      <c r="I4" s="79"/>
      <c r="J4" s="79"/>
      <c r="K4" s="80"/>
      <c r="L4" s="511"/>
      <c r="M4" s="512"/>
      <c r="N4" s="81"/>
      <c r="O4" s="79"/>
      <c r="P4" s="82"/>
      <c r="Q4" s="82"/>
      <c r="R4" s="82"/>
      <c r="S4" s="78"/>
      <c r="T4" s="78"/>
    </row>
    <row r="5" spans="1:22" ht="14.1" customHeight="1">
      <c r="A5" s="75">
        <v>5</v>
      </c>
      <c r="B5" s="40" t="str">
        <f>'2-Kosten per locatie'!A5</f>
        <v>Gebouw/plaats</v>
      </c>
      <c r="C5" s="49" t="str">
        <f>'2-Kosten per locatie'!B5</f>
        <v>Divers</v>
      </c>
      <c r="E5" s="245"/>
      <c r="H5" s="79"/>
      <c r="I5" s="79"/>
      <c r="J5" s="79"/>
      <c r="K5" s="80"/>
      <c r="L5" s="511"/>
      <c r="M5" s="512"/>
      <c r="N5" s="81"/>
      <c r="O5" s="79"/>
      <c r="P5" s="82"/>
      <c r="Q5" s="557" t="s">
        <v>117</v>
      </c>
      <c r="R5" s="82"/>
      <c r="S5" s="78"/>
      <c r="T5" s="78"/>
    </row>
    <row r="6" spans="1:22" ht="14.1" customHeight="1">
      <c r="A6" s="75">
        <v>6</v>
      </c>
      <c r="B6" s="40" t="str">
        <f>'2-Kosten per locatie'!A6</f>
        <v>Referentie nummer</v>
      </c>
      <c r="C6" s="49" t="str">
        <f>'2-Kosten per locatie'!B6</f>
        <v>RIJSDVGB2026</v>
      </c>
      <c r="E6" s="245"/>
      <c r="H6" s="79"/>
      <c r="I6" s="79"/>
      <c r="J6" s="79"/>
      <c r="K6" s="80"/>
      <c r="L6" s="511"/>
      <c r="M6" s="512"/>
      <c r="N6" s="81"/>
      <c r="O6" s="79"/>
      <c r="P6" s="82"/>
      <c r="Q6" s="557"/>
      <c r="R6" s="82"/>
      <c r="S6" s="78"/>
      <c r="T6" s="78"/>
    </row>
    <row r="7" spans="1:22" ht="12.75" customHeight="1">
      <c r="A7" s="75">
        <v>7</v>
      </c>
      <c r="B7" s="40" t="str">
        <f>'2-Kosten per locatie'!A7</f>
        <v>Naam dienstverlener</v>
      </c>
      <c r="C7" s="49">
        <f>'2-Kosten per locatie'!B7</f>
        <v>0</v>
      </c>
      <c r="E7" s="245"/>
      <c r="H7" s="79"/>
      <c r="I7" s="79"/>
      <c r="J7" s="79"/>
      <c r="K7" s="80"/>
      <c r="L7" s="511"/>
      <c r="M7" s="512"/>
      <c r="N7" s="81"/>
      <c r="O7" s="79"/>
      <c r="P7" s="82"/>
      <c r="Q7" s="558"/>
      <c r="R7" s="82"/>
      <c r="S7" s="78"/>
      <c r="T7" s="78"/>
    </row>
    <row r="8" spans="1:22" ht="14.1" customHeight="1">
      <c r="A8" s="75">
        <v>8</v>
      </c>
      <c r="B8" s="78"/>
      <c r="C8" s="78"/>
      <c r="D8" s="77"/>
      <c r="E8" s="244"/>
      <c r="F8" s="78"/>
      <c r="G8" s="78"/>
      <c r="H8" s="79"/>
      <c r="I8" s="79"/>
      <c r="J8" s="79"/>
      <c r="K8" s="80"/>
      <c r="L8" s="511"/>
      <c r="M8" s="512"/>
      <c r="N8" s="81"/>
      <c r="O8" s="79"/>
      <c r="P8" s="79"/>
      <c r="Q8" s="329">
        <f>'3-Productie normen'!N8</f>
        <v>0</v>
      </c>
      <c r="R8" s="82"/>
      <c r="S8" s="78"/>
      <c r="T8" s="78"/>
    </row>
    <row r="9" spans="1:22" ht="50.4" customHeight="1">
      <c r="A9" s="75">
        <v>9</v>
      </c>
      <c r="B9" s="214" t="s">
        <v>118</v>
      </c>
      <c r="C9" s="214" t="s">
        <v>119</v>
      </c>
      <c r="D9" s="214" t="s">
        <v>120</v>
      </c>
      <c r="E9" s="214" t="s">
        <v>121</v>
      </c>
      <c r="F9" s="214" t="s">
        <v>122</v>
      </c>
      <c r="G9" s="330" t="s">
        <v>123</v>
      </c>
      <c r="H9" s="330" t="s">
        <v>124</v>
      </c>
      <c r="I9" s="331" t="s">
        <v>125</v>
      </c>
      <c r="J9" s="525" t="s">
        <v>126</v>
      </c>
      <c r="K9" s="332" t="s">
        <v>127</v>
      </c>
      <c r="L9" s="191" t="s">
        <v>128</v>
      </c>
      <c r="M9" s="191" t="s">
        <v>129</v>
      </c>
      <c r="N9" s="332" t="s">
        <v>130</v>
      </c>
      <c r="O9" s="332" t="s">
        <v>131</v>
      </c>
      <c r="P9" s="332" t="s">
        <v>132</v>
      </c>
      <c r="Q9" s="332" t="s">
        <v>86</v>
      </c>
      <c r="R9" s="195" t="s">
        <v>133</v>
      </c>
      <c r="S9" s="195" t="s">
        <v>134</v>
      </c>
      <c r="T9" s="196"/>
      <c r="U9" s="195" t="s">
        <v>135</v>
      </c>
      <c r="V9" s="2"/>
    </row>
    <row r="10" spans="1:22" s="14" customFormat="1" ht="14.1" customHeight="1">
      <c r="A10" s="75">
        <v>10</v>
      </c>
      <c r="B10" s="300" t="s">
        <v>37</v>
      </c>
      <c r="C10" s="481" t="s">
        <v>136</v>
      </c>
      <c r="D10" s="495" t="s">
        <v>137</v>
      </c>
      <c r="E10" s="300" t="s">
        <v>138</v>
      </c>
      <c r="F10" s="300" t="s">
        <v>100</v>
      </c>
      <c r="G10" s="72" t="s">
        <v>139</v>
      </c>
      <c r="H10" s="482" t="s">
        <v>139</v>
      </c>
      <c r="I10" s="496">
        <v>54</v>
      </c>
      <c r="J10" s="526"/>
      <c r="K10" s="333">
        <f t="shared" ref="K10:K73" si="0">SUM(L10:M10)</f>
        <v>205</v>
      </c>
      <c r="L10" s="534">
        <v>205</v>
      </c>
      <c r="M10" s="534"/>
      <c r="N10" s="247" t="e">
        <f>IF(L10="nio",0,IF(L10&gt;0,L10*I10/P10,0))*J10*VLOOKUP(B10,'2-Kosten per locatie'!$A$14:$C$31,3,FALSE)</f>
        <v>#DIV/0!</v>
      </c>
      <c r="O10" s="247">
        <f>IF(M10&gt;0,M10*I10/Q10,0)*VLOOKUP(B10,'2-Kosten per locatie'!$A$14:$C$31,3,FALSE)</f>
        <v>0</v>
      </c>
      <c r="P10" s="334">
        <f>IF(L10="nio",0,IF(L10&gt;0,VLOOKUP(F10,'3-Productie normen'!A:O,VLOOKUP(L10,'3-Productie normen'!$B$38:$C$48,2,FALSE),FALSE)))</f>
        <v>0</v>
      </c>
      <c r="Q10" s="334">
        <f t="shared" ref="Q10:Q73" si="1">IF(M10&gt;0,P10*$Q$8,0)</f>
        <v>0</v>
      </c>
      <c r="R10" s="335" t="str">
        <f>VLOOKUP(F10,'3-Productie normen'!A:P,16,FALSE)</f>
        <v>L</v>
      </c>
      <c r="S10" s="335"/>
      <c r="T10" s="58"/>
      <c r="U10" s="336">
        <f t="shared" ref="U10:U73" si="2">K10*I10</f>
        <v>11070</v>
      </c>
    </row>
    <row r="11" spans="1:22" ht="14.1" customHeight="1">
      <c r="A11" s="75">
        <v>11</v>
      </c>
      <c r="B11" s="300" t="s">
        <v>37</v>
      </c>
      <c r="C11" s="481" t="s">
        <v>136</v>
      </c>
      <c r="D11" s="483" t="s">
        <v>140</v>
      </c>
      <c r="E11" s="72" t="s">
        <v>138</v>
      </c>
      <c r="F11" s="300" t="s">
        <v>100</v>
      </c>
      <c r="G11" s="72" t="s">
        <v>139</v>
      </c>
      <c r="H11" s="482" t="s">
        <v>139</v>
      </c>
      <c r="I11" s="496">
        <v>57</v>
      </c>
      <c r="J11" s="526"/>
      <c r="K11" s="333">
        <f t="shared" si="0"/>
        <v>205</v>
      </c>
      <c r="L11" s="534">
        <v>205</v>
      </c>
      <c r="M11" s="534"/>
      <c r="N11" s="247" t="e">
        <f>IF(L11="nio",0,IF(L11&gt;0,L11*I11/P11,0))*VLOOKUP(B11,'2-Kosten per locatie'!$A$14:$C$31,3,FALSE)</f>
        <v>#DIV/0!</v>
      </c>
      <c r="O11" s="247">
        <f>IF(M11&gt;0,M11*I11/Q11,0)*VLOOKUP(B11,'2-Kosten per locatie'!$A$14:$C$31,3,FALSE)</f>
        <v>0</v>
      </c>
      <c r="P11" s="334">
        <f>IF(L11="nio",0,IF(L11&gt;0,VLOOKUP(F11,'3-Productie normen'!A:O,VLOOKUP(L11,'3-Productie normen'!$B$38:$C$48,2,FALSE),FALSE)))</f>
        <v>0</v>
      </c>
      <c r="Q11" s="334">
        <f t="shared" si="1"/>
        <v>0</v>
      </c>
      <c r="R11" s="335" t="str">
        <f>VLOOKUP(F11,'3-Productie normen'!A:P,16,FALSE)</f>
        <v>L</v>
      </c>
      <c r="S11" s="335"/>
      <c r="U11" s="336">
        <f t="shared" si="2"/>
        <v>11685</v>
      </c>
      <c r="V11" s="2"/>
    </row>
    <row r="12" spans="1:22" ht="14.1" customHeight="1">
      <c r="A12" s="75">
        <v>12</v>
      </c>
      <c r="B12" s="300" t="s">
        <v>37</v>
      </c>
      <c r="C12" s="481" t="s">
        <v>136</v>
      </c>
      <c r="D12" s="484" t="s">
        <v>141</v>
      </c>
      <c r="E12" s="485" t="s">
        <v>142</v>
      </c>
      <c r="F12" s="485" t="s">
        <v>110</v>
      </c>
      <c r="G12" s="72" t="s">
        <v>139</v>
      </c>
      <c r="H12" s="482" t="s">
        <v>139</v>
      </c>
      <c r="I12" s="496">
        <v>20</v>
      </c>
      <c r="J12" s="526"/>
      <c r="K12" s="333">
        <f t="shared" si="0"/>
        <v>205</v>
      </c>
      <c r="L12" s="534">
        <v>205</v>
      </c>
      <c r="M12" s="534"/>
      <c r="N12" s="247" t="e">
        <f>IF(L12="nio",0,IF(L12&gt;0,L12*I12/P12,0))*VLOOKUP(B12,'2-Kosten per locatie'!$A$14:$C$31,3,FALSE)</f>
        <v>#DIV/0!</v>
      </c>
      <c r="O12" s="247">
        <f>IF(M12&gt;0,M12*I12/Q12,0)*VLOOKUP(B12,'2-Kosten per locatie'!$A$14:$C$31,3,FALSE)</f>
        <v>0</v>
      </c>
      <c r="P12" s="334">
        <f>IF(L12="nio",0,IF(L12&gt;0,VLOOKUP(F12,'3-Productie normen'!A:O,VLOOKUP(L12,'3-Productie normen'!$B$38:$C$48,2,FALSE),FALSE)))</f>
        <v>0</v>
      </c>
      <c r="Q12" s="334">
        <f t="shared" si="1"/>
        <v>0</v>
      </c>
      <c r="R12" s="335" t="str">
        <f>VLOOKUP(F12,'3-Productie normen'!A:P,16,FALSE)</f>
        <v>B</v>
      </c>
      <c r="S12" s="335"/>
      <c r="U12" s="336">
        <f t="shared" si="2"/>
        <v>4100</v>
      </c>
      <c r="V12" s="2"/>
    </row>
    <row r="13" spans="1:22" ht="14.1" customHeight="1">
      <c r="A13" s="75">
        <v>13</v>
      </c>
      <c r="B13" s="300" t="s">
        <v>37</v>
      </c>
      <c r="C13" s="481" t="s">
        <v>136</v>
      </c>
      <c r="D13" s="483" t="s">
        <v>143</v>
      </c>
      <c r="E13" s="72" t="s">
        <v>138</v>
      </c>
      <c r="F13" s="300" t="s">
        <v>100</v>
      </c>
      <c r="G13" s="337" t="s">
        <v>139</v>
      </c>
      <c r="H13" s="482" t="s">
        <v>139</v>
      </c>
      <c r="I13" s="496">
        <v>56</v>
      </c>
      <c r="J13" s="526"/>
      <c r="K13" s="333">
        <f t="shared" si="0"/>
        <v>205</v>
      </c>
      <c r="L13" s="534">
        <v>205</v>
      </c>
      <c r="M13" s="534"/>
      <c r="N13" s="247" t="e">
        <f>IF(L13="nio",0,IF(L13&gt;0,L13*I13/P13,0))*VLOOKUP(B13,'2-Kosten per locatie'!$A$14:$C$31,3,FALSE)</f>
        <v>#DIV/0!</v>
      </c>
      <c r="O13" s="247">
        <f>IF(M13&gt;0,M13*I13/Q13,0)*VLOOKUP(B13,'2-Kosten per locatie'!$A$14:$C$31,3,FALSE)</f>
        <v>0</v>
      </c>
      <c r="P13" s="334">
        <f>IF(L13="nio",0,IF(L13&gt;0,VLOOKUP(F13,'3-Productie normen'!A:O,VLOOKUP(L13,'3-Productie normen'!$B$38:$C$48,2,FALSE),FALSE)))</f>
        <v>0</v>
      </c>
      <c r="Q13" s="334">
        <f t="shared" si="1"/>
        <v>0</v>
      </c>
      <c r="R13" s="335" t="str">
        <f>VLOOKUP(F13,'3-Productie normen'!A:P,16,FALSE)</f>
        <v>L</v>
      </c>
      <c r="S13" s="335"/>
      <c r="U13" s="336">
        <f t="shared" si="2"/>
        <v>11480</v>
      </c>
      <c r="V13" s="2"/>
    </row>
    <row r="14" spans="1:22" ht="14.1" customHeight="1">
      <c r="A14" s="75">
        <v>14</v>
      </c>
      <c r="B14" s="300" t="s">
        <v>37</v>
      </c>
      <c r="C14" s="481" t="s">
        <v>136</v>
      </c>
      <c r="D14" s="484" t="s">
        <v>144</v>
      </c>
      <c r="E14" s="485" t="s">
        <v>138</v>
      </c>
      <c r="F14" s="300" t="s">
        <v>100</v>
      </c>
      <c r="G14" s="72" t="s">
        <v>139</v>
      </c>
      <c r="H14" s="482" t="s">
        <v>139</v>
      </c>
      <c r="I14" s="496">
        <v>58</v>
      </c>
      <c r="J14" s="526"/>
      <c r="K14" s="333">
        <f t="shared" si="0"/>
        <v>205</v>
      </c>
      <c r="L14" s="534">
        <v>205</v>
      </c>
      <c r="M14" s="534"/>
      <c r="N14" s="247" t="e">
        <f>IF(L14="nio",0,IF(L14&gt;0,L14*I14/P14,0))*VLOOKUP(B14,'2-Kosten per locatie'!$A$14:$C$31,3,FALSE)</f>
        <v>#DIV/0!</v>
      </c>
      <c r="O14" s="247">
        <f>IF(M14&gt;0,M14*I14/Q14,0)*VLOOKUP(B14,'2-Kosten per locatie'!$A$14:$C$31,3,FALSE)</f>
        <v>0</v>
      </c>
      <c r="P14" s="334">
        <f>IF(L14="nio",0,IF(L14&gt;0,VLOOKUP(F14,'3-Productie normen'!A:O,VLOOKUP(L14,'3-Productie normen'!$B$38:$C$48,2,FALSE),FALSE)))</f>
        <v>0</v>
      </c>
      <c r="Q14" s="334">
        <f t="shared" si="1"/>
        <v>0</v>
      </c>
      <c r="R14" s="335" t="str">
        <f>VLOOKUP(F14,'3-Productie normen'!A:P,16,FALSE)</f>
        <v>L</v>
      </c>
      <c r="S14" s="335"/>
      <c r="U14" s="336">
        <f t="shared" si="2"/>
        <v>11890</v>
      </c>
      <c r="V14" s="2"/>
    </row>
    <row r="15" spans="1:22" ht="14.1" customHeight="1">
      <c r="A15" s="75">
        <v>15</v>
      </c>
      <c r="B15" s="300" t="s">
        <v>37</v>
      </c>
      <c r="C15" s="481" t="s">
        <v>136</v>
      </c>
      <c r="D15" s="483" t="s">
        <v>145</v>
      </c>
      <c r="E15" s="72" t="s">
        <v>138</v>
      </c>
      <c r="F15" s="300" t="s">
        <v>100</v>
      </c>
      <c r="G15" s="72" t="s">
        <v>139</v>
      </c>
      <c r="H15" s="482" t="s">
        <v>139</v>
      </c>
      <c r="I15" s="496">
        <v>70</v>
      </c>
      <c r="J15" s="526"/>
      <c r="K15" s="333">
        <f t="shared" si="0"/>
        <v>205</v>
      </c>
      <c r="L15" s="534">
        <v>205</v>
      </c>
      <c r="M15" s="534"/>
      <c r="N15" s="247" t="e">
        <f>IF(L15="nio",0,IF(L15&gt;0,L15*I15/P15,0))*VLOOKUP(B15,'2-Kosten per locatie'!$A$14:$C$31,3,FALSE)</f>
        <v>#DIV/0!</v>
      </c>
      <c r="O15" s="247">
        <f>IF(M15&gt;0,M15*I15/Q15,0)*VLOOKUP(B15,'2-Kosten per locatie'!$A$14:$C$31,3,FALSE)</f>
        <v>0</v>
      </c>
      <c r="P15" s="334">
        <f>IF(L15="nio",0,IF(L15&gt;0,VLOOKUP(F15,'3-Productie normen'!A:O,VLOOKUP(L15,'3-Productie normen'!$B$38:$C$48,2,FALSE),FALSE)))</f>
        <v>0</v>
      </c>
      <c r="Q15" s="334">
        <f t="shared" si="1"/>
        <v>0</v>
      </c>
      <c r="R15" s="335" t="str">
        <f>VLOOKUP(F15,'3-Productie normen'!A:P,16,FALSE)</f>
        <v>L</v>
      </c>
      <c r="S15" s="335"/>
      <c r="U15" s="336">
        <f t="shared" si="2"/>
        <v>14350</v>
      </c>
      <c r="V15" s="2"/>
    </row>
    <row r="16" spans="1:22" ht="14.1" customHeight="1">
      <c r="A16" s="75">
        <v>16</v>
      </c>
      <c r="B16" s="300" t="s">
        <v>37</v>
      </c>
      <c r="C16" s="481" t="s">
        <v>136</v>
      </c>
      <c r="D16" s="483" t="s">
        <v>146</v>
      </c>
      <c r="E16" s="72" t="s">
        <v>147</v>
      </c>
      <c r="F16" s="300" t="s">
        <v>111</v>
      </c>
      <c r="G16" s="72" t="s">
        <v>139</v>
      </c>
      <c r="H16" s="482" t="s">
        <v>139</v>
      </c>
      <c r="I16" s="496">
        <v>20</v>
      </c>
      <c r="J16" s="526"/>
      <c r="K16" s="333">
        <f t="shared" si="0"/>
        <v>0</v>
      </c>
      <c r="L16" s="534" t="s">
        <v>148</v>
      </c>
      <c r="M16" s="534"/>
      <c r="N16" s="247">
        <f>IF(L16="nio",0,IF(L16&gt;0,L16*I16/P16,0))*VLOOKUP(B16,'2-Kosten per locatie'!$A$14:$C$31,3,FALSE)</f>
        <v>0</v>
      </c>
      <c r="O16" s="247">
        <f>IF(M16&gt;0,M16*I16/Q16,0)*VLOOKUP(B16,'2-Kosten per locatie'!$A$14:$C$31,3,FALSE)</f>
        <v>0</v>
      </c>
      <c r="P16" s="334">
        <f>IF(L16="nio",0,IF(L16&gt;0,VLOOKUP(F16,'3-Productie normen'!A:O,VLOOKUP(L16,'3-Productie normen'!$B$38:$C$48,2,FALSE),FALSE)))</f>
        <v>0</v>
      </c>
      <c r="Q16" s="334">
        <f t="shared" si="1"/>
        <v>0</v>
      </c>
      <c r="R16" s="335" t="str">
        <f>VLOOKUP(F16,'3-Productie normen'!A:P,16,FALSE)</f>
        <v>nvt</v>
      </c>
      <c r="S16" s="335"/>
      <c r="U16" s="336">
        <f t="shared" si="2"/>
        <v>0</v>
      </c>
      <c r="V16" s="2"/>
    </row>
    <row r="17" spans="1:22" ht="14.1" customHeight="1">
      <c r="A17" s="75">
        <v>17</v>
      </c>
      <c r="B17" s="300" t="s">
        <v>37</v>
      </c>
      <c r="C17" s="481" t="s">
        <v>136</v>
      </c>
      <c r="D17" s="483" t="s">
        <v>149</v>
      </c>
      <c r="E17" s="72" t="s">
        <v>138</v>
      </c>
      <c r="F17" s="72" t="s">
        <v>100</v>
      </c>
      <c r="G17" s="72" t="s">
        <v>139</v>
      </c>
      <c r="H17" s="482" t="s">
        <v>139</v>
      </c>
      <c r="I17" s="496">
        <v>70</v>
      </c>
      <c r="J17" s="526"/>
      <c r="K17" s="333">
        <f t="shared" si="0"/>
        <v>205</v>
      </c>
      <c r="L17" s="534">
        <v>205</v>
      </c>
      <c r="M17" s="534"/>
      <c r="N17" s="247" t="e">
        <f>IF(L17="nio",0,IF(L17&gt;0,L17*I17/P17,0))*VLOOKUP(B17,'2-Kosten per locatie'!$A$14:$C$31,3,FALSE)</f>
        <v>#DIV/0!</v>
      </c>
      <c r="O17" s="247">
        <f>IF(M17&gt;0,M17*I17/Q17,0)*VLOOKUP(B17,'2-Kosten per locatie'!$A$14:$C$31,3,FALSE)</f>
        <v>0</v>
      </c>
      <c r="P17" s="334">
        <f>IF(L17="nio",0,IF(L17&gt;0,VLOOKUP(F17,'3-Productie normen'!A:O,VLOOKUP(L17,'3-Productie normen'!$B$38:$C$48,2,FALSE),FALSE)))</f>
        <v>0</v>
      </c>
      <c r="Q17" s="334">
        <f t="shared" si="1"/>
        <v>0</v>
      </c>
      <c r="R17" s="335" t="str">
        <f>VLOOKUP(F17,'3-Productie normen'!A:P,16,FALSE)</f>
        <v>L</v>
      </c>
      <c r="S17" s="335"/>
      <c r="U17" s="336">
        <f t="shared" si="2"/>
        <v>14350</v>
      </c>
      <c r="V17" s="2"/>
    </row>
    <row r="18" spans="1:22" ht="14.1" customHeight="1">
      <c r="A18" s="75">
        <v>18</v>
      </c>
      <c r="B18" s="300" t="s">
        <v>37</v>
      </c>
      <c r="C18" s="481" t="s">
        <v>136</v>
      </c>
      <c r="D18" s="483" t="s">
        <v>150</v>
      </c>
      <c r="E18" s="72" t="s">
        <v>151</v>
      </c>
      <c r="F18" s="300" t="s">
        <v>102</v>
      </c>
      <c r="G18" s="72" t="s">
        <v>139</v>
      </c>
      <c r="H18" s="482" t="s">
        <v>139</v>
      </c>
      <c r="I18" s="496">
        <v>30</v>
      </c>
      <c r="J18" s="526"/>
      <c r="K18" s="333">
        <f t="shared" si="0"/>
        <v>41</v>
      </c>
      <c r="L18" s="534">
        <v>41</v>
      </c>
      <c r="M18" s="534"/>
      <c r="N18" s="247" t="e">
        <f>IF(L18="nio",0,IF(L18&gt;0,L18*I18/P18,0))*VLOOKUP(B18,'2-Kosten per locatie'!$A$14:$C$31,3,FALSE)</f>
        <v>#DIV/0!</v>
      </c>
      <c r="O18" s="247">
        <f>IF(M18&gt;0,M18*I18/Q18,0)*VLOOKUP(B18,'2-Kosten per locatie'!$A$14:$C$31,3,FALSE)</f>
        <v>0</v>
      </c>
      <c r="P18" s="334">
        <f>IF(L18="nio",0,IF(L18&gt;0,VLOOKUP(F18,'3-Productie normen'!A:O,VLOOKUP(L18,'3-Productie normen'!$B$38:$C$48,2,FALSE),FALSE)))</f>
        <v>0</v>
      </c>
      <c r="Q18" s="334">
        <f t="shared" si="1"/>
        <v>0</v>
      </c>
      <c r="R18" s="335" t="str">
        <f>VLOOKUP(F18,'3-Productie normen'!A:P,16,FALSE)</f>
        <v>V</v>
      </c>
      <c r="S18" s="335"/>
      <c r="U18" s="336">
        <f t="shared" si="2"/>
        <v>1230</v>
      </c>
      <c r="V18" s="2"/>
    </row>
    <row r="19" spans="1:22" ht="14.1" customHeight="1">
      <c r="A19" s="75">
        <v>19</v>
      </c>
      <c r="B19" s="300" t="s">
        <v>37</v>
      </c>
      <c r="C19" s="481" t="s">
        <v>136</v>
      </c>
      <c r="D19" s="483" t="s">
        <v>152</v>
      </c>
      <c r="E19" s="72" t="s">
        <v>153</v>
      </c>
      <c r="F19" s="72" t="s">
        <v>100</v>
      </c>
      <c r="G19" s="72" t="s">
        <v>139</v>
      </c>
      <c r="H19" s="482" t="s">
        <v>139</v>
      </c>
      <c r="I19" s="496">
        <v>81</v>
      </c>
      <c r="J19" s="526"/>
      <c r="K19" s="333">
        <f t="shared" si="0"/>
        <v>205</v>
      </c>
      <c r="L19" s="534">
        <v>205</v>
      </c>
      <c r="M19" s="534"/>
      <c r="N19" s="247" t="e">
        <f>IF(L19="nio",0,IF(L19&gt;0,L19*I19/P19,0))*VLOOKUP(B19,'2-Kosten per locatie'!$A$14:$C$31,3,FALSE)</f>
        <v>#DIV/0!</v>
      </c>
      <c r="O19" s="247">
        <f>IF(M19&gt;0,M19*I19/Q19,0)*VLOOKUP(B19,'2-Kosten per locatie'!$A$14:$C$31,3,FALSE)</f>
        <v>0</v>
      </c>
      <c r="P19" s="334">
        <f>IF(L19="nio",0,IF(L19&gt;0,VLOOKUP(F19,'3-Productie normen'!A:O,VLOOKUP(L19,'3-Productie normen'!$B$38:$C$48,2,FALSE),FALSE)))</f>
        <v>0</v>
      </c>
      <c r="Q19" s="334">
        <f t="shared" si="1"/>
        <v>0</v>
      </c>
      <c r="R19" s="335" t="str">
        <f>VLOOKUP(F19,'3-Productie normen'!A:P,16,FALSE)</f>
        <v>L</v>
      </c>
      <c r="S19" s="335"/>
      <c r="U19" s="336">
        <f t="shared" si="2"/>
        <v>16605</v>
      </c>
      <c r="V19" s="2"/>
    </row>
    <row r="20" spans="1:22" ht="14.1" customHeight="1">
      <c r="A20" s="75">
        <v>20</v>
      </c>
      <c r="B20" s="300" t="s">
        <v>37</v>
      </c>
      <c r="C20" s="481" t="s">
        <v>136</v>
      </c>
      <c r="D20" s="483" t="s">
        <v>154</v>
      </c>
      <c r="E20" s="72" t="s">
        <v>155</v>
      </c>
      <c r="F20" s="300" t="s">
        <v>111</v>
      </c>
      <c r="G20" s="72" t="s">
        <v>139</v>
      </c>
      <c r="H20" s="482" t="s">
        <v>139</v>
      </c>
      <c r="I20" s="496">
        <v>28</v>
      </c>
      <c r="J20" s="526"/>
      <c r="K20" s="333">
        <f t="shared" si="0"/>
        <v>0</v>
      </c>
      <c r="L20" s="534" t="s">
        <v>148</v>
      </c>
      <c r="M20" s="534"/>
      <c r="N20" s="247">
        <f>IF(L20="nio",0,IF(L20&gt;0,L20*I20/P20,0))*VLOOKUP(B20,'2-Kosten per locatie'!$A$14:$C$31,3,FALSE)</f>
        <v>0</v>
      </c>
      <c r="O20" s="247">
        <f>IF(M20&gt;0,M20*I20/Q20,0)*VLOOKUP(B20,'2-Kosten per locatie'!$A$14:$C$31,3,FALSE)</f>
        <v>0</v>
      </c>
      <c r="P20" s="334">
        <f>IF(L20="nio",0,IF(L20&gt;0,VLOOKUP(F20,'3-Productie normen'!A:O,VLOOKUP(L20,'3-Productie normen'!$B$38:$C$48,2,FALSE),FALSE)))</f>
        <v>0</v>
      </c>
      <c r="Q20" s="334">
        <f t="shared" si="1"/>
        <v>0</v>
      </c>
      <c r="R20" s="335" t="str">
        <f>VLOOKUP(F20,'3-Productie normen'!A:P,16,FALSE)</f>
        <v>nvt</v>
      </c>
      <c r="S20" s="335"/>
      <c r="U20" s="336">
        <f t="shared" si="2"/>
        <v>0</v>
      </c>
      <c r="V20" s="2"/>
    </row>
    <row r="21" spans="1:22" ht="14.1" customHeight="1">
      <c r="A21" s="75">
        <v>21</v>
      </c>
      <c r="B21" s="300" t="s">
        <v>37</v>
      </c>
      <c r="C21" s="481" t="s">
        <v>136</v>
      </c>
      <c r="D21" s="483" t="s">
        <v>156</v>
      </c>
      <c r="E21" s="72" t="s">
        <v>142</v>
      </c>
      <c r="F21" s="485" t="s">
        <v>110</v>
      </c>
      <c r="G21" s="72" t="s">
        <v>139</v>
      </c>
      <c r="H21" s="482" t="s">
        <v>139</v>
      </c>
      <c r="I21" s="496">
        <v>8</v>
      </c>
      <c r="J21" s="526"/>
      <c r="K21" s="333">
        <f t="shared" si="0"/>
        <v>205</v>
      </c>
      <c r="L21" s="534">
        <v>205</v>
      </c>
      <c r="M21" s="534"/>
      <c r="N21" s="247" t="e">
        <f>IF(L21="nio",0,IF(L21&gt;0,L21*I21/P21,0))*VLOOKUP(B21,'2-Kosten per locatie'!$A$14:$C$31,3,FALSE)</f>
        <v>#DIV/0!</v>
      </c>
      <c r="O21" s="247">
        <f>IF(M21&gt;0,M21*I21/Q21,0)*VLOOKUP(B21,'2-Kosten per locatie'!$A$14:$C$31,3,FALSE)</f>
        <v>0</v>
      </c>
      <c r="P21" s="334">
        <f>IF(L21="nio",0,IF(L21&gt;0,VLOOKUP(F21,'3-Productie normen'!A:O,VLOOKUP(L21,'3-Productie normen'!$B$38:$C$48,2,FALSE),FALSE)))</f>
        <v>0</v>
      </c>
      <c r="Q21" s="334">
        <f t="shared" si="1"/>
        <v>0</v>
      </c>
      <c r="R21" s="335" t="str">
        <f>VLOOKUP(F21,'3-Productie normen'!A:P,16,FALSE)</f>
        <v>B</v>
      </c>
      <c r="S21" s="335"/>
      <c r="U21" s="336">
        <f t="shared" si="2"/>
        <v>1640</v>
      </c>
      <c r="V21" s="2"/>
    </row>
    <row r="22" spans="1:22" ht="14.1" customHeight="1">
      <c r="A22" s="75">
        <v>22</v>
      </c>
      <c r="B22" s="300" t="s">
        <v>37</v>
      </c>
      <c r="C22" s="481" t="s">
        <v>136</v>
      </c>
      <c r="D22" s="483" t="s">
        <v>157</v>
      </c>
      <c r="E22" s="72" t="s">
        <v>158</v>
      </c>
      <c r="F22" s="72" t="s">
        <v>100</v>
      </c>
      <c r="G22" s="72" t="s">
        <v>139</v>
      </c>
      <c r="H22" s="482" t="s">
        <v>139</v>
      </c>
      <c r="I22" s="496">
        <v>13</v>
      </c>
      <c r="J22" s="526"/>
      <c r="K22" s="333">
        <f t="shared" si="0"/>
        <v>205</v>
      </c>
      <c r="L22" s="534">
        <v>205</v>
      </c>
      <c r="M22" s="534"/>
      <c r="N22" s="247" t="e">
        <f>IF(L22="nio",0,IF(L22&gt;0,L22*I22/P22,0))*VLOOKUP(B22,'2-Kosten per locatie'!$A$14:$C$31,3,FALSE)</f>
        <v>#DIV/0!</v>
      </c>
      <c r="O22" s="247">
        <f>IF(M22&gt;0,M22*I22/Q22,0)*VLOOKUP(B22,'2-Kosten per locatie'!$A$14:$C$31,3,FALSE)</f>
        <v>0</v>
      </c>
      <c r="P22" s="334">
        <f>IF(L22="nio",0,IF(L22&gt;0,VLOOKUP(F22,'3-Productie normen'!A:O,VLOOKUP(L22,'3-Productie normen'!$B$38:$C$48,2,FALSE),FALSE)))</f>
        <v>0</v>
      </c>
      <c r="Q22" s="334">
        <f t="shared" si="1"/>
        <v>0</v>
      </c>
      <c r="R22" s="335" t="str">
        <f>VLOOKUP(F22,'3-Productie normen'!A:P,16,FALSE)</f>
        <v>L</v>
      </c>
      <c r="S22" s="335"/>
      <c r="U22" s="336">
        <f t="shared" si="2"/>
        <v>2665</v>
      </c>
      <c r="V22" s="2"/>
    </row>
    <row r="23" spans="1:22" ht="14.1" customHeight="1">
      <c r="A23" s="75">
        <v>23</v>
      </c>
      <c r="B23" s="300" t="s">
        <v>37</v>
      </c>
      <c r="C23" s="481" t="s">
        <v>136</v>
      </c>
      <c r="D23" s="483" t="s">
        <v>159</v>
      </c>
      <c r="E23" s="300" t="s">
        <v>142</v>
      </c>
      <c r="F23" s="485" t="s">
        <v>110</v>
      </c>
      <c r="G23" s="72" t="s">
        <v>139</v>
      </c>
      <c r="H23" s="482" t="s">
        <v>139</v>
      </c>
      <c r="I23" s="496">
        <v>11</v>
      </c>
      <c r="J23" s="526"/>
      <c r="K23" s="333">
        <f t="shared" si="0"/>
        <v>205</v>
      </c>
      <c r="L23" s="534">
        <v>205</v>
      </c>
      <c r="M23" s="534"/>
      <c r="N23" s="247" t="e">
        <f>IF(L23="nio",0,IF(L23&gt;0,L23*I23/P23,0))*VLOOKUP(B23,'2-Kosten per locatie'!$A$14:$C$31,3,FALSE)</f>
        <v>#DIV/0!</v>
      </c>
      <c r="O23" s="247">
        <f>IF(M23&gt;0,M23*I23/Q23,0)*VLOOKUP(B23,'2-Kosten per locatie'!$A$14:$C$31,3,FALSE)</f>
        <v>0</v>
      </c>
      <c r="P23" s="334">
        <f>IF(L23="nio",0,IF(L23&gt;0,VLOOKUP(F23,'3-Productie normen'!A:O,VLOOKUP(L23,'3-Productie normen'!$B$38:$C$48,2,FALSE),FALSE)))</f>
        <v>0</v>
      </c>
      <c r="Q23" s="334">
        <f t="shared" si="1"/>
        <v>0</v>
      </c>
      <c r="R23" s="335" t="str">
        <f>VLOOKUP(F23,'3-Productie normen'!A:P,16,FALSE)</f>
        <v>B</v>
      </c>
      <c r="S23" s="335"/>
      <c r="U23" s="336">
        <f t="shared" si="2"/>
        <v>2255</v>
      </c>
      <c r="V23" s="2"/>
    </row>
    <row r="24" spans="1:22" ht="14.1" customHeight="1">
      <c r="A24" s="75">
        <v>24</v>
      </c>
      <c r="B24" s="300" t="s">
        <v>37</v>
      </c>
      <c r="C24" s="481" t="s">
        <v>136</v>
      </c>
      <c r="D24" s="483" t="s">
        <v>160</v>
      </c>
      <c r="E24" s="300" t="s">
        <v>161</v>
      </c>
      <c r="F24" s="72" t="s">
        <v>100</v>
      </c>
      <c r="G24" s="72" t="s">
        <v>139</v>
      </c>
      <c r="H24" s="482" t="s">
        <v>139</v>
      </c>
      <c r="I24" s="496">
        <v>84</v>
      </c>
      <c r="J24" s="526"/>
      <c r="K24" s="333">
        <f t="shared" si="0"/>
        <v>205</v>
      </c>
      <c r="L24" s="534">
        <v>205</v>
      </c>
      <c r="M24" s="534"/>
      <c r="N24" s="247" t="e">
        <f>IF(L24="nio",0,IF(L24&gt;0,L24*I24/P24,0))*VLOOKUP(B24,'2-Kosten per locatie'!$A$14:$C$31,3,FALSE)</f>
        <v>#DIV/0!</v>
      </c>
      <c r="O24" s="247">
        <f>IF(M24&gt;0,M24*I24/Q24,0)*VLOOKUP(B24,'2-Kosten per locatie'!$A$14:$C$31,3,FALSE)</f>
        <v>0</v>
      </c>
      <c r="P24" s="334">
        <f>IF(L24="nio",0,IF(L24&gt;0,VLOOKUP(F24,'3-Productie normen'!A:O,VLOOKUP(L24,'3-Productie normen'!$B$38:$C$48,2,FALSE),FALSE)))</f>
        <v>0</v>
      </c>
      <c r="Q24" s="334">
        <f t="shared" si="1"/>
        <v>0</v>
      </c>
      <c r="R24" s="335" t="str">
        <f>VLOOKUP(F24,'3-Productie normen'!A:P,16,FALSE)</f>
        <v>L</v>
      </c>
      <c r="S24" s="335"/>
      <c r="U24" s="336">
        <f t="shared" si="2"/>
        <v>17220</v>
      </c>
      <c r="V24" s="2"/>
    </row>
    <row r="25" spans="1:22" ht="14.1" customHeight="1">
      <c r="A25" s="75">
        <v>25</v>
      </c>
      <c r="B25" s="300" t="s">
        <v>37</v>
      </c>
      <c r="C25" s="481" t="s">
        <v>136</v>
      </c>
      <c r="D25" s="483" t="s">
        <v>162</v>
      </c>
      <c r="E25" s="300" t="s">
        <v>147</v>
      </c>
      <c r="F25" s="300" t="s">
        <v>111</v>
      </c>
      <c r="G25" s="72" t="s">
        <v>139</v>
      </c>
      <c r="H25" s="482" t="s">
        <v>139</v>
      </c>
      <c r="I25" s="496">
        <v>15</v>
      </c>
      <c r="J25" s="526"/>
      <c r="K25" s="333">
        <f t="shared" si="0"/>
        <v>0</v>
      </c>
      <c r="L25" s="534" t="s">
        <v>148</v>
      </c>
      <c r="M25" s="534"/>
      <c r="N25" s="247">
        <f>IF(L25="nio",0,IF(L25&gt;0,L25*I25/P25,0))*VLOOKUP(B25,'2-Kosten per locatie'!$A$14:$C$31,3,FALSE)</f>
        <v>0</v>
      </c>
      <c r="O25" s="247">
        <f>IF(M25&gt;0,M25*I25/Q25,0)*VLOOKUP(B25,'2-Kosten per locatie'!$A$14:$C$31,3,FALSE)</f>
        <v>0</v>
      </c>
      <c r="P25" s="334">
        <f>IF(L25="nio",0,IF(L25&gt;0,VLOOKUP(F25,'3-Productie normen'!A:O,VLOOKUP(L25,'3-Productie normen'!$B$38:$C$48,2,FALSE),FALSE)))</f>
        <v>0</v>
      </c>
      <c r="Q25" s="334">
        <f t="shared" si="1"/>
        <v>0</v>
      </c>
      <c r="R25" s="335" t="str">
        <f>VLOOKUP(F25,'3-Productie normen'!A:P,16,FALSE)</f>
        <v>nvt</v>
      </c>
      <c r="S25" s="335"/>
      <c r="U25" s="336">
        <f t="shared" si="2"/>
        <v>0</v>
      </c>
      <c r="V25" s="2"/>
    </row>
    <row r="26" spans="1:22" ht="14.1" customHeight="1">
      <c r="A26" s="75">
        <v>26</v>
      </c>
      <c r="B26" s="300" t="s">
        <v>37</v>
      </c>
      <c r="C26" s="481" t="s">
        <v>136</v>
      </c>
      <c r="D26" s="483" t="s">
        <v>163</v>
      </c>
      <c r="E26" s="72" t="s">
        <v>164</v>
      </c>
      <c r="F26" s="300" t="s">
        <v>111</v>
      </c>
      <c r="G26" s="72" t="s">
        <v>139</v>
      </c>
      <c r="H26" s="482" t="s">
        <v>139</v>
      </c>
      <c r="I26" s="496">
        <v>13</v>
      </c>
      <c r="J26" s="526"/>
      <c r="K26" s="333">
        <f t="shared" si="0"/>
        <v>0</v>
      </c>
      <c r="L26" s="534" t="s">
        <v>148</v>
      </c>
      <c r="M26" s="534"/>
      <c r="N26" s="247">
        <f>IF(L26="nio",0,IF(L26&gt;0,L26*I26/P26,0))*VLOOKUP(B26,'2-Kosten per locatie'!$A$14:$C$31,3,FALSE)</f>
        <v>0</v>
      </c>
      <c r="O26" s="247">
        <f>IF(M26&gt;0,M26*I26/Q26,0)*VLOOKUP(B26,'2-Kosten per locatie'!$A$14:$C$31,3,FALSE)</f>
        <v>0</v>
      </c>
      <c r="P26" s="334">
        <f>IF(L26="nio",0,IF(L26&gt;0,VLOOKUP(F26,'3-Productie normen'!A:O,VLOOKUP(L26,'3-Productie normen'!$B$38:$C$48,2,FALSE),FALSE)))</f>
        <v>0</v>
      </c>
      <c r="Q26" s="334">
        <f t="shared" si="1"/>
        <v>0</v>
      </c>
      <c r="R26" s="335" t="str">
        <f>VLOOKUP(F26,'3-Productie normen'!A:P,16,FALSE)</f>
        <v>nvt</v>
      </c>
      <c r="S26" s="335"/>
      <c r="U26" s="336">
        <f t="shared" si="2"/>
        <v>0</v>
      </c>
      <c r="V26" s="2"/>
    </row>
    <row r="27" spans="1:22" ht="14.1" customHeight="1">
      <c r="A27" s="75">
        <v>27</v>
      </c>
      <c r="B27" s="300" t="s">
        <v>37</v>
      </c>
      <c r="C27" s="481" t="s">
        <v>136</v>
      </c>
      <c r="D27" s="483" t="s">
        <v>165</v>
      </c>
      <c r="E27" s="72" t="s">
        <v>147</v>
      </c>
      <c r="F27" s="300" t="s">
        <v>111</v>
      </c>
      <c r="G27" s="72" t="s">
        <v>139</v>
      </c>
      <c r="H27" s="482" t="s">
        <v>139</v>
      </c>
      <c r="I27" s="496">
        <v>15</v>
      </c>
      <c r="J27" s="526"/>
      <c r="K27" s="333">
        <f t="shared" si="0"/>
        <v>0</v>
      </c>
      <c r="L27" s="534" t="s">
        <v>148</v>
      </c>
      <c r="M27" s="534"/>
      <c r="N27" s="247">
        <f>IF(L27="nio",0,IF(L27&gt;0,L27*I27/P27,0))*VLOOKUP(B27,'2-Kosten per locatie'!$A$14:$C$31,3,FALSE)</f>
        <v>0</v>
      </c>
      <c r="O27" s="247">
        <f>IF(M27&gt;0,M27*I27/Q27,0)*VLOOKUP(B27,'2-Kosten per locatie'!$A$14:$C$31,3,FALSE)</f>
        <v>0</v>
      </c>
      <c r="P27" s="334">
        <f>IF(L27="nio",0,IF(L27&gt;0,VLOOKUP(F27,'3-Productie normen'!A:O,VLOOKUP(L27,'3-Productie normen'!$B$38:$C$48,2,FALSE),FALSE)))</f>
        <v>0</v>
      </c>
      <c r="Q27" s="334">
        <f t="shared" si="1"/>
        <v>0</v>
      </c>
      <c r="R27" s="335" t="str">
        <f>VLOOKUP(F27,'3-Productie normen'!A:P,16,FALSE)</f>
        <v>nvt</v>
      </c>
      <c r="S27" s="335"/>
      <c r="U27" s="336">
        <f t="shared" si="2"/>
        <v>0</v>
      </c>
      <c r="V27" s="2"/>
    </row>
    <row r="28" spans="1:22" ht="14.1" customHeight="1">
      <c r="A28" s="75">
        <v>28</v>
      </c>
      <c r="B28" s="300" t="s">
        <v>37</v>
      </c>
      <c r="C28" s="481" t="s">
        <v>136</v>
      </c>
      <c r="D28" s="483" t="s">
        <v>166</v>
      </c>
      <c r="E28" s="72" t="s">
        <v>138</v>
      </c>
      <c r="F28" s="72" t="s">
        <v>100</v>
      </c>
      <c r="G28" s="72" t="s">
        <v>139</v>
      </c>
      <c r="H28" s="482" t="s">
        <v>139</v>
      </c>
      <c r="I28" s="496">
        <v>70</v>
      </c>
      <c r="J28" s="526"/>
      <c r="K28" s="333">
        <f t="shared" si="0"/>
        <v>205</v>
      </c>
      <c r="L28" s="534">
        <v>205</v>
      </c>
      <c r="M28" s="534"/>
      <c r="N28" s="247" t="e">
        <f>IF(L28="nio",0,IF(L28&gt;0,L28*I28/P28,0))*VLOOKUP(B28,'2-Kosten per locatie'!$A$14:$C$31,3,FALSE)</f>
        <v>#DIV/0!</v>
      </c>
      <c r="O28" s="247">
        <f>IF(M28&gt;0,M28*I28/Q28,0)*VLOOKUP(B28,'2-Kosten per locatie'!$A$14:$C$31,3,FALSE)</f>
        <v>0</v>
      </c>
      <c r="P28" s="334">
        <f>IF(L28="nio",0,IF(L28&gt;0,VLOOKUP(F28,'3-Productie normen'!A:O,VLOOKUP(L28,'3-Productie normen'!$B$38:$C$48,2,FALSE),FALSE)))</f>
        <v>0</v>
      </c>
      <c r="Q28" s="334">
        <f t="shared" si="1"/>
        <v>0</v>
      </c>
      <c r="R28" s="335" t="str">
        <f>VLOOKUP(F28,'3-Productie normen'!A:P,16,FALSE)</f>
        <v>L</v>
      </c>
      <c r="S28" s="335"/>
      <c r="U28" s="336">
        <f t="shared" si="2"/>
        <v>14350</v>
      </c>
      <c r="V28" s="2"/>
    </row>
    <row r="29" spans="1:22" ht="14.1" customHeight="1">
      <c r="A29" s="75">
        <v>29</v>
      </c>
      <c r="B29" s="300" t="s">
        <v>37</v>
      </c>
      <c r="C29" s="481" t="s">
        <v>136</v>
      </c>
      <c r="D29" s="483" t="s">
        <v>167</v>
      </c>
      <c r="E29" s="72" t="s">
        <v>138</v>
      </c>
      <c r="F29" s="72" t="s">
        <v>100</v>
      </c>
      <c r="G29" s="72" t="s">
        <v>139</v>
      </c>
      <c r="H29" s="482" t="s">
        <v>139</v>
      </c>
      <c r="I29" s="496">
        <v>70</v>
      </c>
      <c r="J29" s="526"/>
      <c r="K29" s="333">
        <f t="shared" si="0"/>
        <v>205</v>
      </c>
      <c r="L29" s="534">
        <v>205</v>
      </c>
      <c r="M29" s="534"/>
      <c r="N29" s="247" t="e">
        <f>IF(L29="nio",0,IF(L29&gt;0,L29*I29/P29,0))*VLOOKUP(B29,'2-Kosten per locatie'!$A$14:$C$31,3,FALSE)</f>
        <v>#DIV/0!</v>
      </c>
      <c r="O29" s="247">
        <f>IF(M29&gt;0,M29*I29/Q29,0)*VLOOKUP(B29,'2-Kosten per locatie'!$A$14:$C$31,3,FALSE)</f>
        <v>0</v>
      </c>
      <c r="P29" s="334">
        <f>IF(L29="nio",0,IF(L29&gt;0,VLOOKUP(F29,'3-Productie normen'!A:O,VLOOKUP(L29,'3-Productie normen'!$B$38:$C$48,2,FALSE),FALSE)))</f>
        <v>0</v>
      </c>
      <c r="Q29" s="334">
        <f t="shared" si="1"/>
        <v>0</v>
      </c>
      <c r="R29" s="335" t="str">
        <f>VLOOKUP(F29,'3-Productie normen'!A:P,16,FALSE)</f>
        <v>L</v>
      </c>
      <c r="S29" s="335"/>
      <c r="U29" s="336">
        <f t="shared" si="2"/>
        <v>14350</v>
      </c>
      <c r="V29" s="2"/>
    </row>
    <row r="30" spans="1:22" ht="14.1" customHeight="1">
      <c r="A30" s="75">
        <v>30</v>
      </c>
      <c r="B30" s="300" t="s">
        <v>37</v>
      </c>
      <c r="C30" s="481" t="s">
        <v>136</v>
      </c>
      <c r="D30" s="483" t="s">
        <v>168</v>
      </c>
      <c r="E30" s="486" t="s">
        <v>169</v>
      </c>
      <c r="F30" s="486" t="s">
        <v>88</v>
      </c>
      <c r="G30" s="72" t="s">
        <v>139</v>
      </c>
      <c r="H30" s="482" t="s">
        <v>139</v>
      </c>
      <c r="I30" s="496">
        <v>15</v>
      </c>
      <c r="J30" s="526"/>
      <c r="K30" s="333">
        <f t="shared" si="0"/>
        <v>123</v>
      </c>
      <c r="L30" s="534">
        <v>123</v>
      </c>
      <c r="M30" s="534"/>
      <c r="N30" s="247" t="e">
        <f>IF(L30="nio",0,IF(L30&gt;0,L30*I30/P30,0))*VLOOKUP(B30,'2-Kosten per locatie'!$A$14:$C$31,3,FALSE)</f>
        <v>#DIV/0!</v>
      </c>
      <c r="O30" s="247">
        <f>IF(M30&gt;0,M30*I30/Q30,0)*VLOOKUP(B30,'2-Kosten per locatie'!$A$14:$C$31,3,FALSE)</f>
        <v>0</v>
      </c>
      <c r="P30" s="334">
        <f>IF(L30="nio",0,IF(L30&gt;0,VLOOKUP(F30,'3-Productie normen'!A:O,VLOOKUP(L30,'3-Productie normen'!$B$38:$C$48,2,FALSE),FALSE)))</f>
        <v>0</v>
      </c>
      <c r="Q30" s="334">
        <f t="shared" si="1"/>
        <v>0</v>
      </c>
      <c r="R30" s="335" t="str">
        <f>VLOOKUP(F30,'3-Productie normen'!A:P,16,FALSE)</f>
        <v>B</v>
      </c>
      <c r="S30" s="335"/>
      <c r="U30" s="336">
        <f t="shared" si="2"/>
        <v>1845</v>
      </c>
      <c r="V30" s="2"/>
    </row>
    <row r="31" spans="1:22" ht="14.1" customHeight="1">
      <c r="A31" s="75">
        <v>31</v>
      </c>
      <c r="B31" s="300" t="s">
        <v>37</v>
      </c>
      <c r="C31" s="481" t="s">
        <v>136</v>
      </c>
      <c r="D31" s="483" t="s">
        <v>170</v>
      </c>
      <c r="E31" s="72" t="s">
        <v>171</v>
      </c>
      <c r="F31" s="72" t="s">
        <v>88</v>
      </c>
      <c r="G31" s="72" t="s">
        <v>139</v>
      </c>
      <c r="H31" s="482" t="s">
        <v>139</v>
      </c>
      <c r="I31" s="496">
        <v>57</v>
      </c>
      <c r="J31" s="526"/>
      <c r="K31" s="333">
        <f t="shared" si="0"/>
        <v>123</v>
      </c>
      <c r="L31" s="534">
        <v>123</v>
      </c>
      <c r="M31" s="534"/>
      <c r="N31" s="247" t="e">
        <f>IF(L31="nio",0,IF(L31&gt;0,L31*I31/P31,0))*VLOOKUP(B31,'2-Kosten per locatie'!$A$14:$C$31,3,FALSE)</f>
        <v>#DIV/0!</v>
      </c>
      <c r="O31" s="247">
        <f>IF(M31&gt;0,M31*I31/Q31,0)*VLOOKUP(B31,'2-Kosten per locatie'!$A$14:$C$31,3,FALSE)</f>
        <v>0</v>
      </c>
      <c r="P31" s="334">
        <f>IF(L31="nio",0,IF(L31&gt;0,VLOOKUP(F31,'3-Productie normen'!A:O,VLOOKUP(L31,'3-Productie normen'!$B$38:$C$48,2,FALSE),FALSE)))</f>
        <v>0</v>
      </c>
      <c r="Q31" s="334">
        <f t="shared" si="1"/>
        <v>0</v>
      </c>
      <c r="R31" s="335" t="str">
        <f>VLOOKUP(F31,'3-Productie normen'!A:P,16,FALSE)</f>
        <v>B</v>
      </c>
      <c r="S31" s="335"/>
      <c r="U31" s="336">
        <f t="shared" si="2"/>
        <v>7011</v>
      </c>
      <c r="V31" s="2"/>
    </row>
    <row r="32" spans="1:22" ht="14.1" customHeight="1">
      <c r="A32" s="75">
        <v>32</v>
      </c>
      <c r="B32" s="300" t="s">
        <v>37</v>
      </c>
      <c r="C32" s="481" t="s">
        <v>136</v>
      </c>
      <c r="D32" s="484" t="s">
        <v>172</v>
      </c>
      <c r="E32" s="485" t="s">
        <v>142</v>
      </c>
      <c r="F32" s="485" t="s">
        <v>110</v>
      </c>
      <c r="G32" s="72" t="s">
        <v>139</v>
      </c>
      <c r="H32" s="482" t="s">
        <v>139</v>
      </c>
      <c r="I32" s="496">
        <v>21</v>
      </c>
      <c r="J32" s="526"/>
      <c r="K32" s="333">
        <f t="shared" si="0"/>
        <v>205</v>
      </c>
      <c r="L32" s="534">
        <v>205</v>
      </c>
      <c r="M32" s="534"/>
      <c r="N32" s="247" t="e">
        <f>IF(L32="nio",0,IF(L32&gt;0,L32*I32/P32,0))*VLOOKUP(B32,'2-Kosten per locatie'!$A$14:$C$31,3,FALSE)</f>
        <v>#DIV/0!</v>
      </c>
      <c r="O32" s="247">
        <f>IF(M32&gt;0,M32*I32/Q32,0)*VLOOKUP(B32,'2-Kosten per locatie'!$A$14:$C$31,3,FALSE)</f>
        <v>0</v>
      </c>
      <c r="P32" s="334">
        <f>IF(L32="nio",0,IF(L32&gt;0,VLOOKUP(F32,'3-Productie normen'!A:O,VLOOKUP(L32,'3-Productie normen'!$B$38:$C$48,2,FALSE),FALSE)))</f>
        <v>0</v>
      </c>
      <c r="Q32" s="334">
        <f t="shared" si="1"/>
        <v>0</v>
      </c>
      <c r="R32" s="335" t="str">
        <f>VLOOKUP(F32,'3-Productie normen'!A:P,16,FALSE)</f>
        <v>B</v>
      </c>
      <c r="S32" s="335"/>
      <c r="U32" s="336">
        <f t="shared" si="2"/>
        <v>4305</v>
      </c>
      <c r="V32" s="2"/>
    </row>
    <row r="33" spans="1:22" ht="14.1" customHeight="1">
      <c r="A33" s="75">
        <v>33</v>
      </c>
      <c r="B33" s="300" t="s">
        <v>37</v>
      </c>
      <c r="C33" s="481" t="s">
        <v>136</v>
      </c>
      <c r="D33" s="483" t="s">
        <v>173</v>
      </c>
      <c r="E33" s="72" t="s">
        <v>171</v>
      </c>
      <c r="F33" s="72" t="s">
        <v>88</v>
      </c>
      <c r="G33" s="72" t="s">
        <v>139</v>
      </c>
      <c r="H33" s="482" t="s">
        <v>139</v>
      </c>
      <c r="I33" s="496">
        <v>56</v>
      </c>
      <c r="J33" s="526"/>
      <c r="K33" s="333">
        <f t="shared" si="0"/>
        <v>123</v>
      </c>
      <c r="L33" s="534">
        <v>123</v>
      </c>
      <c r="M33" s="534"/>
      <c r="N33" s="247" t="e">
        <f>IF(L33="nio",0,IF(L33&gt;0,L33*I33/P33,0))*VLOOKUP(B33,'2-Kosten per locatie'!$A$14:$C$31,3,FALSE)</f>
        <v>#DIV/0!</v>
      </c>
      <c r="O33" s="247">
        <f>IF(M33&gt;0,M33*I33/Q33,0)*VLOOKUP(B33,'2-Kosten per locatie'!$A$14:$C$31,3,FALSE)</f>
        <v>0</v>
      </c>
      <c r="P33" s="334">
        <f>IF(L33="nio",0,IF(L33&gt;0,VLOOKUP(F33,'3-Productie normen'!A:O,VLOOKUP(L33,'3-Productie normen'!$B$38:$C$48,2,FALSE),FALSE)))</f>
        <v>0</v>
      </c>
      <c r="Q33" s="334">
        <f t="shared" si="1"/>
        <v>0</v>
      </c>
      <c r="R33" s="335" t="str">
        <f>VLOOKUP(F33,'3-Productie normen'!A:P,16,FALSE)</f>
        <v>B</v>
      </c>
      <c r="S33" s="335"/>
      <c r="U33" s="336">
        <f t="shared" si="2"/>
        <v>6888</v>
      </c>
      <c r="V33" s="2"/>
    </row>
    <row r="34" spans="1:22" ht="14.1" customHeight="1">
      <c r="A34" s="75">
        <v>34</v>
      </c>
      <c r="B34" s="300" t="s">
        <v>37</v>
      </c>
      <c r="C34" s="481" t="s">
        <v>136</v>
      </c>
      <c r="D34" s="483" t="s">
        <v>174</v>
      </c>
      <c r="E34" s="72" t="s">
        <v>175</v>
      </c>
      <c r="F34" s="72" t="s">
        <v>98</v>
      </c>
      <c r="G34" s="72" t="s">
        <v>139</v>
      </c>
      <c r="H34" s="482" t="s">
        <v>139</v>
      </c>
      <c r="I34" s="496">
        <v>12</v>
      </c>
      <c r="J34" s="526"/>
      <c r="K34" s="333">
        <f t="shared" si="0"/>
        <v>205</v>
      </c>
      <c r="L34" s="534">
        <v>205</v>
      </c>
      <c r="M34" s="534"/>
      <c r="N34" s="247" t="e">
        <f>IF(L34="nio",0,IF(L34&gt;0,L34*I34/P34,0))*VLOOKUP(B34,'2-Kosten per locatie'!$A$14:$C$31,3,FALSE)</f>
        <v>#DIV/0!</v>
      </c>
      <c r="O34" s="247">
        <f>IF(M34&gt;0,M34*I34/Q34,0)*VLOOKUP(B34,'2-Kosten per locatie'!$A$14:$C$31,3,FALSE)</f>
        <v>0</v>
      </c>
      <c r="P34" s="334">
        <f>IF(L34="nio",0,IF(L34&gt;0,VLOOKUP(F34,'3-Productie normen'!A:O,VLOOKUP(L34,'3-Productie normen'!$B$38:$C$48,2,FALSE),FALSE)))</f>
        <v>0</v>
      </c>
      <c r="Q34" s="334">
        <f t="shared" si="1"/>
        <v>0</v>
      </c>
      <c r="R34" s="335" t="str">
        <f>VLOOKUP(F34,'3-Productie normen'!A:P,16,FALSE)</f>
        <v>V</v>
      </c>
      <c r="S34" s="335"/>
      <c r="U34" s="336">
        <f t="shared" si="2"/>
        <v>2460</v>
      </c>
      <c r="V34" s="2"/>
    </row>
    <row r="35" spans="1:22" ht="14.1" customHeight="1">
      <c r="A35" s="75">
        <v>35</v>
      </c>
      <c r="B35" s="300" t="s">
        <v>37</v>
      </c>
      <c r="C35" s="481" t="s">
        <v>136</v>
      </c>
      <c r="D35" s="483" t="s">
        <v>176</v>
      </c>
      <c r="E35" s="72" t="s">
        <v>142</v>
      </c>
      <c r="F35" s="485" t="s">
        <v>110</v>
      </c>
      <c r="G35" s="72" t="s">
        <v>139</v>
      </c>
      <c r="H35" s="482" t="s">
        <v>139</v>
      </c>
      <c r="I35" s="496">
        <v>14</v>
      </c>
      <c r="J35" s="526"/>
      <c r="K35" s="333">
        <f t="shared" si="0"/>
        <v>205</v>
      </c>
      <c r="L35" s="534">
        <v>205</v>
      </c>
      <c r="M35" s="534"/>
      <c r="N35" s="247" t="e">
        <f>IF(L35="nio",0,IF(L35&gt;0,L35*I35/P35,0))*VLOOKUP(B35,'2-Kosten per locatie'!$A$14:$C$31,3,FALSE)</f>
        <v>#DIV/0!</v>
      </c>
      <c r="O35" s="247">
        <f>IF(M35&gt;0,M35*I35/Q35,0)*VLOOKUP(B35,'2-Kosten per locatie'!$A$14:$C$31,3,FALSE)</f>
        <v>0</v>
      </c>
      <c r="P35" s="334">
        <f>IF(L35="nio",0,IF(L35&gt;0,VLOOKUP(F35,'3-Productie normen'!A:O,VLOOKUP(L35,'3-Productie normen'!$B$38:$C$48,2,FALSE),FALSE)))</f>
        <v>0</v>
      </c>
      <c r="Q35" s="334">
        <f t="shared" si="1"/>
        <v>0</v>
      </c>
      <c r="R35" s="335" t="str">
        <f>VLOOKUP(F35,'3-Productie normen'!A:P,16,FALSE)</f>
        <v>B</v>
      </c>
      <c r="S35" s="335"/>
      <c r="U35" s="336">
        <f t="shared" si="2"/>
        <v>2870</v>
      </c>
      <c r="V35" s="2"/>
    </row>
    <row r="36" spans="1:22" ht="14.1" customHeight="1">
      <c r="A36" s="75">
        <v>36</v>
      </c>
      <c r="B36" s="300" t="s">
        <v>37</v>
      </c>
      <c r="C36" s="481" t="s">
        <v>136</v>
      </c>
      <c r="D36" s="483" t="s">
        <v>177</v>
      </c>
      <c r="E36" s="72" t="s">
        <v>178</v>
      </c>
      <c r="F36" s="72" t="s">
        <v>88</v>
      </c>
      <c r="G36" s="72" t="s">
        <v>139</v>
      </c>
      <c r="H36" s="482" t="s">
        <v>139</v>
      </c>
      <c r="I36" s="496">
        <v>17</v>
      </c>
      <c r="J36" s="526"/>
      <c r="K36" s="333">
        <f t="shared" si="0"/>
        <v>123</v>
      </c>
      <c r="L36" s="534">
        <v>123</v>
      </c>
      <c r="M36" s="534"/>
      <c r="N36" s="247" t="e">
        <f>IF(L36="nio",0,IF(L36&gt;0,L36*I36/P36,0))*VLOOKUP(B36,'2-Kosten per locatie'!$A$14:$C$31,3,FALSE)</f>
        <v>#DIV/0!</v>
      </c>
      <c r="O36" s="247">
        <f>IF(M36&gt;0,M36*I36/Q36,0)*VLOOKUP(B36,'2-Kosten per locatie'!$A$14:$C$31,3,FALSE)</f>
        <v>0</v>
      </c>
      <c r="P36" s="334">
        <f>IF(L36="nio",0,IF(L36&gt;0,VLOOKUP(F36,'3-Productie normen'!A:O,VLOOKUP(L36,'3-Productie normen'!$B$38:$C$48,2,FALSE),FALSE)))</f>
        <v>0</v>
      </c>
      <c r="Q36" s="334">
        <f t="shared" si="1"/>
        <v>0</v>
      </c>
      <c r="R36" s="335" t="str">
        <f>VLOOKUP(F36,'3-Productie normen'!A:P,16,FALSE)</f>
        <v>B</v>
      </c>
      <c r="S36" s="335"/>
      <c r="U36" s="336">
        <f t="shared" si="2"/>
        <v>2091</v>
      </c>
      <c r="V36" s="2"/>
    </row>
    <row r="37" spans="1:22" ht="14.1" customHeight="1">
      <c r="A37" s="75">
        <v>37</v>
      </c>
      <c r="B37" s="300" t="s">
        <v>37</v>
      </c>
      <c r="C37" s="481" t="s">
        <v>136</v>
      </c>
      <c r="D37" s="483" t="s">
        <v>179</v>
      </c>
      <c r="E37" s="72" t="s">
        <v>180</v>
      </c>
      <c r="F37" s="72" t="s">
        <v>88</v>
      </c>
      <c r="G37" s="72" t="s">
        <v>139</v>
      </c>
      <c r="H37" s="482" t="s">
        <v>139</v>
      </c>
      <c r="I37" s="496">
        <v>9</v>
      </c>
      <c r="J37" s="526"/>
      <c r="K37" s="333">
        <f t="shared" si="0"/>
        <v>123</v>
      </c>
      <c r="L37" s="534">
        <v>123</v>
      </c>
      <c r="M37" s="534"/>
      <c r="N37" s="247" t="e">
        <f>IF(L37="nio",0,IF(L37&gt;0,L37*I37/P37,0))*VLOOKUP(B37,'2-Kosten per locatie'!$A$14:$C$31,3,FALSE)</f>
        <v>#DIV/0!</v>
      </c>
      <c r="O37" s="247">
        <f>IF(M37&gt;0,M37*I37/Q37,0)*VLOOKUP(B37,'2-Kosten per locatie'!$A$14:$C$31,3,FALSE)</f>
        <v>0</v>
      </c>
      <c r="P37" s="334">
        <f>IF(L37="nio",0,IF(L37&gt;0,VLOOKUP(F37,'3-Productie normen'!A:O,VLOOKUP(L37,'3-Productie normen'!$B$38:$C$48,2,FALSE),FALSE)))</f>
        <v>0</v>
      </c>
      <c r="Q37" s="334">
        <f t="shared" si="1"/>
        <v>0</v>
      </c>
      <c r="R37" s="335" t="str">
        <f>VLOOKUP(F37,'3-Productie normen'!A:P,16,FALSE)</f>
        <v>B</v>
      </c>
      <c r="S37" s="335"/>
      <c r="U37" s="336">
        <f t="shared" si="2"/>
        <v>1107</v>
      </c>
      <c r="V37" s="2"/>
    </row>
    <row r="38" spans="1:22" ht="14.1" customHeight="1">
      <c r="A38" s="75">
        <v>38</v>
      </c>
      <c r="B38" s="300" t="s">
        <v>37</v>
      </c>
      <c r="C38" s="481" t="s">
        <v>136</v>
      </c>
      <c r="D38" s="483" t="s">
        <v>181</v>
      </c>
      <c r="E38" s="72" t="s">
        <v>182</v>
      </c>
      <c r="F38" s="72" t="s">
        <v>100</v>
      </c>
      <c r="G38" s="72" t="s">
        <v>139</v>
      </c>
      <c r="H38" s="482" t="s">
        <v>139</v>
      </c>
      <c r="I38" s="496">
        <v>39</v>
      </c>
      <c r="J38" s="526"/>
      <c r="K38" s="333">
        <f t="shared" si="0"/>
        <v>205</v>
      </c>
      <c r="L38" s="534">
        <v>205</v>
      </c>
      <c r="M38" s="534"/>
      <c r="N38" s="247" t="e">
        <f>IF(L38="nio",0,IF(L38&gt;0,L38*I38/P38,0))*VLOOKUP(B38,'2-Kosten per locatie'!$A$14:$C$31,3,FALSE)</f>
        <v>#DIV/0!</v>
      </c>
      <c r="O38" s="247">
        <f>IF(M38&gt;0,M38*I38/Q38,0)*VLOOKUP(B38,'2-Kosten per locatie'!$A$14:$C$31,3,FALSE)</f>
        <v>0</v>
      </c>
      <c r="P38" s="334">
        <f>IF(L38="nio",0,IF(L38&gt;0,VLOOKUP(F38,'3-Productie normen'!A:O,VLOOKUP(L38,'3-Productie normen'!$B$38:$C$48,2,FALSE),FALSE)))</f>
        <v>0</v>
      </c>
      <c r="Q38" s="334">
        <f t="shared" si="1"/>
        <v>0</v>
      </c>
      <c r="R38" s="335" t="str">
        <f>VLOOKUP(F38,'3-Productie normen'!A:P,16,FALSE)</f>
        <v>L</v>
      </c>
      <c r="S38" s="335"/>
      <c r="U38" s="336">
        <f t="shared" si="2"/>
        <v>7995</v>
      </c>
      <c r="V38" s="2"/>
    </row>
    <row r="39" spans="1:22" ht="14.1" customHeight="1">
      <c r="A39" s="75">
        <v>39</v>
      </c>
      <c r="B39" s="300" t="s">
        <v>37</v>
      </c>
      <c r="C39" s="481" t="s">
        <v>136</v>
      </c>
      <c r="D39" s="483" t="s">
        <v>183</v>
      </c>
      <c r="E39" s="72" t="s">
        <v>184</v>
      </c>
      <c r="F39" s="72" t="s">
        <v>105</v>
      </c>
      <c r="G39" s="72" t="s">
        <v>139</v>
      </c>
      <c r="H39" s="482" t="s">
        <v>139</v>
      </c>
      <c r="I39" s="496">
        <v>174</v>
      </c>
      <c r="J39" s="526"/>
      <c r="K39" s="333">
        <f t="shared" si="0"/>
        <v>123</v>
      </c>
      <c r="L39" s="534">
        <v>123</v>
      </c>
      <c r="M39" s="534"/>
      <c r="N39" s="247" t="e">
        <f>IF(L39="nio",0,IF(L39&gt;0,L39*I39/P39,0))*VLOOKUP(B39,'2-Kosten per locatie'!$A$14:$C$31,3,FALSE)</f>
        <v>#DIV/0!</v>
      </c>
      <c r="O39" s="247">
        <f>IF(M39&gt;0,M39*I39/Q39,0)*VLOOKUP(B39,'2-Kosten per locatie'!$A$14:$C$31,3,FALSE)</f>
        <v>0</v>
      </c>
      <c r="P39" s="334">
        <f>IF(L39="nio",0,IF(L39&gt;0,VLOOKUP(F39,'3-Productie normen'!A:O,VLOOKUP(L39,'3-Productie normen'!$B$38:$C$48,2,FALSE),FALSE)))</f>
        <v>0</v>
      </c>
      <c r="Q39" s="334">
        <f t="shared" si="1"/>
        <v>0</v>
      </c>
      <c r="R39" s="335" t="str">
        <f>VLOOKUP(F39,'3-Productie normen'!A:P,16,FALSE)</f>
        <v>V</v>
      </c>
      <c r="S39" s="335"/>
      <c r="U39" s="336">
        <f t="shared" si="2"/>
        <v>21402</v>
      </c>
      <c r="V39" s="2"/>
    </row>
    <row r="40" spans="1:22" ht="14.1" customHeight="1">
      <c r="A40" s="75">
        <v>40</v>
      </c>
      <c r="B40" s="300" t="s">
        <v>37</v>
      </c>
      <c r="C40" s="481" t="s">
        <v>136</v>
      </c>
      <c r="D40" s="483" t="s">
        <v>185</v>
      </c>
      <c r="E40" s="72" t="s">
        <v>186</v>
      </c>
      <c r="F40" s="72" t="s">
        <v>106</v>
      </c>
      <c r="G40" s="72" t="s">
        <v>187</v>
      </c>
      <c r="H40" s="482" t="s">
        <v>188</v>
      </c>
      <c r="I40" s="496">
        <v>6</v>
      </c>
      <c r="J40" s="526"/>
      <c r="K40" s="333">
        <f t="shared" si="0"/>
        <v>205</v>
      </c>
      <c r="L40" s="534">
        <v>205</v>
      </c>
      <c r="M40" s="534"/>
      <c r="N40" s="247" t="e">
        <f>IF(L40="nio",0,IF(L40&gt;0,L40*I40/P40,0))*VLOOKUP(B40,'2-Kosten per locatie'!$A$14:$C$31,3,FALSE)</f>
        <v>#DIV/0!</v>
      </c>
      <c r="O40" s="247">
        <f>IF(M40&gt;0,M40*I40/Q40,0)*VLOOKUP(B40,'2-Kosten per locatie'!$A$14:$C$31,3,FALSE)</f>
        <v>0</v>
      </c>
      <c r="P40" s="334">
        <f>IF(L40="nio",0,IF(L40&gt;0,VLOOKUP(F40,'3-Productie normen'!A:O,VLOOKUP(L40,'3-Productie normen'!$B$38:$C$48,2,FALSE),FALSE)))</f>
        <v>0</v>
      </c>
      <c r="Q40" s="334">
        <f t="shared" si="1"/>
        <v>0</v>
      </c>
      <c r="R40" s="335" t="str">
        <f>VLOOKUP(F40,'3-Productie normen'!A:P,16,FALSE)</f>
        <v>S</v>
      </c>
      <c r="S40" s="335"/>
      <c r="U40" s="336">
        <f t="shared" si="2"/>
        <v>1230</v>
      </c>
      <c r="V40" s="2"/>
    </row>
    <row r="41" spans="1:22" ht="14.1" customHeight="1">
      <c r="A41" s="75">
        <v>41</v>
      </c>
      <c r="B41" s="300" t="s">
        <v>37</v>
      </c>
      <c r="C41" s="481" t="s">
        <v>136</v>
      </c>
      <c r="D41" s="483" t="s">
        <v>189</v>
      </c>
      <c r="E41" s="72" t="s">
        <v>186</v>
      </c>
      <c r="F41" s="72" t="s">
        <v>106</v>
      </c>
      <c r="G41" s="72" t="s">
        <v>187</v>
      </c>
      <c r="H41" s="482" t="s">
        <v>188</v>
      </c>
      <c r="I41" s="496">
        <v>14</v>
      </c>
      <c r="J41" s="526"/>
      <c r="K41" s="333">
        <f t="shared" si="0"/>
        <v>205</v>
      </c>
      <c r="L41" s="534">
        <v>205</v>
      </c>
      <c r="M41" s="534"/>
      <c r="N41" s="247" t="e">
        <f>IF(L41="nio",0,IF(L41&gt;0,L41*I41/P41,0))*VLOOKUP(B41,'2-Kosten per locatie'!$A$14:$C$31,3,FALSE)</f>
        <v>#DIV/0!</v>
      </c>
      <c r="O41" s="247">
        <f>IF(M41&gt;0,M41*I41/Q41,0)*VLOOKUP(B41,'2-Kosten per locatie'!$A$14:$C$31,3,FALSE)</f>
        <v>0</v>
      </c>
      <c r="P41" s="334">
        <f>IF(L41="nio",0,IF(L41&gt;0,VLOOKUP(F41,'3-Productie normen'!A:O,VLOOKUP(L41,'3-Productie normen'!$B$38:$C$48,2,FALSE),FALSE)))</f>
        <v>0</v>
      </c>
      <c r="Q41" s="334">
        <f t="shared" si="1"/>
        <v>0</v>
      </c>
      <c r="R41" s="335" t="str">
        <f>VLOOKUP(F41,'3-Productie normen'!A:P,16,FALSE)</f>
        <v>S</v>
      </c>
      <c r="S41" s="335"/>
      <c r="U41" s="336">
        <f t="shared" si="2"/>
        <v>2870</v>
      </c>
      <c r="V41" s="2"/>
    </row>
    <row r="42" spans="1:22" ht="14.1" customHeight="1">
      <c r="A42" s="75">
        <v>42</v>
      </c>
      <c r="B42" s="300" t="s">
        <v>37</v>
      </c>
      <c r="C42" s="481" t="s">
        <v>136</v>
      </c>
      <c r="D42" s="483" t="s">
        <v>190</v>
      </c>
      <c r="E42" s="72" t="s">
        <v>191</v>
      </c>
      <c r="F42" s="300" t="s">
        <v>111</v>
      </c>
      <c r="G42" s="72" t="s">
        <v>139</v>
      </c>
      <c r="H42" s="482" t="s">
        <v>139</v>
      </c>
      <c r="I42" s="496">
        <v>5</v>
      </c>
      <c r="J42" s="526"/>
      <c r="K42" s="333">
        <f t="shared" si="0"/>
        <v>0</v>
      </c>
      <c r="L42" s="534" t="s">
        <v>148</v>
      </c>
      <c r="M42" s="534"/>
      <c r="N42" s="247">
        <f>IF(L42="nio",0,IF(L42&gt;0,L42*I42/P42,0))*VLOOKUP(B42,'2-Kosten per locatie'!$A$14:$C$31,3,FALSE)</f>
        <v>0</v>
      </c>
      <c r="O42" s="247">
        <f>IF(M42&gt;0,M42*I42/Q42,0)*VLOOKUP(B42,'2-Kosten per locatie'!$A$14:$C$31,3,FALSE)</f>
        <v>0</v>
      </c>
      <c r="P42" s="334">
        <f>IF(L42="nio",0,IF(L42&gt;0,VLOOKUP(F42,'3-Productie normen'!A:O,VLOOKUP(L42,'3-Productie normen'!$B$38:$C$48,2,FALSE),FALSE)))</f>
        <v>0</v>
      </c>
      <c r="Q42" s="334">
        <f t="shared" si="1"/>
        <v>0</v>
      </c>
      <c r="R42" s="335" t="str">
        <f>VLOOKUP(F42,'3-Productie normen'!A:P,16,FALSE)</f>
        <v>nvt</v>
      </c>
      <c r="S42" s="335"/>
      <c r="U42" s="336">
        <f t="shared" si="2"/>
        <v>0</v>
      </c>
      <c r="V42" s="2"/>
    </row>
    <row r="43" spans="1:22" ht="14.1" customHeight="1">
      <c r="A43" s="75">
        <v>43</v>
      </c>
      <c r="B43" s="300" t="s">
        <v>37</v>
      </c>
      <c r="C43" s="481" t="s">
        <v>136</v>
      </c>
      <c r="D43" s="483" t="s">
        <v>192</v>
      </c>
      <c r="E43" s="72" t="s">
        <v>193</v>
      </c>
      <c r="F43" s="72" t="s">
        <v>106</v>
      </c>
      <c r="G43" s="72" t="s">
        <v>187</v>
      </c>
      <c r="H43" s="482" t="s">
        <v>188</v>
      </c>
      <c r="I43" s="496">
        <v>5</v>
      </c>
      <c r="J43" s="526"/>
      <c r="K43" s="333">
        <f t="shared" si="0"/>
        <v>205</v>
      </c>
      <c r="L43" s="534">
        <v>205</v>
      </c>
      <c r="M43" s="534"/>
      <c r="N43" s="247" t="e">
        <f>IF(L43="nio",0,IF(L43&gt;0,L43*I43/P43,0))*VLOOKUP(B43,'2-Kosten per locatie'!$A$14:$C$31,3,FALSE)</f>
        <v>#DIV/0!</v>
      </c>
      <c r="O43" s="247">
        <f>IF(M43&gt;0,M43*I43/Q43,0)*VLOOKUP(B43,'2-Kosten per locatie'!$A$14:$C$31,3,FALSE)</f>
        <v>0</v>
      </c>
      <c r="P43" s="334">
        <f>IF(L43="nio",0,IF(L43&gt;0,VLOOKUP(F43,'3-Productie normen'!A:O,VLOOKUP(L43,'3-Productie normen'!$B$38:$C$48,2,FALSE),FALSE)))</f>
        <v>0</v>
      </c>
      <c r="Q43" s="334">
        <f t="shared" si="1"/>
        <v>0</v>
      </c>
      <c r="R43" s="335" t="str">
        <f>VLOOKUP(F43,'3-Productie normen'!A:P,16,FALSE)</f>
        <v>S</v>
      </c>
      <c r="S43" s="335"/>
      <c r="U43" s="336">
        <f t="shared" si="2"/>
        <v>1025</v>
      </c>
      <c r="V43" s="2"/>
    </row>
    <row r="44" spans="1:22" ht="14.1" customHeight="1">
      <c r="A44" s="75">
        <v>44</v>
      </c>
      <c r="B44" s="300" t="s">
        <v>37</v>
      </c>
      <c r="C44" s="481" t="s">
        <v>136</v>
      </c>
      <c r="D44" s="483" t="s">
        <v>194</v>
      </c>
      <c r="E44" s="72" t="s">
        <v>186</v>
      </c>
      <c r="F44" s="72" t="s">
        <v>106</v>
      </c>
      <c r="G44" s="72" t="s">
        <v>187</v>
      </c>
      <c r="H44" s="482" t="s">
        <v>188</v>
      </c>
      <c r="I44" s="496">
        <v>14</v>
      </c>
      <c r="J44" s="526"/>
      <c r="K44" s="333">
        <f t="shared" si="0"/>
        <v>205</v>
      </c>
      <c r="L44" s="534">
        <v>205</v>
      </c>
      <c r="M44" s="534"/>
      <c r="N44" s="247" t="e">
        <f>IF(L44="nio",0,IF(L44&gt;0,L44*I44/P44,0))*VLOOKUP(B44,'2-Kosten per locatie'!$A$14:$C$31,3,FALSE)</f>
        <v>#DIV/0!</v>
      </c>
      <c r="O44" s="247">
        <f>IF(M44&gt;0,M44*I44/Q44,0)*VLOOKUP(B44,'2-Kosten per locatie'!$A$14:$C$31,3,FALSE)</f>
        <v>0</v>
      </c>
      <c r="P44" s="334">
        <f>IF(L44="nio",0,IF(L44&gt;0,VLOOKUP(F44,'3-Productie normen'!A:O,VLOOKUP(L44,'3-Productie normen'!$B$38:$C$48,2,FALSE),FALSE)))</f>
        <v>0</v>
      </c>
      <c r="Q44" s="334">
        <f t="shared" si="1"/>
        <v>0</v>
      </c>
      <c r="R44" s="335" t="str">
        <f>VLOOKUP(F44,'3-Productie normen'!A:P,16,FALSE)</f>
        <v>S</v>
      </c>
      <c r="S44" s="335"/>
      <c r="U44" s="336">
        <f t="shared" si="2"/>
        <v>2870</v>
      </c>
      <c r="V44" s="2"/>
    </row>
    <row r="45" spans="1:22" ht="14.1" customHeight="1">
      <c r="A45" s="75">
        <v>45</v>
      </c>
      <c r="B45" s="300" t="s">
        <v>37</v>
      </c>
      <c r="C45" s="481" t="s">
        <v>136</v>
      </c>
      <c r="D45" s="483" t="s">
        <v>195</v>
      </c>
      <c r="E45" s="72" t="s">
        <v>196</v>
      </c>
      <c r="F45" s="316" t="s">
        <v>93</v>
      </c>
      <c r="G45" s="72" t="s">
        <v>187</v>
      </c>
      <c r="H45" s="482" t="s">
        <v>197</v>
      </c>
      <c r="I45" s="496">
        <v>6</v>
      </c>
      <c r="J45" s="526"/>
      <c r="K45" s="333">
        <f t="shared" si="0"/>
        <v>205</v>
      </c>
      <c r="L45" s="534">
        <v>205</v>
      </c>
      <c r="M45" s="534"/>
      <c r="N45" s="247" t="e">
        <f>IF(L45="nio",0,IF(L45&gt;0,L45*I45/P45,0))*VLOOKUP(B45,'2-Kosten per locatie'!$A$14:$C$31,3,FALSE)</f>
        <v>#DIV/0!</v>
      </c>
      <c r="O45" s="247">
        <f>IF(M45&gt;0,M45*I45/Q45,0)*VLOOKUP(B45,'2-Kosten per locatie'!$A$14:$C$31,3,FALSE)</f>
        <v>0</v>
      </c>
      <c r="P45" s="334">
        <f>IF(L45="nio",0,IF(L45&gt;0,VLOOKUP(F45,'3-Productie normen'!A:O,VLOOKUP(L45,'3-Productie normen'!$B$38:$C$48,2,FALSE),FALSE)))</f>
        <v>0</v>
      </c>
      <c r="Q45" s="334">
        <f t="shared" si="1"/>
        <v>0</v>
      </c>
      <c r="R45" s="335" t="str">
        <f>VLOOKUP(F45,'3-Productie normen'!A:P,16,FALSE)</f>
        <v>S</v>
      </c>
      <c r="S45" s="335"/>
      <c r="U45" s="336">
        <f t="shared" si="2"/>
        <v>1230</v>
      </c>
      <c r="V45" s="2"/>
    </row>
    <row r="46" spans="1:22" ht="14.1" customHeight="1">
      <c r="A46" s="75">
        <v>46</v>
      </c>
      <c r="B46" s="300" t="s">
        <v>37</v>
      </c>
      <c r="C46" s="481" t="s">
        <v>136</v>
      </c>
      <c r="D46" s="483" t="s">
        <v>198</v>
      </c>
      <c r="E46" s="72" t="s">
        <v>199</v>
      </c>
      <c r="F46" s="72" t="s">
        <v>97</v>
      </c>
      <c r="G46" s="72" t="s">
        <v>139</v>
      </c>
      <c r="H46" s="482" t="s">
        <v>139</v>
      </c>
      <c r="I46" s="496">
        <v>340</v>
      </c>
      <c r="J46" s="526"/>
      <c r="K46" s="333">
        <f t="shared" si="0"/>
        <v>205</v>
      </c>
      <c r="L46" s="534">
        <v>205</v>
      </c>
      <c r="M46" s="534"/>
      <c r="N46" s="247" t="e">
        <f>IF(L46="nio",0,IF(L46&gt;0,L46*I46/P46,0))*VLOOKUP(B46,'2-Kosten per locatie'!$A$14:$C$31,3,FALSE)</f>
        <v>#DIV/0!</v>
      </c>
      <c r="O46" s="247">
        <f>IF(M46&gt;0,M46*I46/Q46,0)*VLOOKUP(B46,'2-Kosten per locatie'!$A$14:$C$31,3,FALSE)</f>
        <v>0</v>
      </c>
      <c r="P46" s="334">
        <f>IF(L46="nio",0,IF(L46&gt;0,VLOOKUP(F46,'3-Productie normen'!A:O,VLOOKUP(L46,'3-Productie normen'!$B$38:$C$48,2,FALSE),FALSE)))</f>
        <v>0</v>
      </c>
      <c r="Q46" s="334">
        <f t="shared" si="1"/>
        <v>0</v>
      </c>
      <c r="R46" s="335" t="str">
        <f>VLOOKUP(F46,'3-Productie normen'!A:P,16,FALSE)</f>
        <v>V</v>
      </c>
      <c r="S46" s="335"/>
      <c r="U46" s="336">
        <f t="shared" si="2"/>
        <v>69700</v>
      </c>
      <c r="V46" s="2"/>
    </row>
    <row r="47" spans="1:22" ht="14.1" customHeight="1">
      <c r="A47" s="75">
        <v>47</v>
      </c>
      <c r="B47" s="300" t="s">
        <v>38</v>
      </c>
      <c r="C47" s="481" t="s">
        <v>200</v>
      </c>
      <c r="D47" s="483" t="s">
        <v>201</v>
      </c>
      <c r="E47" s="72" t="s">
        <v>202</v>
      </c>
      <c r="F47" s="300" t="s">
        <v>111</v>
      </c>
      <c r="G47" s="72" t="s">
        <v>139</v>
      </c>
      <c r="H47" s="482" t="s">
        <v>139</v>
      </c>
      <c r="I47" s="496">
        <v>11.2</v>
      </c>
      <c r="J47" s="526"/>
      <c r="K47" s="333">
        <f t="shared" si="0"/>
        <v>0</v>
      </c>
      <c r="L47" s="534" t="s">
        <v>148</v>
      </c>
      <c r="M47" s="534"/>
      <c r="N47" s="247">
        <f>IF(L47="nio",0,IF(L47&gt;0,L47*I47/P47,0))*VLOOKUP(B47,'2-Kosten per locatie'!$A$14:$C$31,3,FALSE)</f>
        <v>0</v>
      </c>
      <c r="O47" s="247">
        <f>IF(M47&gt;0,M47*I47/Q47,0)*VLOOKUP(B47,'2-Kosten per locatie'!$A$14:$C$31,3,FALSE)</f>
        <v>0</v>
      </c>
      <c r="P47" s="334">
        <f>IF(L47="nio",0,IF(L47&gt;0,VLOOKUP(F47,'3-Productie normen'!A:O,VLOOKUP(L47,'3-Productie normen'!$B$38:$C$48,2,FALSE),FALSE)))</f>
        <v>0</v>
      </c>
      <c r="Q47" s="334">
        <f t="shared" si="1"/>
        <v>0</v>
      </c>
      <c r="R47" s="335" t="str">
        <f>VLOOKUP(F47,'3-Productie normen'!A:P,16,FALSE)</f>
        <v>nvt</v>
      </c>
      <c r="S47" s="335"/>
      <c r="U47" s="336">
        <f t="shared" si="2"/>
        <v>0</v>
      </c>
      <c r="V47" s="2"/>
    </row>
    <row r="48" spans="1:22" ht="14.1" customHeight="1">
      <c r="A48" s="75">
        <v>48</v>
      </c>
      <c r="B48" s="300" t="s">
        <v>38</v>
      </c>
      <c r="C48" s="481" t="s">
        <v>200</v>
      </c>
      <c r="D48" s="483" t="s">
        <v>203</v>
      </c>
      <c r="E48" s="72" t="s">
        <v>204</v>
      </c>
      <c r="F48" s="300" t="s">
        <v>111</v>
      </c>
      <c r="G48" s="72" t="s">
        <v>205</v>
      </c>
      <c r="H48" s="482" t="s">
        <v>197</v>
      </c>
      <c r="I48" s="496">
        <v>11.3</v>
      </c>
      <c r="J48" s="526"/>
      <c r="K48" s="333">
        <f t="shared" si="0"/>
        <v>0</v>
      </c>
      <c r="L48" s="534" t="s">
        <v>148</v>
      </c>
      <c r="M48" s="534"/>
      <c r="N48" s="247">
        <f>IF(L48="nio",0,IF(L48&gt;0,L48*I48/P48,0))*VLOOKUP(B48,'2-Kosten per locatie'!$A$14:$C$31,3,FALSE)</f>
        <v>0</v>
      </c>
      <c r="O48" s="247">
        <f>IF(M48&gt;0,M48*I48/Q48,0)*VLOOKUP(B48,'2-Kosten per locatie'!$A$14:$C$31,3,FALSE)</f>
        <v>0</v>
      </c>
      <c r="P48" s="334">
        <f>IF(L48="nio",0,IF(L48&gt;0,VLOOKUP(F48,'3-Productie normen'!A:O,VLOOKUP(L48,'3-Productie normen'!$B$38:$C$48,2,FALSE),FALSE)))</f>
        <v>0</v>
      </c>
      <c r="Q48" s="334">
        <f t="shared" si="1"/>
        <v>0</v>
      </c>
      <c r="R48" s="335" t="str">
        <f>VLOOKUP(F48,'3-Productie normen'!A:P,16,FALSE)</f>
        <v>nvt</v>
      </c>
      <c r="S48" s="335"/>
      <c r="U48" s="336">
        <f t="shared" si="2"/>
        <v>0</v>
      </c>
      <c r="V48" s="2"/>
    </row>
    <row r="49" spans="1:22" ht="14.1" customHeight="1">
      <c r="A49" s="75">
        <v>49</v>
      </c>
      <c r="B49" s="300" t="s">
        <v>38</v>
      </c>
      <c r="C49" s="481" t="s">
        <v>200</v>
      </c>
      <c r="D49" s="483" t="s">
        <v>206</v>
      </c>
      <c r="E49" s="72" t="s">
        <v>207</v>
      </c>
      <c r="F49" s="72" t="s">
        <v>108</v>
      </c>
      <c r="G49" s="72" t="s">
        <v>208</v>
      </c>
      <c r="H49" s="482" t="s">
        <v>197</v>
      </c>
      <c r="I49" s="496">
        <v>17.5</v>
      </c>
      <c r="J49" s="526"/>
      <c r="K49" s="333">
        <f t="shared" si="0"/>
        <v>200</v>
      </c>
      <c r="L49" s="534">
        <v>200</v>
      </c>
      <c r="M49" s="534"/>
      <c r="N49" s="247" t="e">
        <f>IF(L49="nio",0,IF(L49&gt;0,L49*I49/P49,0))*VLOOKUP(B49,'2-Kosten per locatie'!$A$14:$C$31,3,FALSE)</f>
        <v>#DIV/0!</v>
      </c>
      <c r="O49" s="247">
        <f>IF(M49&gt;0,M49*I49/Q49,0)*VLOOKUP(B49,'2-Kosten per locatie'!$A$14:$C$31,3,FALSE)</f>
        <v>0</v>
      </c>
      <c r="P49" s="334">
        <f>IF(L49="nio",0,IF(L49&gt;0,VLOOKUP(F49,'3-Productie normen'!A:O,VLOOKUP(L49,'3-Productie normen'!$B$38:$C$48,2,FALSE),FALSE)))</f>
        <v>0</v>
      </c>
      <c r="Q49" s="334">
        <f t="shared" si="1"/>
        <v>0</v>
      </c>
      <c r="R49" s="335" t="str">
        <f>VLOOKUP(F49,'3-Productie normen'!A:P,16,FALSE)</f>
        <v>V</v>
      </c>
      <c r="S49" s="335"/>
      <c r="U49" s="336">
        <f t="shared" si="2"/>
        <v>3500</v>
      </c>
      <c r="V49" s="2"/>
    </row>
    <row r="50" spans="1:22" ht="14.1" customHeight="1">
      <c r="A50" s="75">
        <v>50</v>
      </c>
      <c r="B50" s="300" t="s">
        <v>38</v>
      </c>
      <c r="C50" s="481" t="s">
        <v>200</v>
      </c>
      <c r="D50" s="483" t="s">
        <v>209</v>
      </c>
      <c r="E50" s="72" t="s">
        <v>210</v>
      </c>
      <c r="F50" s="300" t="s">
        <v>111</v>
      </c>
      <c r="G50" s="72" t="s">
        <v>205</v>
      </c>
      <c r="H50" s="482" t="s">
        <v>197</v>
      </c>
      <c r="I50" s="496">
        <v>8.8000000000000007</v>
      </c>
      <c r="J50" s="526"/>
      <c r="K50" s="333">
        <f t="shared" si="0"/>
        <v>0</v>
      </c>
      <c r="L50" s="534" t="s">
        <v>148</v>
      </c>
      <c r="M50" s="534"/>
      <c r="N50" s="247">
        <f>IF(L50="nio",0,IF(L50&gt;0,L50*I50/P50,0))*VLOOKUP(B50,'2-Kosten per locatie'!$A$14:$C$31,3,FALSE)</f>
        <v>0</v>
      </c>
      <c r="O50" s="247">
        <f>IF(M50&gt;0,M50*I50/Q50,0)*VLOOKUP(B50,'2-Kosten per locatie'!$A$14:$C$31,3,FALSE)</f>
        <v>0</v>
      </c>
      <c r="P50" s="334">
        <f>IF(L50="nio",0,IF(L50&gt;0,VLOOKUP(F50,'3-Productie normen'!A:O,VLOOKUP(L50,'3-Productie normen'!$B$38:$C$48,2,FALSE),FALSE)))</f>
        <v>0</v>
      </c>
      <c r="Q50" s="334">
        <f t="shared" si="1"/>
        <v>0</v>
      </c>
      <c r="R50" s="335" t="str">
        <f>VLOOKUP(F50,'3-Productie normen'!A:P,16,FALSE)</f>
        <v>nvt</v>
      </c>
      <c r="S50" s="335"/>
      <c r="U50" s="336">
        <f t="shared" si="2"/>
        <v>0</v>
      </c>
      <c r="V50" s="2"/>
    </row>
    <row r="51" spans="1:22" ht="14.1" customHeight="1">
      <c r="A51" s="75">
        <v>51</v>
      </c>
      <c r="B51" s="300" t="s">
        <v>38</v>
      </c>
      <c r="C51" s="481" t="s">
        <v>200</v>
      </c>
      <c r="D51" s="483" t="s">
        <v>211</v>
      </c>
      <c r="E51" s="72" t="s">
        <v>212</v>
      </c>
      <c r="F51" s="300" t="s">
        <v>111</v>
      </c>
      <c r="G51" s="72" t="s">
        <v>205</v>
      </c>
      <c r="H51" s="482" t="s">
        <v>197</v>
      </c>
      <c r="I51" s="496">
        <v>7.6</v>
      </c>
      <c r="J51" s="526"/>
      <c r="K51" s="333">
        <f t="shared" si="0"/>
        <v>0</v>
      </c>
      <c r="L51" s="534" t="s">
        <v>148</v>
      </c>
      <c r="M51" s="534"/>
      <c r="N51" s="247">
        <f>IF(L51="nio",0,IF(L51&gt;0,L51*I51/P51,0))*VLOOKUP(B51,'2-Kosten per locatie'!$A$14:$C$31,3,FALSE)</f>
        <v>0</v>
      </c>
      <c r="O51" s="247">
        <f>IF(M51&gt;0,M51*I51/Q51,0)*VLOOKUP(B51,'2-Kosten per locatie'!$A$14:$C$31,3,FALSE)</f>
        <v>0</v>
      </c>
      <c r="P51" s="334">
        <f>IF(L51="nio",0,IF(L51&gt;0,VLOOKUP(F51,'3-Productie normen'!A:O,VLOOKUP(L51,'3-Productie normen'!$B$38:$C$48,2,FALSE),FALSE)))</f>
        <v>0</v>
      </c>
      <c r="Q51" s="334">
        <f t="shared" si="1"/>
        <v>0</v>
      </c>
      <c r="R51" s="335" t="str">
        <f>VLOOKUP(F51,'3-Productie normen'!A:P,16,FALSE)</f>
        <v>nvt</v>
      </c>
      <c r="S51" s="335"/>
      <c r="U51" s="336">
        <f t="shared" si="2"/>
        <v>0</v>
      </c>
      <c r="V51" s="2"/>
    </row>
    <row r="52" spans="1:22" ht="14.1" customHeight="1">
      <c r="A52" s="75">
        <v>52</v>
      </c>
      <c r="B52" s="300" t="s">
        <v>38</v>
      </c>
      <c r="C52" s="481" t="s">
        <v>200</v>
      </c>
      <c r="D52" s="483" t="s">
        <v>213</v>
      </c>
      <c r="E52" s="72" t="s">
        <v>214</v>
      </c>
      <c r="F52" s="300" t="s">
        <v>111</v>
      </c>
      <c r="G52" s="72" t="s">
        <v>139</v>
      </c>
      <c r="H52" s="482" t="s">
        <v>139</v>
      </c>
      <c r="I52" s="496">
        <v>18.2</v>
      </c>
      <c r="J52" s="526"/>
      <c r="K52" s="333">
        <f t="shared" si="0"/>
        <v>0</v>
      </c>
      <c r="L52" s="534" t="s">
        <v>148</v>
      </c>
      <c r="M52" s="534"/>
      <c r="N52" s="247">
        <f>IF(L52="nio",0,IF(L52&gt;0,L52*I52/P52,0))*VLOOKUP(B52,'2-Kosten per locatie'!$A$14:$C$31,3,FALSE)</f>
        <v>0</v>
      </c>
      <c r="O52" s="247">
        <f>IF(M52&gt;0,M52*I52/Q52,0)*VLOOKUP(B52,'2-Kosten per locatie'!$A$14:$C$31,3,FALSE)</f>
        <v>0</v>
      </c>
      <c r="P52" s="334">
        <f>IF(L52="nio",0,IF(L52&gt;0,VLOOKUP(F52,'3-Productie normen'!A:O,VLOOKUP(L52,'3-Productie normen'!$B$38:$C$48,2,FALSE),FALSE)))</f>
        <v>0</v>
      </c>
      <c r="Q52" s="334">
        <f t="shared" si="1"/>
        <v>0</v>
      </c>
      <c r="R52" s="335" t="str">
        <f>VLOOKUP(F52,'3-Productie normen'!A:P,16,FALSE)</f>
        <v>nvt</v>
      </c>
      <c r="S52" s="335"/>
      <c r="U52" s="336">
        <f t="shared" si="2"/>
        <v>0</v>
      </c>
      <c r="V52" s="2"/>
    </row>
    <row r="53" spans="1:22" ht="14.1" customHeight="1">
      <c r="A53" s="75">
        <v>53</v>
      </c>
      <c r="B53" s="300" t="s">
        <v>38</v>
      </c>
      <c r="C53" s="481" t="s">
        <v>200</v>
      </c>
      <c r="D53" s="483" t="s">
        <v>215</v>
      </c>
      <c r="E53" s="72" t="s">
        <v>216</v>
      </c>
      <c r="F53" s="300" t="s">
        <v>111</v>
      </c>
      <c r="G53" s="72" t="s">
        <v>139</v>
      </c>
      <c r="H53" s="482" t="s">
        <v>139</v>
      </c>
      <c r="I53" s="496">
        <v>21.7</v>
      </c>
      <c r="J53" s="526"/>
      <c r="K53" s="333">
        <f t="shared" si="0"/>
        <v>0</v>
      </c>
      <c r="L53" s="534" t="s">
        <v>148</v>
      </c>
      <c r="M53" s="534"/>
      <c r="N53" s="247">
        <f>IF(L53="nio",0,IF(L53&gt;0,L53*I53/P53,0))*VLOOKUP(B53,'2-Kosten per locatie'!$A$14:$C$31,3,FALSE)</f>
        <v>0</v>
      </c>
      <c r="O53" s="247">
        <f>IF(M53&gt;0,M53*I53/Q53,0)*VLOOKUP(B53,'2-Kosten per locatie'!$A$14:$C$31,3,FALSE)</f>
        <v>0</v>
      </c>
      <c r="P53" s="334">
        <f>IF(L53="nio",0,IF(L53&gt;0,VLOOKUP(F53,'3-Productie normen'!A:O,VLOOKUP(L53,'3-Productie normen'!$B$38:$C$48,2,FALSE),FALSE)))</f>
        <v>0</v>
      </c>
      <c r="Q53" s="334">
        <f t="shared" si="1"/>
        <v>0</v>
      </c>
      <c r="R53" s="335" t="str">
        <f>VLOOKUP(F53,'3-Productie normen'!A:P,16,FALSE)</f>
        <v>nvt</v>
      </c>
      <c r="S53" s="335"/>
      <c r="U53" s="336">
        <f t="shared" si="2"/>
        <v>0</v>
      </c>
      <c r="V53" s="2"/>
    </row>
    <row r="54" spans="1:22" ht="14.1" customHeight="1">
      <c r="A54" s="75">
        <v>54</v>
      </c>
      <c r="B54" s="300" t="s">
        <v>38</v>
      </c>
      <c r="C54" s="481" t="s">
        <v>200</v>
      </c>
      <c r="D54" s="483" t="s">
        <v>217</v>
      </c>
      <c r="E54" s="72" t="s">
        <v>218</v>
      </c>
      <c r="F54" s="300" t="s">
        <v>111</v>
      </c>
      <c r="G54" s="72" t="s">
        <v>205</v>
      </c>
      <c r="H54" s="482" t="s">
        <v>197</v>
      </c>
      <c r="I54" s="496">
        <v>4.8</v>
      </c>
      <c r="J54" s="526"/>
      <c r="K54" s="333">
        <f t="shared" si="0"/>
        <v>0</v>
      </c>
      <c r="L54" s="534" t="s">
        <v>148</v>
      </c>
      <c r="M54" s="534"/>
      <c r="N54" s="247">
        <f>IF(L54="nio",0,IF(L54&gt;0,L54*I54/P54,0))*VLOOKUP(B54,'2-Kosten per locatie'!$A$14:$C$31,3,FALSE)</f>
        <v>0</v>
      </c>
      <c r="O54" s="247">
        <f>IF(M54&gt;0,M54*I54/Q54,0)*VLOOKUP(B54,'2-Kosten per locatie'!$A$14:$C$31,3,FALSE)</f>
        <v>0</v>
      </c>
      <c r="P54" s="334">
        <f>IF(L54="nio",0,IF(L54&gt;0,VLOOKUP(F54,'3-Productie normen'!A:O,VLOOKUP(L54,'3-Productie normen'!$B$38:$C$48,2,FALSE),FALSE)))</f>
        <v>0</v>
      </c>
      <c r="Q54" s="334">
        <f t="shared" si="1"/>
        <v>0</v>
      </c>
      <c r="R54" s="335" t="str">
        <f>VLOOKUP(F54,'3-Productie normen'!A:P,16,FALSE)</f>
        <v>nvt</v>
      </c>
      <c r="S54" s="335"/>
      <c r="U54" s="336">
        <f t="shared" si="2"/>
        <v>0</v>
      </c>
      <c r="V54" s="2"/>
    </row>
    <row r="55" spans="1:22" ht="14.1" customHeight="1">
      <c r="A55" s="75">
        <v>55</v>
      </c>
      <c r="B55" s="300" t="s">
        <v>38</v>
      </c>
      <c r="C55" s="481" t="s">
        <v>200</v>
      </c>
      <c r="D55" s="483" t="s">
        <v>219</v>
      </c>
      <c r="E55" s="72" t="s">
        <v>218</v>
      </c>
      <c r="F55" s="300" t="s">
        <v>111</v>
      </c>
      <c r="G55" s="72" t="s">
        <v>205</v>
      </c>
      <c r="H55" s="482" t="s">
        <v>197</v>
      </c>
      <c r="I55" s="496">
        <v>4.7</v>
      </c>
      <c r="J55" s="526"/>
      <c r="K55" s="333">
        <f t="shared" si="0"/>
        <v>0</v>
      </c>
      <c r="L55" s="534" t="s">
        <v>148</v>
      </c>
      <c r="M55" s="534"/>
      <c r="N55" s="247">
        <f>IF(L55="nio",0,IF(L55&gt;0,L55*I55/P55,0))*VLOOKUP(B55,'2-Kosten per locatie'!$A$14:$C$31,3,FALSE)</f>
        <v>0</v>
      </c>
      <c r="O55" s="247">
        <f>IF(M55&gt;0,M55*I55/Q55,0)*VLOOKUP(B55,'2-Kosten per locatie'!$A$14:$C$31,3,FALSE)</f>
        <v>0</v>
      </c>
      <c r="P55" s="334">
        <f>IF(L55="nio",0,IF(L55&gt;0,VLOOKUP(F55,'3-Productie normen'!A:O,VLOOKUP(L55,'3-Productie normen'!$B$38:$C$48,2,FALSE),FALSE)))</f>
        <v>0</v>
      </c>
      <c r="Q55" s="334">
        <f t="shared" si="1"/>
        <v>0</v>
      </c>
      <c r="R55" s="335" t="str">
        <f>VLOOKUP(F55,'3-Productie normen'!A:P,16,FALSE)</f>
        <v>nvt</v>
      </c>
      <c r="S55" s="335"/>
      <c r="U55" s="336">
        <f t="shared" si="2"/>
        <v>0</v>
      </c>
      <c r="V55" s="2"/>
    </row>
    <row r="56" spans="1:22" ht="14.1" customHeight="1">
      <c r="A56" s="75">
        <v>56</v>
      </c>
      <c r="B56" s="300" t="s">
        <v>38</v>
      </c>
      <c r="C56" s="481" t="s">
        <v>200</v>
      </c>
      <c r="D56" s="483" t="s">
        <v>220</v>
      </c>
      <c r="E56" s="72" t="s">
        <v>218</v>
      </c>
      <c r="F56" s="300" t="s">
        <v>111</v>
      </c>
      <c r="G56" s="72" t="s">
        <v>205</v>
      </c>
      <c r="H56" s="482" t="s">
        <v>197</v>
      </c>
      <c r="I56" s="496">
        <v>4.8</v>
      </c>
      <c r="J56" s="526"/>
      <c r="K56" s="333">
        <f t="shared" si="0"/>
        <v>0</v>
      </c>
      <c r="L56" s="534" t="s">
        <v>148</v>
      </c>
      <c r="M56" s="534"/>
      <c r="N56" s="247">
        <f>IF(L56="nio",0,IF(L56&gt;0,L56*I56/P56,0))*VLOOKUP(B56,'2-Kosten per locatie'!$A$14:$C$31,3,FALSE)</f>
        <v>0</v>
      </c>
      <c r="O56" s="247">
        <f>IF(M56&gt;0,M56*I56/Q56,0)*VLOOKUP(B56,'2-Kosten per locatie'!$A$14:$C$31,3,FALSE)</f>
        <v>0</v>
      </c>
      <c r="P56" s="334">
        <f>IF(L56="nio",0,IF(L56&gt;0,VLOOKUP(F56,'3-Productie normen'!A:O,VLOOKUP(L56,'3-Productie normen'!$B$38:$C$48,2,FALSE),FALSE)))</f>
        <v>0</v>
      </c>
      <c r="Q56" s="334">
        <f t="shared" si="1"/>
        <v>0</v>
      </c>
      <c r="R56" s="335" t="str">
        <f>VLOOKUP(F56,'3-Productie normen'!A:P,16,FALSE)</f>
        <v>nvt</v>
      </c>
      <c r="S56" s="335"/>
      <c r="U56" s="336">
        <f t="shared" si="2"/>
        <v>0</v>
      </c>
      <c r="V56" s="2"/>
    </row>
    <row r="57" spans="1:22" ht="14.1" customHeight="1">
      <c r="A57" s="75">
        <v>57</v>
      </c>
      <c r="B57" s="300" t="s">
        <v>38</v>
      </c>
      <c r="C57" s="481" t="s">
        <v>200</v>
      </c>
      <c r="D57" s="483" t="s">
        <v>221</v>
      </c>
      <c r="E57" s="72" t="s">
        <v>218</v>
      </c>
      <c r="F57" s="300" t="s">
        <v>111</v>
      </c>
      <c r="G57" s="72" t="s">
        <v>205</v>
      </c>
      <c r="H57" s="482" t="s">
        <v>197</v>
      </c>
      <c r="I57" s="496">
        <v>4.8</v>
      </c>
      <c r="J57" s="526"/>
      <c r="K57" s="333">
        <f t="shared" si="0"/>
        <v>0</v>
      </c>
      <c r="L57" s="534" t="s">
        <v>148</v>
      </c>
      <c r="M57" s="534"/>
      <c r="N57" s="247">
        <f>IF(L57="nio",0,IF(L57&gt;0,L57*I57/P57,0))*VLOOKUP(B57,'2-Kosten per locatie'!$A$14:$C$31,3,FALSE)</f>
        <v>0</v>
      </c>
      <c r="O57" s="247">
        <f>IF(M57&gt;0,M57*I57/Q57,0)*VLOOKUP(B57,'2-Kosten per locatie'!$A$14:$C$31,3,FALSE)</f>
        <v>0</v>
      </c>
      <c r="P57" s="334">
        <f>IF(L57="nio",0,IF(L57&gt;0,VLOOKUP(F57,'3-Productie normen'!A:O,VLOOKUP(L57,'3-Productie normen'!$B$38:$C$48,2,FALSE),FALSE)))</f>
        <v>0</v>
      </c>
      <c r="Q57" s="334">
        <f t="shared" si="1"/>
        <v>0</v>
      </c>
      <c r="R57" s="335" t="str">
        <f>VLOOKUP(F57,'3-Productie normen'!A:P,16,FALSE)</f>
        <v>nvt</v>
      </c>
      <c r="S57" s="335"/>
      <c r="U57" s="336">
        <f t="shared" si="2"/>
        <v>0</v>
      </c>
      <c r="V57" s="2"/>
    </row>
    <row r="58" spans="1:22" ht="14.1" customHeight="1">
      <c r="A58" s="75">
        <v>58</v>
      </c>
      <c r="B58" s="300" t="s">
        <v>38</v>
      </c>
      <c r="C58" s="481" t="s">
        <v>200</v>
      </c>
      <c r="D58" s="483" t="s">
        <v>222</v>
      </c>
      <c r="E58" s="72" t="s">
        <v>218</v>
      </c>
      <c r="F58" s="300" t="s">
        <v>111</v>
      </c>
      <c r="G58" s="72" t="s">
        <v>205</v>
      </c>
      <c r="H58" s="482" t="s">
        <v>197</v>
      </c>
      <c r="I58" s="496">
        <v>8.6999999999999993</v>
      </c>
      <c r="J58" s="526"/>
      <c r="K58" s="333">
        <f t="shared" si="0"/>
        <v>0</v>
      </c>
      <c r="L58" s="534" t="s">
        <v>148</v>
      </c>
      <c r="M58" s="534"/>
      <c r="N58" s="247">
        <f>IF(L58="nio",0,IF(L58&gt;0,L58*I58/P58,0))*VLOOKUP(B58,'2-Kosten per locatie'!$A$14:$C$31,3,FALSE)</f>
        <v>0</v>
      </c>
      <c r="O58" s="247">
        <f>IF(M58&gt;0,M58*I58/Q58,0)*VLOOKUP(B58,'2-Kosten per locatie'!$A$14:$C$31,3,FALSE)</f>
        <v>0</v>
      </c>
      <c r="P58" s="334">
        <f>IF(L58="nio",0,IF(L58&gt;0,VLOOKUP(F58,'3-Productie normen'!A:O,VLOOKUP(L58,'3-Productie normen'!$B$38:$C$48,2,FALSE),FALSE)))</f>
        <v>0</v>
      </c>
      <c r="Q58" s="334">
        <f t="shared" si="1"/>
        <v>0</v>
      </c>
      <c r="R58" s="335" t="str">
        <f>VLOOKUP(F58,'3-Productie normen'!A:P,16,FALSE)</f>
        <v>nvt</v>
      </c>
      <c r="S58" s="335"/>
      <c r="U58" s="336">
        <f t="shared" si="2"/>
        <v>0</v>
      </c>
      <c r="V58" s="2"/>
    </row>
    <row r="59" spans="1:22" ht="14.1" customHeight="1">
      <c r="A59" s="75">
        <v>59</v>
      </c>
      <c r="B59" s="300" t="s">
        <v>38</v>
      </c>
      <c r="C59" s="481" t="s">
        <v>200</v>
      </c>
      <c r="D59" s="483" t="s">
        <v>223</v>
      </c>
      <c r="E59" s="72" t="s">
        <v>224</v>
      </c>
      <c r="F59" s="300" t="s">
        <v>111</v>
      </c>
      <c r="G59" s="72" t="s">
        <v>205</v>
      </c>
      <c r="H59" s="482" t="s">
        <v>197</v>
      </c>
      <c r="I59" s="496">
        <v>35.299999999999997</v>
      </c>
      <c r="J59" s="526"/>
      <c r="K59" s="333">
        <f t="shared" si="0"/>
        <v>0</v>
      </c>
      <c r="L59" s="534" t="s">
        <v>148</v>
      </c>
      <c r="M59" s="534"/>
      <c r="N59" s="247">
        <f>IF(L59="nio",0,IF(L59&gt;0,L59*I59/P59,0))*VLOOKUP(B59,'2-Kosten per locatie'!$A$14:$C$31,3,FALSE)</f>
        <v>0</v>
      </c>
      <c r="O59" s="247">
        <f>IF(M59&gt;0,M59*I59/Q59,0)*VLOOKUP(B59,'2-Kosten per locatie'!$A$14:$C$31,3,FALSE)</f>
        <v>0</v>
      </c>
      <c r="P59" s="334">
        <f>IF(L59="nio",0,IF(L59&gt;0,VLOOKUP(F59,'3-Productie normen'!A:O,VLOOKUP(L59,'3-Productie normen'!$B$38:$C$48,2,FALSE),FALSE)))</f>
        <v>0</v>
      </c>
      <c r="Q59" s="334">
        <f t="shared" si="1"/>
        <v>0</v>
      </c>
      <c r="R59" s="335" t="str">
        <f>VLOOKUP(F59,'3-Productie normen'!A:P,16,FALSE)</f>
        <v>nvt</v>
      </c>
      <c r="S59" s="335"/>
      <c r="U59" s="336">
        <f t="shared" si="2"/>
        <v>0</v>
      </c>
      <c r="V59" s="2"/>
    </row>
    <row r="60" spans="1:22" ht="14.1" customHeight="1">
      <c r="A60" s="75">
        <v>60</v>
      </c>
      <c r="B60" s="300" t="s">
        <v>38</v>
      </c>
      <c r="C60" s="481" t="s">
        <v>200</v>
      </c>
      <c r="D60" s="483" t="s">
        <v>225</v>
      </c>
      <c r="E60" s="72" t="s">
        <v>198</v>
      </c>
      <c r="F60" s="72" t="s">
        <v>97</v>
      </c>
      <c r="G60" s="72" t="s">
        <v>208</v>
      </c>
      <c r="H60" s="482" t="s">
        <v>197</v>
      </c>
      <c r="I60" s="496">
        <v>8.6</v>
      </c>
      <c r="J60" s="526"/>
      <c r="K60" s="333">
        <f t="shared" si="0"/>
        <v>200</v>
      </c>
      <c r="L60" s="534">
        <v>200</v>
      </c>
      <c r="M60" s="534"/>
      <c r="N60" s="247" t="e">
        <f>IF(L60="nio",0,IF(L60&gt;0,L60*I60/P60,0))*VLOOKUP(B60,'2-Kosten per locatie'!$A$14:$C$31,3,FALSE)</f>
        <v>#DIV/0!</v>
      </c>
      <c r="O60" s="247">
        <f>IF(M60&gt;0,M60*I60/Q60,0)*VLOOKUP(B60,'2-Kosten per locatie'!$A$14:$C$31,3,FALSE)</f>
        <v>0</v>
      </c>
      <c r="P60" s="334">
        <f>IF(L60="nio",0,IF(L60&gt;0,VLOOKUP(F60,'3-Productie normen'!A:O,VLOOKUP(L60,'3-Productie normen'!$B$38:$C$48,2,FALSE),FALSE)))</f>
        <v>0</v>
      </c>
      <c r="Q60" s="334">
        <f t="shared" si="1"/>
        <v>0</v>
      </c>
      <c r="R60" s="335" t="str">
        <f>VLOOKUP(F60,'3-Productie normen'!A:P,16,FALSE)</f>
        <v>V</v>
      </c>
      <c r="S60" s="335"/>
      <c r="U60" s="336">
        <f t="shared" si="2"/>
        <v>1720</v>
      </c>
      <c r="V60" s="2"/>
    </row>
    <row r="61" spans="1:22" ht="14.1" customHeight="1">
      <c r="A61" s="75">
        <v>61</v>
      </c>
      <c r="B61" s="300" t="s">
        <v>38</v>
      </c>
      <c r="C61" s="481" t="s">
        <v>200</v>
      </c>
      <c r="D61" s="483" t="s">
        <v>226</v>
      </c>
      <c r="E61" s="72" t="s">
        <v>227</v>
      </c>
      <c r="F61" s="72" t="s">
        <v>99</v>
      </c>
      <c r="G61" s="72" t="s">
        <v>187</v>
      </c>
      <c r="H61" s="482" t="s">
        <v>197</v>
      </c>
      <c r="I61" s="496">
        <v>11.2</v>
      </c>
      <c r="J61" s="526"/>
      <c r="K61" s="333">
        <f t="shared" si="0"/>
        <v>400</v>
      </c>
      <c r="L61" s="534">
        <v>200</v>
      </c>
      <c r="M61" s="534">
        <v>200</v>
      </c>
      <c r="N61" s="247" t="e">
        <f>IF(L61="nio",0,IF(L61&gt;0,L61*I61/P61,0))*VLOOKUP(B61,'2-Kosten per locatie'!$A$14:$C$31,3,FALSE)</f>
        <v>#DIV/0!</v>
      </c>
      <c r="O61" s="247" t="e">
        <f>IF(M61&gt;0,M61*I61/Q61,0)*VLOOKUP(B61,'2-Kosten per locatie'!$A$14:$C$31,3,FALSE)</f>
        <v>#DIV/0!</v>
      </c>
      <c r="P61" s="334">
        <f>IF(L61="nio",0,IF(L61&gt;0,VLOOKUP(F61,'3-Productie normen'!A:O,VLOOKUP(L61,'3-Productie normen'!$B$38:$C$48,2,FALSE),FALSE)))</f>
        <v>0</v>
      </c>
      <c r="Q61" s="334">
        <f t="shared" si="1"/>
        <v>0</v>
      </c>
      <c r="R61" s="335" t="str">
        <f>VLOOKUP(F61,'3-Productie normen'!A:P,16,FALSE)</f>
        <v>S</v>
      </c>
      <c r="S61" s="335"/>
      <c r="U61" s="336">
        <f t="shared" si="2"/>
        <v>4480</v>
      </c>
      <c r="V61" s="2"/>
    </row>
    <row r="62" spans="1:22" ht="14.1" customHeight="1">
      <c r="A62" s="75">
        <v>62</v>
      </c>
      <c r="B62" s="300" t="s">
        <v>38</v>
      </c>
      <c r="C62" s="481" t="s">
        <v>200</v>
      </c>
      <c r="D62" s="483" t="s">
        <v>228</v>
      </c>
      <c r="E62" s="72" t="s">
        <v>214</v>
      </c>
      <c r="F62" s="300" t="s">
        <v>111</v>
      </c>
      <c r="G62" s="72" t="s">
        <v>139</v>
      </c>
      <c r="H62" s="482" t="s">
        <v>139</v>
      </c>
      <c r="I62" s="496">
        <v>9.1999999999999993</v>
      </c>
      <c r="J62" s="526"/>
      <c r="K62" s="333">
        <f t="shared" si="0"/>
        <v>0</v>
      </c>
      <c r="L62" s="534" t="s">
        <v>148</v>
      </c>
      <c r="M62" s="534"/>
      <c r="N62" s="247">
        <f>IF(L62="nio",0,IF(L62&gt;0,L62*I62/P62,0))*VLOOKUP(B62,'2-Kosten per locatie'!$A$14:$C$31,3,FALSE)</f>
        <v>0</v>
      </c>
      <c r="O62" s="247">
        <f>IF(M62&gt;0,M62*I62/Q62,0)*VLOOKUP(B62,'2-Kosten per locatie'!$A$14:$C$31,3,FALSE)</f>
        <v>0</v>
      </c>
      <c r="P62" s="334">
        <f>IF(L62="nio",0,IF(L62&gt;0,VLOOKUP(F62,'3-Productie normen'!A:O,VLOOKUP(L62,'3-Productie normen'!$B$38:$C$48,2,FALSE),FALSE)))</f>
        <v>0</v>
      </c>
      <c r="Q62" s="334">
        <f t="shared" si="1"/>
        <v>0</v>
      </c>
      <c r="R62" s="335" t="str">
        <f>VLOOKUP(F62,'3-Productie normen'!A:P,16,FALSE)</f>
        <v>nvt</v>
      </c>
      <c r="S62" s="335"/>
      <c r="U62" s="336">
        <f t="shared" si="2"/>
        <v>0</v>
      </c>
      <c r="V62" s="2"/>
    </row>
    <row r="63" spans="1:22" ht="14.1" customHeight="1">
      <c r="A63" s="75">
        <v>63</v>
      </c>
      <c r="B63" s="300" t="s">
        <v>38</v>
      </c>
      <c r="C63" s="481" t="s">
        <v>200</v>
      </c>
      <c r="D63" s="483" t="s">
        <v>229</v>
      </c>
      <c r="E63" s="72" t="s">
        <v>230</v>
      </c>
      <c r="F63" s="72" t="s">
        <v>102</v>
      </c>
      <c r="G63" s="72" t="s">
        <v>139</v>
      </c>
      <c r="H63" s="482" t="s">
        <v>139</v>
      </c>
      <c r="I63" s="496">
        <v>31.5</v>
      </c>
      <c r="J63" s="526"/>
      <c r="K63" s="333">
        <f t="shared" si="0"/>
        <v>40</v>
      </c>
      <c r="L63" s="534">
        <v>40</v>
      </c>
      <c r="M63" s="534"/>
      <c r="N63" s="247" t="e">
        <f>IF(L63="nio",0,IF(L63&gt;0,L63*I63/P63,0))*VLOOKUP(B63,'2-Kosten per locatie'!$A$14:$C$31,3,FALSE)</f>
        <v>#DIV/0!</v>
      </c>
      <c r="O63" s="247">
        <f>IF(M63&gt;0,M63*I63/Q63,0)*VLOOKUP(B63,'2-Kosten per locatie'!$A$14:$C$31,3,FALSE)</f>
        <v>0</v>
      </c>
      <c r="P63" s="334">
        <f>IF(L63="nio",0,IF(L63&gt;0,VLOOKUP(F63,'3-Productie normen'!A:O,VLOOKUP(L63,'3-Productie normen'!$B$38:$C$48,2,FALSE),FALSE)))</f>
        <v>0</v>
      </c>
      <c r="Q63" s="334">
        <f t="shared" si="1"/>
        <v>0</v>
      </c>
      <c r="R63" s="335" t="str">
        <f>VLOOKUP(F63,'3-Productie normen'!A:P,16,FALSE)</f>
        <v>V</v>
      </c>
      <c r="S63" s="335"/>
      <c r="U63" s="336">
        <f t="shared" si="2"/>
        <v>1260</v>
      </c>
      <c r="V63" s="2"/>
    </row>
    <row r="64" spans="1:22" ht="14.1" customHeight="1">
      <c r="A64" s="75">
        <v>64</v>
      </c>
      <c r="B64" s="300" t="s">
        <v>38</v>
      </c>
      <c r="C64" s="481" t="s">
        <v>200</v>
      </c>
      <c r="D64" s="483" t="s">
        <v>231</v>
      </c>
      <c r="E64" s="72" t="s">
        <v>232</v>
      </c>
      <c r="F64" s="72" t="s">
        <v>88</v>
      </c>
      <c r="G64" s="72" t="s">
        <v>139</v>
      </c>
      <c r="H64" s="482" t="s">
        <v>139</v>
      </c>
      <c r="I64" s="496">
        <v>18.600000000000001</v>
      </c>
      <c r="J64" s="526"/>
      <c r="K64" s="333">
        <f t="shared" si="0"/>
        <v>120</v>
      </c>
      <c r="L64" s="534">
        <v>120</v>
      </c>
      <c r="M64" s="534"/>
      <c r="N64" s="247" t="e">
        <f>IF(L64="nio",0,IF(L64&gt;0,L64*I64/P64,0))*VLOOKUP(B64,'2-Kosten per locatie'!$A$14:$C$31,3,FALSE)</f>
        <v>#DIV/0!</v>
      </c>
      <c r="O64" s="247">
        <f>IF(M64&gt;0,M64*I64/Q64,0)*VLOOKUP(B64,'2-Kosten per locatie'!$A$14:$C$31,3,FALSE)</f>
        <v>0</v>
      </c>
      <c r="P64" s="334">
        <f>IF(L64="nio",0,IF(L64&gt;0,VLOOKUP(F64,'3-Productie normen'!A:O,VLOOKUP(L64,'3-Productie normen'!$B$38:$C$48,2,FALSE),FALSE)))</f>
        <v>0</v>
      </c>
      <c r="Q64" s="334">
        <f t="shared" si="1"/>
        <v>0</v>
      </c>
      <c r="R64" s="335" t="str">
        <f>VLOOKUP(F64,'3-Productie normen'!A:P,16,FALSE)</f>
        <v>B</v>
      </c>
      <c r="S64" s="335"/>
      <c r="U64" s="336">
        <f t="shared" si="2"/>
        <v>2232</v>
      </c>
      <c r="V64" s="2"/>
    </row>
    <row r="65" spans="1:22" ht="14.1" customHeight="1">
      <c r="A65" s="75">
        <v>65</v>
      </c>
      <c r="B65" s="300" t="s">
        <v>38</v>
      </c>
      <c r="C65" s="481" t="s">
        <v>200</v>
      </c>
      <c r="D65" s="483" t="s">
        <v>233</v>
      </c>
      <c r="E65" s="72" t="s">
        <v>210</v>
      </c>
      <c r="F65" s="300" t="s">
        <v>111</v>
      </c>
      <c r="G65" s="72" t="s">
        <v>139</v>
      </c>
      <c r="H65" s="482" t="s">
        <v>139</v>
      </c>
      <c r="I65" s="496">
        <v>9.4</v>
      </c>
      <c r="J65" s="526"/>
      <c r="K65" s="333">
        <f t="shared" si="0"/>
        <v>0</v>
      </c>
      <c r="L65" s="534" t="s">
        <v>148</v>
      </c>
      <c r="M65" s="534"/>
      <c r="N65" s="247">
        <f>IF(L65="nio",0,IF(L65&gt;0,L65*I65/P65,0))*VLOOKUP(B65,'2-Kosten per locatie'!$A$14:$C$31,3,FALSE)</f>
        <v>0</v>
      </c>
      <c r="O65" s="247">
        <f>IF(M65&gt;0,M65*I65/Q65,0)*VLOOKUP(B65,'2-Kosten per locatie'!$A$14:$C$31,3,FALSE)</f>
        <v>0</v>
      </c>
      <c r="P65" s="334">
        <f>IF(L65="nio",0,IF(L65&gt;0,VLOOKUP(F65,'3-Productie normen'!A:O,VLOOKUP(L65,'3-Productie normen'!$B$38:$C$48,2,FALSE),FALSE)))</f>
        <v>0</v>
      </c>
      <c r="Q65" s="334">
        <f t="shared" si="1"/>
        <v>0</v>
      </c>
      <c r="R65" s="335" t="str">
        <f>VLOOKUP(F65,'3-Productie normen'!A:P,16,FALSE)</f>
        <v>nvt</v>
      </c>
      <c r="S65" s="335"/>
      <c r="U65" s="336">
        <f t="shared" si="2"/>
        <v>0</v>
      </c>
      <c r="V65" s="2"/>
    </row>
    <row r="66" spans="1:22" ht="14.1" customHeight="1">
      <c r="A66" s="75">
        <v>66</v>
      </c>
      <c r="B66" s="300" t="s">
        <v>38</v>
      </c>
      <c r="C66" s="481" t="s">
        <v>200</v>
      </c>
      <c r="D66" s="483" t="s">
        <v>234</v>
      </c>
      <c r="E66" s="72" t="s">
        <v>210</v>
      </c>
      <c r="F66" s="300" t="s">
        <v>111</v>
      </c>
      <c r="G66" s="72" t="s">
        <v>139</v>
      </c>
      <c r="H66" s="482" t="s">
        <v>139</v>
      </c>
      <c r="I66" s="496">
        <v>32.200000000000003</v>
      </c>
      <c r="J66" s="526"/>
      <c r="K66" s="333">
        <f t="shared" si="0"/>
        <v>0</v>
      </c>
      <c r="L66" s="534" t="s">
        <v>148</v>
      </c>
      <c r="M66" s="534"/>
      <c r="N66" s="247">
        <f>IF(L66="nio",0,IF(L66&gt;0,L66*I66/P66,0))*VLOOKUP(B66,'2-Kosten per locatie'!$A$14:$C$31,3,FALSE)</f>
        <v>0</v>
      </c>
      <c r="O66" s="247">
        <f>IF(M66&gt;0,M66*I66/Q66,0)*VLOOKUP(B66,'2-Kosten per locatie'!$A$14:$C$31,3,FALSE)</f>
        <v>0</v>
      </c>
      <c r="P66" s="334">
        <f>IF(L66="nio",0,IF(L66&gt;0,VLOOKUP(F66,'3-Productie normen'!A:O,VLOOKUP(L66,'3-Productie normen'!$B$38:$C$48,2,FALSE),FALSE)))</f>
        <v>0</v>
      </c>
      <c r="Q66" s="334">
        <f t="shared" si="1"/>
        <v>0</v>
      </c>
      <c r="R66" s="335" t="str">
        <f>VLOOKUP(F66,'3-Productie normen'!A:P,16,FALSE)</f>
        <v>nvt</v>
      </c>
      <c r="S66" s="335"/>
      <c r="U66" s="336">
        <f t="shared" si="2"/>
        <v>0</v>
      </c>
      <c r="V66" s="2"/>
    </row>
    <row r="67" spans="1:22" ht="14.1" customHeight="1">
      <c r="A67" s="75">
        <v>67</v>
      </c>
      <c r="B67" s="300" t="s">
        <v>38</v>
      </c>
      <c r="C67" s="481" t="s">
        <v>200</v>
      </c>
      <c r="D67" s="483" t="s">
        <v>235</v>
      </c>
      <c r="E67" s="72" t="s">
        <v>210</v>
      </c>
      <c r="F67" s="300" t="s">
        <v>111</v>
      </c>
      <c r="G67" s="72" t="s">
        <v>139</v>
      </c>
      <c r="H67" s="482" t="s">
        <v>139</v>
      </c>
      <c r="I67" s="496">
        <v>36.5</v>
      </c>
      <c r="J67" s="526"/>
      <c r="K67" s="333">
        <f t="shared" si="0"/>
        <v>0</v>
      </c>
      <c r="L67" s="534" t="s">
        <v>148</v>
      </c>
      <c r="M67" s="534"/>
      <c r="N67" s="247">
        <f>IF(L67="nio",0,IF(L67&gt;0,L67*I67/P67,0))*VLOOKUP(B67,'2-Kosten per locatie'!$A$14:$C$31,3,FALSE)</f>
        <v>0</v>
      </c>
      <c r="O67" s="247">
        <f>IF(M67&gt;0,M67*I67/Q67,0)*VLOOKUP(B67,'2-Kosten per locatie'!$A$14:$C$31,3,FALSE)</f>
        <v>0</v>
      </c>
      <c r="P67" s="334">
        <f>IF(L67="nio",0,IF(L67&gt;0,VLOOKUP(F67,'3-Productie normen'!A:O,VLOOKUP(L67,'3-Productie normen'!$B$38:$C$48,2,FALSE),FALSE)))</f>
        <v>0</v>
      </c>
      <c r="Q67" s="334">
        <f t="shared" si="1"/>
        <v>0</v>
      </c>
      <c r="R67" s="335" t="str">
        <f>VLOOKUP(F67,'3-Productie normen'!A:P,16,FALSE)</f>
        <v>nvt</v>
      </c>
      <c r="S67" s="335"/>
      <c r="U67" s="336">
        <f t="shared" si="2"/>
        <v>0</v>
      </c>
      <c r="V67" s="2"/>
    </row>
    <row r="68" spans="1:22" ht="14.1" customHeight="1">
      <c r="A68" s="75">
        <v>68</v>
      </c>
      <c r="B68" s="300" t="s">
        <v>38</v>
      </c>
      <c r="C68" s="481" t="s">
        <v>136</v>
      </c>
      <c r="D68" s="483" t="s">
        <v>137</v>
      </c>
      <c r="E68" s="72" t="s">
        <v>236</v>
      </c>
      <c r="F68" s="72" t="s">
        <v>95</v>
      </c>
      <c r="G68" s="72" t="s">
        <v>237</v>
      </c>
      <c r="H68" s="482" t="s">
        <v>238</v>
      </c>
      <c r="I68" s="496">
        <v>11.2</v>
      </c>
      <c r="J68" s="526"/>
      <c r="K68" s="333">
        <f t="shared" si="0"/>
        <v>200</v>
      </c>
      <c r="L68" s="534">
        <v>200</v>
      </c>
      <c r="M68" s="534"/>
      <c r="N68" s="247" t="e">
        <f>IF(L68="nio",0,IF(L68&gt;0,L68*I68/P68,0))*VLOOKUP(B68,'2-Kosten per locatie'!$A$14:$C$31,3,FALSE)</f>
        <v>#DIV/0!</v>
      </c>
      <c r="O68" s="247">
        <f>IF(M68&gt;0,M68*I68/Q68,0)*VLOOKUP(B68,'2-Kosten per locatie'!$A$14:$C$31,3,FALSE)</f>
        <v>0</v>
      </c>
      <c r="P68" s="334">
        <f>IF(L68="nio",0,IF(L68&gt;0,VLOOKUP(F68,'3-Productie normen'!A:O,VLOOKUP(L68,'3-Productie normen'!$B$38:$C$48,2,FALSE),FALSE)))</f>
        <v>0</v>
      </c>
      <c r="Q68" s="334">
        <f t="shared" si="1"/>
        <v>0</v>
      </c>
      <c r="R68" s="335" t="str">
        <f>VLOOKUP(F68,'3-Productie normen'!A:P,16,FALSE)</f>
        <v>V</v>
      </c>
      <c r="S68" s="335"/>
      <c r="U68" s="336">
        <f t="shared" si="2"/>
        <v>2240</v>
      </c>
      <c r="V68" s="2"/>
    </row>
    <row r="69" spans="1:22" ht="14.1" customHeight="1">
      <c r="A69" s="75">
        <v>69</v>
      </c>
      <c r="B69" s="300" t="s">
        <v>38</v>
      </c>
      <c r="C69" s="481" t="s">
        <v>136</v>
      </c>
      <c r="D69" s="483" t="s">
        <v>140</v>
      </c>
      <c r="E69" s="72" t="s">
        <v>239</v>
      </c>
      <c r="F69" s="72" t="s">
        <v>97</v>
      </c>
      <c r="G69" s="72" t="s">
        <v>208</v>
      </c>
      <c r="H69" s="482" t="s">
        <v>197</v>
      </c>
      <c r="I69" s="496">
        <v>143.80000000000001</v>
      </c>
      <c r="J69" s="526"/>
      <c r="K69" s="333">
        <f t="shared" si="0"/>
        <v>200</v>
      </c>
      <c r="L69" s="534">
        <v>200</v>
      </c>
      <c r="M69" s="534"/>
      <c r="N69" s="247" t="e">
        <f>IF(L69="nio",0,IF(L69&gt;0,L69*I69/P69,0))*VLOOKUP(B69,'2-Kosten per locatie'!$A$14:$C$31,3,FALSE)</f>
        <v>#DIV/0!</v>
      </c>
      <c r="O69" s="247">
        <f>IF(M69&gt;0,M69*I69/Q69,0)*VLOOKUP(B69,'2-Kosten per locatie'!$A$14:$C$31,3,FALSE)</f>
        <v>0</v>
      </c>
      <c r="P69" s="334">
        <f>IF(L69="nio",0,IF(L69&gt;0,VLOOKUP(F69,'3-Productie normen'!A:O,VLOOKUP(L69,'3-Productie normen'!$B$38:$C$48,2,FALSE),FALSE)))</f>
        <v>0</v>
      </c>
      <c r="Q69" s="334">
        <f t="shared" si="1"/>
        <v>0</v>
      </c>
      <c r="R69" s="335" t="str">
        <f>VLOOKUP(F69,'3-Productie normen'!A:P,16,FALSE)</f>
        <v>V</v>
      </c>
      <c r="S69" s="335"/>
      <c r="U69" s="336">
        <f t="shared" si="2"/>
        <v>28760.000000000004</v>
      </c>
      <c r="V69" s="2"/>
    </row>
    <row r="70" spans="1:22" ht="14.1" customHeight="1">
      <c r="A70" s="75">
        <v>70</v>
      </c>
      <c r="B70" s="300" t="s">
        <v>38</v>
      </c>
      <c r="C70" s="481" t="s">
        <v>136</v>
      </c>
      <c r="D70" s="483" t="s">
        <v>143</v>
      </c>
      <c r="E70" s="72" t="s">
        <v>138</v>
      </c>
      <c r="F70" s="72" t="s">
        <v>100</v>
      </c>
      <c r="G70" s="72" t="s">
        <v>139</v>
      </c>
      <c r="H70" s="482" t="s">
        <v>139</v>
      </c>
      <c r="I70" s="496">
        <v>44.6</v>
      </c>
      <c r="J70" s="526"/>
      <c r="K70" s="333">
        <f t="shared" si="0"/>
        <v>200</v>
      </c>
      <c r="L70" s="534">
        <v>200</v>
      </c>
      <c r="M70" s="534"/>
      <c r="N70" s="247" t="e">
        <f>IF(L70="nio",0,IF(L70&gt;0,L70*I70/P70,0))*VLOOKUP(B70,'2-Kosten per locatie'!$A$14:$C$31,3,FALSE)</f>
        <v>#DIV/0!</v>
      </c>
      <c r="O70" s="247">
        <f>IF(M70&gt;0,M70*I70/Q70,0)*VLOOKUP(B70,'2-Kosten per locatie'!$A$14:$C$31,3,FALSE)</f>
        <v>0</v>
      </c>
      <c r="P70" s="334">
        <f>IF(L70="nio",0,IF(L70&gt;0,VLOOKUP(F70,'3-Productie normen'!A:O,VLOOKUP(L70,'3-Productie normen'!$B$38:$C$48,2,FALSE),FALSE)))</f>
        <v>0</v>
      </c>
      <c r="Q70" s="334">
        <f t="shared" si="1"/>
        <v>0</v>
      </c>
      <c r="R70" s="335" t="str">
        <f>VLOOKUP(F70,'3-Productie normen'!A:P,16,FALSE)</f>
        <v>L</v>
      </c>
      <c r="S70" s="335"/>
      <c r="U70" s="336">
        <f t="shared" si="2"/>
        <v>8920</v>
      </c>
      <c r="V70" s="2"/>
    </row>
    <row r="71" spans="1:22" ht="14.1" customHeight="1">
      <c r="A71" s="75">
        <v>71</v>
      </c>
      <c r="B71" s="300" t="s">
        <v>38</v>
      </c>
      <c r="C71" s="481" t="s">
        <v>136</v>
      </c>
      <c r="D71" s="483" t="s">
        <v>144</v>
      </c>
      <c r="E71" s="72" t="s">
        <v>240</v>
      </c>
      <c r="F71" s="300" t="s">
        <v>88</v>
      </c>
      <c r="G71" s="72" t="s">
        <v>241</v>
      </c>
      <c r="H71" s="482" t="s">
        <v>197</v>
      </c>
      <c r="I71" s="496">
        <v>20.5</v>
      </c>
      <c r="J71" s="526"/>
      <c r="K71" s="333">
        <f t="shared" si="0"/>
        <v>120</v>
      </c>
      <c r="L71" s="534">
        <v>120</v>
      </c>
      <c r="M71" s="534"/>
      <c r="N71" s="247" t="e">
        <f>IF(L71="nio",0,IF(L71&gt;0,L71*I71/P71,0))*VLOOKUP(B71,'2-Kosten per locatie'!$A$14:$C$31,3,FALSE)</f>
        <v>#DIV/0!</v>
      </c>
      <c r="O71" s="247">
        <f>IF(M71&gt;0,M71*I71/Q71,0)*VLOOKUP(B71,'2-Kosten per locatie'!$A$14:$C$31,3,FALSE)</f>
        <v>0</v>
      </c>
      <c r="P71" s="334">
        <f>IF(L71="nio",0,IF(L71&gt;0,VLOOKUP(F71,'3-Productie normen'!A:O,VLOOKUP(L71,'3-Productie normen'!$B$38:$C$48,2,FALSE),FALSE)))</f>
        <v>0</v>
      </c>
      <c r="Q71" s="334">
        <f t="shared" si="1"/>
        <v>0</v>
      </c>
      <c r="R71" s="335" t="str">
        <f>VLOOKUP(F71,'3-Productie normen'!A:P,16,FALSE)</f>
        <v>B</v>
      </c>
      <c r="S71" s="335"/>
      <c r="U71" s="336">
        <f t="shared" si="2"/>
        <v>2460</v>
      </c>
      <c r="V71" s="2"/>
    </row>
    <row r="72" spans="1:22" ht="14.1" customHeight="1">
      <c r="A72" s="75">
        <v>72</v>
      </c>
      <c r="B72" s="300" t="s">
        <v>38</v>
      </c>
      <c r="C72" s="481" t="s">
        <v>136</v>
      </c>
      <c r="D72" s="483" t="s">
        <v>145</v>
      </c>
      <c r="E72" s="72" t="s">
        <v>242</v>
      </c>
      <c r="F72" s="72" t="s">
        <v>88</v>
      </c>
      <c r="G72" s="72" t="s">
        <v>241</v>
      </c>
      <c r="H72" s="482" t="s">
        <v>197</v>
      </c>
      <c r="I72" s="496">
        <v>17.100000000000001</v>
      </c>
      <c r="J72" s="526"/>
      <c r="K72" s="333">
        <f t="shared" si="0"/>
        <v>120</v>
      </c>
      <c r="L72" s="534">
        <v>120</v>
      </c>
      <c r="M72" s="534"/>
      <c r="N72" s="247" t="e">
        <f>IF(L72="nio",0,IF(L72&gt;0,L72*I72/P72,0))*VLOOKUP(B72,'2-Kosten per locatie'!$A$14:$C$31,3,FALSE)</f>
        <v>#DIV/0!</v>
      </c>
      <c r="O72" s="247">
        <f>IF(M72&gt;0,M72*I72/Q72,0)*VLOOKUP(B72,'2-Kosten per locatie'!$A$14:$C$31,3,FALSE)</f>
        <v>0</v>
      </c>
      <c r="P72" s="334">
        <f>IF(L72="nio",0,IF(L72&gt;0,VLOOKUP(F72,'3-Productie normen'!A:O,VLOOKUP(L72,'3-Productie normen'!$B$38:$C$48,2,FALSE),FALSE)))</f>
        <v>0</v>
      </c>
      <c r="Q72" s="334">
        <f t="shared" si="1"/>
        <v>0</v>
      </c>
      <c r="R72" s="335" t="str">
        <f>VLOOKUP(F72,'3-Productie normen'!A:P,16,FALSE)</f>
        <v>B</v>
      </c>
      <c r="S72" s="335"/>
      <c r="U72" s="336">
        <f t="shared" si="2"/>
        <v>2052</v>
      </c>
      <c r="V72" s="2"/>
    </row>
    <row r="73" spans="1:22" ht="14.1" customHeight="1">
      <c r="A73" s="75">
        <v>73</v>
      </c>
      <c r="B73" s="300" t="s">
        <v>38</v>
      </c>
      <c r="C73" s="481" t="s">
        <v>136</v>
      </c>
      <c r="D73" s="483" t="s">
        <v>149</v>
      </c>
      <c r="E73" s="72" t="s">
        <v>243</v>
      </c>
      <c r="F73" s="300" t="s">
        <v>88</v>
      </c>
      <c r="G73" s="72" t="s">
        <v>241</v>
      </c>
      <c r="H73" s="482" t="s">
        <v>197</v>
      </c>
      <c r="I73" s="496">
        <v>34.5</v>
      </c>
      <c r="J73" s="526"/>
      <c r="K73" s="333">
        <f t="shared" si="0"/>
        <v>120</v>
      </c>
      <c r="L73" s="534">
        <v>120</v>
      </c>
      <c r="M73" s="534"/>
      <c r="N73" s="247" t="e">
        <f>IF(L73="nio",0,IF(L73&gt;0,L73*I73/P73,0))*VLOOKUP(B73,'2-Kosten per locatie'!$A$14:$C$31,3,FALSE)</f>
        <v>#DIV/0!</v>
      </c>
      <c r="O73" s="247">
        <f>IF(M73&gt;0,M73*I73/Q73,0)*VLOOKUP(B73,'2-Kosten per locatie'!$A$14:$C$31,3,FALSE)</f>
        <v>0</v>
      </c>
      <c r="P73" s="334">
        <f>IF(L73="nio",0,IF(L73&gt;0,VLOOKUP(F73,'3-Productie normen'!A:O,VLOOKUP(L73,'3-Productie normen'!$B$38:$C$48,2,FALSE),FALSE)))</f>
        <v>0</v>
      </c>
      <c r="Q73" s="334">
        <f t="shared" si="1"/>
        <v>0</v>
      </c>
      <c r="R73" s="335" t="str">
        <f>VLOOKUP(F73,'3-Productie normen'!A:P,16,FALSE)</f>
        <v>B</v>
      </c>
      <c r="S73" s="335"/>
      <c r="U73" s="336">
        <f t="shared" si="2"/>
        <v>4140</v>
      </c>
      <c r="V73" s="2"/>
    </row>
    <row r="74" spans="1:22" ht="14.1" customHeight="1">
      <c r="A74" s="75">
        <v>74</v>
      </c>
      <c r="B74" s="300" t="s">
        <v>38</v>
      </c>
      <c r="C74" s="481" t="s">
        <v>136</v>
      </c>
      <c r="D74" s="483" t="s">
        <v>150</v>
      </c>
      <c r="E74" s="72" t="s">
        <v>198</v>
      </c>
      <c r="F74" s="72" t="s">
        <v>97</v>
      </c>
      <c r="G74" s="72" t="s">
        <v>208</v>
      </c>
      <c r="H74" s="482" t="s">
        <v>197</v>
      </c>
      <c r="I74" s="496">
        <v>8.1999999999999993</v>
      </c>
      <c r="J74" s="526"/>
      <c r="K74" s="333">
        <f t="shared" ref="K74:K137" si="3">SUM(L74:M74)</f>
        <v>200</v>
      </c>
      <c r="L74" s="534">
        <v>200</v>
      </c>
      <c r="M74" s="534"/>
      <c r="N74" s="247" t="e">
        <f>IF(L74="nio",0,IF(L74&gt;0,L74*I74/P74,0))*VLOOKUP(B74,'2-Kosten per locatie'!$A$14:$C$31,3,FALSE)</f>
        <v>#DIV/0!</v>
      </c>
      <c r="O74" s="247">
        <f>IF(M74&gt;0,M74*I74/Q74,0)*VLOOKUP(B74,'2-Kosten per locatie'!$A$14:$C$31,3,FALSE)</f>
        <v>0</v>
      </c>
      <c r="P74" s="334">
        <f>IF(L74="nio",0,IF(L74&gt;0,VLOOKUP(F74,'3-Productie normen'!A:O,VLOOKUP(L74,'3-Productie normen'!$B$38:$C$48,2,FALSE),FALSE)))</f>
        <v>0</v>
      </c>
      <c r="Q74" s="334">
        <f t="shared" ref="Q74:Q137" si="4">IF(M74&gt;0,P74*$Q$8,0)</f>
        <v>0</v>
      </c>
      <c r="R74" s="335" t="str">
        <f>VLOOKUP(F74,'3-Productie normen'!A:P,16,FALSE)</f>
        <v>V</v>
      </c>
      <c r="S74" s="335"/>
      <c r="U74" s="336">
        <f t="shared" ref="U74:U137" si="5">K74*I74</f>
        <v>1639.9999999999998</v>
      </c>
      <c r="V74" s="2"/>
    </row>
    <row r="75" spans="1:22" ht="14.1" customHeight="1">
      <c r="A75" s="75">
        <v>75</v>
      </c>
      <c r="B75" s="300" t="s">
        <v>38</v>
      </c>
      <c r="C75" s="481" t="s">
        <v>136</v>
      </c>
      <c r="D75" s="483" t="s">
        <v>244</v>
      </c>
      <c r="E75" s="72" t="s">
        <v>245</v>
      </c>
      <c r="F75" s="300" t="s">
        <v>88</v>
      </c>
      <c r="G75" s="72" t="s">
        <v>241</v>
      </c>
      <c r="H75" s="482" t="s">
        <v>197</v>
      </c>
      <c r="I75" s="497">
        <v>4.5</v>
      </c>
      <c r="J75" s="526"/>
      <c r="K75" s="333">
        <f t="shared" si="3"/>
        <v>120</v>
      </c>
      <c r="L75" s="534">
        <v>120</v>
      </c>
      <c r="M75" s="534"/>
      <c r="N75" s="247" t="e">
        <f>IF(L75="nio",0,IF(L75&gt;0,L75*I75/P75,0))*VLOOKUP(B75,'2-Kosten per locatie'!$A$14:$C$31,3,FALSE)</f>
        <v>#DIV/0!</v>
      </c>
      <c r="O75" s="247">
        <f>IF(M75&gt;0,M75*I75/Q75,0)*VLOOKUP(B75,'2-Kosten per locatie'!$A$14:$C$31,3,FALSE)</f>
        <v>0</v>
      </c>
      <c r="P75" s="334">
        <f>IF(L75="nio",0,IF(L75&gt;0,VLOOKUP(F75,'3-Productie normen'!A:O,VLOOKUP(L75,'3-Productie normen'!$B$38:$C$48,2,FALSE),FALSE)))</f>
        <v>0</v>
      </c>
      <c r="Q75" s="334">
        <f t="shared" si="4"/>
        <v>0</v>
      </c>
      <c r="R75" s="335" t="str">
        <f>VLOOKUP(F75,'3-Productie normen'!A:P,16,FALSE)</f>
        <v>B</v>
      </c>
      <c r="S75" s="335"/>
      <c r="U75" s="336">
        <f t="shared" si="5"/>
        <v>540</v>
      </c>
      <c r="V75" s="2"/>
    </row>
    <row r="76" spans="1:22" ht="14.1" customHeight="1">
      <c r="A76" s="75">
        <v>76</v>
      </c>
      <c r="B76" s="300" t="s">
        <v>38</v>
      </c>
      <c r="C76" s="481" t="s">
        <v>136</v>
      </c>
      <c r="D76" s="484" t="s">
        <v>246</v>
      </c>
      <c r="E76" s="485" t="s">
        <v>245</v>
      </c>
      <c r="F76" s="300" t="s">
        <v>88</v>
      </c>
      <c r="G76" s="485" t="s">
        <v>241</v>
      </c>
      <c r="H76" s="482" t="s">
        <v>197</v>
      </c>
      <c r="I76" s="496">
        <v>5.4</v>
      </c>
      <c r="J76" s="526"/>
      <c r="K76" s="333">
        <f t="shared" si="3"/>
        <v>120</v>
      </c>
      <c r="L76" s="534">
        <v>120</v>
      </c>
      <c r="M76" s="534"/>
      <c r="N76" s="247" t="e">
        <f>IF(L76="nio",0,IF(L76&gt;0,L76*I76/P76,0))*VLOOKUP(B76,'2-Kosten per locatie'!$A$14:$C$31,3,FALSE)</f>
        <v>#DIV/0!</v>
      </c>
      <c r="O76" s="247">
        <f>IF(M76&gt;0,M76*I76/Q76,0)*VLOOKUP(B76,'2-Kosten per locatie'!$A$14:$C$31,3,FALSE)</f>
        <v>0</v>
      </c>
      <c r="P76" s="334">
        <f>IF(L76="nio",0,IF(L76&gt;0,VLOOKUP(F76,'3-Productie normen'!A:O,VLOOKUP(L76,'3-Productie normen'!$B$38:$C$48,2,FALSE),FALSE)))</f>
        <v>0</v>
      </c>
      <c r="Q76" s="334">
        <f t="shared" si="4"/>
        <v>0</v>
      </c>
      <c r="R76" s="335" t="str">
        <f>VLOOKUP(F76,'3-Productie normen'!A:P,16,FALSE)</f>
        <v>B</v>
      </c>
      <c r="S76" s="335"/>
      <c r="U76" s="336">
        <f t="shared" si="5"/>
        <v>648</v>
      </c>
      <c r="V76" s="2"/>
    </row>
    <row r="77" spans="1:22" ht="14.1" customHeight="1">
      <c r="A77" s="75">
        <v>77</v>
      </c>
      <c r="B77" s="300" t="s">
        <v>38</v>
      </c>
      <c r="C77" s="481" t="s">
        <v>136</v>
      </c>
      <c r="D77" s="483" t="s">
        <v>152</v>
      </c>
      <c r="E77" s="72" t="s">
        <v>247</v>
      </c>
      <c r="F77" s="300" t="s">
        <v>110</v>
      </c>
      <c r="G77" s="72" t="s">
        <v>241</v>
      </c>
      <c r="H77" s="482" t="s">
        <v>197</v>
      </c>
      <c r="I77" s="496">
        <v>12.9</v>
      </c>
      <c r="J77" s="526"/>
      <c r="K77" s="333">
        <f t="shared" si="3"/>
        <v>200</v>
      </c>
      <c r="L77" s="534">
        <v>200</v>
      </c>
      <c r="M77" s="534"/>
      <c r="N77" s="247" t="e">
        <f>IF(L77="nio",0,IF(L77&gt;0,L77*I77/P77,0))*VLOOKUP(B77,'2-Kosten per locatie'!$A$14:$C$31,3,FALSE)</f>
        <v>#DIV/0!</v>
      </c>
      <c r="O77" s="247">
        <f>IF(M77&gt;0,M77*I77/Q77,0)*VLOOKUP(B77,'2-Kosten per locatie'!$A$14:$C$31,3,FALSE)</f>
        <v>0</v>
      </c>
      <c r="P77" s="334">
        <f>IF(L77="nio",0,IF(L77&gt;0,VLOOKUP(F77,'3-Productie normen'!A:O,VLOOKUP(L77,'3-Productie normen'!$B$38:$C$48,2,FALSE),FALSE)))</f>
        <v>0</v>
      </c>
      <c r="Q77" s="334">
        <f t="shared" si="4"/>
        <v>0</v>
      </c>
      <c r="R77" s="335" t="str">
        <f>VLOOKUP(F77,'3-Productie normen'!A:P,16,FALSE)</f>
        <v>B</v>
      </c>
      <c r="S77" s="335"/>
      <c r="U77" s="336">
        <f t="shared" si="5"/>
        <v>2580</v>
      </c>
      <c r="V77" s="2"/>
    </row>
    <row r="78" spans="1:22" ht="14.1" customHeight="1">
      <c r="A78" s="75">
        <v>78</v>
      </c>
      <c r="B78" s="300" t="s">
        <v>38</v>
      </c>
      <c r="C78" s="481" t="s">
        <v>136</v>
      </c>
      <c r="D78" s="483" t="s">
        <v>156</v>
      </c>
      <c r="E78" s="72" t="s">
        <v>247</v>
      </c>
      <c r="F78" s="300" t="s">
        <v>110</v>
      </c>
      <c r="G78" s="72" t="s">
        <v>241</v>
      </c>
      <c r="H78" s="482" t="s">
        <v>197</v>
      </c>
      <c r="I78" s="496">
        <v>12.7</v>
      </c>
      <c r="J78" s="526"/>
      <c r="K78" s="333">
        <f t="shared" si="3"/>
        <v>200</v>
      </c>
      <c r="L78" s="534">
        <v>200</v>
      </c>
      <c r="M78" s="534"/>
      <c r="N78" s="247" t="e">
        <f>IF(L78="nio",0,IF(L78&gt;0,L78*I78/P78,0))*VLOOKUP(B78,'2-Kosten per locatie'!$A$14:$C$31,3,FALSE)</f>
        <v>#DIV/0!</v>
      </c>
      <c r="O78" s="247">
        <f>IF(M78&gt;0,M78*I78/Q78,0)*VLOOKUP(B78,'2-Kosten per locatie'!$A$14:$C$31,3,FALSE)</f>
        <v>0</v>
      </c>
      <c r="P78" s="334">
        <f>IF(L78="nio",0,IF(L78&gt;0,VLOOKUP(F78,'3-Productie normen'!A:O,VLOOKUP(L78,'3-Productie normen'!$B$38:$C$48,2,FALSE),FALSE)))</f>
        <v>0</v>
      </c>
      <c r="Q78" s="334">
        <f t="shared" si="4"/>
        <v>0</v>
      </c>
      <c r="R78" s="335" t="str">
        <f>VLOOKUP(F78,'3-Productie normen'!A:P,16,FALSE)</f>
        <v>B</v>
      </c>
      <c r="S78" s="335"/>
      <c r="U78" s="336">
        <f t="shared" si="5"/>
        <v>2540</v>
      </c>
      <c r="V78" s="2"/>
    </row>
    <row r="79" spans="1:22" ht="14.1" customHeight="1">
      <c r="A79" s="75">
        <v>79</v>
      </c>
      <c r="B79" s="300" t="s">
        <v>38</v>
      </c>
      <c r="C79" s="481" t="s">
        <v>136</v>
      </c>
      <c r="D79" s="483" t="s">
        <v>157</v>
      </c>
      <c r="E79" s="72" t="s">
        <v>248</v>
      </c>
      <c r="F79" s="72" t="s">
        <v>88</v>
      </c>
      <c r="G79" s="72" t="s">
        <v>241</v>
      </c>
      <c r="H79" s="482" t="s">
        <v>197</v>
      </c>
      <c r="I79" s="496">
        <v>45.8</v>
      </c>
      <c r="J79" s="526"/>
      <c r="K79" s="333">
        <f t="shared" si="3"/>
        <v>120</v>
      </c>
      <c r="L79" s="534">
        <v>120</v>
      </c>
      <c r="M79" s="534"/>
      <c r="N79" s="247" t="e">
        <f>IF(L79="nio",0,IF(L79&gt;0,L79*I79/P79,0))*VLOOKUP(B79,'2-Kosten per locatie'!$A$14:$C$31,3,FALSE)</f>
        <v>#DIV/0!</v>
      </c>
      <c r="O79" s="247">
        <f>IF(M79&gt;0,M79*I79/Q79,0)*VLOOKUP(B79,'2-Kosten per locatie'!$A$14:$C$31,3,FALSE)</f>
        <v>0</v>
      </c>
      <c r="P79" s="334">
        <f>IF(L79="nio",0,IF(L79&gt;0,VLOOKUP(F79,'3-Productie normen'!A:O,VLOOKUP(L79,'3-Productie normen'!$B$38:$C$48,2,FALSE),FALSE)))</f>
        <v>0</v>
      </c>
      <c r="Q79" s="334">
        <f t="shared" si="4"/>
        <v>0</v>
      </c>
      <c r="R79" s="335" t="str">
        <f>VLOOKUP(F79,'3-Productie normen'!A:P,16,FALSE)</f>
        <v>B</v>
      </c>
      <c r="S79" s="335"/>
      <c r="U79" s="336">
        <f t="shared" si="5"/>
        <v>5496</v>
      </c>
      <c r="V79" s="2"/>
    </row>
    <row r="80" spans="1:22" ht="14.1" customHeight="1">
      <c r="A80" s="75">
        <v>80</v>
      </c>
      <c r="B80" s="300" t="s">
        <v>38</v>
      </c>
      <c r="C80" s="481" t="s">
        <v>136</v>
      </c>
      <c r="D80" s="483" t="s">
        <v>159</v>
      </c>
      <c r="E80" s="72" t="s">
        <v>198</v>
      </c>
      <c r="F80" s="72" t="s">
        <v>97</v>
      </c>
      <c r="G80" s="72" t="s">
        <v>208</v>
      </c>
      <c r="H80" s="482" t="s">
        <v>197</v>
      </c>
      <c r="I80" s="496">
        <v>42.9</v>
      </c>
      <c r="J80" s="526"/>
      <c r="K80" s="333">
        <f t="shared" si="3"/>
        <v>200</v>
      </c>
      <c r="L80" s="534">
        <v>200</v>
      </c>
      <c r="M80" s="534"/>
      <c r="N80" s="247" t="e">
        <f>IF(L80="nio",0,IF(L80&gt;0,L80*I80/P80,0))*VLOOKUP(B80,'2-Kosten per locatie'!$A$14:$C$31,3,FALSE)</f>
        <v>#DIV/0!</v>
      </c>
      <c r="O80" s="247">
        <f>IF(M80&gt;0,M80*I80/Q80,0)*VLOOKUP(B80,'2-Kosten per locatie'!$A$14:$C$31,3,FALSE)</f>
        <v>0</v>
      </c>
      <c r="P80" s="334">
        <f>IF(L80="nio",0,IF(L80&gt;0,VLOOKUP(F80,'3-Productie normen'!A:O,VLOOKUP(L80,'3-Productie normen'!$B$38:$C$48,2,FALSE),FALSE)))</f>
        <v>0</v>
      </c>
      <c r="Q80" s="334">
        <f t="shared" si="4"/>
        <v>0</v>
      </c>
      <c r="R80" s="335" t="str">
        <f>VLOOKUP(F80,'3-Productie normen'!A:P,16,FALSE)</f>
        <v>V</v>
      </c>
      <c r="S80" s="335"/>
      <c r="U80" s="336">
        <f t="shared" si="5"/>
        <v>8580</v>
      </c>
      <c r="V80" s="2"/>
    </row>
    <row r="81" spans="1:22" ht="14.1" customHeight="1">
      <c r="A81" s="75">
        <v>81</v>
      </c>
      <c r="B81" s="300" t="s">
        <v>38</v>
      </c>
      <c r="C81" s="481" t="s">
        <v>136</v>
      </c>
      <c r="D81" s="483" t="s">
        <v>160</v>
      </c>
      <c r="E81" s="72" t="s">
        <v>248</v>
      </c>
      <c r="F81" s="72" t="s">
        <v>88</v>
      </c>
      <c r="G81" s="72" t="s">
        <v>241</v>
      </c>
      <c r="H81" s="482" t="s">
        <v>197</v>
      </c>
      <c r="I81" s="496">
        <v>98.9</v>
      </c>
      <c r="J81" s="526"/>
      <c r="K81" s="333">
        <f t="shared" si="3"/>
        <v>120</v>
      </c>
      <c r="L81" s="534">
        <v>120</v>
      </c>
      <c r="M81" s="534"/>
      <c r="N81" s="247" t="e">
        <f>IF(L81="nio",0,IF(L81&gt;0,L81*I81/P81,0))*VLOOKUP(B81,'2-Kosten per locatie'!$A$14:$C$31,3,FALSE)</f>
        <v>#DIV/0!</v>
      </c>
      <c r="O81" s="247">
        <f>IF(M81&gt;0,M81*I81/Q81,0)*VLOOKUP(B81,'2-Kosten per locatie'!$A$14:$C$31,3,FALSE)</f>
        <v>0</v>
      </c>
      <c r="P81" s="334">
        <f>IF(L81="nio",0,IF(L81&gt;0,VLOOKUP(F81,'3-Productie normen'!A:O,VLOOKUP(L81,'3-Productie normen'!$B$38:$C$48,2,FALSE),FALSE)))</f>
        <v>0</v>
      </c>
      <c r="Q81" s="334">
        <f t="shared" si="4"/>
        <v>0</v>
      </c>
      <c r="R81" s="335" t="str">
        <f>VLOOKUP(F81,'3-Productie normen'!A:P,16,FALSE)</f>
        <v>B</v>
      </c>
      <c r="S81" s="335"/>
      <c r="U81" s="336">
        <f t="shared" si="5"/>
        <v>11868</v>
      </c>
      <c r="V81" s="2"/>
    </row>
    <row r="82" spans="1:22" ht="14.1" customHeight="1">
      <c r="A82" s="75">
        <v>82</v>
      </c>
      <c r="B82" s="300" t="s">
        <v>38</v>
      </c>
      <c r="C82" s="481" t="s">
        <v>136</v>
      </c>
      <c r="D82" s="483" t="s">
        <v>165</v>
      </c>
      <c r="E82" s="72" t="s">
        <v>198</v>
      </c>
      <c r="F82" s="72" t="s">
        <v>97</v>
      </c>
      <c r="G82" s="72" t="s">
        <v>208</v>
      </c>
      <c r="H82" s="482" t="s">
        <v>197</v>
      </c>
      <c r="I82" s="496">
        <v>40.9</v>
      </c>
      <c r="J82" s="526"/>
      <c r="K82" s="333">
        <f t="shared" si="3"/>
        <v>200</v>
      </c>
      <c r="L82" s="534">
        <v>200</v>
      </c>
      <c r="M82" s="534"/>
      <c r="N82" s="247" t="e">
        <f>IF(L82="nio",0,IF(L82&gt;0,L82*I82/P82,0))*VLOOKUP(B82,'2-Kosten per locatie'!$A$14:$C$31,3,FALSE)</f>
        <v>#DIV/0!</v>
      </c>
      <c r="O82" s="247">
        <f>IF(M82&gt;0,M82*I82/Q82,0)*VLOOKUP(B82,'2-Kosten per locatie'!$A$14:$C$31,3,FALSE)</f>
        <v>0</v>
      </c>
      <c r="P82" s="334">
        <f>IF(L82="nio",0,IF(L82&gt;0,VLOOKUP(F82,'3-Productie normen'!A:O,VLOOKUP(L82,'3-Productie normen'!$B$38:$C$48,2,FALSE),FALSE)))</f>
        <v>0</v>
      </c>
      <c r="Q82" s="334">
        <f t="shared" si="4"/>
        <v>0</v>
      </c>
      <c r="R82" s="335" t="str">
        <f>VLOOKUP(F82,'3-Productie normen'!A:P,16,FALSE)</f>
        <v>V</v>
      </c>
      <c r="S82" s="335"/>
      <c r="U82" s="336">
        <f t="shared" si="5"/>
        <v>8180</v>
      </c>
      <c r="V82" s="2"/>
    </row>
    <row r="83" spans="1:22" ht="14.1" customHeight="1">
      <c r="A83" s="75">
        <v>83</v>
      </c>
      <c r="B83" s="300" t="s">
        <v>38</v>
      </c>
      <c r="C83" s="481" t="s">
        <v>136</v>
      </c>
      <c r="D83" s="483" t="s">
        <v>166</v>
      </c>
      <c r="E83" s="72" t="s">
        <v>236</v>
      </c>
      <c r="F83" s="72" t="s">
        <v>95</v>
      </c>
      <c r="G83" s="72" t="s">
        <v>237</v>
      </c>
      <c r="H83" s="482" t="s">
        <v>238</v>
      </c>
      <c r="I83" s="496">
        <v>38.299999999999997</v>
      </c>
      <c r="J83" s="526"/>
      <c r="K83" s="333">
        <f t="shared" si="3"/>
        <v>200</v>
      </c>
      <c r="L83" s="534">
        <v>200</v>
      </c>
      <c r="M83" s="534"/>
      <c r="N83" s="247" t="e">
        <f>IF(L83="nio",0,IF(L83&gt;0,L83*I83/P83,0))*VLOOKUP(B83,'2-Kosten per locatie'!$A$14:$C$31,3,FALSE)</f>
        <v>#DIV/0!</v>
      </c>
      <c r="O83" s="247">
        <f>IF(M83&gt;0,M83*I83/Q83,0)*VLOOKUP(B83,'2-Kosten per locatie'!$A$14:$C$31,3,FALSE)</f>
        <v>0</v>
      </c>
      <c r="P83" s="334">
        <f>IF(L83="nio",0,IF(L83&gt;0,VLOOKUP(F83,'3-Productie normen'!A:O,VLOOKUP(L83,'3-Productie normen'!$B$38:$C$48,2,FALSE),FALSE)))</f>
        <v>0</v>
      </c>
      <c r="Q83" s="334">
        <f t="shared" si="4"/>
        <v>0</v>
      </c>
      <c r="R83" s="335" t="str">
        <f>VLOOKUP(F83,'3-Productie normen'!A:P,16,FALSE)</f>
        <v>V</v>
      </c>
      <c r="S83" s="335"/>
      <c r="U83" s="336">
        <f t="shared" si="5"/>
        <v>7659.9999999999991</v>
      </c>
      <c r="V83" s="2"/>
    </row>
    <row r="84" spans="1:22" ht="14.1" customHeight="1">
      <c r="A84" s="75">
        <v>84</v>
      </c>
      <c r="B84" s="300" t="s">
        <v>38</v>
      </c>
      <c r="C84" s="481" t="s">
        <v>136</v>
      </c>
      <c r="D84" s="483" t="s">
        <v>249</v>
      </c>
      <c r="E84" s="72" t="s">
        <v>191</v>
      </c>
      <c r="F84" s="300" t="s">
        <v>111</v>
      </c>
      <c r="G84" s="72" t="s">
        <v>208</v>
      </c>
      <c r="H84" s="482" t="s">
        <v>197</v>
      </c>
      <c r="I84" s="496">
        <v>5.8</v>
      </c>
      <c r="J84" s="526"/>
      <c r="K84" s="333">
        <f t="shared" si="3"/>
        <v>0</v>
      </c>
      <c r="L84" s="534" t="s">
        <v>148</v>
      </c>
      <c r="M84" s="534"/>
      <c r="N84" s="247">
        <f>IF(L84="nio",0,IF(L84&gt;0,L84*I84/P84,0))*VLOOKUP(B84,'2-Kosten per locatie'!$A$14:$C$31,3,FALSE)</f>
        <v>0</v>
      </c>
      <c r="O84" s="247">
        <f>IF(M84&gt;0,M84*I84/Q84,0)*VLOOKUP(B84,'2-Kosten per locatie'!$A$14:$C$31,3,FALSE)</f>
        <v>0</v>
      </c>
      <c r="P84" s="334">
        <f>IF(L84="nio",0,IF(L84&gt;0,VLOOKUP(F84,'3-Productie normen'!A:O,VLOOKUP(L84,'3-Productie normen'!$B$38:$C$48,2,FALSE),FALSE)))</f>
        <v>0</v>
      </c>
      <c r="Q84" s="334">
        <f t="shared" si="4"/>
        <v>0</v>
      </c>
      <c r="R84" s="335" t="str">
        <f>VLOOKUP(F84,'3-Productie normen'!A:P,16,FALSE)</f>
        <v>nvt</v>
      </c>
      <c r="S84" s="335"/>
      <c r="U84" s="336">
        <f t="shared" si="5"/>
        <v>0</v>
      </c>
      <c r="V84" s="2"/>
    </row>
    <row r="85" spans="1:22" ht="14.1" customHeight="1">
      <c r="A85" s="75">
        <v>85</v>
      </c>
      <c r="B85" s="300" t="s">
        <v>38</v>
      </c>
      <c r="C85" s="481" t="s">
        <v>136</v>
      </c>
      <c r="D85" s="483" t="s">
        <v>167</v>
      </c>
      <c r="E85" s="72" t="s">
        <v>186</v>
      </c>
      <c r="F85" s="300" t="s">
        <v>106</v>
      </c>
      <c r="G85" s="72" t="s">
        <v>208</v>
      </c>
      <c r="H85" s="482" t="s">
        <v>188</v>
      </c>
      <c r="I85" s="496">
        <v>4.2</v>
      </c>
      <c r="J85" s="526"/>
      <c r="K85" s="333">
        <f t="shared" si="3"/>
        <v>200</v>
      </c>
      <c r="L85" s="534">
        <v>200</v>
      </c>
      <c r="M85" s="534"/>
      <c r="N85" s="247" t="e">
        <f>IF(L85="nio",0,IF(L85&gt;0,L85*I85/P85,0))*VLOOKUP(B85,'2-Kosten per locatie'!$A$14:$C$31,3,FALSE)</f>
        <v>#DIV/0!</v>
      </c>
      <c r="O85" s="247">
        <f>IF(M85&gt;0,M85*I85/Q85,0)*VLOOKUP(B85,'2-Kosten per locatie'!$A$14:$C$31,3,FALSE)</f>
        <v>0</v>
      </c>
      <c r="P85" s="334">
        <f>IF(L85="nio",0,IF(L85&gt;0,VLOOKUP(F85,'3-Productie normen'!A:O,VLOOKUP(L85,'3-Productie normen'!$B$38:$C$48,2,FALSE),FALSE)))</f>
        <v>0</v>
      </c>
      <c r="Q85" s="334">
        <f t="shared" si="4"/>
        <v>0</v>
      </c>
      <c r="R85" s="335" t="str">
        <f>VLOOKUP(F85,'3-Productie normen'!A:P,16,FALSE)</f>
        <v>S</v>
      </c>
      <c r="S85" s="335"/>
      <c r="U85" s="336">
        <f t="shared" si="5"/>
        <v>840</v>
      </c>
      <c r="V85" s="2"/>
    </row>
    <row r="86" spans="1:22" ht="14.1" customHeight="1">
      <c r="A86" s="75">
        <v>86</v>
      </c>
      <c r="B86" s="300" t="s">
        <v>38</v>
      </c>
      <c r="C86" s="481" t="s">
        <v>136</v>
      </c>
      <c r="D86" s="483" t="s">
        <v>168</v>
      </c>
      <c r="E86" s="72" t="s">
        <v>198</v>
      </c>
      <c r="F86" s="72" t="s">
        <v>97</v>
      </c>
      <c r="G86" s="72" t="s">
        <v>208</v>
      </c>
      <c r="H86" s="482" t="s">
        <v>197</v>
      </c>
      <c r="I86" s="496">
        <v>49.6</v>
      </c>
      <c r="J86" s="526"/>
      <c r="K86" s="333">
        <f t="shared" si="3"/>
        <v>200</v>
      </c>
      <c r="L86" s="534">
        <v>200</v>
      </c>
      <c r="M86" s="534"/>
      <c r="N86" s="247" t="e">
        <f>IF(L86="nio",0,IF(L86&gt;0,L86*I86/P86,0))*VLOOKUP(B86,'2-Kosten per locatie'!$A$14:$C$31,3,FALSE)</f>
        <v>#DIV/0!</v>
      </c>
      <c r="O86" s="247">
        <f>IF(M86&gt;0,M86*I86/Q86,0)*VLOOKUP(B86,'2-Kosten per locatie'!$A$14:$C$31,3,FALSE)</f>
        <v>0</v>
      </c>
      <c r="P86" s="334">
        <f>IF(L86="nio",0,IF(L86&gt;0,VLOOKUP(F86,'3-Productie normen'!A:O,VLOOKUP(L86,'3-Productie normen'!$B$38:$C$48,2,FALSE),FALSE)))</f>
        <v>0</v>
      </c>
      <c r="Q86" s="334">
        <f t="shared" si="4"/>
        <v>0</v>
      </c>
      <c r="R86" s="335" t="str">
        <f>VLOOKUP(F86,'3-Productie normen'!A:P,16,FALSE)</f>
        <v>V</v>
      </c>
      <c r="S86" s="335"/>
      <c r="U86" s="336">
        <f t="shared" si="5"/>
        <v>9920</v>
      </c>
      <c r="V86" s="2"/>
    </row>
    <row r="87" spans="1:22" ht="14.1" customHeight="1">
      <c r="A87" s="75">
        <v>87</v>
      </c>
      <c r="B87" s="300" t="s">
        <v>38</v>
      </c>
      <c r="C87" s="481" t="s">
        <v>136</v>
      </c>
      <c r="D87" s="483" t="s">
        <v>170</v>
      </c>
      <c r="E87" s="72" t="s">
        <v>250</v>
      </c>
      <c r="F87" s="72" t="s">
        <v>100</v>
      </c>
      <c r="G87" s="72" t="s">
        <v>139</v>
      </c>
      <c r="H87" s="482" t="s">
        <v>139</v>
      </c>
      <c r="I87" s="496">
        <v>80.7</v>
      </c>
      <c r="J87" s="526"/>
      <c r="K87" s="333">
        <f t="shared" si="3"/>
        <v>200</v>
      </c>
      <c r="L87" s="534">
        <v>200</v>
      </c>
      <c r="M87" s="534"/>
      <c r="N87" s="247" t="e">
        <f>IF(L87="nio",0,IF(L87&gt;0,L87*I87/P87,0))*VLOOKUP(B87,'2-Kosten per locatie'!$A$14:$C$31,3,FALSE)</f>
        <v>#DIV/0!</v>
      </c>
      <c r="O87" s="247">
        <f>IF(M87&gt;0,M87*I87/Q87,0)*VLOOKUP(B87,'2-Kosten per locatie'!$A$14:$C$31,3,FALSE)</f>
        <v>0</v>
      </c>
      <c r="P87" s="334">
        <f>IF(L87="nio",0,IF(L87&gt;0,VLOOKUP(F87,'3-Productie normen'!A:O,VLOOKUP(L87,'3-Productie normen'!$B$38:$C$48,2,FALSE),FALSE)))</f>
        <v>0</v>
      </c>
      <c r="Q87" s="334">
        <f t="shared" si="4"/>
        <v>0</v>
      </c>
      <c r="R87" s="335" t="str">
        <f>VLOOKUP(F87,'3-Productie normen'!A:P,16,FALSE)</f>
        <v>L</v>
      </c>
      <c r="S87" s="335"/>
      <c r="U87" s="336">
        <f t="shared" si="5"/>
        <v>16140</v>
      </c>
      <c r="V87" s="2"/>
    </row>
    <row r="88" spans="1:22" ht="14.1" customHeight="1">
      <c r="A88" s="75">
        <v>88</v>
      </c>
      <c r="B88" s="300" t="s">
        <v>38</v>
      </c>
      <c r="C88" s="481" t="s">
        <v>136</v>
      </c>
      <c r="D88" s="483" t="s">
        <v>172</v>
      </c>
      <c r="E88" s="72" t="s">
        <v>251</v>
      </c>
      <c r="F88" s="72" t="s">
        <v>99</v>
      </c>
      <c r="G88" s="72" t="s">
        <v>139</v>
      </c>
      <c r="H88" s="482" t="s">
        <v>139</v>
      </c>
      <c r="I88" s="496">
        <v>51.5</v>
      </c>
      <c r="J88" s="526"/>
      <c r="K88" s="333">
        <f t="shared" si="3"/>
        <v>200</v>
      </c>
      <c r="L88" s="534">
        <v>200</v>
      </c>
      <c r="M88" s="534"/>
      <c r="N88" s="247" t="e">
        <f>IF(L88="nio",0,IF(L88&gt;0,L88*I88/P88,0))*VLOOKUP(B88,'2-Kosten per locatie'!$A$14:$C$31,3,FALSE)</f>
        <v>#DIV/0!</v>
      </c>
      <c r="O88" s="247">
        <f>IF(M88&gt;0,M88*I88/Q88,0)*VLOOKUP(B88,'2-Kosten per locatie'!$A$14:$C$31,3,FALSE)</f>
        <v>0</v>
      </c>
      <c r="P88" s="334">
        <f>IF(L88="nio",0,IF(L88&gt;0,VLOOKUP(F88,'3-Productie normen'!A:O,VLOOKUP(L88,'3-Productie normen'!$B$38:$C$48,2,FALSE),FALSE)))</f>
        <v>0</v>
      </c>
      <c r="Q88" s="334">
        <f t="shared" si="4"/>
        <v>0</v>
      </c>
      <c r="R88" s="335" t="str">
        <f>VLOOKUP(F88,'3-Productie normen'!A:P,16,FALSE)</f>
        <v>S</v>
      </c>
      <c r="S88" s="335"/>
      <c r="U88" s="336">
        <f t="shared" si="5"/>
        <v>10300</v>
      </c>
      <c r="V88" s="2"/>
    </row>
    <row r="89" spans="1:22" ht="14.1" customHeight="1">
      <c r="A89" s="75">
        <v>89</v>
      </c>
      <c r="B89" s="300" t="s">
        <v>38</v>
      </c>
      <c r="C89" s="481" t="s">
        <v>136</v>
      </c>
      <c r="D89" s="483" t="s">
        <v>173</v>
      </c>
      <c r="E89" s="72" t="s">
        <v>252</v>
      </c>
      <c r="F89" s="72" t="s">
        <v>100</v>
      </c>
      <c r="G89" s="72" t="s">
        <v>241</v>
      </c>
      <c r="H89" s="482" t="s">
        <v>197</v>
      </c>
      <c r="I89" s="496">
        <v>122.8</v>
      </c>
      <c r="J89" s="526"/>
      <c r="K89" s="333">
        <f t="shared" si="3"/>
        <v>200</v>
      </c>
      <c r="L89" s="534">
        <v>200</v>
      </c>
      <c r="M89" s="534"/>
      <c r="N89" s="247" t="e">
        <f>IF(L89="nio",0,IF(L89&gt;0,L89*I89/P89,0))*VLOOKUP(B89,'2-Kosten per locatie'!$A$14:$C$31,3,FALSE)</f>
        <v>#DIV/0!</v>
      </c>
      <c r="O89" s="247">
        <f>IF(M89&gt;0,M89*I89/Q89,0)*VLOOKUP(B89,'2-Kosten per locatie'!$A$14:$C$31,3,FALSE)</f>
        <v>0</v>
      </c>
      <c r="P89" s="334">
        <f>IF(L89="nio",0,IF(L89&gt;0,VLOOKUP(F89,'3-Productie normen'!A:O,VLOOKUP(L89,'3-Productie normen'!$B$38:$C$48,2,FALSE),FALSE)))</f>
        <v>0</v>
      </c>
      <c r="Q89" s="334">
        <f t="shared" si="4"/>
        <v>0</v>
      </c>
      <c r="R89" s="335" t="str">
        <f>VLOOKUP(F89,'3-Productie normen'!A:P,16,FALSE)</f>
        <v>L</v>
      </c>
      <c r="S89" s="335"/>
      <c r="U89" s="336">
        <f t="shared" si="5"/>
        <v>24560</v>
      </c>
      <c r="V89" s="2"/>
    </row>
    <row r="90" spans="1:22" ht="14.1" customHeight="1">
      <c r="A90" s="75">
        <v>90</v>
      </c>
      <c r="B90" s="300" t="s">
        <v>38</v>
      </c>
      <c r="C90" s="481" t="s">
        <v>136</v>
      </c>
      <c r="D90" s="483" t="s">
        <v>253</v>
      </c>
      <c r="E90" s="72" t="s">
        <v>254</v>
      </c>
      <c r="F90" s="72" t="s">
        <v>97</v>
      </c>
      <c r="G90" s="72" t="s">
        <v>139</v>
      </c>
      <c r="H90" s="482" t="s">
        <v>139</v>
      </c>
      <c r="I90" s="496">
        <v>25</v>
      </c>
      <c r="J90" s="526"/>
      <c r="K90" s="333">
        <f t="shared" si="3"/>
        <v>200</v>
      </c>
      <c r="L90" s="534">
        <v>200</v>
      </c>
      <c r="M90" s="534"/>
      <c r="N90" s="247" t="e">
        <f>IF(L90="nio",0,IF(L90&gt;0,L90*I90/P90,0))*VLOOKUP(B90,'2-Kosten per locatie'!$A$14:$C$31,3,FALSE)</f>
        <v>#DIV/0!</v>
      </c>
      <c r="O90" s="247">
        <f>IF(M90&gt;0,M90*I90/Q90,0)*VLOOKUP(B90,'2-Kosten per locatie'!$A$14:$C$31,3,FALSE)</f>
        <v>0</v>
      </c>
      <c r="P90" s="334">
        <f>IF(L90="nio",0,IF(L90&gt;0,VLOOKUP(F90,'3-Productie normen'!A:O,VLOOKUP(L90,'3-Productie normen'!$B$38:$C$48,2,FALSE),FALSE)))</f>
        <v>0</v>
      </c>
      <c r="Q90" s="334">
        <f t="shared" si="4"/>
        <v>0</v>
      </c>
      <c r="R90" s="335" t="str">
        <f>VLOOKUP(F90,'3-Productie normen'!A:P,16,FALSE)</f>
        <v>V</v>
      </c>
      <c r="S90" s="335"/>
      <c r="U90" s="336">
        <f t="shared" si="5"/>
        <v>5000</v>
      </c>
      <c r="V90" s="2"/>
    </row>
    <row r="91" spans="1:22" ht="14.1" customHeight="1">
      <c r="A91" s="75">
        <v>91</v>
      </c>
      <c r="B91" s="300" t="s">
        <v>38</v>
      </c>
      <c r="C91" s="481" t="s">
        <v>136</v>
      </c>
      <c r="D91" s="483" t="s">
        <v>176</v>
      </c>
      <c r="E91" s="72" t="s">
        <v>255</v>
      </c>
      <c r="F91" s="72" t="s">
        <v>106</v>
      </c>
      <c r="G91" s="72" t="s">
        <v>208</v>
      </c>
      <c r="H91" s="482" t="s">
        <v>188</v>
      </c>
      <c r="I91" s="496">
        <v>15.8</v>
      </c>
      <c r="J91" s="526"/>
      <c r="K91" s="333">
        <f t="shared" si="3"/>
        <v>400</v>
      </c>
      <c r="L91" s="534">
        <v>200</v>
      </c>
      <c r="M91" s="534">
        <v>200</v>
      </c>
      <c r="N91" s="247" t="e">
        <f>IF(L91="nio",0,IF(L91&gt;0,L91*I91/P91,0))*VLOOKUP(B91,'2-Kosten per locatie'!$A$14:$C$31,3,FALSE)</f>
        <v>#DIV/0!</v>
      </c>
      <c r="O91" s="247" t="e">
        <f>IF(M91&gt;0,M91*I91/Q91,0)*VLOOKUP(B91,'2-Kosten per locatie'!$A$14:$C$31,3,FALSE)</f>
        <v>#DIV/0!</v>
      </c>
      <c r="P91" s="334">
        <f>IF(L91="nio",0,IF(L91&gt;0,VLOOKUP(F91,'3-Productie normen'!A:O,VLOOKUP(L91,'3-Productie normen'!$B$38:$C$48,2,FALSE),FALSE)))</f>
        <v>0</v>
      </c>
      <c r="Q91" s="334">
        <f t="shared" si="4"/>
        <v>0</v>
      </c>
      <c r="R91" s="335" t="str">
        <f>VLOOKUP(F91,'3-Productie normen'!A:P,16,FALSE)</f>
        <v>S</v>
      </c>
      <c r="S91" s="335"/>
      <c r="U91" s="336">
        <f t="shared" si="5"/>
        <v>6320</v>
      </c>
      <c r="V91" s="2"/>
    </row>
    <row r="92" spans="1:22" ht="14.1" customHeight="1">
      <c r="A92" s="75">
        <v>92</v>
      </c>
      <c r="B92" s="300" t="s">
        <v>38</v>
      </c>
      <c r="C92" s="481" t="s">
        <v>136</v>
      </c>
      <c r="D92" s="483" t="s">
        <v>177</v>
      </c>
      <c r="E92" s="72" t="s">
        <v>255</v>
      </c>
      <c r="F92" s="72" t="s">
        <v>106</v>
      </c>
      <c r="G92" s="72" t="s">
        <v>208</v>
      </c>
      <c r="H92" s="482" t="s">
        <v>188</v>
      </c>
      <c r="I92" s="496">
        <v>14.4</v>
      </c>
      <c r="J92" s="526"/>
      <c r="K92" s="333">
        <f t="shared" si="3"/>
        <v>400</v>
      </c>
      <c r="L92" s="534">
        <v>200</v>
      </c>
      <c r="M92" s="534">
        <v>200</v>
      </c>
      <c r="N92" s="247" t="e">
        <f>IF(L92="nio",0,IF(L92&gt;0,L92*I92/P92,0))*VLOOKUP(B92,'2-Kosten per locatie'!$A$14:$C$31,3,FALSE)</f>
        <v>#DIV/0!</v>
      </c>
      <c r="O92" s="247" t="e">
        <f>IF(M92&gt;0,M92*I92/Q92,0)*VLOOKUP(B92,'2-Kosten per locatie'!$A$14:$C$31,3,FALSE)</f>
        <v>#DIV/0!</v>
      </c>
      <c r="P92" s="334">
        <f>IF(L92="nio",0,IF(L92&gt;0,VLOOKUP(F92,'3-Productie normen'!A:O,VLOOKUP(L92,'3-Productie normen'!$B$38:$C$48,2,FALSE),FALSE)))</f>
        <v>0</v>
      </c>
      <c r="Q92" s="334">
        <f t="shared" si="4"/>
        <v>0</v>
      </c>
      <c r="R92" s="335" t="str">
        <f>VLOOKUP(F92,'3-Productie normen'!A:P,16,FALSE)</f>
        <v>S</v>
      </c>
      <c r="S92" s="335"/>
      <c r="U92" s="336">
        <f t="shared" si="5"/>
        <v>5760</v>
      </c>
      <c r="V92" s="2"/>
    </row>
    <row r="93" spans="1:22" ht="14.1" customHeight="1">
      <c r="A93" s="75">
        <v>93</v>
      </c>
      <c r="B93" s="300" t="s">
        <v>38</v>
      </c>
      <c r="C93" s="481" t="s">
        <v>136</v>
      </c>
      <c r="D93" s="483" t="s">
        <v>181</v>
      </c>
      <c r="E93" s="72" t="s">
        <v>198</v>
      </c>
      <c r="F93" s="72" t="s">
        <v>97</v>
      </c>
      <c r="G93" s="72" t="s">
        <v>208</v>
      </c>
      <c r="H93" s="482" t="s">
        <v>197</v>
      </c>
      <c r="I93" s="496">
        <v>45.3</v>
      </c>
      <c r="J93" s="526"/>
      <c r="K93" s="333">
        <f t="shared" si="3"/>
        <v>200</v>
      </c>
      <c r="L93" s="534">
        <v>200</v>
      </c>
      <c r="M93" s="534"/>
      <c r="N93" s="247" t="e">
        <f>IF(L93="nio",0,IF(L93&gt;0,L93*I93/P93,0))*VLOOKUP(B93,'2-Kosten per locatie'!$A$14:$C$31,3,FALSE)</f>
        <v>#DIV/0!</v>
      </c>
      <c r="O93" s="247">
        <f>IF(M93&gt;0,M93*I93/Q93,0)*VLOOKUP(B93,'2-Kosten per locatie'!$A$14:$C$31,3,FALSE)</f>
        <v>0</v>
      </c>
      <c r="P93" s="334">
        <f>IF(L93="nio",0,IF(L93&gt;0,VLOOKUP(F93,'3-Productie normen'!A:O,VLOOKUP(L93,'3-Productie normen'!$B$38:$C$48,2,FALSE),FALSE)))</f>
        <v>0</v>
      </c>
      <c r="Q93" s="334">
        <f t="shared" si="4"/>
        <v>0</v>
      </c>
      <c r="R93" s="335" t="str">
        <f>VLOOKUP(F93,'3-Productie normen'!A:P,16,FALSE)</f>
        <v>V</v>
      </c>
      <c r="S93" s="335"/>
      <c r="U93" s="336">
        <f t="shared" si="5"/>
        <v>9060</v>
      </c>
      <c r="V93" s="2"/>
    </row>
    <row r="94" spans="1:22" ht="14.1" customHeight="1">
      <c r="A94" s="75">
        <v>94</v>
      </c>
      <c r="B94" s="300" t="s">
        <v>38</v>
      </c>
      <c r="C94" s="481" t="s">
        <v>136</v>
      </c>
      <c r="D94" s="483" t="s">
        <v>183</v>
      </c>
      <c r="E94" s="72" t="s">
        <v>138</v>
      </c>
      <c r="F94" s="300" t="s">
        <v>100</v>
      </c>
      <c r="G94" s="72" t="s">
        <v>139</v>
      </c>
      <c r="H94" s="482" t="s">
        <v>139</v>
      </c>
      <c r="I94" s="496">
        <v>67.900000000000006</v>
      </c>
      <c r="J94" s="526"/>
      <c r="K94" s="333">
        <f t="shared" si="3"/>
        <v>200</v>
      </c>
      <c r="L94" s="534">
        <v>200</v>
      </c>
      <c r="M94" s="534"/>
      <c r="N94" s="247" t="e">
        <f>IF(L94="nio",0,IF(L94&gt;0,L94*I94/P94,0))*VLOOKUP(B94,'2-Kosten per locatie'!$A$14:$C$31,3,FALSE)</f>
        <v>#DIV/0!</v>
      </c>
      <c r="O94" s="247">
        <f>IF(M94&gt;0,M94*I94/Q94,0)*VLOOKUP(B94,'2-Kosten per locatie'!$A$14:$C$31,3,FALSE)</f>
        <v>0</v>
      </c>
      <c r="P94" s="334">
        <f>IF(L94="nio",0,IF(L94&gt;0,VLOOKUP(F94,'3-Productie normen'!A:O,VLOOKUP(L94,'3-Productie normen'!$B$38:$C$48,2,FALSE),FALSE)))</f>
        <v>0</v>
      </c>
      <c r="Q94" s="334">
        <f t="shared" si="4"/>
        <v>0</v>
      </c>
      <c r="R94" s="335" t="str">
        <f>VLOOKUP(F94,'3-Productie normen'!A:P,16,FALSE)</f>
        <v>L</v>
      </c>
      <c r="S94" s="335"/>
      <c r="U94" s="336">
        <f t="shared" si="5"/>
        <v>13580.000000000002</v>
      </c>
      <c r="V94" s="2"/>
    </row>
    <row r="95" spans="1:22" ht="14.1" customHeight="1">
      <c r="A95" s="75">
        <v>95</v>
      </c>
      <c r="B95" s="300" t="s">
        <v>38</v>
      </c>
      <c r="C95" s="481" t="s">
        <v>136</v>
      </c>
      <c r="D95" s="483" t="s">
        <v>256</v>
      </c>
      <c r="E95" s="72" t="s">
        <v>247</v>
      </c>
      <c r="F95" s="300" t="s">
        <v>110</v>
      </c>
      <c r="G95" s="72" t="s">
        <v>241</v>
      </c>
      <c r="H95" s="482" t="s">
        <v>197</v>
      </c>
      <c r="I95" s="496">
        <v>17.8</v>
      </c>
      <c r="J95" s="526"/>
      <c r="K95" s="333">
        <f t="shared" si="3"/>
        <v>200</v>
      </c>
      <c r="L95" s="534">
        <v>200</v>
      </c>
      <c r="M95" s="534"/>
      <c r="N95" s="247" t="e">
        <f>IF(L95="nio",0,IF(L95&gt;0,L95*I95/P95,0))*VLOOKUP(B95,'2-Kosten per locatie'!$A$14:$C$31,3,FALSE)</f>
        <v>#DIV/0!</v>
      </c>
      <c r="O95" s="247">
        <f>IF(M95&gt;0,M95*I95/Q95,0)*VLOOKUP(B95,'2-Kosten per locatie'!$A$14:$C$31,3,FALSE)</f>
        <v>0</v>
      </c>
      <c r="P95" s="334">
        <f>IF(L95="nio",0,IF(L95&gt;0,VLOOKUP(F95,'3-Productie normen'!A:O,VLOOKUP(L95,'3-Productie normen'!$B$38:$C$48,2,FALSE),FALSE)))</f>
        <v>0</v>
      </c>
      <c r="Q95" s="334">
        <f t="shared" si="4"/>
        <v>0</v>
      </c>
      <c r="R95" s="335" t="str">
        <f>VLOOKUP(F95,'3-Productie normen'!A:P,16,FALSE)</f>
        <v>B</v>
      </c>
      <c r="S95" s="335"/>
      <c r="U95" s="336">
        <f t="shared" si="5"/>
        <v>3560</v>
      </c>
      <c r="V95" s="2"/>
    </row>
    <row r="96" spans="1:22" ht="14.1" customHeight="1">
      <c r="A96" s="75">
        <v>96</v>
      </c>
      <c r="B96" s="300" t="s">
        <v>38</v>
      </c>
      <c r="C96" s="481" t="s">
        <v>136</v>
      </c>
      <c r="D96" s="483" t="s">
        <v>257</v>
      </c>
      <c r="E96" s="72" t="s">
        <v>258</v>
      </c>
      <c r="F96" s="300" t="s">
        <v>100</v>
      </c>
      <c r="G96" s="72" t="s">
        <v>139</v>
      </c>
      <c r="H96" s="482" t="s">
        <v>139</v>
      </c>
      <c r="I96" s="496">
        <v>44.4</v>
      </c>
      <c r="J96" s="526"/>
      <c r="K96" s="333">
        <f t="shared" si="3"/>
        <v>200</v>
      </c>
      <c r="L96" s="534">
        <v>200</v>
      </c>
      <c r="M96" s="534"/>
      <c r="N96" s="247" t="e">
        <f>IF(L96="nio",0,IF(L96&gt;0,L96*I96/P96,0))*VLOOKUP(B96,'2-Kosten per locatie'!$A$14:$C$31,3,FALSE)</f>
        <v>#DIV/0!</v>
      </c>
      <c r="O96" s="247">
        <f>IF(M96&gt;0,M96*I96/Q96,0)*VLOOKUP(B96,'2-Kosten per locatie'!$A$14:$C$31,3,FALSE)</f>
        <v>0</v>
      </c>
      <c r="P96" s="334">
        <f>IF(L96="nio",0,IF(L96&gt;0,VLOOKUP(F96,'3-Productie normen'!A:O,VLOOKUP(L96,'3-Productie normen'!$B$38:$C$48,2,FALSE),FALSE)))</f>
        <v>0</v>
      </c>
      <c r="Q96" s="334">
        <f t="shared" si="4"/>
        <v>0</v>
      </c>
      <c r="R96" s="335" t="str">
        <f>VLOOKUP(F96,'3-Productie normen'!A:P,16,FALSE)</f>
        <v>L</v>
      </c>
      <c r="S96" s="335"/>
      <c r="U96" s="336">
        <f t="shared" si="5"/>
        <v>8880</v>
      </c>
      <c r="V96" s="2"/>
    </row>
    <row r="97" spans="1:22" ht="14.1" customHeight="1">
      <c r="A97" s="75">
        <v>97</v>
      </c>
      <c r="B97" s="300" t="s">
        <v>38</v>
      </c>
      <c r="C97" s="481" t="s">
        <v>136</v>
      </c>
      <c r="D97" s="483" t="s">
        <v>259</v>
      </c>
      <c r="E97" s="72" t="s">
        <v>198</v>
      </c>
      <c r="F97" s="72" t="s">
        <v>97</v>
      </c>
      <c r="G97" s="72" t="s">
        <v>208</v>
      </c>
      <c r="H97" s="482" t="s">
        <v>197</v>
      </c>
      <c r="I97" s="496">
        <v>45</v>
      </c>
      <c r="J97" s="526"/>
      <c r="K97" s="333">
        <f t="shared" si="3"/>
        <v>200</v>
      </c>
      <c r="L97" s="534">
        <v>200</v>
      </c>
      <c r="M97" s="534"/>
      <c r="N97" s="247" t="e">
        <f>IF(L97="nio",0,IF(L97&gt;0,L97*I97/P97,0))*VLOOKUP(B97,'2-Kosten per locatie'!$A$14:$C$31,3,FALSE)</f>
        <v>#DIV/0!</v>
      </c>
      <c r="O97" s="247">
        <f>IF(M97&gt;0,M97*I97/Q97,0)*VLOOKUP(B97,'2-Kosten per locatie'!$A$14:$C$31,3,FALSE)</f>
        <v>0</v>
      </c>
      <c r="P97" s="334">
        <f>IF(L97="nio",0,IF(L97&gt;0,VLOOKUP(F97,'3-Productie normen'!A:O,VLOOKUP(L97,'3-Productie normen'!$B$38:$C$48,2,FALSE),FALSE)))</f>
        <v>0</v>
      </c>
      <c r="Q97" s="334">
        <f t="shared" si="4"/>
        <v>0</v>
      </c>
      <c r="R97" s="335" t="str">
        <f>VLOOKUP(F97,'3-Productie normen'!A:P,16,FALSE)</f>
        <v>V</v>
      </c>
      <c r="S97" s="335"/>
      <c r="U97" s="336">
        <f t="shared" si="5"/>
        <v>9000</v>
      </c>
      <c r="V97" s="2"/>
    </row>
    <row r="98" spans="1:22" ht="14.1" customHeight="1">
      <c r="A98" s="75">
        <v>98</v>
      </c>
      <c r="B98" s="300" t="s">
        <v>38</v>
      </c>
      <c r="C98" s="481" t="s">
        <v>136</v>
      </c>
      <c r="D98" s="483" t="s">
        <v>260</v>
      </c>
      <c r="E98" s="72" t="s">
        <v>138</v>
      </c>
      <c r="F98" s="300" t="s">
        <v>100</v>
      </c>
      <c r="G98" s="72" t="s">
        <v>139</v>
      </c>
      <c r="H98" s="482" t="s">
        <v>139</v>
      </c>
      <c r="I98" s="496">
        <v>45.3</v>
      </c>
      <c r="J98" s="526"/>
      <c r="K98" s="333">
        <f t="shared" si="3"/>
        <v>200</v>
      </c>
      <c r="L98" s="534">
        <v>200</v>
      </c>
      <c r="M98" s="534"/>
      <c r="N98" s="247" t="e">
        <f>IF(L98="nio",0,IF(L98&gt;0,L98*I98/P98,0))*VLOOKUP(B98,'2-Kosten per locatie'!$A$14:$C$31,3,FALSE)</f>
        <v>#DIV/0!</v>
      </c>
      <c r="O98" s="247">
        <f>IF(M98&gt;0,M98*I98/Q98,0)*VLOOKUP(B98,'2-Kosten per locatie'!$A$14:$C$31,3,FALSE)</f>
        <v>0</v>
      </c>
      <c r="P98" s="334">
        <f>IF(L98="nio",0,IF(L98&gt;0,VLOOKUP(F98,'3-Productie normen'!A:O,VLOOKUP(L98,'3-Productie normen'!$B$38:$C$48,2,FALSE),FALSE)))</f>
        <v>0</v>
      </c>
      <c r="Q98" s="334">
        <f t="shared" si="4"/>
        <v>0</v>
      </c>
      <c r="R98" s="335" t="str">
        <f>VLOOKUP(F98,'3-Productie normen'!A:P,16,FALSE)</f>
        <v>L</v>
      </c>
      <c r="S98" s="335"/>
      <c r="U98" s="336">
        <f t="shared" si="5"/>
        <v>9060</v>
      </c>
      <c r="V98" s="2"/>
    </row>
    <row r="99" spans="1:22" ht="14.1" customHeight="1">
      <c r="A99" s="75">
        <v>99</v>
      </c>
      <c r="B99" s="300" t="s">
        <v>38</v>
      </c>
      <c r="C99" s="481" t="s">
        <v>136</v>
      </c>
      <c r="D99" s="483" t="s">
        <v>261</v>
      </c>
      <c r="E99" s="300" t="s">
        <v>138</v>
      </c>
      <c r="F99" s="300" t="s">
        <v>100</v>
      </c>
      <c r="G99" s="72" t="s">
        <v>139</v>
      </c>
      <c r="H99" s="482" t="s">
        <v>139</v>
      </c>
      <c r="I99" s="496">
        <v>45</v>
      </c>
      <c r="J99" s="526"/>
      <c r="K99" s="333">
        <f t="shared" si="3"/>
        <v>200</v>
      </c>
      <c r="L99" s="534">
        <v>200</v>
      </c>
      <c r="M99" s="534"/>
      <c r="N99" s="247" t="e">
        <f>IF(L99="nio",0,IF(L99&gt;0,L99*I99/P99,0))*VLOOKUP(B99,'2-Kosten per locatie'!$A$14:$C$31,3,FALSE)</f>
        <v>#DIV/0!</v>
      </c>
      <c r="O99" s="247">
        <f>IF(M99&gt;0,M99*I99/Q99,0)*VLOOKUP(B99,'2-Kosten per locatie'!$A$14:$C$31,3,FALSE)</f>
        <v>0</v>
      </c>
      <c r="P99" s="334">
        <f>IF(L99="nio",0,IF(L99&gt;0,VLOOKUP(F99,'3-Productie normen'!A:O,VLOOKUP(L99,'3-Productie normen'!$B$38:$C$48,2,FALSE),FALSE)))</f>
        <v>0</v>
      </c>
      <c r="Q99" s="334">
        <f t="shared" si="4"/>
        <v>0</v>
      </c>
      <c r="R99" s="335" t="str">
        <f>VLOOKUP(F99,'3-Productie normen'!A:P,16,FALSE)</f>
        <v>L</v>
      </c>
      <c r="S99" s="335"/>
      <c r="U99" s="336">
        <f t="shared" si="5"/>
        <v>9000</v>
      </c>
      <c r="V99" s="2"/>
    </row>
    <row r="100" spans="1:22" ht="14.1" customHeight="1">
      <c r="A100" s="75">
        <v>100</v>
      </c>
      <c r="B100" s="300" t="s">
        <v>38</v>
      </c>
      <c r="C100" s="481" t="s">
        <v>136</v>
      </c>
      <c r="D100" s="483" t="s">
        <v>262</v>
      </c>
      <c r="E100" s="300" t="s">
        <v>138</v>
      </c>
      <c r="F100" s="300" t="s">
        <v>100</v>
      </c>
      <c r="G100" s="72" t="s">
        <v>139</v>
      </c>
      <c r="H100" s="482" t="s">
        <v>139</v>
      </c>
      <c r="I100" s="496">
        <v>44.9</v>
      </c>
      <c r="J100" s="526"/>
      <c r="K100" s="333">
        <f t="shared" si="3"/>
        <v>200</v>
      </c>
      <c r="L100" s="534">
        <v>200</v>
      </c>
      <c r="M100" s="534"/>
      <c r="N100" s="247" t="e">
        <f>IF(L100="nio",0,IF(L100&gt;0,L100*I100/P100,0))*VLOOKUP(B100,'2-Kosten per locatie'!$A$14:$C$31,3,FALSE)</f>
        <v>#DIV/0!</v>
      </c>
      <c r="O100" s="247">
        <f>IF(M100&gt;0,M100*I100/Q100,0)*VLOOKUP(B100,'2-Kosten per locatie'!$A$14:$C$31,3,FALSE)</f>
        <v>0</v>
      </c>
      <c r="P100" s="334">
        <f>IF(L100="nio",0,IF(L100&gt;0,VLOOKUP(F100,'3-Productie normen'!A:O,VLOOKUP(L100,'3-Productie normen'!$B$38:$C$48,2,FALSE),FALSE)))</f>
        <v>0</v>
      </c>
      <c r="Q100" s="334">
        <f t="shared" si="4"/>
        <v>0</v>
      </c>
      <c r="R100" s="335" t="str">
        <f>VLOOKUP(F100,'3-Productie normen'!A:P,16,FALSE)</f>
        <v>L</v>
      </c>
      <c r="S100" s="335"/>
      <c r="U100" s="336">
        <f t="shared" si="5"/>
        <v>8980</v>
      </c>
      <c r="V100" s="2"/>
    </row>
    <row r="101" spans="1:22" ht="14.1" customHeight="1">
      <c r="A101" s="75">
        <v>101</v>
      </c>
      <c r="B101" s="300" t="s">
        <v>38</v>
      </c>
      <c r="C101" s="481" t="s">
        <v>136</v>
      </c>
      <c r="D101" s="483" t="s">
        <v>263</v>
      </c>
      <c r="E101" s="300" t="s">
        <v>247</v>
      </c>
      <c r="F101" s="300" t="s">
        <v>110</v>
      </c>
      <c r="G101" s="72" t="s">
        <v>241</v>
      </c>
      <c r="H101" s="482" t="s">
        <v>197</v>
      </c>
      <c r="I101" s="496">
        <v>5.8</v>
      </c>
      <c r="J101" s="526"/>
      <c r="K101" s="333">
        <f t="shared" si="3"/>
        <v>200</v>
      </c>
      <c r="L101" s="534">
        <v>200</v>
      </c>
      <c r="M101" s="534"/>
      <c r="N101" s="247" t="e">
        <f>IF(L101="nio",0,IF(L101&gt;0,L101*I101/P101,0))*VLOOKUP(B101,'2-Kosten per locatie'!$A$14:$C$31,3,FALSE)</f>
        <v>#DIV/0!</v>
      </c>
      <c r="O101" s="247">
        <f>IF(M101&gt;0,M101*I101/Q101,0)*VLOOKUP(B101,'2-Kosten per locatie'!$A$14:$C$31,3,FALSE)</f>
        <v>0</v>
      </c>
      <c r="P101" s="334">
        <f>IF(L101="nio",0,IF(L101&gt;0,VLOOKUP(F101,'3-Productie normen'!A:O,VLOOKUP(L101,'3-Productie normen'!$B$38:$C$48,2,FALSE),FALSE)))</f>
        <v>0</v>
      </c>
      <c r="Q101" s="334">
        <f t="shared" si="4"/>
        <v>0</v>
      </c>
      <c r="R101" s="335" t="str">
        <f>VLOOKUP(F101,'3-Productie normen'!A:P,16,FALSE)</f>
        <v>B</v>
      </c>
      <c r="S101" s="335"/>
      <c r="U101" s="336">
        <f t="shared" si="5"/>
        <v>1160</v>
      </c>
      <c r="V101" s="2"/>
    </row>
    <row r="102" spans="1:22" ht="14.1" customHeight="1">
      <c r="A102" s="75">
        <v>102</v>
      </c>
      <c r="B102" s="300" t="s">
        <v>38</v>
      </c>
      <c r="C102" s="481" t="s">
        <v>136</v>
      </c>
      <c r="D102" s="483" t="s">
        <v>264</v>
      </c>
      <c r="E102" s="72" t="s">
        <v>247</v>
      </c>
      <c r="F102" s="300" t="s">
        <v>110</v>
      </c>
      <c r="G102" s="72" t="s">
        <v>241</v>
      </c>
      <c r="H102" s="482" t="s">
        <v>197</v>
      </c>
      <c r="I102" s="496">
        <v>6.3</v>
      </c>
      <c r="J102" s="526"/>
      <c r="K102" s="333">
        <f t="shared" si="3"/>
        <v>200</v>
      </c>
      <c r="L102" s="534">
        <v>200</v>
      </c>
      <c r="M102" s="534"/>
      <c r="N102" s="247" t="e">
        <f>IF(L102="nio",0,IF(L102&gt;0,L102*I102/P102,0))*VLOOKUP(B102,'2-Kosten per locatie'!$A$14:$C$31,3,FALSE)</f>
        <v>#DIV/0!</v>
      </c>
      <c r="O102" s="247">
        <f>IF(M102&gt;0,M102*I102/Q102,0)*VLOOKUP(B102,'2-Kosten per locatie'!$A$14:$C$31,3,FALSE)</f>
        <v>0</v>
      </c>
      <c r="P102" s="334">
        <f>IF(L102="nio",0,IF(L102&gt;0,VLOOKUP(F102,'3-Productie normen'!A:O,VLOOKUP(L102,'3-Productie normen'!$B$38:$C$48,2,FALSE),FALSE)))</f>
        <v>0</v>
      </c>
      <c r="Q102" s="334">
        <f t="shared" si="4"/>
        <v>0</v>
      </c>
      <c r="R102" s="335" t="str">
        <f>VLOOKUP(F102,'3-Productie normen'!A:P,16,FALSE)</f>
        <v>B</v>
      </c>
      <c r="S102" s="335"/>
      <c r="U102" s="336">
        <f t="shared" si="5"/>
        <v>1260</v>
      </c>
      <c r="V102" s="2"/>
    </row>
    <row r="103" spans="1:22" ht="14.1" customHeight="1">
      <c r="A103" s="75">
        <v>103</v>
      </c>
      <c r="B103" s="300" t="s">
        <v>38</v>
      </c>
      <c r="C103" s="481" t="s">
        <v>136</v>
      </c>
      <c r="D103" s="483" t="s">
        <v>185</v>
      </c>
      <c r="E103" s="72" t="s">
        <v>184</v>
      </c>
      <c r="F103" s="72" t="s">
        <v>105</v>
      </c>
      <c r="G103" s="72" t="s">
        <v>241</v>
      </c>
      <c r="H103" s="482" t="s">
        <v>197</v>
      </c>
      <c r="I103" s="496">
        <v>281</v>
      </c>
      <c r="J103" s="526"/>
      <c r="K103" s="333">
        <f t="shared" si="3"/>
        <v>200</v>
      </c>
      <c r="L103" s="534">
        <v>200</v>
      </c>
      <c r="M103" s="534"/>
      <c r="N103" s="247" t="e">
        <f>IF(L103="nio",0,IF(L103&gt;0,L103*I103/P103,0))*VLOOKUP(B103,'2-Kosten per locatie'!$A$14:$C$31,3,FALSE)</f>
        <v>#DIV/0!</v>
      </c>
      <c r="O103" s="247">
        <f>IF(M103&gt;0,M103*I103/Q103,0)*VLOOKUP(B103,'2-Kosten per locatie'!$A$14:$C$31,3,FALSE)</f>
        <v>0</v>
      </c>
      <c r="P103" s="334">
        <f>IF(L103="nio",0,IF(L103&gt;0,VLOOKUP(F103,'3-Productie normen'!A:O,VLOOKUP(L103,'3-Productie normen'!$B$38:$C$48,2,FALSE),FALSE)))</f>
        <v>0</v>
      </c>
      <c r="Q103" s="334">
        <f t="shared" si="4"/>
        <v>0</v>
      </c>
      <c r="R103" s="335" t="str">
        <f>VLOOKUP(F103,'3-Productie normen'!A:P,16,FALSE)</f>
        <v>V</v>
      </c>
      <c r="S103" s="335"/>
      <c r="U103" s="336">
        <f t="shared" si="5"/>
        <v>56200</v>
      </c>
      <c r="V103" s="2"/>
    </row>
    <row r="104" spans="1:22" ht="14.1" customHeight="1">
      <c r="A104" s="75">
        <v>104</v>
      </c>
      <c r="B104" s="300" t="s">
        <v>38</v>
      </c>
      <c r="C104" s="481" t="s">
        <v>136</v>
      </c>
      <c r="D104" s="483" t="s">
        <v>189</v>
      </c>
      <c r="E104" s="72" t="s">
        <v>247</v>
      </c>
      <c r="F104" s="300" t="s">
        <v>110</v>
      </c>
      <c r="G104" s="72" t="s">
        <v>241</v>
      </c>
      <c r="H104" s="482" t="s">
        <v>197</v>
      </c>
      <c r="I104" s="496">
        <v>5.8</v>
      </c>
      <c r="J104" s="526"/>
      <c r="K104" s="333">
        <f t="shared" si="3"/>
        <v>200</v>
      </c>
      <c r="L104" s="534">
        <v>200</v>
      </c>
      <c r="M104" s="534"/>
      <c r="N104" s="247" t="e">
        <f>IF(L104="nio",0,IF(L104&gt;0,L104*I104/P104,0))*VLOOKUP(B104,'2-Kosten per locatie'!$A$14:$C$31,3,FALSE)</f>
        <v>#DIV/0!</v>
      </c>
      <c r="O104" s="247">
        <f>IF(M104&gt;0,M104*I104/Q104,0)*VLOOKUP(B104,'2-Kosten per locatie'!$A$14:$C$31,3,FALSE)</f>
        <v>0</v>
      </c>
      <c r="P104" s="334">
        <f>IF(L104="nio",0,IF(L104&gt;0,VLOOKUP(F104,'3-Productie normen'!A:O,VLOOKUP(L104,'3-Productie normen'!$B$38:$C$48,2,FALSE),FALSE)))</f>
        <v>0</v>
      </c>
      <c r="Q104" s="334">
        <f t="shared" si="4"/>
        <v>0</v>
      </c>
      <c r="R104" s="335" t="str">
        <f>VLOOKUP(F104,'3-Productie normen'!A:P,16,FALSE)</f>
        <v>B</v>
      </c>
      <c r="S104" s="335"/>
      <c r="U104" s="336">
        <f t="shared" si="5"/>
        <v>1160</v>
      </c>
      <c r="V104" s="2"/>
    </row>
    <row r="105" spans="1:22" ht="14.1" customHeight="1">
      <c r="A105" s="75">
        <v>105</v>
      </c>
      <c r="B105" s="300" t="s">
        <v>38</v>
      </c>
      <c r="C105" s="481" t="s">
        <v>136</v>
      </c>
      <c r="D105" s="483" t="s">
        <v>265</v>
      </c>
      <c r="E105" s="72" t="s">
        <v>247</v>
      </c>
      <c r="F105" s="300" t="s">
        <v>110</v>
      </c>
      <c r="G105" s="72" t="s">
        <v>241</v>
      </c>
      <c r="H105" s="482" t="s">
        <v>197</v>
      </c>
      <c r="I105" s="496">
        <v>6.3</v>
      </c>
      <c r="J105" s="526"/>
      <c r="K105" s="333">
        <f t="shared" si="3"/>
        <v>200</v>
      </c>
      <c r="L105" s="534">
        <v>200</v>
      </c>
      <c r="M105" s="534"/>
      <c r="N105" s="247" t="e">
        <f>IF(L105="nio",0,IF(L105&gt;0,L105*I105/P105,0))*VLOOKUP(B105,'2-Kosten per locatie'!$A$14:$C$31,3,FALSE)</f>
        <v>#DIV/0!</v>
      </c>
      <c r="O105" s="247">
        <f>IF(M105&gt;0,M105*I105/Q105,0)*VLOOKUP(B105,'2-Kosten per locatie'!$A$14:$C$31,3,FALSE)</f>
        <v>0</v>
      </c>
      <c r="P105" s="334">
        <f>IF(L105="nio",0,IF(L105&gt;0,VLOOKUP(F105,'3-Productie normen'!A:O,VLOOKUP(L105,'3-Productie normen'!$B$38:$C$48,2,FALSE),FALSE)))</f>
        <v>0</v>
      </c>
      <c r="Q105" s="334">
        <f t="shared" si="4"/>
        <v>0</v>
      </c>
      <c r="R105" s="335" t="str">
        <f>VLOOKUP(F105,'3-Productie normen'!A:P,16,FALSE)</f>
        <v>B</v>
      </c>
      <c r="S105" s="335"/>
      <c r="U105" s="336">
        <f t="shared" si="5"/>
        <v>1260</v>
      </c>
      <c r="V105" s="2"/>
    </row>
    <row r="106" spans="1:22" ht="14.1" customHeight="1">
      <c r="A106" s="75">
        <v>106</v>
      </c>
      <c r="B106" s="300" t="s">
        <v>38</v>
      </c>
      <c r="C106" s="481" t="s">
        <v>136</v>
      </c>
      <c r="D106" s="483" t="s">
        <v>194</v>
      </c>
      <c r="E106" s="486" t="s">
        <v>266</v>
      </c>
      <c r="F106" s="300" t="s">
        <v>111</v>
      </c>
      <c r="G106" s="72" t="s">
        <v>187</v>
      </c>
      <c r="H106" s="482" t="s">
        <v>197</v>
      </c>
      <c r="I106" s="496">
        <v>90.4</v>
      </c>
      <c r="J106" s="526"/>
      <c r="K106" s="333">
        <f t="shared" si="3"/>
        <v>0</v>
      </c>
      <c r="L106" s="534" t="s">
        <v>148</v>
      </c>
      <c r="M106" s="534"/>
      <c r="N106" s="247">
        <f>IF(L106="nio",0,IF(L106&gt;0,L106*I106/P106,0))*VLOOKUP(B106,'2-Kosten per locatie'!$A$14:$C$31,3,FALSE)</f>
        <v>0</v>
      </c>
      <c r="O106" s="247">
        <f>IF(M106&gt;0,M106*I106/Q106,0)*VLOOKUP(B106,'2-Kosten per locatie'!$A$14:$C$31,3,FALSE)</f>
        <v>0</v>
      </c>
      <c r="P106" s="334">
        <f>IF(L106="nio",0,IF(L106&gt;0,VLOOKUP(F106,'3-Productie normen'!A:O,VLOOKUP(L106,'3-Productie normen'!$B$38:$C$48,2,FALSE),FALSE)))</f>
        <v>0</v>
      </c>
      <c r="Q106" s="334">
        <f t="shared" si="4"/>
        <v>0</v>
      </c>
      <c r="R106" s="335" t="str">
        <f>VLOOKUP(F106,'3-Productie normen'!A:P,16,FALSE)</f>
        <v>nvt</v>
      </c>
      <c r="S106" s="335"/>
      <c r="U106" s="336">
        <f t="shared" si="5"/>
        <v>0</v>
      </c>
      <c r="V106" s="2"/>
    </row>
    <row r="107" spans="1:22" ht="14.1" customHeight="1">
      <c r="A107" s="75">
        <v>107</v>
      </c>
      <c r="B107" s="300" t="s">
        <v>38</v>
      </c>
      <c r="C107" s="481" t="s">
        <v>267</v>
      </c>
      <c r="D107" s="483" t="s">
        <v>268</v>
      </c>
      <c r="E107" s="72" t="s">
        <v>258</v>
      </c>
      <c r="F107" s="72" t="s">
        <v>100</v>
      </c>
      <c r="G107" s="337" t="s">
        <v>139</v>
      </c>
      <c r="H107" s="482" t="s">
        <v>139</v>
      </c>
      <c r="I107" s="496">
        <v>43.1</v>
      </c>
      <c r="J107" s="526"/>
      <c r="K107" s="333">
        <f t="shared" si="3"/>
        <v>200</v>
      </c>
      <c r="L107" s="534">
        <v>200</v>
      </c>
      <c r="M107" s="534"/>
      <c r="N107" s="247" t="e">
        <f>IF(L107="nio",0,IF(L107&gt;0,L107*I107/P107,0))*VLOOKUP(B107,'2-Kosten per locatie'!$A$14:$C$31,3,FALSE)</f>
        <v>#DIV/0!</v>
      </c>
      <c r="O107" s="247">
        <f>IF(M107&gt;0,M107*I107/Q107,0)*VLOOKUP(B107,'2-Kosten per locatie'!$A$14:$C$31,3,FALSE)</f>
        <v>0</v>
      </c>
      <c r="P107" s="334">
        <f>IF(L107="nio",0,IF(L107&gt;0,VLOOKUP(F107,'3-Productie normen'!A:O,VLOOKUP(L107,'3-Productie normen'!$B$38:$C$48,2,FALSE),FALSE)))</f>
        <v>0</v>
      </c>
      <c r="Q107" s="334">
        <f t="shared" si="4"/>
        <v>0</v>
      </c>
      <c r="R107" s="335" t="str">
        <f>VLOOKUP(F107,'3-Productie normen'!A:P,16,FALSE)</f>
        <v>L</v>
      </c>
      <c r="S107" s="335"/>
      <c r="U107" s="336">
        <f t="shared" si="5"/>
        <v>8620</v>
      </c>
      <c r="V107" s="2"/>
    </row>
    <row r="108" spans="1:22" ht="14.1" customHeight="1">
      <c r="A108" s="75">
        <v>108</v>
      </c>
      <c r="B108" s="300" t="s">
        <v>38</v>
      </c>
      <c r="C108" s="481" t="s">
        <v>267</v>
      </c>
      <c r="D108" s="484" t="s">
        <v>269</v>
      </c>
      <c r="E108" s="485" t="s">
        <v>258</v>
      </c>
      <c r="F108" s="72" t="s">
        <v>100</v>
      </c>
      <c r="G108" s="72" t="s">
        <v>139</v>
      </c>
      <c r="H108" s="482" t="s">
        <v>139</v>
      </c>
      <c r="I108" s="496">
        <v>110.5</v>
      </c>
      <c r="J108" s="526"/>
      <c r="K108" s="333">
        <f t="shared" si="3"/>
        <v>200</v>
      </c>
      <c r="L108" s="534">
        <v>200</v>
      </c>
      <c r="M108" s="534"/>
      <c r="N108" s="247" t="e">
        <f>IF(L108="nio",0,IF(L108&gt;0,L108*I108/P108,0))*VLOOKUP(B108,'2-Kosten per locatie'!$A$14:$C$31,3,FALSE)</f>
        <v>#DIV/0!</v>
      </c>
      <c r="O108" s="247">
        <f>IF(M108&gt;0,M108*I108/Q108,0)*VLOOKUP(B108,'2-Kosten per locatie'!$A$14:$C$31,3,FALSE)</f>
        <v>0</v>
      </c>
      <c r="P108" s="334">
        <f>IF(L108="nio",0,IF(L108&gt;0,VLOOKUP(F108,'3-Productie normen'!A:O,VLOOKUP(L108,'3-Productie normen'!$B$38:$C$48,2,FALSE),FALSE)))</f>
        <v>0</v>
      </c>
      <c r="Q108" s="334">
        <f t="shared" si="4"/>
        <v>0</v>
      </c>
      <c r="R108" s="335" t="str">
        <f>VLOOKUP(F108,'3-Productie normen'!A:P,16,FALSE)</f>
        <v>L</v>
      </c>
      <c r="S108" s="335"/>
      <c r="U108" s="336">
        <f t="shared" si="5"/>
        <v>22100</v>
      </c>
      <c r="V108" s="2"/>
    </row>
    <row r="109" spans="1:22" ht="14.1" customHeight="1">
      <c r="A109" s="75">
        <v>109</v>
      </c>
      <c r="B109" s="300" t="s">
        <v>38</v>
      </c>
      <c r="C109" s="481" t="s">
        <v>267</v>
      </c>
      <c r="D109" s="483" t="s">
        <v>270</v>
      </c>
      <c r="E109" s="72" t="s">
        <v>258</v>
      </c>
      <c r="F109" s="72" t="s">
        <v>100</v>
      </c>
      <c r="G109" s="72" t="s">
        <v>139</v>
      </c>
      <c r="H109" s="482" t="s">
        <v>139</v>
      </c>
      <c r="I109" s="496">
        <v>43.9</v>
      </c>
      <c r="J109" s="526"/>
      <c r="K109" s="333">
        <f t="shared" si="3"/>
        <v>200</v>
      </c>
      <c r="L109" s="534">
        <v>200</v>
      </c>
      <c r="M109" s="534"/>
      <c r="N109" s="247" t="e">
        <f>IF(L109="nio",0,IF(L109&gt;0,L109*I109/P109,0))*VLOOKUP(B109,'2-Kosten per locatie'!$A$14:$C$31,3,FALSE)</f>
        <v>#DIV/0!</v>
      </c>
      <c r="O109" s="247">
        <f>IF(M109&gt;0,M109*I109/Q109,0)*VLOOKUP(B109,'2-Kosten per locatie'!$A$14:$C$31,3,FALSE)</f>
        <v>0</v>
      </c>
      <c r="P109" s="334">
        <f>IF(L109="nio",0,IF(L109&gt;0,VLOOKUP(F109,'3-Productie normen'!A:O,VLOOKUP(L109,'3-Productie normen'!$B$38:$C$48,2,FALSE),FALSE)))</f>
        <v>0</v>
      </c>
      <c r="Q109" s="334">
        <f t="shared" si="4"/>
        <v>0</v>
      </c>
      <c r="R109" s="335" t="str">
        <f>VLOOKUP(F109,'3-Productie normen'!A:P,16,FALSE)</f>
        <v>L</v>
      </c>
      <c r="S109" s="335"/>
      <c r="U109" s="336">
        <f t="shared" si="5"/>
        <v>8780</v>
      </c>
      <c r="V109" s="2"/>
    </row>
    <row r="110" spans="1:22" ht="14.1" customHeight="1">
      <c r="A110" s="75">
        <v>110</v>
      </c>
      <c r="B110" s="300" t="s">
        <v>38</v>
      </c>
      <c r="C110" s="481" t="s">
        <v>267</v>
      </c>
      <c r="D110" s="483" t="s">
        <v>271</v>
      </c>
      <c r="E110" s="72" t="s">
        <v>272</v>
      </c>
      <c r="F110" s="72" t="s">
        <v>100</v>
      </c>
      <c r="G110" s="72" t="s">
        <v>139</v>
      </c>
      <c r="H110" s="482" t="s">
        <v>139</v>
      </c>
      <c r="I110" s="496">
        <v>20.2</v>
      </c>
      <c r="J110" s="526"/>
      <c r="K110" s="333">
        <f t="shared" si="3"/>
        <v>200</v>
      </c>
      <c r="L110" s="534">
        <v>200</v>
      </c>
      <c r="M110" s="534"/>
      <c r="N110" s="247" t="e">
        <f>IF(L110="nio",0,IF(L110&gt;0,L110*I110/P110,0))*VLOOKUP(B110,'2-Kosten per locatie'!$A$14:$C$31,3,FALSE)</f>
        <v>#DIV/0!</v>
      </c>
      <c r="O110" s="247">
        <f>IF(M110&gt;0,M110*I110/Q110,0)*VLOOKUP(B110,'2-Kosten per locatie'!$A$14:$C$31,3,FALSE)</f>
        <v>0</v>
      </c>
      <c r="P110" s="334">
        <f>IF(L110="nio",0,IF(L110&gt;0,VLOOKUP(F110,'3-Productie normen'!A:O,VLOOKUP(L110,'3-Productie normen'!$B$38:$C$48,2,FALSE),FALSE)))</f>
        <v>0</v>
      </c>
      <c r="Q110" s="334">
        <f t="shared" si="4"/>
        <v>0</v>
      </c>
      <c r="R110" s="335" t="str">
        <f>VLOOKUP(F110,'3-Productie normen'!A:P,16,FALSE)</f>
        <v>L</v>
      </c>
      <c r="S110" s="335"/>
      <c r="U110" s="336">
        <f t="shared" si="5"/>
        <v>4040</v>
      </c>
      <c r="V110" s="2"/>
    </row>
    <row r="111" spans="1:22" ht="14.1" customHeight="1">
      <c r="A111" s="75">
        <v>111</v>
      </c>
      <c r="B111" s="300" t="s">
        <v>38</v>
      </c>
      <c r="C111" s="481" t="s">
        <v>267</v>
      </c>
      <c r="D111" s="483" t="s">
        <v>273</v>
      </c>
      <c r="E111" s="72" t="s">
        <v>248</v>
      </c>
      <c r="F111" s="72" t="s">
        <v>88</v>
      </c>
      <c r="G111" s="72" t="s">
        <v>241</v>
      </c>
      <c r="H111" s="482" t="s">
        <v>197</v>
      </c>
      <c r="I111" s="496">
        <v>63</v>
      </c>
      <c r="J111" s="526"/>
      <c r="K111" s="333">
        <f t="shared" si="3"/>
        <v>120</v>
      </c>
      <c r="L111" s="534">
        <v>120</v>
      </c>
      <c r="M111" s="534"/>
      <c r="N111" s="247" t="e">
        <f>IF(L111="nio",0,IF(L111&gt;0,L111*I111/P111,0))*VLOOKUP(B111,'2-Kosten per locatie'!$A$14:$C$31,3,FALSE)</f>
        <v>#DIV/0!</v>
      </c>
      <c r="O111" s="247">
        <f>IF(M111&gt;0,M111*I111/Q111,0)*VLOOKUP(B111,'2-Kosten per locatie'!$A$14:$C$31,3,FALSE)</f>
        <v>0</v>
      </c>
      <c r="P111" s="334">
        <f>IF(L111="nio",0,IF(L111&gt;0,VLOOKUP(F111,'3-Productie normen'!A:O,VLOOKUP(L111,'3-Productie normen'!$B$38:$C$48,2,FALSE),FALSE)))</f>
        <v>0</v>
      </c>
      <c r="Q111" s="334">
        <f t="shared" si="4"/>
        <v>0</v>
      </c>
      <c r="R111" s="335" t="str">
        <f>VLOOKUP(F111,'3-Productie normen'!A:P,16,FALSE)</f>
        <v>B</v>
      </c>
      <c r="S111" s="335"/>
      <c r="U111" s="336">
        <f t="shared" si="5"/>
        <v>7560</v>
      </c>
      <c r="V111" s="2"/>
    </row>
    <row r="112" spans="1:22" ht="14.1" customHeight="1">
      <c r="A112" s="75">
        <v>112</v>
      </c>
      <c r="B112" s="300" t="s">
        <v>38</v>
      </c>
      <c r="C112" s="481" t="s">
        <v>267</v>
      </c>
      <c r="D112" s="483" t="s">
        <v>274</v>
      </c>
      <c r="E112" s="300" t="s">
        <v>275</v>
      </c>
      <c r="F112" s="300" t="s">
        <v>88</v>
      </c>
      <c r="G112" s="72" t="s">
        <v>241</v>
      </c>
      <c r="H112" s="482" t="s">
        <v>197</v>
      </c>
      <c r="I112" s="496">
        <v>3.8</v>
      </c>
      <c r="J112" s="526"/>
      <c r="K112" s="333">
        <f t="shared" si="3"/>
        <v>120</v>
      </c>
      <c r="L112" s="534">
        <v>120</v>
      </c>
      <c r="M112" s="534"/>
      <c r="N112" s="247" t="e">
        <f>IF(L112="nio",0,IF(L112&gt;0,L112*I112/P112,0))*VLOOKUP(B112,'2-Kosten per locatie'!$A$14:$C$31,3,FALSE)</f>
        <v>#DIV/0!</v>
      </c>
      <c r="O112" s="247">
        <f>IF(M112&gt;0,M112*I112/Q112,0)*VLOOKUP(B112,'2-Kosten per locatie'!$A$14:$C$31,3,FALSE)</f>
        <v>0</v>
      </c>
      <c r="P112" s="334">
        <f>IF(L112="nio",0,IF(L112&gt;0,VLOOKUP(F112,'3-Productie normen'!A:O,VLOOKUP(L112,'3-Productie normen'!$B$38:$C$48,2,FALSE),FALSE)))</f>
        <v>0</v>
      </c>
      <c r="Q112" s="334">
        <f t="shared" si="4"/>
        <v>0</v>
      </c>
      <c r="R112" s="335" t="str">
        <f>VLOOKUP(F112,'3-Productie normen'!A:P,16,FALSE)</f>
        <v>B</v>
      </c>
      <c r="S112" s="335"/>
      <c r="U112" s="336">
        <f t="shared" si="5"/>
        <v>456</v>
      </c>
      <c r="V112" s="2"/>
    </row>
    <row r="113" spans="1:22" ht="14.1" customHeight="1">
      <c r="A113" s="75">
        <v>113</v>
      </c>
      <c r="B113" s="300" t="s">
        <v>38</v>
      </c>
      <c r="C113" s="481" t="s">
        <v>267</v>
      </c>
      <c r="D113" s="483" t="s">
        <v>276</v>
      </c>
      <c r="E113" s="300" t="s">
        <v>275</v>
      </c>
      <c r="F113" s="300" t="s">
        <v>88</v>
      </c>
      <c r="G113" s="72" t="s">
        <v>241</v>
      </c>
      <c r="H113" s="482" t="s">
        <v>197</v>
      </c>
      <c r="I113" s="496">
        <v>4.5</v>
      </c>
      <c r="J113" s="526"/>
      <c r="K113" s="333">
        <f t="shared" si="3"/>
        <v>120</v>
      </c>
      <c r="L113" s="534">
        <v>120</v>
      </c>
      <c r="M113" s="534"/>
      <c r="N113" s="247" t="e">
        <f>IF(L113="nio",0,IF(L113&gt;0,L113*I113/P113,0))*VLOOKUP(B113,'2-Kosten per locatie'!$A$14:$C$31,3,FALSE)</f>
        <v>#DIV/0!</v>
      </c>
      <c r="O113" s="247">
        <f>IF(M113&gt;0,M113*I113/Q113,0)*VLOOKUP(B113,'2-Kosten per locatie'!$A$14:$C$31,3,FALSE)</f>
        <v>0</v>
      </c>
      <c r="P113" s="334">
        <f>IF(L113="nio",0,IF(L113&gt;0,VLOOKUP(F113,'3-Productie normen'!A:O,VLOOKUP(L113,'3-Productie normen'!$B$38:$C$48,2,FALSE),FALSE)))</f>
        <v>0</v>
      </c>
      <c r="Q113" s="334">
        <f t="shared" si="4"/>
        <v>0</v>
      </c>
      <c r="R113" s="335" t="str">
        <f>VLOOKUP(F113,'3-Productie normen'!A:P,16,FALSE)</f>
        <v>B</v>
      </c>
      <c r="S113" s="335"/>
      <c r="U113" s="336">
        <f t="shared" si="5"/>
        <v>540</v>
      </c>
      <c r="V113" s="2"/>
    </row>
    <row r="114" spans="1:22" ht="14.1" customHeight="1">
      <c r="A114" s="75">
        <v>114</v>
      </c>
      <c r="B114" s="300" t="s">
        <v>38</v>
      </c>
      <c r="C114" s="481" t="s">
        <v>267</v>
      </c>
      <c r="D114" s="483" t="s">
        <v>277</v>
      </c>
      <c r="E114" s="300" t="s">
        <v>275</v>
      </c>
      <c r="F114" s="300" t="s">
        <v>88</v>
      </c>
      <c r="G114" s="72" t="s">
        <v>241</v>
      </c>
      <c r="H114" s="482" t="s">
        <v>197</v>
      </c>
      <c r="I114" s="496">
        <v>4.5</v>
      </c>
      <c r="J114" s="526"/>
      <c r="K114" s="333">
        <f t="shared" si="3"/>
        <v>120</v>
      </c>
      <c r="L114" s="534">
        <v>120</v>
      </c>
      <c r="M114" s="534"/>
      <c r="N114" s="247" t="e">
        <f>IF(L114="nio",0,IF(L114&gt;0,L114*I114/P114,0))*VLOOKUP(B114,'2-Kosten per locatie'!$A$14:$C$31,3,FALSE)</f>
        <v>#DIV/0!</v>
      </c>
      <c r="O114" s="247">
        <f>IF(M114&gt;0,M114*I114/Q114,0)*VLOOKUP(B114,'2-Kosten per locatie'!$A$14:$C$31,3,FALSE)</f>
        <v>0</v>
      </c>
      <c r="P114" s="334">
        <f>IF(L114="nio",0,IF(L114&gt;0,VLOOKUP(F114,'3-Productie normen'!A:O,VLOOKUP(L114,'3-Productie normen'!$B$38:$C$48,2,FALSE),FALSE)))</f>
        <v>0</v>
      </c>
      <c r="Q114" s="334">
        <f t="shared" si="4"/>
        <v>0</v>
      </c>
      <c r="R114" s="335" t="str">
        <f>VLOOKUP(F114,'3-Productie normen'!A:P,16,FALSE)</f>
        <v>B</v>
      </c>
      <c r="S114" s="335"/>
      <c r="U114" s="336">
        <f t="shared" si="5"/>
        <v>540</v>
      </c>
      <c r="V114" s="2"/>
    </row>
    <row r="115" spans="1:22" ht="14.1" customHeight="1">
      <c r="A115" s="75">
        <v>115</v>
      </c>
      <c r="B115" s="300" t="s">
        <v>38</v>
      </c>
      <c r="C115" s="481" t="s">
        <v>267</v>
      </c>
      <c r="D115" s="483" t="s">
        <v>278</v>
      </c>
      <c r="E115" s="72" t="s">
        <v>275</v>
      </c>
      <c r="F115" s="300" t="s">
        <v>88</v>
      </c>
      <c r="G115" s="72" t="s">
        <v>241</v>
      </c>
      <c r="H115" s="482" t="s">
        <v>197</v>
      </c>
      <c r="I115" s="496">
        <v>3.6</v>
      </c>
      <c r="J115" s="526"/>
      <c r="K115" s="333">
        <f t="shared" si="3"/>
        <v>120</v>
      </c>
      <c r="L115" s="534">
        <v>120</v>
      </c>
      <c r="M115" s="534"/>
      <c r="N115" s="247" t="e">
        <f>IF(L115="nio",0,IF(L115&gt;0,L115*I115/P115,0))*VLOOKUP(B115,'2-Kosten per locatie'!$A$14:$C$31,3,FALSE)</f>
        <v>#DIV/0!</v>
      </c>
      <c r="O115" s="247">
        <f>IF(M115&gt;0,M115*I115/Q115,0)*VLOOKUP(B115,'2-Kosten per locatie'!$A$14:$C$31,3,FALSE)</f>
        <v>0</v>
      </c>
      <c r="P115" s="334">
        <f>IF(L115="nio",0,IF(L115&gt;0,VLOOKUP(F115,'3-Productie normen'!A:O,VLOOKUP(L115,'3-Productie normen'!$B$38:$C$48,2,FALSE),FALSE)))</f>
        <v>0</v>
      </c>
      <c r="Q115" s="334">
        <f t="shared" si="4"/>
        <v>0</v>
      </c>
      <c r="R115" s="335" t="str">
        <f>VLOOKUP(F115,'3-Productie normen'!A:P,16,FALSE)</f>
        <v>B</v>
      </c>
      <c r="S115" s="335"/>
      <c r="U115" s="336">
        <f t="shared" si="5"/>
        <v>432</v>
      </c>
      <c r="V115" s="2"/>
    </row>
    <row r="116" spans="1:22" ht="14.1" customHeight="1">
      <c r="A116" s="75">
        <v>116</v>
      </c>
      <c r="B116" s="300" t="s">
        <v>38</v>
      </c>
      <c r="C116" s="481" t="s">
        <v>267</v>
      </c>
      <c r="D116" s="483" t="s">
        <v>279</v>
      </c>
      <c r="E116" s="72" t="s">
        <v>280</v>
      </c>
      <c r="F116" s="72" t="s">
        <v>88</v>
      </c>
      <c r="G116" s="72" t="s">
        <v>139</v>
      </c>
      <c r="H116" s="482" t="s">
        <v>139</v>
      </c>
      <c r="I116" s="496">
        <v>25</v>
      </c>
      <c r="J116" s="526"/>
      <c r="K116" s="333">
        <f t="shared" si="3"/>
        <v>120</v>
      </c>
      <c r="L116" s="534">
        <v>120</v>
      </c>
      <c r="M116" s="534"/>
      <c r="N116" s="247" t="e">
        <f>IF(L116="nio",0,IF(L116&gt;0,L116*I116/P116,0))*VLOOKUP(B116,'2-Kosten per locatie'!$A$14:$C$31,3,FALSE)</f>
        <v>#DIV/0!</v>
      </c>
      <c r="O116" s="247">
        <f>IF(M116&gt;0,M116*I116/Q116,0)*VLOOKUP(B116,'2-Kosten per locatie'!$A$14:$C$31,3,FALSE)</f>
        <v>0</v>
      </c>
      <c r="P116" s="334">
        <f>IF(L116="nio",0,IF(L116&gt;0,VLOOKUP(F116,'3-Productie normen'!A:O,VLOOKUP(L116,'3-Productie normen'!$B$38:$C$48,2,FALSE),FALSE)))</f>
        <v>0</v>
      </c>
      <c r="Q116" s="334">
        <f t="shared" si="4"/>
        <v>0</v>
      </c>
      <c r="R116" s="335" t="str">
        <f>VLOOKUP(F116,'3-Productie normen'!A:P,16,FALSE)</f>
        <v>B</v>
      </c>
      <c r="S116" s="335"/>
      <c r="U116" s="336">
        <f t="shared" si="5"/>
        <v>3000</v>
      </c>
      <c r="V116" s="2"/>
    </row>
    <row r="117" spans="1:22" ht="14.1" customHeight="1">
      <c r="A117" s="75">
        <v>117</v>
      </c>
      <c r="B117" s="300" t="s">
        <v>38</v>
      </c>
      <c r="C117" s="481" t="s">
        <v>267</v>
      </c>
      <c r="D117" s="483" t="s">
        <v>281</v>
      </c>
      <c r="E117" s="72" t="s">
        <v>258</v>
      </c>
      <c r="F117" s="300" t="s">
        <v>100</v>
      </c>
      <c r="G117" s="72" t="s">
        <v>139</v>
      </c>
      <c r="H117" s="482" t="s">
        <v>139</v>
      </c>
      <c r="I117" s="496">
        <v>83.5</v>
      </c>
      <c r="J117" s="526"/>
      <c r="K117" s="333">
        <f t="shared" si="3"/>
        <v>200</v>
      </c>
      <c r="L117" s="534">
        <v>200</v>
      </c>
      <c r="M117" s="534"/>
      <c r="N117" s="247" t="e">
        <f>IF(L117="nio",0,IF(L117&gt;0,L117*I117/P117,0))*VLOOKUP(B117,'2-Kosten per locatie'!$A$14:$C$31,3,FALSE)</f>
        <v>#DIV/0!</v>
      </c>
      <c r="O117" s="247">
        <f>IF(M117&gt;0,M117*I117/Q117,0)*VLOOKUP(B117,'2-Kosten per locatie'!$A$14:$C$31,3,FALSE)</f>
        <v>0</v>
      </c>
      <c r="P117" s="334">
        <f>IF(L117="nio",0,IF(L117&gt;0,VLOOKUP(F117,'3-Productie normen'!A:O,VLOOKUP(L117,'3-Productie normen'!$B$38:$C$48,2,FALSE),FALSE)))</f>
        <v>0</v>
      </c>
      <c r="Q117" s="334">
        <f t="shared" si="4"/>
        <v>0</v>
      </c>
      <c r="R117" s="335" t="str">
        <f>VLOOKUP(F117,'3-Productie normen'!A:P,16,FALSE)</f>
        <v>L</v>
      </c>
      <c r="S117" s="335"/>
      <c r="U117" s="336">
        <f t="shared" si="5"/>
        <v>16700</v>
      </c>
      <c r="V117" s="2"/>
    </row>
    <row r="118" spans="1:22" ht="14.1" customHeight="1">
      <c r="A118" s="75">
        <v>118</v>
      </c>
      <c r="B118" s="300" t="s">
        <v>38</v>
      </c>
      <c r="C118" s="481" t="s">
        <v>267</v>
      </c>
      <c r="D118" s="483" t="s">
        <v>282</v>
      </c>
      <c r="E118" s="72" t="s">
        <v>258</v>
      </c>
      <c r="F118" s="72" t="s">
        <v>100</v>
      </c>
      <c r="G118" s="72" t="s">
        <v>139</v>
      </c>
      <c r="H118" s="482" t="s">
        <v>139</v>
      </c>
      <c r="I118" s="496">
        <v>84.7</v>
      </c>
      <c r="J118" s="526"/>
      <c r="K118" s="333">
        <f t="shared" si="3"/>
        <v>200</v>
      </c>
      <c r="L118" s="534">
        <v>200</v>
      </c>
      <c r="M118" s="534"/>
      <c r="N118" s="247" t="e">
        <f>IF(L118="nio",0,IF(L118&gt;0,L118*I118/P118,0))*VLOOKUP(B118,'2-Kosten per locatie'!$A$14:$C$31,3,FALSE)</f>
        <v>#DIV/0!</v>
      </c>
      <c r="O118" s="247">
        <f>IF(M118&gt;0,M118*I118/Q118,0)*VLOOKUP(B118,'2-Kosten per locatie'!$A$14:$C$31,3,FALSE)</f>
        <v>0</v>
      </c>
      <c r="P118" s="334">
        <f>IF(L118="nio",0,IF(L118&gt;0,VLOOKUP(F118,'3-Productie normen'!A:O,VLOOKUP(L118,'3-Productie normen'!$B$38:$C$48,2,FALSE),FALSE)))</f>
        <v>0</v>
      </c>
      <c r="Q118" s="334">
        <f t="shared" si="4"/>
        <v>0</v>
      </c>
      <c r="R118" s="335" t="str">
        <f>VLOOKUP(F118,'3-Productie normen'!A:P,16,FALSE)</f>
        <v>L</v>
      </c>
      <c r="S118" s="335"/>
      <c r="U118" s="336">
        <f t="shared" si="5"/>
        <v>16940</v>
      </c>
      <c r="V118" s="2"/>
    </row>
    <row r="119" spans="1:22" ht="14.1" customHeight="1">
      <c r="A119" s="75">
        <v>119</v>
      </c>
      <c r="B119" s="300" t="s">
        <v>38</v>
      </c>
      <c r="C119" s="481" t="s">
        <v>267</v>
      </c>
      <c r="D119" s="483" t="s">
        <v>283</v>
      </c>
      <c r="E119" s="72" t="s">
        <v>258</v>
      </c>
      <c r="F119" s="72" t="s">
        <v>100</v>
      </c>
      <c r="G119" s="72" t="s">
        <v>139</v>
      </c>
      <c r="H119" s="482" t="s">
        <v>139</v>
      </c>
      <c r="I119" s="496">
        <v>79.8</v>
      </c>
      <c r="J119" s="526"/>
      <c r="K119" s="333">
        <f t="shared" si="3"/>
        <v>200</v>
      </c>
      <c r="L119" s="534">
        <v>200</v>
      </c>
      <c r="M119" s="534"/>
      <c r="N119" s="247" t="e">
        <f>IF(L119="nio",0,IF(L119&gt;0,L119*I119/P119,0))*VLOOKUP(B119,'2-Kosten per locatie'!$A$14:$C$31,3,FALSE)</f>
        <v>#DIV/0!</v>
      </c>
      <c r="O119" s="247">
        <f>IF(M119&gt;0,M119*I119/Q119,0)*VLOOKUP(B119,'2-Kosten per locatie'!$A$14:$C$31,3,FALSE)</f>
        <v>0</v>
      </c>
      <c r="P119" s="334">
        <f>IF(L119="nio",0,IF(L119&gt;0,VLOOKUP(F119,'3-Productie normen'!A:O,VLOOKUP(L119,'3-Productie normen'!$B$38:$C$48,2,FALSE),FALSE)))</f>
        <v>0</v>
      </c>
      <c r="Q119" s="334">
        <f t="shared" si="4"/>
        <v>0</v>
      </c>
      <c r="R119" s="335" t="str">
        <f>VLOOKUP(F119,'3-Productie normen'!A:P,16,FALSE)</f>
        <v>L</v>
      </c>
      <c r="S119" s="335"/>
      <c r="U119" s="336">
        <f t="shared" si="5"/>
        <v>15960</v>
      </c>
      <c r="V119" s="2"/>
    </row>
    <row r="120" spans="1:22" ht="14.1" customHeight="1">
      <c r="A120" s="75">
        <v>120</v>
      </c>
      <c r="B120" s="300" t="s">
        <v>38</v>
      </c>
      <c r="C120" s="481" t="s">
        <v>267</v>
      </c>
      <c r="D120" s="483" t="s">
        <v>284</v>
      </c>
      <c r="E120" s="72" t="s">
        <v>258</v>
      </c>
      <c r="F120" s="72" t="s">
        <v>100</v>
      </c>
      <c r="G120" s="72" t="s">
        <v>139</v>
      </c>
      <c r="H120" s="482" t="s">
        <v>139</v>
      </c>
      <c r="I120" s="496">
        <v>61.9</v>
      </c>
      <c r="J120" s="526"/>
      <c r="K120" s="333">
        <f t="shared" si="3"/>
        <v>200</v>
      </c>
      <c r="L120" s="534">
        <v>200</v>
      </c>
      <c r="M120" s="534"/>
      <c r="N120" s="247" t="e">
        <f>IF(L120="nio",0,IF(L120&gt;0,L120*I120/P120,0))*VLOOKUP(B120,'2-Kosten per locatie'!$A$14:$C$31,3,FALSE)</f>
        <v>#DIV/0!</v>
      </c>
      <c r="O120" s="247">
        <f>IF(M120&gt;0,M120*I120/Q120,0)*VLOOKUP(B120,'2-Kosten per locatie'!$A$14:$C$31,3,FALSE)</f>
        <v>0</v>
      </c>
      <c r="P120" s="334">
        <f>IF(L120="nio",0,IF(L120&gt;0,VLOOKUP(F120,'3-Productie normen'!A:O,VLOOKUP(L120,'3-Productie normen'!$B$38:$C$48,2,FALSE),FALSE)))</f>
        <v>0</v>
      </c>
      <c r="Q120" s="334">
        <f t="shared" si="4"/>
        <v>0</v>
      </c>
      <c r="R120" s="335" t="str">
        <f>VLOOKUP(F120,'3-Productie normen'!A:P,16,FALSE)</f>
        <v>L</v>
      </c>
      <c r="S120" s="335"/>
      <c r="U120" s="336">
        <f t="shared" si="5"/>
        <v>12380</v>
      </c>
      <c r="V120" s="2"/>
    </row>
    <row r="121" spans="1:22" ht="14.1" customHeight="1">
      <c r="A121" s="75">
        <v>121</v>
      </c>
      <c r="B121" s="300" t="s">
        <v>38</v>
      </c>
      <c r="C121" s="481" t="s">
        <v>267</v>
      </c>
      <c r="D121" s="483" t="s">
        <v>285</v>
      </c>
      <c r="E121" s="72" t="s">
        <v>258</v>
      </c>
      <c r="F121" s="72" t="s">
        <v>100</v>
      </c>
      <c r="G121" s="72" t="s">
        <v>139</v>
      </c>
      <c r="H121" s="482" t="s">
        <v>139</v>
      </c>
      <c r="I121" s="496">
        <v>67.900000000000006</v>
      </c>
      <c r="J121" s="526"/>
      <c r="K121" s="333">
        <f t="shared" si="3"/>
        <v>200</v>
      </c>
      <c r="L121" s="534">
        <v>200</v>
      </c>
      <c r="M121" s="534"/>
      <c r="N121" s="247" t="e">
        <f>IF(L121="nio",0,IF(L121&gt;0,L121*I121/P121,0))*VLOOKUP(B121,'2-Kosten per locatie'!$A$14:$C$31,3,FALSE)</f>
        <v>#DIV/0!</v>
      </c>
      <c r="O121" s="247">
        <f>IF(M121&gt;0,M121*I121/Q121,0)*VLOOKUP(B121,'2-Kosten per locatie'!$A$14:$C$31,3,FALSE)</f>
        <v>0</v>
      </c>
      <c r="P121" s="334">
        <f>IF(L121="nio",0,IF(L121&gt;0,VLOOKUP(F121,'3-Productie normen'!A:O,VLOOKUP(L121,'3-Productie normen'!$B$38:$C$48,2,FALSE),FALSE)))</f>
        <v>0</v>
      </c>
      <c r="Q121" s="334">
        <f t="shared" si="4"/>
        <v>0</v>
      </c>
      <c r="R121" s="335" t="str">
        <f>VLOOKUP(F121,'3-Productie normen'!A:P,16,FALSE)</f>
        <v>L</v>
      </c>
      <c r="S121" s="335"/>
      <c r="U121" s="336">
        <f t="shared" si="5"/>
        <v>13580.000000000002</v>
      </c>
      <c r="V121" s="2"/>
    </row>
    <row r="122" spans="1:22" ht="14.1" customHeight="1">
      <c r="A122" s="75">
        <v>122</v>
      </c>
      <c r="B122" s="300" t="s">
        <v>38</v>
      </c>
      <c r="C122" s="481" t="s">
        <v>267</v>
      </c>
      <c r="D122" s="483" t="s">
        <v>286</v>
      </c>
      <c r="E122" s="72" t="s">
        <v>258</v>
      </c>
      <c r="F122" s="72" t="s">
        <v>100</v>
      </c>
      <c r="G122" s="72" t="s">
        <v>139</v>
      </c>
      <c r="H122" s="482" t="s">
        <v>139</v>
      </c>
      <c r="I122" s="496">
        <v>50.6</v>
      </c>
      <c r="J122" s="526"/>
      <c r="K122" s="333">
        <f t="shared" si="3"/>
        <v>200</v>
      </c>
      <c r="L122" s="534">
        <v>200</v>
      </c>
      <c r="M122" s="534"/>
      <c r="N122" s="247" t="e">
        <f>IF(L122="nio",0,IF(L122&gt;0,L122*I122/P122,0))*VLOOKUP(B122,'2-Kosten per locatie'!$A$14:$C$31,3,FALSE)</f>
        <v>#DIV/0!</v>
      </c>
      <c r="O122" s="247">
        <f>IF(M122&gt;0,M122*I122/Q122,0)*VLOOKUP(B122,'2-Kosten per locatie'!$A$14:$C$31,3,FALSE)</f>
        <v>0</v>
      </c>
      <c r="P122" s="334">
        <f>IF(L122="nio",0,IF(L122&gt;0,VLOOKUP(F122,'3-Productie normen'!A:O,VLOOKUP(L122,'3-Productie normen'!$B$38:$C$48,2,FALSE),FALSE)))</f>
        <v>0</v>
      </c>
      <c r="Q122" s="334">
        <f t="shared" si="4"/>
        <v>0</v>
      </c>
      <c r="R122" s="335" t="str">
        <f>VLOOKUP(F122,'3-Productie normen'!A:P,16,FALSE)</f>
        <v>L</v>
      </c>
      <c r="S122" s="335"/>
      <c r="U122" s="336">
        <f t="shared" si="5"/>
        <v>10120</v>
      </c>
      <c r="V122" s="2"/>
    </row>
    <row r="123" spans="1:22" ht="14.1" customHeight="1">
      <c r="A123" s="75">
        <v>123</v>
      </c>
      <c r="B123" s="300" t="s">
        <v>38</v>
      </c>
      <c r="C123" s="481" t="s">
        <v>267</v>
      </c>
      <c r="D123" s="483" t="s">
        <v>287</v>
      </c>
      <c r="E123" s="300" t="s">
        <v>258</v>
      </c>
      <c r="F123" s="72" t="s">
        <v>100</v>
      </c>
      <c r="G123" s="72" t="s">
        <v>139</v>
      </c>
      <c r="H123" s="482" t="s">
        <v>139</v>
      </c>
      <c r="I123" s="496">
        <v>45.2</v>
      </c>
      <c r="J123" s="526"/>
      <c r="K123" s="333">
        <f t="shared" si="3"/>
        <v>200</v>
      </c>
      <c r="L123" s="534">
        <v>200</v>
      </c>
      <c r="M123" s="534"/>
      <c r="N123" s="247" t="e">
        <f>IF(L123="nio",0,IF(L123&gt;0,L123*I123/P123,0))*VLOOKUP(B123,'2-Kosten per locatie'!$A$14:$C$31,3,FALSE)</f>
        <v>#DIV/0!</v>
      </c>
      <c r="O123" s="247">
        <f>IF(M123&gt;0,M123*I123/Q123,0)*VLOOKUP(B123,'2-Kosten per locatie'!$A$14:$C$31,3,FALSE)</f>
        <v>0</v>
      </c>
      <c r="P123" s="334">
        <f>IF(L123="nio",0,IF(L123&gt;0,VLOOKUP(F123,'3-Productie normen'!A:O,VLOOKUP(L123,'3-Productie normen'!$B$38:$C$48,2,FALSE),FALSE)))</f>
        <v>0</v>
      </c>
      <c r="Q123" s="334">
        <f t="shared" si="4"/>
        <v>0</v>
      </c>
      <c r="R123" s="335" t="str">
        <f>VLOOKUP(F123,'3-Productie normen'!A:P,16,FALSE)</f>
        <v>L</v>
      </c>
      <c r="S123" s="335"/>
      <c r="U123" s="336">
        <f t="shared" si="5"/>
        <v>9040</v>
      </c>
      <c r="V123" s="2"/>
    </row>
    <row r="124" spans="1:22" ht="14.1" customHeight="1">
      <c r="A124" s="75">
        <v>124</v>
      </c>
      <c r="B124" s="300" t="s">
        <v>38</v>
      </c>
      <c r="C124" s="481" t="s">
        <v>267</v>
      </c>
      <c r="D124" s="483" t="s">
        <v>288</v>
      </c>
      <c r="E124" s="72" t="s">
        <v>258</v>
      </c>
      <c r="F124" s="72" t="s">
        <v>100</v>
      </c>
      <c r="G124" s="72" t="s">
        <v>139</v>
      </c>
      <c r="H124" s="482" t="s">
        <v>139</v>
      </c>
      <c r="I124" s="496">
        <v>45.2</v>
      </c>
      <c r="J124" s="526"/>
      <c r="K124" s="333">
        <f t="shared" si="3"/>
        <v>200</v>
      </c>
      <c r="L124" s="534">
        <v>200</v>
      </c>
      <c r="M124" s="534"/>
      <c r="N124" s="247" t="e">
        <f>IF(L124="nio",0,IF(L124&gt;0,L124*I124/P124,0))*VLOOKUP(B124,'2-Kosten per locatie'!$A$14:$C$31,3,FALSE)</f>
        <v>#DIV/0!</v>
      </c>
      <c r="O124" s="247">
        <f>IF(M124&gt;0,M124*I124/Q124,0)*VLOOKUP(B124,'2-Kosten per locatie'!$A$14:$C$31,3,FALSE)</f>
        <v>0</v>
      </c>
      <c r="P124" s="334">
        <f>IF(L124="nio",0,IF(L124&gt;0,VLOOKUP(F124,'3-Productie normen'!A:O,VLOOKUP(L124,'3-Productie normen'!$B$38:$C$48,2,FALSE),FALSE)))</f>
        <v>0</v>
      </c>
      <c r="Q124" s="334">
        <f t="shared" si="4"/>
        <v>0</v>
      </c>
      <c r="R124" s="335" t="str">
        <f>VLOOKUP(F124,'3-Productie normen'!A:P,16,FALSE)</f>
        <v>L</v>
      </c>
      <c r="S124" s="335"/>
      <c r="U124" s="336">
        <f t="shared" si="5"/>
        <v>9040</v>
      </c>
      <c r="V124" s="2"/>
    </row>
    <row r="125" spans="1:22" ht="14.1" customHeight="1">
      <c r="A125" s="75">
        <v>125</v>
      </c>
      <c r="B125" s="300" t="s">
        <v>38</v>
      </c>
      <c r="C125" s="481" t="s">
        <v>267</v>
      </c>
      <c r="D125" s="483" t="s">
        <v>289</v>
      </c>
      <c r="E125" s="72" t="s">
        <v>258</v>
      </c>
      <c r="F125" s="72" t="s">
        <v>100</v>
      </c>
      <c r="G125" s="72" t="s">
        <v>139</v>
      </c>
      <c r="H125" s="482" t="s">
        <v>139</v>
      </c>
      <c r="I125" s="496">
        <v>45.2</v>
      </c>
      <c r="J125" s="526"/>
      <c r="K125" s="333">
        <f t="shared" si="3"/>
        <v>200</v>
      </c>
      <c r="L125" s="534">
        <v>200</v>
      </c>
      <c r="M125" s="534"/>
      <c r="N125" s="247" t="e">
        <f>IF(L125="nio",0,IF(L125&gt;0,L125*I125/P125,0))*VLOOKUP(B125,'2-Kosten per locatie'!$A$14:$C$31,3,FALSE)</f>
        <v>#DIV/0!</v>
      </c>
      <c r="O125" s="247">
        <f>IF(M125&gt;0,M125*I125/Q125,0)*VLOOKUP(B125,'2-Kosten per locatie'!$A$14:$C$31,3,FALSE)</f>
        <v>0</v>
      </c>
      <c r="P125" s="334">
        <f>IF(L125="nio",0,IF(L125&gt;0,VLOOKUP(F125,'3-Productie normen'!A:O,VLOOKUP(L125,'3-Productie normen'!$B$38:$C$48,2,FALSE),FALSE)))</f>
        <v>0</v>
      </c>
      <c r="Q125" s="334">
        <f t="shared" si="4"/>
        <v>0</v>
      </c>
      <c r="R125" s="335" t="str">
        <f>VLOOKUP(F125,'3-Productie normen'!A:P,16,FALSE)</f>
        <v>L</v>
      </c>
      <c r="S125" s="335"/>
      <c r="U125" s="336">
        <f t="shared" si="5"/>
        <v>9040</v>
      </c>
      <c r="V125" s="2"/>
    </row>
    <row r="126" spans="1:22" ht="14.1" customHeight="1">
      <c r="A126" s="75">
        <v>126</v>
      </c>
      <c r="B126" s="300" t="s">
        <v>38</v>
      </c>
      <c r="C126" s="481" t="s">
        <v>267</v>
      </c>
      <c r="D126" s="483" t="s">
        <v>290</v>
      </c>
      <c r="E126" s="72" t="s">
        <v>291</v>
      </c>
      <c r="F126" s="72" t="s">
        <v>100</v>
      </c>
      <c r="G126" s="72" t="s">
        <v>241</v>
      </c>
      <c r="H126" s="482" t="s">
        <v>197</v>
      </c>
      <c r="I126" s="496">
        <v>41.2</v>
      </c>
      <c r="J126" s="526"/>
      <c r="K126" s="333">
        <f t="shared" si="3"/>
        <v>200</v>
      </c>
      <c r="L126" s="534">
        <v>200</v>
      </c>
      <c r="M126" s="534"/>
      <c r="N126" s="247" t="e">
        <f>IF(L126="nio",0,IF(L126&gt;0,L126*I126/P126,0))*VLOOKUP(B126,'2-Kosten per locatie'!$A$14:$C$31,3,FALSE)</f>
        <v>#DIV/0!</v>
      </c>
      <c r="O126" s="247">
        <f>IF(M126&gt;0,M126*I126/Q126,0)*VLOOKUP(B126,'2-Kosten per locatie'!$A$14:$C$31,3,FALSE)</f>
        <v>0</v>
      </c>
      <c r="P126" s="334">
        <f>IF(L126="nio",0,IF(L126&gt;0,VLOOKUP(F126,'3-Productie normen'!A:O,VLOOKUP(L126,'3-Productie normen'!$B$38:$C$48,2,FALSE),FALSE)))</f>
        <v>0</v>
      </c>
      <c r="Q126" s="334">
        <f t="shared" si="4"/>
        <v>0</v>
      </c>
      <c r="R126" s="335" t="str">
        <f>VLOOKUP(F126,'3-Productie normen'!A:P,16,FALSE)</f>
        <v>L</v>
      </c>
      <c r="S126" s="335"/>
      <c r="U126" s="336">
        <f t="shared" si="5"/>
        <v>8240</v>
      </c>
      <c r="V126" s="2"/>
    </row>
    <row r="127" spans="1:22" ht="14.1" customHeight="1">
      <c r="A127" s="75">
        <v>127</v>
      </c>
      <c r="B127" s="300" t="s">
        <v>38</v>
      </c>
      <c r="C127" s="481" t="s">
        <v>267</v>
      </c>
      <c r="D127" s="483" t="s">
        <v>292</v>
      </c>
      <c r="E127" s="72" t="s">
        <v>247</v>
      </c>
      <c r="F127" s="300" t="s">
        <v>110</v>
      </c>
      <c r="G127" s="72" t="s">
        <v>241</v>
      </c>
      <c r="H127" s="482" t="s">
        <v>197</v>
      </c>
      <c r="I127" s="496">
        <v>6.3</v>
      </c>
      <c r="J127" s="526"/>
      <c r="K127" s="333">
        <f t="shared" si="3"/>
        <v>200</v>
      </c>
      <c r="L127" s="534">
        <v>200</v>
      </c>
      <c r="M127" s="534"/>
      <c r="N127" s="247" t="e">
        <f>IF(L127="nio",0,IF(L127&gt;0,L127*I127/P127,0))*VLOOKUP(B127,'2-Kosten per locatie'!$A$14:$C$31,3,FALSE)</f>
        <v>#DIV/0!</v>
      </c>
      <c r="O127" s="247">
        <f>IF(M127&gt;0,M127*I127/Q127,0)*VLOOKUP(B127,'2-Kosten per locatie'!$A$14:$C$31,3,FALSE)</f>
        <v>0</v>
      </c>
      <c r="P127" s="334">
        <f>IF(L127="nio",0,IF(L127&gt;0,VLOOKUP(F127,'3-Productie normen'!A:O,VLOOKUP(L127,'3-Productie normen'!$B$38:$C$48,2,FALSE),FALSE)))</f>
        <v>0</v>
      </c>
      <c r="Q127" s="334">
        <f t="shared" si="4"/>
        <v>0</v>
      </c>
      <c r="R127" s="335" t="str">
        <f>VLOOKUP(F127,'3-Productie normen'!A:P,16,FALSE)</f>
        <v>B</v>
      </c>
      <c r="S127" s="335"/>
      <c r="U127" s="336">
        <f t="shared" si="5"/>
        <v>1260</v>
      </c>
      <c r="V127" s="2"/>
    </row>
    <row r="128" spans="1:22" ht="14.1" customHeight="1">
      <c r="A128" s="75">
        <v>128</v>
      </c>
      <c r="B128" s="300" t="s">
        <v>38</v>
      </c>
      <c r="C128" s="481" t="s">
        <v>267</v>
      </c>
      <c r="D128" s="483" t="s">
        <v>293</v>
      </c>
      <c r="E128" s="486" t="s">
        <v>247</v>
      </c>
      <c r="F128" s="300" t="s">
        <v>110</v>
      </c>
      <c r="G128" s="72" t="s">
        <v>241</v>
      </c>
      <c r="H128" s="482" t="s">
        <v>197</v>
      </c>
      <c r="I128" s="496">
        <v>5.8</v>
      </c>
      <c r="J128" s="526"/>
      <c r="K128" s="333">
        <f t="shared" si="3"/>
        <v>200</v>
      </c>
      <c r="L128" s="534">
        <v>200</v>
      </c>
      <c r="M128" s="534"/>
      <c r="N128" s="247" t="e">
        <f>IF(L128="nio",0,IF(L128&gt;0,L128*I128/P128,0))*VLOOKUP(B128,'2-Kosten per locatie'!$A$14:$C$31,3,FALSE)</f>
        <v>#DIV/0!</v>
      </c>
      <c r="O128" s="247">
        <f>IF(M128&gt;0,M128*I128/Q128,0)*VLOOKUP(B128,'2-Kosten per locatie'!$A$14:$C$31,3,FALSE)</f>
        <v>0</v>
      </c>
      <c r="P128" s="334">
        <f>IF(L128="nio",0,IF(L128&gt;0,VLOOKUP(F128,'3-Productie normen'!A:O,VLOOKUP(L128,'3-Productie normen'!$B$38:$C$48,2,FALSE),FALSE)))</f>
        <v>0</v>
      </c>
      <c r="Q128" s="334">
        <f t="shared" si="4"/>
        <v>0</v>
      </c>
      <c r="R128" s="335" t="str">
        <f>VLOOKUP(F128,'3-Productie normen'!A:P,16,FALSE)</f>
        <v>B</v>
      </c>
      <c r="S128" s="335"/>
      <c r="U128" s="336">
        <f t="shared" si="5"/>
        <v>1160</v>
      </c>
      <c r="V128" s="2"/>
    </row>
    <row r="129" spans="1:22" ht="14.1" customHeight="1">
      <c r="A129" s="75">
        <v>129</v>
      </c>
      <c r="B129" s="300" t="s">
        <v>38</v>
      </c>
      <c r="C129" s="481" t="s">
        <v>267</v>
      </c>
      <c r="D129" s="483" t="s">
        <v>294</v>
      </c>
      <c r="E129" s="72" t="s">
        <v>258</v>
      </c>
      <c r="F129" s="72" t="s">
        <v>100</v>
      </c>
      <c r="G129" s="337" t="s">
        <v>139</v>
      </c>
      <c r="H129" s="482" t="s">
        <v>139</v>
      </c>
      <c r="I129" s="496">
        <v>44.3</v>
      </c>
      <c r="J129" s="526"/>
      <c r="K129" s="333">
        <f t="shared" si="3"/>
        <v>200</v>
      </c>
      <c r="L129" s="534">
        <v>200</v>
      </c>
      <c r="M129" s="534"/>
      <c r="N129" s="247" t="e">
        <f>IF(L129="nio",0,IF(L129&gt;0,L129*I129/P129,0))*VLOOKUP(B129,'2-Kosten per locatie'!$A$14:$C$31,3,FALSE)</f>
        <v>#DIV/0!</v>
      </c>
      <c r="O129" s="247">
        <f>IF(M129&gt;0,M129*I129/Q129,0)*VLOOKUP(B129,'2-Kosten per locatie'!$A$14:$C$31,3,FALSE)</f>
        <v>0</v>
      </c>
      <c r="P129" s="334">
        <f>IF(L129="nio",0,IF(L129&gt;0,VLOOKUP(F129,'3-Productie normen'!A:O,VLOOKUP(L129,'3-Productie normen'!$B$38:$C$48,2,FALSE),FALSE)))</f>
        <v>0</v>
      </c>
      <c r="Q129" s="334">
        <f t="shared" si="4"/>
        <v>0</v>
      </c>
      <c r="R129" s="335" t="str">
        <f>VLOOKUP(F129,'3-Productie normen'!A:P,16,FALSE)</f>
        <v>L</v>
      </c>
      <c r="S129" s="335"/>
      <c r="U129" s="336">
        <f t="shared" si="5"/>
        <v>8860</v>
      </c>
      <c r="V129" s="2"/>
    </row>
    <row r="130" spans="1:22" ht="14.1" customHeight="1">
      <c r="A130" s="75">
        <v>130</v>
      </c>
      <c r="B130" s="300" t="s">
        <v>38</v>
      </c>
      <c r="C130" s="481" t="s">
        <v>267</v>
      </c>
      <c r="D130" s="484" t="s">
        <v>295</v>
      </c>
      <c r="E130" s="485" t="s">
        <v>258</v>
      </c>
      <c r="F130" s="72" t="s">
        <v>100</v>
      </c>
      <c r="G130" s="72" t="s">
        <v>139</v>
      </c>
      <c r="H130" s="482" t="s">
        <v>139</v>
      </c>
      <c r="I130" s="496">
        <v>44.5</v>
      </c>
      <c r="J130" s="526"/>
      <c r="K130" s="333">
        <f t="shared" si="3"/>
        <v>200</v>
      </c>
      <c r="L130" s="534">
        <v>200</v>
      </c>
      <c r="M130" s="534"/>
      <c r="N130" s="247" t="e">
        <f>IF(L130="nio",0,IF(L130&gt;0,L130*I130/P130,0))*VLOOKUP(B130,'2-Kosten per locatie'!$A$14:$C$31,3,FALSE)</f>
        <v>#DIV/0!</v>
      </c>
      <c r="O130" s="247">
        <f>IF(M130&gt;0,M130*I130/Q130,0)*VLOOKUP(B130,'2-Kosten per locatie'!$A$14:$C$31,3,FALSE)</f>
        <v>0</v>
      </c>
      <c r="P130" s="334">
        <f>IF(L130="nio",0,IF(L130&gt;0,VLOOKUP(F130,'3-Productie normen'!A:O,VLOOKUP(L130,'3-Productie normen'!$B$38:$C$48,2,FALSE),FALSE)))</f>
        <v>0</v>
      </c>
      <c r="Q130" s="334">
        <f t="shared" si="4"/>
        <v>0</v>
      </c>
      <c r="R130" s="335" t="str">
        <f>VLOOKUP(F130,'3-Productie normen'!A:P,16,FALSE)</f>
        <v>L</v>
      </c>
      <c r="S130" s="335"/>
      <c r="U130" s="336">
        <f t="shared" si="5"/>
        <v>8900</v>
      </c>
      <c r="V130" s="2"/>
    </row>
    <row r="131" spans="1:22" ht="14.1" customHeight="1">
      <c r="A131" s="75">
        <v>131</v>
      </c>
      <c r="B131" s="300" t="s">
        <v>38</v>
      </c>
      <c r="C131" s="481" t="s">
        <v>267</v>
      </c>
      <c r="D131" s="483" t="s">
        <v>296</v>
      </c>
      <c r="E131" s="72" t="s">
        <v>239</v>
      </c>
      <c r="F131" s="72" t="s">
        <v>97</v>
      </c>
      <c r="G131" s="72" t="s">
        <v>208</v>
      </c>
      <c r="H131" s="482" t="s">
        <v>197</v>
      </c>
      <c r="I131" s="496">
        <v>130.1</v>
      </c>
      <c r="J131" s="526"/>
      <c r="K131" s="333">
        <f t="shared" si="3"/>
        <v>200</v>
      </c>
      <c r="L131" s="534">
        <v>200</v>
      </c>
      <c r="M131" s="534"/>
      <c r="N131" s="247" t="e">
        <f>IF(L131="nio",0,IF(L131&gt;0,L131*I131/P131,0))*VLOOKUP(B131,'2-Kosten per locatie'!$A$14:$C$31,3,FALSE)</f>
        <v>#DIV/0!</v>
      </c>
      <c r="O131" s="247">
        <f>IF(M131&gt;0,M131*I131/Q131,0)*VLOOKUP(B131,'2-Kosten per locatie'!$A$14:$C$31,3,FALSE)</f>
        <v>0</v>
      </c>
      <c r="P131" s="334">
        <f>IF(L131="nio",0,IF(L131&gt;0,VLOOKUP(F131,'3-Productie normen'!A:O,VLOOKUP(L131,'3-Productie normen'!$B$38:$C$48,2,FALSE),FALSE)))</f>
        <v>0</v>
      </c>
      <c r="Q131" s="334">
        <f t="shared" si="4"/>
        <v>0</v>
      </c>
      <c r="R131" s="335" t="str">
        <f>VLOOKUP(F131,'3-Productie normen'!A:P,16,FALSE)</f>
        <v>V</v>
      </c>
      <c r="S131" s="335"/>
      <c r="U131" s="336">
        <f t="shared" si="5"/>
        <v>26020</v>
      </c>
      <c r="V131" s="2"/>
    </row>
    <row r="132" spans="1:22" ht="14.1" customHeight="1">
      <c r="A132" s="75">
        <v>132</v>
      </c>
      <c r="B132" s="300" t="s">
        <v>38</v>
      </c>
      <c r="C132" s="481" t="s">
        <v>267</v>
      </c>
      <c r="D132" s="483" t="s">
        <v>297</v>
      </c>
      <c r="E132" s="300" t="s">
        <v>198</v>
      </c>
      <c r="F132" s="72" t="s">
        <v>97</v>
      </c>
      <c r="G132" s="72" t="s">
        <v>208</v>
      </c>
      <c r="H132" s="482" t="s">
        <v>197</v>
      </c>
      <c r="I132" s="496">
        <v>42.7</v>
      </c>
      <c r="J132" s="526"/>
      <c r="K132" s="333">
        <f t="shared" si="3"/>
        <v>200</v>
      </c>
      <c r="L132" s="534">
        <v>200</v>
      </c>
      <c r="M132" s="534"/>
      <c r="N132" s="247" t="e">
        <f>IF(L132="nio",0,IF(L132&gt;0,L132*I132/P132,0))*VLOOKUP(B132,'2-Kosten per locatie'!$A$14:$C$31,3,FALSE)</f>
        <v>#DIV/0!</v>
      </c>
      <c r="O132" s="247">
        <f>IF(M132&gt;0,M132*I132/Q132,0)*VLOOKUP(B132,'2-Kosten per locatie'!$A$14:$C$31,3,FALSE)</f>
        <v>0</v>
      </c>
      <c r="P132" s="334">
        <f>IF(L132="nio",0,IF(L132&gt;0,VLOOKUP(F132,'3-Productie normen'!A:O,VLOOKUP(L132,'3-Productie normen'!$B$38:$C$48,2,FALSE),FALSE)))</f>
        <v>0</v>
      </c>
      <c r="Q132" s="334">
        <f t="shared" si="4"/>
        <v>0</v>
      </c>
      <c r="R132" s="335" t="str">
        <f>VLOOKUP(F132,'3-Productie normen'!A:P,16,FALSE)</f>
        <v>V</v>
      </c>
      <c r="S132" s="335"/>
      <c r="U132" s="336">
        <f t="shared" si="5"/>
        <v>8540</v>
      </c>
      <c r="V132" s="2"/>
    </row>
    <row r="133" spans="1:22" ht="14.1" customHeight="1">
      <c r="A133" s="75">
        <v>133</v>
      </c>
      <c r="B133" s="300" t="s">
        <v>38</v>
      </c>
      <c r="C133" s="481" t="s">
        <v>267</v>
      </c>
      <c r="D133" s="483" t="s">
        <v>298</v>
      </c>
      <c r="E133" s="300" t="s">
        <v>198</v>
      </c>
      <c r="F133" s="72" t="s">
        <v>97</v>
      </c>
      <c r="G133" s="72" t="s">
        <v>208</v>
      </c>
      <c r="H133" s="482" t="s">
        <v>197</v>
      </c>
      <c r="I133" s="496">
        <v>47.2</v>
      </c>
      <c r="J133" s="526"/>
      <c r="K133" s="333">
        <f t="shared" si="3"/>
        <v>200</v>
      </c>
      <c r="L133" s="534">
        <v>200</v>
      </c>
      <c r="M133" s="534"/>
      <c r="N133" s="247" t="e">
        <f>IF(L133="nio",0,IF(L133&gt;0,L133*I133/P133,0))*VLOOKUP(B133,'2-Kosten per locatie'!$A$14:$C$31,3,FALSE)</f>
        <v>#DIV/0!</v>
      </c>
      <c r="O133" s="247">
        <f>IF(M133&gt;0,M133*I133/Q133,0)*VLOOKUP(B133,'2-Kosten per locatie'!$A$14:$C$31,3,FALSE)</f>
        <v>0</v>
      </c>
      <c r="P133" s="334">
        <f>IF(L133="nio",0,IF(L133&gt;0,VLOOKUP(F133,'3-Productie normen'!A:O,VLOOKUP(L133,'3-Productie normen'!$B$38:$C$48,2,FALSE),FALSE)))</f>
        <v>0</v>
      </c>
      <c r="Q133" s="334">
        <f t="shared" si="4"/>
        <v>0</v>
      </c>
      <c r="R133" s="335" t="str">
        <f>VLOOKUP(F133,'3-Productie normen'!A:P,16,FALSE)</f>
        <v>V</v>
      </c>
      <c r="S133" s="335"/>
      <c r="U133" s="336">
        <f t="shared" si="5"/>
        <v>9440</v>
      </c>
      <c r="V133" s="2"/>
    </row>
    <row r="134" spans="1:22" ht="14.1" customHeight="1">
      <c r="A134" s="75">
        <v>134</v>
      </c>
      <c r="B134" s="300" t="s">
        <v>38</v>
      </c>
      <c r="C134" s="481" t="s">
        <v>267</v>
      </c>
      <c r="D134" s="483" t="s">
        <v>299</v>
      </c>
      <c r="E134" s="300" t="s">
        <v>300</v>
      </c>
      <c r="F134" s="300" t="s">
        <v>101</v>
      </c>
      <c r="G134" s="72" t="s">
        <v>139</v>
      </c>
      <c r="H134" s="482" t="s">
        <v>139</v>
      </c>
      <c r="I134" s="496">
        <v>3.8</v>
      </c>
      <c r="J134" s="526"/>
      <c r="K134" s="333">
        <f t="shared" si="3"/>
        <v>200</v>
      </c>
      <c r="L134" s="534">
        <v>200</v>
      </c>
      <c r="M134" s="534"/>
      <c r="N134" s="247" t="e">
        <f>IF(L134="nio",0,IF(L134&gt;0,L134*I134/P134,0))*VLOOKUP(B134,'2-Kosten per locatie'!$A$14:$C$31,3,FALSE)</f>
        <v>#DIV/0!</v>
      </c>
      <c r="O134" s="247">
        <f>IF(M134&gt;0,M134*I134/Q134,0)*VLOOKUP(B134,'2-Kosten per locatie'!$A$14:$C$31,3,FALSE)</f>
        <v>0</v>
      </c>
      <c r="P134" s="334">
        <f>IF(L134="nio",0,IF(L134&gt;0,VLOOKUP(F134,'3-Productie normen'!A:O,VLOOKUP(L134,'3-Productie normen'!$B$38:$C$48,2,FALSE),FALSE)))</f>
        <v>0</v>
      </c>
      <c r="Q134" s="334">
        <f t="shared" si="4"/>
        <v>0</v>
      </c>
      <c r="R134" s="335" t="str">
        <f>VLOOKUP(F134,'3-Productie normen'!A:P,16,FALSE)</f>
        <v>V</v>
      </c>
      <c r="S134" s="335"/>
      <c r="U134" s="336">
        <f t="shared" si="5"/>
        <v>760</v>
      </c>
      <c r="V134" s="2"/>
    </row>
    <row r="135" spans="1:22" ht="14.1" customHeight="1">
      <c r="A135" s="75">
        <v>135</v>
      </c>
      <c r="B135" s="300" t="s">
        <v>38</v>
      </c>
      <c r="C135" s="481" t="s">
        <v>267</v>
      </c>
      <c r="D135" s="483" t="s">
        <v>301</v>
      </c>
      <c r="E135" s="72" t="s">
        <v>210</v>
      </c>
      <c r="F135" s="300" t="s">
        <v>111</v>
      </c>
      <c r="G135" s="72" t="s">
        <v>139</v>
      </c>
      <c r="H135" s="482" t="s">
        <v>139</v>
      </c>
      <c r="I135" s="496">
        <v>27.5</v>
      </c>
      <c r="J135" s="526"/>
      <c r="K135" s="333">
        <f t="shared" si="3"/>
        <v>0</v>
      </c>
      <c r="L135" s="534" t="s">
        <v>148</v>
      </c>
      <c r="M135" s="534"/>
      <c r="N135" s="247">
        <f>IF(L135="nio",0,IF(L135&gt;0,L135*I135/P135,0))*VLOOKUP(B135,'2-Kosten per locatie'!$A$14:$C$31,3,FALSE)</f>
        <v>0</v>
      </c>
      <c r="O135" s="247">
        <f>IF(M135&gt;0,M135*I135/Q135,0)*VLOOKUP(B135,'2-Kosten per locatie'!$A$14:$C$31,3,FALSE)</f>
        <v>0</v>
      </c>
      <c r="P135" s="334">
        <f>IF(L135="nio",0,IF(L135&gt;0,VLOOKUP(F135,'3-Productie normen'!A:O,VLOOKUP(L135,'3-Productie normen'!$B$38:$C$48,2,FALSE),FALSE)))</f>
        <v>0</v>
      </c>
      <c r="Q135" s="334">
        <f t="shared" si="4"/>
        <v>0</v>
      </c>
      <c r="R135" s="335" t="str">
        <f>VLOOKUP(F135,'3-Productie normen'!A:P,16,FALSE)</f>
        <v>nvt</v>
      </c>
      <c r="S135" s="335"/>
      <c r="U135" s="336">
        <f t="shared" si="5"/>
        <v>0</v>
      </c>
      <c r="V135" s="2"/>
    </row>
    <row r="136" spans="1:22" ht="14.1" customHeight="1">
      <c r="A136" s="75">
        <v>136</v>
      </c>
      <c r="B136" s="300" t="s">
        <v>38</v>
      </c>
      <c r="C136" s="481" t="s">
        <v>267</v>
      </c>
      <c r="D136" s="483" t="s">
        <v>302</v>
      </c>
      <c r="E136" s="72" t="s">
        <v>198</v>
      </c>
      <c r="F136" s="72" t="s">
        <v>97</v>
      </c>
      <c r="G136" s="72" t="s">
        <v>208</v>
      </c>
      <c r="H136" s="482" t="s">
        <v>197</v>
      </c>
      <c r="I136" s="496">
        <v>61.3</v>
      </c>
      <c r="J136" s="526"/>
      <c r="K136" s="333">
        <f t="shared" si="3"/>
        <v>200</v>
      </c>
      <c r="L136" s="534">
        <v>200</v>
      </c>
      <c r="M136" s="534"/>
      <c r="N136" s="247" t="e">
        <f>IF(L136="nio",0,IF(L136&gt;0,L136*I136/P136,0))*VLOOKUP(B136,'2-Kosten per locatie'!$A$14:$C$31,3,FALSE)</f>
        <v>#DIV/0!</v>
      </c>
      <c r="O136" s="247">
        <f>IF(M136&gt;0,M136*I136/Q136,0)*VLOOKUP(B136,'2-Kosten per locatie'!$A$14:$C$31,3,FALSE)</f>
        <v>0</v>
      </c>
      <c r="P136" s="334">
        <f>IF(L136="nio",0,IF(L136&gt;0,VLOOKUP(F136,'3-Productie normen'!A:O,VLOOKUP(L136,'3-Productie normen'!$B$38:$C$48,2,FALSE),FALSE)))</f>
        <v>0</v>
      </c>
      <c r="Q136" s="334">
        <f t="shared" si="4"/>
        <v>0</v>
      </c>
      <c r="R136" s="335" t="str">
        <f>VLOOKUP(F136,'3-Productie normen'!A:P,16,FALSE)</f>
        <v>V</v>
      </c>
      <c r="S136" s="335"/>
      <c r="U136" s="336">
        <f t="shared" si="5"/>
        <v>12260</v>
      </c>
      <c r="V136" s="2"/>
    </row>
    <row r="137" spans="1:22" ht="14.1" customHeight="1">
      <c r="A137" s="75">
        <v>137</v>
      </c>
      <c r="B137" s="300" t="s">
        <v>38</v>
      </c>
      <c r="C137" s="481" t="s">
        <v>267</v>
      </c>
      <c r="D137" s="483" t="s">
        <v>303</v>
      </c>
      <c r="E137" s="72" t="s">
        <v>210</v>
      </c>
      <c r="F137" s="300" t="s">
        <v>111</v>
      </c>
      <c r="G137" s="72" t="s">
        <v>139</v>
      </c>
      <c r="H137" s="482" t="s">
        <v>139</v>
      </c>
      <c r="I137" s="496">
        <v>6.1</v>
      </c>
      <c r="J137" s="526"/>
      <c r="K137" s="333">
        <f t="shared" si="3"/>
        <v>0</v>
      </c>
      <c r="L137" s="534" t="s">
        <v>148</v>
      </c>
      <c r="M137" s="534"/>
      <c r="N137" s="247">
        <f>IF(L137="nio",0,IF(L137&gt;0,L137*I137/P137,0))*VLOOKUP(B137,'2-Kosten per locatie'!$A$14:$C$31,3,FALSE)</f>
        <v>0</v>
      </c>
      <c r="O137" s="247">
        <f>IF(M137&gt;0,M137*I137/Q137,0)*VLOOKUP(B137,'2-Kosten per locatie'!$A$14:$C$31,3,FALSE)</f>
        <v>0</v>
      </c>
      <c r="P137" s="334">
        <f>IF(L137="nio",0,IF(L137&gt;0,VLOOKUP(F137,'3-Productie normen'!A:O,VLOOKUP(L137,'3-Productie normen'!$B$38:$C$48,2,FALSE),FALSE)))</f>
        <v>0</v>
      </c>
      <c r="Q137" s="334">
        <f t="shared" si="4"/>
        <v>0</v>
      </c>
      <c r="R137" s="335" t="str">
        <f>VLOOKUP(F137,'3-Productie normen'!A:P,16,FALSE)</f>
        <v>nvt</v>
      </c>
      <c r="S137" s="335"/>
      <c r="U137" s="336">
        <f t="shared" si="5"/>
        <v>0</v>
      </c>
      <c r="V137" s="2"/>
    </row>
    <row r="138" spans="1:22" ht="14.1" customHeight="1">
      <c r="A138" s="75">
        <v>138</v>
      </c>
      <c r="B138" s="300" t="s">
        <v>38</v>
      </c>
      <c r="C138" s="481" t="s">
        <v>267</v>
      </c>
      <c r="D138" s="483" t="s">
        <v>304</v>
      </c>
      <c r="E138" s="72" t="s">
        <v>255</v>
      </c>
      <c r="F138" s="300" t="s">
        <v>106</v>
      </c>
      <c r="G138" s="72" t="s">
        <v>208</v>
      </c>
      <c r="H138" s="482" t="s">
        <v>188</v>
      </c>
      <c r="I138" s="496">
        <v>10.8</v>
      </c>
      <c r="J138" s="526"/>
      <c r="K138" s="333">
        <f t="shared" ref="K138:K199" si="6">SUM(L138:M138)</f>
        <v>400</v>
      </c>
      <c r="L138" s="534">
        <v>200</v>
      </c>
      <c r="M138" s="534">
        <v>200</v>
      </c>
      <c r="N138" s="247" t="e">
        <f>IF(L138="nio",0,IF(L138&gt;0,L138*I138/P138,0))*VLOOKUP(B138,'2-Kosten per locatie'!$A$14:$C$31,3,FALSE)</f>
        <v>#DIV/0!</v>
      </c>
      <c r="O138" s="247" t="e">
        <f>IF(M138&gt;0,M138*I138/Q138,0)*VLOOKUP(B138,'2-Kosten per locatie'!$A$14:$C$31,3,FALSE)</f>
        <v>#DIV/0!</v>
      </c>
      <c r="P138" s="334">
        <f>IF(L138="nio",0,IF(L138&gt;0,VLOOKUP(F138,'3-Productie normen'!A:O,VLOOKUP(L138,'3-Productie normen'!$B$38:$C$48,2,FALSE),FALSE)))</f>
        <v>0</v>
      </c>
      <c r="Q138" s="334">
        <f t="shared" ref="Q138:Q199" si="7">IF(M138&gt;0,P138*$Q$8,0)</f>
        <v>0</v>
      </c>
      <c r="R138" s="335" t="str">
        <f>VLOOKUP(F138,'3-Productie normen'!A:P,16,FALSE)</f>
        <v>S</v>
      </c>
      <c r="S138" s="335"/>
      <c r="U138" s="336">
        <f t="shared" ref="U138:U199" si="8">K138*I138</f>
        <v>4320</v>
      </c>
      <c r="V138" s="2"/>
    </row>
    <row r="139" spans="1:22" ht="14.1" customHeight="1">
      <c r="A139" s="75">
        <v>139</v>
      </c>
      <c r="B139" s="300" t="s">
        <v>38</v>
      </c>
      <c r="C139" s="481" t="s">
        <v>267</v>
      </c>
      <c r="D139" s="483" t="s">
        <v>305</v>
      </c>
      <c r="E139" s="486" t="s">
        <v>255</v>
      </c>
      <c r="F139" s="72" t="s">
        <v>106</v>
      </c>
      <c r="G139" s="72" t="s">
        <v>208</v>
      </c>
      <c r="H139" s="482" t="s">
        <v>188</v>
      </c>
      <c r="I139" s="496">
        <v>11</v>
      </c>
      <c r="J139" s="526"/>
      <c r="K139" s="333">
        <f t="shared" si="6"/>
        <v>400</v>
      </c>
      <c r="L139" s="534">
        <v>200</v>
      </c>
      <c r="M139" s="534">
        <v>200</v>
      </c>
      <c r="N139" s="247" t="e">
        <f>IF(L139="nio",0,IF(L139&gt;0,L139*I139/P139,0))*VLOOKUP(B139,'2-Kosten per locatie'!$A$14:$C$31,3,FALSE)</f>
        <v>#DIV/0!</v>
      </c>
      <c r="O139" s="247" t="e">
        <f>IF(M139&gt;0,M139*I139/Q139,0)*VLOOKUP(B139,'2-Kosten per locatie'!$A$14:$C$31,3,FALSE)</f>
        <v>#DIV/0!</v>
      </c>
      <c r="P139" s="334">
        <f>IF(L139="nio",0,IF(L139&gt;0,VLOOKUP(F139,'3-Productie normen'!A:O,VLOOKUP(L139,'3-Productie normen'!$B$38:$C$48,2,FALSE),FALSE)))</f>
        <v>0</v>
      </c>
      <c r="Q139" s="334">
        <f t="shared" si="7"/>
        <v>0</v>
      </c>
      <c r="R139" s="335" t="str">
        <f>VLOOKUP(F139,'3-Productie normen'!A:P,16,FALSE)</f>
        <v>S</v>
      </c>
      <c r="S139" s="335"/>
      <c r="U139" s="336">
        <f t="shared" si="8"/>
        <v>4400</v>
      </c>
      <c r="V139" s="2"/>
    </row>
    <row r="140" spans="1:22" ht="14.1" customHeight="1">
      <c r="A140" s="75">
        <v>140</v>
      </c>
      <c r="B140" s="300" t="s">
        <v>38</v>
      </c>
      <c r="C140" s="481" t="s">
        <v>267</v>
      </c>
      <c r="D140" s="483" t="s">
        <v>306</v>
      </c>
      <c r="E140" s="72" t="s">
        <v>198</v>
      </c>
      <c r="F140" s="72" t="s">
        <v>97</v>
      </c>
      <c r="G140" s="337" t="s">
        <v>208</v>
      </c>
      <c r="H140" s="482" t="s">
        <v>197</v>
      </c>
      <c r="I140" s="496">
        <v>30.1</v>
      </c>
      <c r="J140" s="526"/>
      <c r="K140" s="333">
        <f t="shared" si="6"/>
        <v>200</v>
      </c>
      <c r="L140" s="534">
        <v>200</v>
      </c>
      <c r="M140" s="534"/>
      <c r="N140" s="247" t="e">
        <f>IF(L140="nio",0,IF(L140&gt;0,L140*I140/P140,0))*VLOOKUP(B140,'2-Kosten per locatie'!$A$14:$C$31,3,FALSE)</f>
        <v>#DIV/0!</v>
      </c>
      <c r="O140" s="247">
        <f>IF(M140&gt;0,M140*I140/Q140,0)*VLOOKUP(B140,'2-Kosten per locatie'!$A$14:$C$31,3,FALSE)</f>
        <v>0</v>
      </c>
      <c r="P140" s="334">
        <f>IF(L140="nio",0,IF(L140&gt;0,VLOOKUP(F140,'3-Productie normen'!A:O,VLOOKUP(L140,'3-Productie normen'!$B$38:$C$48,2,FALSE),FALSE)))</f>
        <v>0</v>
      </c>
      <c r="Q140" s="334">
        <f t="shared" si="7"/>
        <v>0</v>
      </c>
      <c r="R140" s="335" t="str">
        <f>VLOOKUP(F140,'3-Productie normen'!A:P,16,FALSE)</f>
        <v>V</v>
      </c>
      <c r="S140" s="335"/>
      <c r="U140" s="336">
        <f t="shared" si="8"/>
        <v>6020</v>
      </c>
      <c r="V140" s="2"/>
    </row>
    <row r="141" spans="1:22" ht="14.1" customHeight="1">
      <c r="A141" s="75">
        <v>141</v>
      </c>
      <c r="B141" s="300" t="s">
        <v>38</v>
      </c>
      <c r="C141" s="481" t="s">
        <v>267</v>
      </c>
      <c r="D141" s="483" t="s">
        <v>307</v>
      </c>
      <c r="E141" s="300" t="s">
        <v>198</v>
      </c>
      <c r="F141" s="72" t="s">
        <v>97</v>
      </c>
      <c r="G141" s="72" t="s">
        <v>208</v>
      </c>
      <c r="H141" s="482" t="s">
        <v>197</v>
      </c>
      <c r="I141" s="496">
        <v>53.4</v>
      </c>
      <c r="J141" s="526"/>
      <c r="K141" s="333">
        <f t="shared" si="6"/>
        <v>200</v>
      </c>
      <c r="L141" s="534">
        <v>200</v>
      </c>
      <c r="M141" s="534"/>
      <c r="N141" s="247" t="e">
        <f>IF(L141="nio",0,IF(L141&gt;0,L141*I141/P141,0))*VLOOKUP(B141,'2-Kosten per locatie'!$A$14:$C$31,3,FALSE)</f>
        <v>#DIV/0!</v>
      </c>
      <c r="O141" s="247">
        <f>IF(M141&gt;0,M141*I141/Q141,0)*VLOOKUP(B141,'2-Kosten per locatie'!$A$14:$C$31,3,FALSE)</f>
        <v>0</v>
      </c>
      <c r="P141" s="334">
        <f>IF(L141="nio",0,IF(L141&gt;0,VLOOKUP(F141,'3-Productie normen'!A:O,VLOOKUP(L141,'3-Productie normen'!$B$38:$C$48,2,FALSE),FALSE)))</f>
        <v>0</v>
      </c>
      <c r="Q141" s="334">
        <f t="shared" si="7"/>
        <v>0</v>
      </c>
      <c r="R141" s="335" t="str">
        <f>VLOOKUP(F141,'3-Productie normen'!A:P,16,FALSE)</f>
        <v>V</v>
      </c>
      <c r="S141" s="335"/>
      <c r="U141" s="336">
        <f t="shared" si="8"/>
        <v>10680</v>
      </c>
      <c r="V141" s="2"/>
    </row>
    <row r="142" spans="1:22" ht="14.1" customHeight="1">
      <c r="A142" s="75">
        <v>142</v>
      </c>
      <c r="B142" s="300" t="s">
        <v>38</v>
      </c>
      <c r="C142" s="481" t="s">
        <v>267</v>
      </c>
      <c r="D142" s="483" t="s">
        <v>308</v>
      </c>
      <c r="E142" s="300" t="s">
        <v>191</v>
      </c>
      <c r="F142" s="300" t="s">
        <v>111</v>
      </c>
      <c r="G142" s="72" t="s">
        <v>208</v>
      </c>
      <c r="H142" s="482" t="s">
        <v>197</v>
      </c>
      <c r="I142" s="496">
        <v>6.9</v>
      </c>
      <c r="J142" s="526"/>
      <c r="K142" s="333">
        <f t="shared" si="6"/>
        <v>0</v>
      </c>
      <c r="L142" s="534" t="s">
        <v>148</v>
      </c>
      <c r="M142" s="534"/>
      <c r="N142" s="247">
        <f>IF(L142="nio",0,IF(L142&gt;0,L142*I142/P142,0))*VLOOKUP(B142,'2-Kosten per locatie'!$A$14:$C$31,3,FALSE)</f>
        <v>0</v>
      </c>
      <c r="O142" s="247">
        <f>IF(M142&gt;0,M142*I142/Q142,0)*VLOOKUP(B142,'2-Kosten per locatie'!$A$14:$C$31,3,FALSE)</f>
        <v>0</v>
      </c>
      <c r="P142" s="334">
        <f>IF(L142="nio",0,IF(L142&gt;0,VLOOKUP(F142,'3-Productie normen'!A:O,VLOOKUP(L142,'3-Productie normen'!$B$38:$C$48,2,FALSE),FALSE)))</f>
        <v>0</v>
      </c>
      <c r="Q142" s="334">
        <f t="shared" si="7"/>
        <v>0</v>
      </c>
      <c r="R142" s="335" t="str">
        <f>VLOOKUP(F142,'3-Productie normen'!A:P,16,FALSE)</f>
        <v>nvt</v>
      </c>
      <c r="S142" s="335"/>
      <c r="U142" s="336">
        <f t="shared" si="8"/>
        <v>0</v>
      </c>
      <c r="V142" s="2"/>
    </row>
    <row r="143" spans="1:22" ht="14.1" customHeight="1">
      <c r="A143" s="75">
        <v>143</v>
      </c>
      <c r="B143" s="300" t="s">
        <v>38</v>
      </c>
      <c r="C143" s="481" t="s">
        <v>267</v>
      </c>
      <c r="D143" s="483" t="s">
        <v>309</v>
      </c>
      <c r="E143" s="72" t="s">
        <v>255</v>
      </c>
      <c r="F143" s="72" t="s">
        <v>106</v>
      </c>
      <c r="G143" s="72" t="s">
        <v>208</v>
      </c>
      <c r="H143" s="482" t="s">
        <v>188</v>
      </c>
      <c r="I143" s="496">
        <v>5.2</v>
      </c>
      <c r="J143" s="526"/>
      <c r="K143" s="333">
        <f t="shared" si="6"/>
        <v>400</v>
      </c>
      <c r="L143" s="534">
        <v>200</v>
      </c>
      <c r="M143" s="534">
        <v>200</v>
      </c>
      <c r="N143" s="247" t="e">
        <f>IF(L143="nio",0,IF(L143&gt;0,L143*I143/P143,0))*VLOOKUP(B143,'2-Kosten per locatie'!$A$14:$C$31,3,FALSE)</f>
        <v>#DIV/0!</v>
      </c>
      <c r="O143" s="247" t="e">
        <f>IF(M143&gt;0,M143*I143/Q143,0)*VLOOKUP(B143,'2-Kosten per locatie'!$A$14:$C$31,3,FALSE)</f>
        <v>#DIV/0!</v>
      </c>
      <c r="P143" s="334">
        <f>IF(L143="nio",0,IF(L143&gt;0,VLOOKUP(F143,'3-Productie normen'!A:O,VLOOKUP(L143,'3-Productie normen'!$B$38:$C$48,2,FALSE),FALSE)))</f>
        <v>0</v>
      </c>
      <c r="Q143" s="334">
        <f t="shared" si="7"/>
        <v>0</v>
      </c>
      <c r="R143" s="335" t="str">
        <f>VLOOKUP(F143,'3-Productie normen'!A:P,16,FALSE)</f>
        <v>S</v>
      </c>
      <c r="S143" s="335"/>
      <c r="U143" s="336">
        <f t="shared" si="8"/>
        <v>2080</v>
      </c>
      <c r="V143" s="2"/>
    </row>
    <row r="144" spans="1:22" ht="14.1" customHeight="1">
      <c r="A144" s="75">
        <v>144</v>
      </c>
      <c r="B144" s="300" t="s">
        <v>39</v>
      </c>
      <c r="C144" s="481" t="s">
        <v>136</v>
      </c>
      <c r="D144" s="483" t="s">
        <v>310</v>
      </c>
      <c r="E144" s="72" t="s">
        <v>311</v>
      </c>
      <c r="F144" s="72" t="s">
        <v>95</v>
      </c>
      <c r="G144" s="72" t="s">
        <v>312</v>
      </c>
      <c r="H144" s="482" t="s">
        <v>139</v>
      </c>
      <c r="I144" s="496">
        <v>40.4</v>
      </c>
      <c r="J144" s="526"/>
      <c r="K144" s="333">
        <f t="shared" si="6"/>
        <v>200</v>
      </c>
      <c r="L144" s="534">
        <v>200</v>
      </c>
      <c r="M144" s="534"/>
      <c r="N144" s="247" t="e">
        <f>IF(L144="nio",0,IF(L144&gt;0,L144*I144/P144,0))*VLOOKUP(B144,'2-Kosten per locatie'!$A$14:$C$31,3,FALSE)</f>
        <v>#DIV/0!</v>
      </c>
      <c r="O144" s="247">
        <f>IF(M144&gt;0,M144*I144/Q144,0)*VLOOKUP(B144,'2-Kosten per locatie'!$A$14:$C$31,3,FALSE)</f>
        <v>0</v>
      </c>
      <c r="P144" s="334">
        <f>IF(L144="nio",0,IF(L144&gt;0,VLOOKUP(F144,'3-Productie normen'!A:O,VLOOKUP(L144,'3-Productie normen'!$B$38:$C$48,2,FALSE),FALSE)))</f>
        <v>0</v>
      </c>
      <c r="Q144" s="334">
        <f t="shared" si="7"/>
        <v>0</v>
      </c>
      <c r="R144" s="335" t="str">
        <f>VLOOKUP(F144,'3-Productie normen'!A:P,16,FALSE)</f>
        <v>V</v>
      </c>
      <c r="S144" s="335"/>
      <c r="U144" s="336">
        <f t="shared" si="8"/>
        <v>8080</v>
      </c>
      <c r="V144" s="2"/>
    </row>
    <row r="145" spans="1:22" ht="14.1" customHeight="1">
      <c r="A145" s="75">
        <v>145</v>
      </c>
      <c r="B145" s="300" t="s">
        <v>39</v>
      </c>
      <c r="C145" s="481" t="s">
        <v>136</v>
      </c>
      <c r="D145" s="483" t="s">
        <v>313</v>
      </c>
      <c r="E145" s="72" t="s">
        <v>314</v>
      </c>
      <c r="F145" s="72" t="s">
        <v>88</v>
      </c>
      <c r="G145" s="72" t="s">
        <v>312</v>
      </c>
      <c r="H145" s="482" t="s">
        <v>139</v>
      </c>
      <c r="I145" s="496">
        <v>17.899999999999999</v>
      </c>
      <c r="J145" s="526"/>
      <c r="K145" s="333">
        <f t="shared" si="6"/>
        <v>120</v>
      </c>
      <c r="L145" s="534">
        <v>120</v>
      </c>
      <c r="M145" s="534"/>
      <c r="N145" s="247" t="e">
        <f>IF(L145="nio",0,IF(L145&gt;0,L145*I145/P145,0))*VLOOKUP(B145,'2-Kosten per locatie'!$A$14:$C$31,3,FALSE)</f>
        <v>#DIV/0!</v>
      </c>
      <c r="O145" s="247">
        <f>IF(M145&gt;0,M145*I145/Q145,0)*VLOOKUP(B145,'2-Kosten per locatie'!$A$14:$C$31,3,FALSE)</f>
        <v>0</v>
      </c>
      <c r="P145" s="334">
        <f>IF(L145="nio",0,IF(L145&gt;0,VLOOKUP(F145,'3-Productie normen'!A:O,VLOOKUP(L145,'3-Productie normen'!$B$38:$C$48,2,FALSE),FALSE)))</f>
        <v>0</v>
      </c>
      <c r="Q145" s="334">
        <f t="shared" si="7"/>
        <v>0</v>
      </c>
      <c r="R145" s="335" t="str">
        <f>VLOOKUP(F145,'3-Productie normen'!A:P,16,FALSE)</f>
        <v>B</v>
      </c>
      <c r="S145" s="335"/>
      <c r="U145" s="336">
        <f t="shared" si="8"/>
        <v>2148</v>
      </c>
      <c r="V145" s="2"/>
    </row>
    <row r="146" spans="1:22" ht="14.1" customHeight="1">
      <c r="A146" s="75">
        <v>146</v>
      </c>
      <c r="B146" s="300" t="s">
        <v>39</v>
      </c>
      <c r="C146" s="481" t="s">
        <v>136</v>
      </c>
      <c r="D146" s="483" t="s">
        <v>315</v>
      </c>
      <c r="E146" s="486" t="s">
        <v>316</v>
      </c>
      <c r="F146" s="72" t="s">
        <v>97</v>
      </c>
      <c r="G146" s="72" t="s">
        <v>237</v>
      </c>
      <c r="H146" s="482" t="s">
        <v>238</v>
      </c>
      <c r="I146" s="496">
        <v>8.8000000000000007</v>
      </c>
      <c r="J146" s="526"/>
      <c r="K146" s="333">
        <f t="shared" si="6"/>
        <v>200</v>
      </c>
      <c r="L146" s="534">
        <v>200</v>
      </c>
      <c r="M146" s="534"/>
      <c r="N146" s="247" t="e">
        <f>IF(L146="nio",0,IF(L146&gt;0,L146*I146/P146,0))*VLOOKUP(B146,'2-Kosten per locatie'!$A$14:$C$31,3,FALSE)</f>
        <v>#DIV/0!</v>
      </c>
      <c r="O146" s="247">
        <f>IF(M146&gt;0,M146*I146/Q146,0)*VLOOKUP(B146,'2-Kosten per locatie'!$A$14:$C$31,3,FALSE)</f>
        <v>0</v>
      </c>
      <c r="P146" s="334">
        <f>IF(L146="nio",0,IF(L146&gt;0,VLOOKUP(F146,'3-Productie normen'!A:O,VLOOKUP(L146,'3-Productie normen'!$B$38:$C$48,2,FALSE),FALSE)))</f>
        <v>0</v>
      </c>
      <c r="Q146" s="334">
        <f t="shared" si="7"/>
        <v>0</v>
      </c>
      <c r="R146" s="335" t="str">
        <f>VLOOKUP(F146,'3-Productie normen'!A:P,16,FALSE)</f>
        <v>V</v>
      </c>
      <c r="S146" s="335"/>
      <c r="U146" s="336">
        <f t="shared" si="8"/>
        <v>1760.0000000000002</v>
      </c>
      <c r="V146" s="2"/>
    </row>
    <row r="147" spans="1:22" ht="14.1" customHeight="1">
      <c r="A147" s="75">
        <v>147</v>
      </c>
      <c r="B147" s="300" t="s">
        <v>39</v>
      </c>
      <c r="C147" s="481" t="s">
        <v>136</v>
      </c>
      <c r="D147" s="483" t="s">
        <v>317</v>
      </c>
      <c r="E147" s="72" t="s">
        <v>318</v>
      </c>
      <c r="F147" s="72" t="s">
        <v>89</v>
      </c>
      <c r="G147" s="337" t="s">
        <v>312</v>
      </c>
      <c r="H147" s="482" t="s">
        <v>139</v>
      </c>
      <c r="I147" s="496">
        <v>315.2</v>
      </c>
      <c r="J147" s="526"/>
      <c r="K147" s="333">
        <f t="shared" si="6"/>
        <v>200</v>
      </c>
      <c r="L147" s="534">
        <v>200</v>
      </c>
      <c r="M147" s="534"/>
      <c r="N147" s="247" t="e">
        <f>IF(L147="nio",0,IF(L147&gt;0,L147*I147/P147,0))*VLOOKUP(B147,'2-Kosten per locatie'!$A$14:$C$31,3,FALSE)</f>
        <v>#DIV/0!</v>
      </c>
      <c r="O147" s="247">
        <f>IF(M147&gt;0,M147*I147/Q147,0)*VLOOKUP(B147,'2-Kosten per locatie'!$A$14:$C$31,3,FALSE)</f>
        <v>0</v>
      </c>
      <c r="P147" s="334">
        <f>IF(L147="nio",0,IF(L147&gt;0,VLOOKUP(F147,'3-Productie normen'!A:O,VLOOKUP(L147,'3-Productie normen'!$B$38:$C$48,2,FALSE),FALSE)))</f>
        <v>0</v>
      </c>
      <c r="Q147" s="334">
        <f t="shared" si="7"/>
        <v>0</v>
      </c>
      <c r="R147" s="335" t="str">
        <f>VLOOKUP(F147,'3-Productie normen'!A:P,16,FALSE)</f>
        <v>V</v>
      </c>
      <c r="S147" s="335"/>
      <c r="U147" s="336">
        <f t="shared" si="8"/>
        <v>63040</v>
      </c>
      <c r="V147" s="2"/>
    </row>
    <row r="148" spans="1:22" ht="14.1" customHeight="1">
      <c r="A148" s="75">
        <v>148</v>
      </c>
      <c r="B148" s="300" t="s">
        <v>39</v>
      </c>
      <c r="C148" s="481" t="s">
        <v>136</v>
      </c>
      <c r="D148" s="484" t="s">
        <v>319</v>
      </c>
      <c r="E148" s="485" t="s">
        <v>320</v>
      </c>
      <c r="F148" s="485" t="s">
        <v>106</v>
      </c>
      <c r="G148" s="72" t="s">
        <v>312</v>
      </c>
      <c r="H148" s="482" t="s">
        <v>139</v>
      </c>
      <c r="I148" s="496">
        <v>4.5</v>
      </c>
      <c r="J148" s="526"/>
      <c r="K148" s="333">
        <f t="shared" si="6"/>
        <v>400</v>
      </c>
      <c r="L148" s="534">
        <v>200</v>
      </c>
      <c r="M148" s="534">
        <v>200</v>
      </c>
      <c r="N148" s="247" t="e">
        <f>IF(L148="nio",0,IF(L148&gt;0,L148*I148/P148,0))*VLOOKUP(B148,'2-Kosten per locatie'!$A$14:$C$31,3,FALSE)</f>
        <v>#DIV/0!</v>
      </c>
      <c r="O148" s="247" t="e">
        <f>IF(M148&gt;0,M148*I148/Q148,0)*VLOOKUP(B148,'2-Kosten per locatie'!$A$14:$C$31,3,FALSE)</f>
        <v>#DIV/0!</v>
      </c>
      <c r="P148" s="334">
        <f>IF(L148="nio",0,IF(L148&gt;0,VLOOKUP(F148,'3-Productie normen'!A:O,VLOOKUP(L148,'3-Productie normen'!$B$38:$C$48,2,FALSE),FALSE)))</f>
        <v>0</v>
      </c>
      <c r="Q148" s="334">
        <f t="shared" si="7"/>
        <v>0</v>
      </c>
      <c r="R148" s="335" t="str">
        <f>VLOOKUP(F148,'3-Productie normen'!A:P,16,FALSE)</f>
        <v>S</v>
      </c>
      <c r="S148" s="335"/>
      <c r="U148" s="336">
        <f t="shared" si="8"/>
        <v>1800</v>
      </c>
      <c r="V148" s="2"/>
    </row>
    <row r="149" spans="1:22" ht="14.1" customHeight="1">
      <c r="A149" s="75">
        <v>149</v>
      </c>
      <c r="B149" s="300" t="s">
        <v>39</v>
      </c>
      <c r="C149" s="481" t="s">
        <v>136</v>
      </c>
      <c r="D149" s="483" t="s">
        <v>321</v>
      </c>
      <c r="E149" s="72" t="s">
        <v>322</v>
      </c>
      <c r="F149" s="72" t="s">
        <v>106</v>
      </c>
      <c r="G149" s="72" t="s">
        <v>312</v>
      </c>
      <c r="H149" s="482" t="s">
        <v>139</v>
      </c>
      <c r="I149" s="496">
        <v>12.9</v>
      </c>
      <c r="J149" s="526"/>
      <c r="K149" s="333">
        <f t="shared" si="6"/>
        <v>400</v>
      </c>
      <c r="L149" s="534">
        <v>200</v>
      </c>
      <c r="M149" s="534">
        <v>200</v>
      </c>
      <c r="N149" s="247" t="e">
        <f>IF(L149="nio",0,IF(L149&gt;0,L149*I149/P149,0))*VLOOKUP(B149,'2-Kosten per locatie'!$A$14:$C$31,3,FALSE)</f>
        <v>#DIV/0!</v>
      </c>
      <c r="O149" s="247" t="e">
        <f>IF(M149&gt;0,M149*I149/Q149,0)*VLOOKUP(B149,'2-Kosten per locatie'!$A$14:$C$31,3,FALSE)</f>
        <v>#DIV/0!</v>
      </c>
      <c r="P149" s="334">
        <f>IF(L149="nio",0,IF(L149&gt;0,VLOOKUP(F149,'3-Productie normen'!A:O,VLOOKUP(L149,'3-Productie normen'!$B$38:$C$48,2,FALSE),FALSE)))</f>
        <v>0</v>
      </c>
      <c r="Q149" s="334">
        <f t="shared" si="7"/>
        <v>0</v>
      </c>
      <c r="R149" s="335" t="str">
        <f>VLOOKUP(F149,'3-Productie normen'!A:P,16,FALSE)</f>
        <v>S</v>
      </c>
      <c r="S149" s="335"/>
      <c r="U149" s="336">
        <f t="shared" si="8"/>
        <v>5160</v>
      </c>
      <c r="V149" s="2"/>
    </row>
    <row r="150" spans="1:22" ht="14.1" customHeight="1">
      <c r="A150" s="75">
        <v>150</v>
      </c>
      <c r="B150" s="300" t="s">
        <v>39</v>
      </c>
      <c r="C150" s="481" t="s">
        <v>136</v>
      </c>
      <c r="D150" s="483" t="s">
        <v>323</v>
      </c>
      <c r="E150" s="300" t="s">
        <v>324</v>
      </c>
      <c r="F150" s="300" t="s">
        <v>106</v>
      </c>
      <c r="G150" s="72" t="s">
        <v>312</v>
      </c>
      <c r="H150" s="482" t="s">
        <v>139</v>
      </c>
      <c r="I150" s="496">
        <v>15.6</v>
      </c>
      <c r="J150" s="526"/>
      <c r="K150" s="333">
        <f t="shared" si="6"/>
        <v>400</v>
      </c>
      <c r="L150" s="534">
        <v>200</v>
      </c>
      <c r="M150" s="534">
        <v>200</v>
      </c>
      <c r="N150" s="247" t="e">
        <f>IF(L150="nio",0,IF(L150&gt;0,L150*I150/P150,0))*VLOOKUP(B150,'2-Kosten per locatie'!$A$14:$C$31,3,FALSE)</f>
        <v>#DIV/0!</v>
      </c>
      <c r="O150" s="247" t="e">
        <f>IF(M150&gt;0,M150*I150/Q150,0)*VLOOKUP(B150,'2-Kosten per locatie'!$A$14:$C$31,3,FALSE)</f>
        <v>#DIV/0!</v>
      </c>
      <c r="P150" s="334">
        <f>IF(L150="nio",0,IF(L150&gt;0,VLOOKUP(F150,'3-Productie normen'!A:O,VLOOKUP(L150,'3-Productie normen'!$B$38:$C$48,2,FALSE),FALSE)))</f>
        <v>0</v>
      </c>
      <c r="Q150" s="334">
        <f t="shared" si="7"/>
        <v>0</v>
      </c>
      <c r="R150" s="335" t="str">
        <f>VLOOKUP(F150,'3-Productie normen'!A:P,16,FALSE)</f>
        <v>S</v>
      </c>
      <c r="S150" s="335"/>
      <c r="U150" s="336">
        <f t="shared" si="8"/>
        <v>6240</v>
      </c>
      <c r="V150" s="2"/>
    </row>
    <row r="151" spans="1:22" ht="14.1" customHeight="1">
      <c r="A151" s="75">
        <v>151</v>
      </c>
      <c r="B151" s="300" t="s">
        <v>39</v>
      </c>
      <c r="C151" s="481" t="s">
        <v>136</v>
      </c>
      <c r="D151" s="483" t="s">
        <v>325</v>
      </c>
      <c r="E151" s="300" t="s">
        <v>326</v>
      </c>
      <c r="F151" s="300" t="s">
        <v>111</v>
      </c>
      <c r="G151" s="72"/>
      <c r="H151" s="482" t="s">
        <v>197</v>
      </c>
      <c r="I151" s="496">
        <v>0.9</v>
      </c>
      <c r="J151" s="526"/>
      <c r="K151" s="333">
        <f t="shared" si="6"/>
        <v>0</v>
      </c>
      <c r="L151" s="534" t="s">
        <v>148</v>
      </c>
      <c r="M151" s="534"/>
      <c r="N151" s="247">
        <f>IF(L151="nio",0,IF(L151&gt;0,L151*I151/P151,0))*VLOOKUP(B151,'2-Kosten per locatie'!$A$14:$C$31,3,FALSE)</f>
        <v>0</v>
      </c>
      <c r="O151" s="247">
        <f>IF(M151&gt;0,M151*I151/Q151,0)*VLOOKUP(B151,'2-Kosten per locatie'!$A$14:$C$31,3,FALSE)</f>
        <v>0</v>
      </c>
      <c r="P151" s="334">
        <f>IF(L151="nio",0,IF(L151&gt;0,VLOOKUP(F151,'3-Productie normen'!A:O,VLOOKUP(L151,'3-Productie normen'!$B$38:$C$48,2,FALSE),FALSE)))</f>
        <v>0</v>
      </c>
      <c r="Q151" s="334">
        <f t="shared" si="7"/>
        <v>0</v>
      </c>
      <c r="R151" s="335" t="str">
        <f>VLOOKUP(F151,'3-Productie normen'!A:P,16,FALSE)</f>
        <v>nvt</v>
      </c>
      <c r="S151" s="335"/>
      <c r="U151" s="336">
        <f t="shared" si="8"/>
        <v>0</v>
      </c>
      <c r="V151" s="2"/>
    </row>
    <row r="152" spans="1:22" ht="14.1" customHeight="1">
      <c r="A152" s="75">
        <v>152</v>
      </c>
      <c r="B152" s="300" t="s">
        <v>39</v>
      </c>
      <c r="C152" s="481" t="s">
        <v>136</v>
      </c>
      <c r="D152" s="483" t="s">
        <v>327</v>
      </c>
      <c r="E152" s="72" t="s">
        <v>328</v>
      </c>
      <c r="F152" s="300" t="s">
        <v>111</v>
      </c>
      <c r="G152" s="72"/>
      <c r="H152" s="482" t="s">
        <v>197</v>
      </c>
      <c r="I152" s="496">
        <v>2.6</v>
      </c>
      <c r="J152" s="526"/>
      <c r="K152" s="333">
        <f t="shared" si="6"/>
        <v>0</v>
      </c>
      <c r="L152" s="534" t="s">
        <v>148</v>
      </c>
      <c r="M152" s="534"/>
      <c r="N152" s="247">
        <f>IF(L152="nio",0,IF(L152&gt;0,L152*I152/P152,0))*VLOOKUP(B152,'2-Kosten per locatie'!$A$14:$C$31,3,FALSE)</f>
        <v>0</v>
      </c>
      <c r="O152" s="247">
        <f>IF(M152&gt;0,M152*I152/Q152,0)*VLOOKUP(B152,'2-Kosten per locatie'!$A$14:$C$31,3,FALSE)</f>
        <v>0</v>
      </c>
      <c r="P152" s="334">
        <f>IF(L152="nio",0,IF(L152&gt;0,VLOOKUP(F152,'3-Productie normen'!A:O,VLOOKUP(L152,'3-Productie normen'!$B$38:$C$48,2,FALSE),FALSE)))</f>
        <v>0</v>
      </c>
      <c r="Q152" s="334">
        <f t="shared" si="7"/>
        <v>0</v>
      </c>
      <c r="R152" s="335" t="str">
        <f>VLOOKUP(F152,'3-Productie normen'!A:P,16,FALSE)</f>
        <v>nvt</v>
      </c>
      <c r="S152" s="335"/>
      <c r="U152" s="336">
        <f t="shared" si="8"/>
        <v>0</v>
      </c>
      <c r="V152" s="2"/>
    </row>
    <row r="153" spans="1:22" ht="14.1" customHeight="1">
      <c r="A153" s="75">
        <v>153</v>
      </c>
      <c r="B153" s="300" t="s">
        <v>39</v>
      </c>
      <c r="C153" s="481" t="s">
        <v>136</v>
      </c>
      <c r="D153" s="483" t="s">
        <v>329</v>
      </c>
      <c r="E153" s="72" t="s">
        <v>330</v>
      </c>
      <c r="F153" s="488" t="s">
        <v>107</v>
      </c>
      <c r="G153" s="72" t="s">
        <v>312</v>
      </c>
      <c r="H153" s="482" t="s">
        <v>139</v>
      </c>
      <c r="I153" s="496">
        <v>186</v>
      </c>
      <c r="J153" s="526"/>
      <c r="K153" s="333">
        <f t="shared" si="6"/>
        <v>200</v>
      </c>
      <c r="L153" s="534">
        <v>200</v>
      </c>
      <c r="M153" s="534"/>
      <c r="N153" s="247" t="e">
        <f>IF(L153="nio",0,IF(L153&gt;0,L153*I153/P153,0))*VLOOKUP(B153,'2-Kosten per locatie'!$A$14:$C$31,3,FALSE)</f>
        <v>#DIV/0!</v>
      </c>
      <c r="O153" s="247">
        <f>IF(M153&gt;0,M153*I153/Q153,0)*VLOOKUP(B153,'2-Kosten per locatie'!$A$14:$C$31,3,FALSE)</f>
        <v>0</v>
      </c>
      <c r="P153" s="334">
        <f>IF(L153="nio",0,IF(L153&gt;0,VLOOKUP(F153,'3-Productie normen'!A:O,VLOOKUP(L153,'3-Productie normen'!$B$38:$C$48,2,FALSE),FALSE)))</f>
        <v>0</v>
      </c>
      <c r="Q153" s="334">
        <f t="shared" si="7"/>
        <v>0</v>
      </c>
      <c r="R153" s="335" t="str">
        <f>VLOOKUP(F153,'3-Productie normen'!A:P,16,FALSE)</f>
        <v>V</v>
      </c>
      <c r="S153" s="335"/>
      <c r="U153" s="336">
        <f t="shared" si="8"/>
        <v>37200</v>
      </c>
      <c r="V153" s="2"/>
    </row>
    <row r="154" spans="1:22" ht="14.1" customHeight="1">
      <c r="A154" s="75">
        <v>154</v>
      </c>
      <c r="B154" s="300" t="s">
        <v>39</v>
      </c>
      <c r="C154" s="481" t="s">
        <v>136</v>
      </c>
      <c r="D154" s="483" t="s">
        <v>331</v>
      </c>
      <c r="E154" s="72" t="s">
        <v>332</v>
      </c>
      <c r="F154" s="72" t="s">
        <v>102</v>
      </c>
      <c r="G154" s="72" t="s">
        <v>312</v>
      </c>
      <c r="H154" s="482" t="s">
        <v>139</v>
      </c>
      <c r="I154" s="496">
        <v>12</v>
      </c>
      <c r="J154" s="526"/>
      <c r="K154" s="333">
        <f t="shared" si="6"/>
        <v>40</v>
      </c>
      <c r="L154" s="534">
        <v>40</v>
      </c>
      <c r="M154" s="534"/>
      <c r="N154" s="247" t="e">
        <f>IF(L154="nio",0,IF(L154&gt;0,L154*I154/P154,0))*VLOOKUP(B154,'2-Kosten per locatie'!$A$14:$C$31,3,FALSE)</f>
        <v>#DIV/0!</v>
      </c>
      <c r="O154" s="247">
        <f>IF(M154&gt;0,M154*I154/Q154,0)*VLOOKUP(B154,'2-Kosten per locatie'!$A$14:$C$31,3,FALSE)</f>
        <v>0</v>
      </c>
      <c r="P154" s="334">
        <f>IF(L154="nio",0,IF(L154&gt;0,VLOOKUP(F154,'3-Productie normen'!A:O,VLOOKUP(L154,'3-Productie normen'!$B$38:$C$48,2,FALSE),FALSE)))</f>
        <v>0</v>
      </c>
      <c r="Q154" s="334">
        <f t="shared" si="7"/>
        <v>0</v>
      </c>
      <c r="R154" s="335" t="str">
        <f>VLOOKUP(F154,'3-Productie normen'!A:P,16,FALSE)</f>
        <v>V</v>
      </c>
      <c r="S154" s="335"/>
      <c r="U154" s="336">
        <f t="shared" si="8"/>
        <v>480</v>
      </c>
      <c r="V154" s="2"/>
    </row>
    <row r="155" spans="1:22" ht="14.1" customHeight="1">
      <c r="A155" s="75">
        <v>155</v>
      </c>
      <c r="B155" s="300" t="s">
        <v>39</v>
      </c>
      <c r="C155" s="481" t="s">
        <v>136</v>
      </c>
      <c r="D155" s="483" t="s">
        <v>333</v>
      </c>
      <c r="E155" s="72" t="s">
        <v>332</v>
      </c>
      <c r="F155" s="72" t="s">
        <v>102</v>
      </c>
      <c r="G155" s="72" t="s">
        <v>312</v>
      </c>
      <c r="H155" s="482" t="s">
        <v>139</v>
      </c>
      <c r="I155" s="496">
        <v>3.8</v>
      </c>
      <c r="J155" s="526"/>
      <c r="K155" s="333">
        <f t="shared" si="6"/>
        <v>40</v>
      </c>
      <c r="L155" s="534">
        <v>40</v>
      </c>
      <c r="M155" s="534"/>
      <c r="N155" s="247" t="e">
        <f>IF(L155="nio",0,IF(L155&gt;0,L155*I155/P155,0))*VLOOKUP(B155,'2-Kosten per locatie'!$A$14:$C$31,3,FALSE)</f>
        <v>#DIV/0!</v>
      </c>
      <c r="O155" s="247">
        <f>IF(M155&gt;0,M155*I155/Q155,0)*VLOOKUP(B155,'2-Kosten per locatie'!$A$14:$C$31,3,FALSE)</f>
        <v>0</v>
      </c>
      <c r="P155" s="334">
        <f>IF(L155="nio",0,IF(L155&gt;0,VLOOKUP(F155,'3-Productie normen'!A:O,VLOOKUP(L155,'3-Productie normen'!$B$38:$C$48,2,FALSE),FALSE)))</f>
        <v>0</v>
      </c>
      <c r="Q155" s="334">
        <f t="shared" si="7"/>
        <v>0</v>
      </c>
      <c r="R155" s="335" t="str">
        <f>VLOOKUP(F155,'3-Productie normen'!A:P,16,FALSE)</f>
        <v>V</v>
      </c>
      <c r="S155" s="335"/>
      <c r="U155" s="336">
        <f t="shared" si="8"/>
        <v>152</v>
      </c>
      <c r="V155" s="2"/>
    </row>
    <row r="156" spans="1:22" ht="14.1" customHeight="1">
      <c r="A156" s="75">
        <v>156</v>
      </c>
      <c r="B156" s="300" t="s">
        <v>39</v>
      </c>
      <c r="C156" s="481" t="s">
        <v>136</v>
      </c>
      <c r="D156" s="483" t="s">
        <v>334</v>
      </c>
      <c r="E156" s="72" t="s">
        <v>332</v>
      </c>
      <c r="F156" s="72" t="s">
        <v>102</v>
      </c>
      <c r="G156" s="72" t="s">
        <v>312</v>
      </c>
      <c r="H156" s="482" t="s">
        <v>139</v>
      </c>
      <c r="I156" s="496">
        <v>9</v>
      </c>
      <c r="J156" s="526"/>
      <c r="K156" s="333">
        <f t="shared" si="6"/>
        <v>40</v>
      </c>
      <c r="L156" s="534">
        <v>40</v>
      </c>
      <c r="M156" s="534"/>
      <c r="N156" s="247" t="e">
        <f>IF(L156="nio",0,IF(L156&gt;0,L156*I156/P156,0))*VLOOKUP(B156,'2-Kosten per locatie'!$A$14:$C$31,3,FALSE)</f>
        <v>#DIV/0!</v>
      </c>
      <c r="O156" s="247">
        <f>IF(M156&gt;0,M156*I156/Q156,0)*VLOOKUP(B156,'2-Kosten per locatie'!$A$14:$C$31,3,FALSE)</f>
        <v>0</v>
      </c>
      <c r="P156" s="334">
        <f>IF(L156="nio",0,IF(L156&gt;0,VLOOKUP(F156,'3-Productie normen'!A:O,VLOOKUP(L156,'3-Productie normen'!$B$38:$C$48,2,FALSE),FALSE)))</f>
        <v>0</v>
      </c>
      <c r="Q156" s="334">
        <f t="shared" si="7"/>
        <v>0</v>
      </c>
      <c r="R156" s="335" t="str">
        <f>VLOOKUP(F156,'3-Productie normen'!A:P,16,FALSE)</f>
        <v>V</v>
      </c>
      <c r="S156" s="335"/>
      <c r="U156" s="336">
        <f t="shared" si="8"/>
        <v>360</v>
      </c>
      <c r="V156" s="2"/>
    </row>
    <row r="157" spans="1:22" ht="14.1" customHeight="1">
      <c r="A157" s="75">
        <v>157</v>
      </c>
      <c r="B157" s="300" t="s">
        <v>39</v>
      </c>
      <c r="C157" s="481" t="s">
        <v>136</v>
      </c>
      <c r="D157" s="483" t="s">
        <v>335</v>
      </c>
      <c r="E157" s="72" t="s">
        <v>199</v>
      </c>
      <c r="F157" s="72" t="s">
        <v>97</v>
      </c>
      <c r="G157" s="72" t="s">
        <v>312</v>
      </c>
      <c r="H157" s="482" t="s">
        <v>139</v>
      </c>
      <c r="I157" s="496">
        <v>53.3</v>
      </c>
      <c r="J157" s="526"/>
      <c r="K157" s="333">
        <f t="shared" si="6"/>
        <v>200</v>
      </c>
      <c r="L157" s="534">
        <v>200</v>
      </c>
      <c r="M157" s="534"/>
      <c r="N157" s="247" t="e">
        <f>IF(L157="nio",0,IF(L157&gt;0,L157*I157/P157,0))*VLOOKUP(B157,'2-Kosten per locatie'!$A$14:$C$31,3,FALSE)</f>
        <v>#DIV/0!</v>
      </c>
      <c r="O157" s="247">
        <f>IF(M157&gt;0,M157*I157/Q157,0)*VLOOKUP(B157,'2-Kosten per locatie'!$A$14:$C$31,3,FALSE)</f>
        <v>0</v>
      </c>
      <c r="P157" s="334">
        <f>IF(L157="nio",0,IF(L157&gt;0,VLOOKUP(F157,'3-Productie normen'!A:O,VLOOKUP(L157,'3-Productie normen'!$B$38:$C$48,2,FALSE),FALSE)))</f>
        <v>0</v>
      </c>
      <c r="Q157" s="334">
        <f t="shared" si="7"/>
        <v>0</v>
      </c>
      <c r="R157" s="335" t="str">
        <f>VLOOKUP(F157,'3-Productie normen'!A:P,16,FALSE)</f>
        <v>V</v>
      </c>
      <c r="S157" s="335"/>
      <c r="U157" s="336">
        <f t="shared" si="8"/>
        <v>10660</v>
      </c>
      <c r="V157" s="2"/>
    </row>
    <row r="158" spans="1:22" ht="14.1" customHeight="1">
      <c r="A158" s="75">
        <v>158</v>
      </c>
      <c r="B158" s="300" t="s">
        <v>39</v>
      </c>
      <c r="C158" s="481" t="s">
        <v>136</v>
      </c>
      <c r="D158" s="483" t="s">
        <v>336</v>
      </c>
      <c r="E158" s="72" t="s">
        <v>337</v>
      </c>
      <c r="F158" s="72" t="s">
        <v>91</v>
      </c>
      <c r="G158" s="72" t="s">
        <v>312</v>
      </c>
      <c r="H158" s="482" t="s">
        <v>139</v>
      </c>
      <c r="I158" s="496">
        <v>24.4</v>
      </c>
      <c r="J158" s="526"/>
      <c r="K158" s="333">
        <f t="shared" si="6"/>
        <v>200</v>
      </c>
      <c r="L158" s="534">
        <v>200</v>
      </c>
      <c r="M158" s="534"/>
      <c r="N158" s="247" t="e">
        <f>IF(L158="nio",0,IF(L158&gt;0,L158*I158/P158,0))*VLOOKUP(B158,'2-Kosten per locatie'!$A$14:$C$31,3,FALSE)</f>
        <v>#DIV/0!</v>
      </c>
      <c r="O158" s="247">
        <f>IF(M158&gt;0,M158*I158/Q158,0)*VLOOKUP(B158,'2-Kosten per locatie'!$A$14:$C$31,3,FALSE)</f>
        <v>0</v>
      </c>
      <c r="P158" s="334">
        <f>IF(L158="nio",0,IF(L158&gt;0,VLOOKUP(F158,'3-Productie normen'!A:O,VLOOKUP(L158,'3-Productie normen'!$B$38:$C$48,2,FALSE),FALSE)))</f>
        <v>0</v>
      </c>
      <c r="Q158" s="334">
        <f t="shared" si="7"/>
        <v>0</v>
      </c>
      <c r="R158" s="335" t="str">
        <f>VLOOKUP(F158,'3-Productie normen'!A:P,16,FALSE)</f>
        <v>V</v>
      </c>
      <c r="S158" s="335"/>
      <c r="U158" s="336">
        <f t="shared" si="8"/>
        <v>4880</v>
      </c>
      <c r="V158" s="2"/>
    </row>
    <row r="159" spans="1:22" ht="14.1" customHeight="1">
      <c r="A159" s="75">
        <v>159</v>
      </c>
      <c r="B159" s="300" t="s">
        <v>39</v>
      </c>
      <c r="C159" s="481" t="s">
        <v>136</v>
      </c>
      <c r="D159" s="483" t="s">
        <v>338</v>
      </c>
      <c r="E159" s="72" t="s">
        <v>339</v>
      </c>
      <c r="F159" s="72" t="s">
        <v>88</v>
      </c>
      <c r="G159" s="72" t="s">
        <v>312</v>
      </c>
      <c r="H159" s="482" t="s">
        <v>139</v>
      </c>
      <c r="I159" s="496">
        <v>19</v>
      </c>
      <c r="J159" s="526"/>
      <c r="K159" s="333">
        <f t="shared" si="6"/>
        <v>120</v>
      </c>
      <c r="L159" s="534">
        <v>120</v>
      </c>
      <c r="M159" s="534"/>
      <c r="N159" s="247" t="e">
        <f>IF(L159="nio",0,IF(L159&gt;0,L159*I159/P159,0))*VLOOKUP(B159,'2-Kosten per locatie'!$A$14:$C$31,3,FALSE)</f>
        <v>#DIV/0!</v>
      </c>
      <c r="O159" s="247">
        <f>IF(M159&gt;0,M159*I159/Q159,0)*VLOOKUP(B159,'2-Kosten per locatie'!$A$14:$C$31,3,FALSE)</f>
        <v>0</v>
      </c>
      <c r="P159" s="334">
        <f>IF(L159="nio",0,IF(L159&gt;0,VLOOKUP(F159,'3-Productie normen'!A:O,VLOOKUP(L159,'3-Productie normen'!$B$38:$C$48,2,FALSE),FALSE)))</f>
        <v>0</v>
      </c>
      <c r="Q159" s="334">
        <f t="shared" si="7"/>
        <v>0</v>
      </c>
      <c r="R159" s="335" t="str">
        <f>VLOOKUP(F159,'3-Productie normen'!A:P,16,FALSE)</f>
        <v>B</v>
      </c>
      <c r="S159" s="335"/>
      <c r="U159" s="336">
        <f t="shared" si="8"/>
        <v>2280</v>
      </c>
      <c r="V159" s="2"/>
    </row>
    <row r="160" spans="1:22" ht="14.1" customHeight="1">
      <c r="A160" s="75">
        <v>160</v>
      </c>
      <c r="B160" s="300" t="s">
        <v>39</v>
      </c>
      <c r="C160" s="481" t="s">
        <v>136</v>
      </c>
      <c r="D160" s="483" t="s">
        <v>340</v>
      </c>
      <c r="E160" s="72" t="s">
        <v>341</v>
      </c>
      <c r="F160" s="300" t="s">
        <v>88</v>
      </c>
      <c r="G160" s="72" t="s">
        <v>312</v>
      </c>
      <c r="H160" s="482" t="s">
        <v>139</v>
      </c>
      <c r="I160" s="496">
        <v>12.2</v>
      </c>
      <c r="J160" s="526"/>
      <c r="K160" s="333">
        <f t="shared" si="6"/>
        <v>120</v>
      </c>
      <c r="L160" s="534">
        <v>120</v>
      </c>
      <c r="M160" s="534"/>
      <c r="N160" s="247" t="e">
        <f>IF(L160="nio",0,IF(L160&gt;0,L160*I160/P160,0))*VLOOKUP(B160,'2-Kosten per locatie'!$A$14:$C$31,3,FALSE)</f>
        <v>#DIV/0!</v>
      </c>
      <c r="O160" s="247">
        <f>IF(M160&gt;0,M160*I160/Q160,0)*VLOOKUP(B160,'2-Kosten per locatie'!$A$14:$C$31,3,FALSE)</f>
        <v>0</v>
      </c>
      <c r="P160" s="334">
        <f>IF(L160="nio",0,IF(L160&gt;0,VLOOKUP(F160,'3-Productie normen'!A:O,VLOOKUP(L160,'3-Productie normen'!$B$38:$C$48,2,FALSE),FALSE)))</f>
        <v>0</v>
      </c>
      <c r="Q160" s="334">
        <f t="shared" si="7"/>
        <v>0</v>
      </c>
      <c r="R160" s="335" t="str">
        <f>VLOOKUP(F160,'3-Productie normen'!A:P,16,FALSE)</f>
        <v>B</v>
      </c>
      <c r="S160" s="335"/>
      <c r="U160" s="336">
        <f t="shared" si="8"/>
        <v>1464</v>
      </c>
      <c r="V160" s="2"/>
    </row>
    <row r="161" spans="1:22" ht="14.1" customHeight="1">
      <c r="A161" s="75">
        <v>161</v>
      </c>
      <c r="B161" s="300" t="s">
        <v>39</v>
      </c>
      <c r="C161" s="481" t="s">
        <v>136</v>
      </c>
      <c r="D161" s="483" t="s">
        <v>342</v>
      </c>
      <c r="E161" s="486" t="s">
        <v>247</v>
      </c>
      <c r="F161" s="300" t="s">
        <v>88</v>
      </c>
      <c r="G161" s="72" t="s">
        <v>312</v>
      </c>
      <c r="H161" s="482" t="s">
        <v>139</v>
      </c>
      <c r="I161" s="496">
        <v>5.6</v>
      </c>
      <c r="J161" s="526"/>
      <c r="K161" s="333">
        <f t="shared" si="6"/>
        <v>120</v>
      </c>
      <c r="L161" s="534">
        <v>120</v>
      </c>
      <c r="M161" s="534"/>
      <c r="N161" s="247" t="e">
        <f>IF(L161="nio",0,IF(L161&gt;0,L161*I161/P161,0))*VLOOKUP(B161,'2-Kosten per locatie'!$A$14:$C$31,3,FALSE)</f>
        <v>#DIV/0!</v>
      </c>
      <c r="O161" s="247">
        <f>IF(M161&gt;0,M161*I161/Q161,0)*VLOOKUP(B161,'2-Kosten per locatie'!$A$14:$C$31,3,FALSE)</f>
        <v>0</v>
      </c>
      <c r="P161" s="334">
        <f>IF(L161="nio",0,IF(L161&gt;0,VLOOKUP(F161,'3-Productie normen'!A:O,VLOOKUP(L161,'3-Productie normen'!$B$38:$C$48,2,FALSE),FALSE)))</f>
        <v>0</v>
      </c>
      <c r="Q161" s="334">
        <f t="shared" si="7"/>
        <v>0</v>
      </c>
      <c r="R161" s="335" t="str">
        <f>VLOOKUP(F161,'3-Productie normen'!A:P,16,FALSE)</f>
        <v>B</v>
      </c>
      <c r="S161" s="335"/>
      <c r="U161" s="336">
        <f t="shared" si="8"/>
        <v>672</v>
      </c>
      <c r="V161" s="2"/>
    </row>
    <row r="162" spans="1:22" ht="14.1" customHeight="1">
      <c r="A162" s="75">
        <v>162</v>
      </c>
      <c r="B162" s="300" t="s">
        <v>39</v>
      </c>
      <c r="C162" s="481" t="s">
        <v>136</v>
      </c>
      <c r="D162" s="483" t="s">
        <v>343</v>
      </c>
      <c r="E162" s="72" t="s">
        <v>247</v>
      </c>
      <c r="F162" s="300" t="s">
        <v>88</v>
      </c>
      <c r="G162" s="337" t="s">
        <v>312</v>
      </c>
      <c r="H162" s="482" t="s">
        <v>139</v>
      </c>
      <c r="I162" s="496">
        <v>5.6</v>
      </c>
      <c r="J162" s="526"/>
      <c r="K162" s="333">
        <f t="shared" si="6"/>
        <v>120</v>
      </c>
      <c r="L162" s="534">
        <v>120</v>
      </c>
      <c r="M162" s="534"/>
      <c r="N162" s="247" t="e">
        <f>IF(L162="nio",0,IF(L162&gt;0,L162*I162/P162,0))*VLOOKUP(B162,'2-Kosten per locatie'!$A$14:$C$31,3,FALSE)</f>
        <v>#DIV/0!</v>
      </c>
      <c r="O162" s="247">
        <f>IF(M162&gt;0,M162*I162/Q162,0)*VLOOKUP(B162,'2-Kosten per locatie'!$A$14:$C$31,3,FALSE)</f>
        <v>0</v>
      </c>
      <c r="P162" s="334">
        <f>IF(L162="nio",0,IF(L162&gt;0,VLOOKUP(F162,'3-Productie normen'!A:O,VLOOKUP(L162,'3-Productie normen'!$B$38:$C$48,2,FALSE),FALSE)))</f>
        <v>0</v>
      </c>
      <c r="Q162" s="334">
        <f t="shared" si="7"/>
        <v>0</v>
      </c>
      <c r="R162" s="335" t="str">
        <f>VLOOKUP(F162,'3-Productie normen'!A:P,16,FALSE)</f>
        <v>B</v>
      </c>
      <c r="S162" s="335"/>
      <c r="U162" s="336">
        <f t="shared" si="8"/>
        <v>672</v>
      </c>
      <c r="V162" s="2"/>
    </row>
    <row r="163" spans="1:22" ht="14.1" customHeight="1">
      <c r="A163" s="75">
        <v>163</v>
      </c>
      <c r="B163" s="300" t="s">
        <v>39</v>
      </c>
      <c r="C163" s="481" t="s">
        <v>136</v>
      </c>
      <c r="D163" s="484" t="s">
        <v>344</v>
      </c>
      <c r="E163" s="485" t="s">
        <v>345</v>
      </c>
      <c r="F163" s="300" t="s">
        <v>100</v>
      </c>
      <c r="G163" s="72" t="s">
        <v>312</v>
      </c>
      <c r="H163" s="482" t="s">
        <v>139</v>
      </c>
      <c r="I163" s="496">
        <v>57.4</v>
      </c>
      <c r="J163" s="526"/>
      <c r="K163" s="333">
        <f t="shared" si="6"/>
        <v>200</v>
      </c>
      <c r="L163" s="534">
        <v>200</v>
      </c>
      <c r="M163" s="534"/>
      <c r="N163" s="247" t="e">
        <f>IF(L163="nio",0,IF(L163&gt;0,L163*I163/P163,0))*VLOOKUP(B163,'2-Kosten per locatie'!$A$14:$C$31,3,FALSE)</f>
        <v>#DIV/0!</v>
      </c>
      <c r="O163" s="247">
        <f>IF(M163&gt;0,M163*I163/Q163,0)*VLOOKUP(B163,'2-Kosten per locatie'!$A$14:$C$31,3,FALSE)</f>
        <v>0</v>
      </c>
      <c r="P163" s="334">
        <f>IF(L163="nio",0,IF(L163&gt;0,VLOOKUP(F163,'3-Productie normen'!A:O,VLOOKUP(L163,'3-Productie normen'!$B$38:$C$48,2,FALSE),FALSE)))</f>
        <v>0</v>
      </c>
      <c r="Q163" s="334">
        <f t="shared" si="7"/>
        <v>0</v>
      </c>
      <c r="R163" s="335" t="str">
        <f>VLOOKUP(F163,'3-Productie normen'!A:P,16,FALSE)</f>
        <v>L</v>
      </c>
      <c r="S163" s="335"/>
      <c r="U163" s="336">
        <f t="shared" si="8"/>
        <v>11480</v>
      </c>
      <c r="V163" s="2"/>
    </row>
    <row r="164" spans="1:22" ht="14.1" customHeight="1">
      <c r="A164" s="75">
        <v>164</v>
      </c>
      <c r="B164" s="300" t="s">
        <v>39</v>
      </c>
      <c r="C164" s="481" t="s">
        <v>136</v>
      </c>
      <c r="D164" s="483" t="s">
        <v>346</v>
      </c>
      <c r="E164" s="72" t="s">
        <v>345</v>
      </c>
      <c r="F164" s="300" t="s">
        <v>100</v>
      </c>
      <c r="G164" s="72" t="s">
        <v>312</v>
      </c>
      <c r="H164" s="482" t="s">
        <v>139</v>
      </c>
      <c r="I164" s="496">
        <v>55.1</v>
      </c>
      <c r="J164" s="526"/>
      <c r="K164" s="333">
        <f t="shared" si="6"/>
        <v>200</v>
      </c>
      <c r="L164" s="534">
        <v>200</v>
      </c>
      <c r="M164" s="534"/>
      <c r="N164" s="247" t="e">
        <f>IF(L164="nio",0,IF(L164&gt;0,L164*I164/P164,0))*VLOOKUP(B164,'2-Kosten per locatie'!$A$14:$C$31,3,FALSE)</f>
        <v>#DIV/0!</v>
      </c>
      <c r="O164" s="247">
        <f>IF(M164&gt;0,M164*I164/Q164,0)*VLOOKUP(B164,'2-Kosten per locatie'!$A$14:$C$31,3,FALSE)</f>
        <v>0</v>
      </c>
      <c r="P164" s="334">
        <f>IF(L164="nio",0,IF(L164&gt;0,VLOOKUP(F164,'3-Productie normen'!A:O,VLOOKUP(L164,'3-Productie normen'!$B$38:$C$48,2,FALSE),FALSE)))</f>
        <v>0</v>
      </c>
      <c r="Q164" s="334">
        <f t="shared" si="7"/>
        <v>0</v>
      </c>
      <c r="R164" s="335" t="str">
        <f>VLOOKUP(F164,'3-Productie normen'!A:P,16,FALSE)</f>
        <v>L</v>
      </c>
      <c r="S164" s="335"/>
      <c r="U164" s="336">
        <f t="shared" si="8"/>
        <v>11020</v>
      </c>
      <c r="V164" s="2"/>
    </row>
    <row r="165" spans="1:22" ht="14.1" customHeight="1">
      <c r="A165" s="75">
        <v>165</v>
      </c>
      <c r="B165" s="300" t="s">
        <v>39</v>
      </c>
      <c r="C165" s="481" t="s">
        <v>136</v>
      </c>
      <c r="D165" s="483" t="s">
        <v>347</v>
      </c>
      <c r="E165" s="72" t="s">
        <v>345</v>
      </c>
      <c r="F165" s="300" t="s">
        <v>100</v>
      </c>
      <c r="G165" s="72" t="s">
        <v>312</v>
      </c>
      <c r="H165" s="482" t="s">
        <v>139</v>
      </c>
      <c r="I165" s="496">
        <v>52.6</v>
      </c>
      <c r="J165" s="526"/>
      <c r="K165" s="333">
        <f t="shared" si="6"/>
        <v>200</v>
      </c>
      <c r="L165" s="534">
        <v>200</v>
      </c>
      <c r="M165" s="534"/>
      <c r="N165" s="247" t="e">
        <f>IF(L165="nio",0,IF(L165&gt;0,L165*I165/P165,0))*VLOOKUP(B165,'2-Kosten per locatie'!$A$14:$C$31,3,FALSE)</f>
        <v>#DIV/0!</v>
      </c>
      <c r="O165" s="247">
        <f>IF(M165&gt;0,M165*I165/Q165,0)*VLOOKUP(B165,'2-Kosten per locatie'!$A$14:$C$31,3,FALSE)</f>
        <v>0</v>
      </c>
      <c r="P165" s="334">
        <f>IF(L165="nio",0,IF(L165&gt;0,VLOOKUP(F165,'3-Productie normen'!A:O,VLOOKUP(L165,'3-Productie normen'!$B$38:$C$48,2,FALSE),FALSE)))</f>
        <v>0</v>
      </c>
      <c r="Q165" s="334">
        <f t="shared" si="7"/>
        <v>0</v>
      </c>
      <c r="R165" s="335" t="str">
        <f>VLOOKUP(F165,'3-Productie normen'!A:P,16,FALSE)</f>
        <v>L</v>
      </c>
      <c r="S165" s="335"/>
      <c r="U165" s="336">
        <f t="shared" si="8"/>
        <v>10520</v>
      </c>
      <c r="V165" s="2"/>
    </row>
    <row r="166" spans="1:22" ht="14.1" customHeight="1">
      <c r="A166" s="75">
        <v>166</v>
      </c>
      <c r="B166" s="300" t="s">
        <v>39</v>
      </c>
      <c r="C166" s="481" t="s">
        <v>136</v>
      </c>
      <c r="D166" s="483" t="s">
        <v>348</v>
      </c>
      <c r="E166" s="72" t="s">
        <v>345</v>
      </c>
      <c r="F166" s="300" t="s">
        <v>100</v>
      </c>
      <c r="G166" s="72" t="s">
        <v>312</v>
      </c>
      <c r="H166" s="482" t="s">
        <v>139</v>
      </c>
      <c r="I166" s="496">
        <v>52.6</v>
      </c>
      <c r="J166" s="526"/>
      <c r="K166" s="333">
        <f t="shared" si="6"/>
        <v>200</v>
      </c>
      <c r="L166" s="534">
        <v>200</v>
      </c>
      <c r="M166" s="534"/>
      <c r="N166" s="247" t="e">
        <f>IF(L166="nio",0,IF(L166&gt;0,L166*I166/P166,0))*VLOOKUP(B166,'2-Kosten per locatie'!$A$14:$C$31,3,FALSE)</f>
        <v>#DIV/0!</v>
      </c>
      <c r="O166" s="247">
        <f>IF(M166&gt;0,M166*I166/Q166,0)*VLOOKUP(B166,'2-Kosten per locatie'!$A$14:$C$31,3,FALSE)</f>
        <v>0</v>
      </c>
      <c r="P166" s="334">
        <f>IF(L166="nio",0,IF(L166&gt;0,VLOOKUP(F166,'3-Productie normen'!A:O,VLOOKUP(L166,'3-Productie normen'!$B$38:$C$48,2,FALSE),FALSE)))</f>
        <v>0</v>
      </c>
      <c r="Q166" s="334">
        <f t="shared" si="7"/>
        <v>0</v>
      </c>
      <c r="R166" s="335" t="str">
        <f>VLOOKUP(F166,'3-Productie normen'!A:P,16,FALSE)</f>
        <v>L</v>
      </c>
      <c r="S166" s="335"/>
      <c r="U166" s="336">
        <f t="shared" si="8"/>
        <v>10520</v>
      </c>
      <c r="V166" s="2"/>
    </row>
    <row r="167" spans="1:22" ht="14.1" customHeight="1">
      <c r="A167" s="75">
        <v>167</v>
      </c>
      <c r="B167" s="300" t="s">
        <v>39</v>
      </c>
      <c r="C167" s="481" t="s">
        <v>136</v>
      </c>
      <c r="D167" s="483" t="s">
        <v>349</v>
      </c>
      <c r="E167" s="72" t="s">
        <v>350</v>
      </c>
      <c r="F167" s="72" t="s">
        <v>100</v>
      </c>
      <c r="G167" s="72" t="s">
        <v>312</v>
      </c>
      <c r="H167" s="482" t="s">
        <v>139</v>
      </c>
      <c r="I167" s="496">
        <v>57.4</v>
      </c>
      <c r="J167" s="526"/>
      <c r="K167" s="333">
        <f t="shared" si="6"/>
        <v>200</v>
      </c>
      <c r="L167" s="534">
        <v>200</v>
      </c>
      <c r="M167" s="534"/>
      <c r="N167" s="247" t="e">
        <f>IF(L167="nio",0,IF(L167&gt;0,L167*I167/P167,0))*VLOOKUP(B167,'2-Kosten per locatie'!$A$14:$C$31,3,FALSE)</f>
        <v>#DIV/0!</v>
      </c>
      <c r="O167" s="247">
        <f>IF(M167&gt;0,M167*I167/Q167,0)*VLOOKUP(B167,'2-Kosten per locatie'!$A$14:$C$31,3,FALSE)</f>
        <v>0</v>
      </c>
      <c r="P167" s="334">
        <f>IF(L167="nio",0,IF(L167&gt;0,VLOOKUP(F167,'3-Productie normen'!A:O,VLOOKUP(L167,'3-Productie normen'!$B$38:$C$48,2,FALSE),FALSE)))</f>
        <v>0</v>
      </c>
      <c r="Q167" s="334">
        <f t="shared" si="7"/>
        <v>0</v>
      </c>
      <c r="R167" s="335" t="str">
        <f>VLOOKUP(F167,'3-Productie normen'!A:P,16,FALSE)</f>
        <v>L</v>
      </c>
      <c r="S167" s="335"/>
      <c r="U167" s="336">
        <f t="shared" si="8"/>
        <v>11480</v>
      </c>
      <c r="V167" s="2"/>
    </row>
    <row r="168" spans="1:22" ht="14.1" customHeight="1">
      <c r="A168" s="75">
        <v>168</v>
      </c>
      <c r="B168" s="300" t="s">
        <v>39</v>
      </c>
      <c r="C168" s="481" t="s">
        <v>136</v>
      </c>
      <c r="D168" s="483" t="s">
        <v>351</v>
      </c>
      <c r="E168" s="72" t="s">
        <v>247</v>
      </c>
      <c r="F168" s="300" t="s">
        <v>88</v>
      </c>
      <c r="G168" s="72" t="s">
        <v>312</v>
      </c>
      <c r="H168" s="482" t="s">
        <v>139</v>
      </c>
      <c r="I168" s="496">
        <v>5.6</v>
      </c>
      <c r="J168" s="526"/>
      <c r="K168" s="333">
        <f t="shared" si="6"/>
        <v>120</v>
      </c>
      <c r="L168" s="534">
        <v>120</v>
      </c>
      <c r="M168" s="534"/>
      <c r="N168" s="247" t="e">
        <f>IF(L168="nio",0,IF(L168&gt;0,L168*I168/P168,0))*VLOOKUP(B168,'2-Kosten per locatie'!$A$14:$C$31,3,FALSE)</f>
        <v>#DIV/0!</v>
      </c>
      <c r="O168" s="247">
        <f>IF(M168&gt;0,M168*I168/Q168,0)*VLOOKUP(B168,'2-Kosten per locatie'!$A$14:$C$31,3,FALSE)</f>
        <v>0</v>
      </c>
      <c r="P168" s="334">
        <f>IF(L168="nio",0,IF(L168&gt;0,VLOOKUP(F168,'3-Productie normen'!A:O,VLOOKUP(L168,'3-Productie normen'!$B$38:$C$48,2,FALSE),FALSE)))</f>
        <v>0</v>
      </c>
      <c r="Q168" s="334">
        <f t="shared" si="7"/>
        <v>0</v>
      </c>
      <c r="R168" s="335" t="str">
        <f>VLOOKUP(F168,'3-Productie normen'!A:P,16,FALSE)</f>
        <v>B</v>
      </c>
      <c r="S168" s="335"/>
      <c r="U168" s="336">
        <f t="shared" si="8"/>
        <v>672</v>
      </c>
      <c r="V168" s="2"/>
    </row>
    <row r="169" spans="1:22" ht="14.1" customHeight="1">
      <c r="A169" s="75">
        <v>169</v>
      </c>
      <c r="B169" s="300" t="s">
        <v>39</v>
      </c>
      <c r="C169" s="481" t="s">
        <v>136</v>
      </c>
      <c r="D169" s="483" t="s">
        <v>352</v>
      </c>
      <c r="E169" s="72" t="s">
        <v>353</v>
      </c>
      <c r="F169" s="300" t="s">
        <v>88</v>
      </c>
      <c r="G169" s="72" t="s">
        <v>312</v>
      </c>
      <c r="H169" s="482" t="s">
        <v>139</v>
      </c>
      <c r="I169" s="496">
        <v>15.7</v>
      </c>
      <c r="J169" s="526"/>
      <c r="K169" s="333">
        <f t="shared" si="6"/>
        <v>120</v>
      </c>
      <c r="L169" s="534">
        <v>120</v>
      </c>
      <c r="M169" s="534"/>
      <c r="N169" s="247" t="e">
        <f>IF(L169="nio",0,IF(L169&gt;0,L169*I169/P169,0))*VLOOKUP(B169,'2-Kosten per locatie'!$A$14:$C$31,3,FALSE)</f>
        <v>#DIV/0!</v>
      </c>
      <c r="O169" s="247">
        <f>IF(M169&gt;0,M169*I169/Q169,0)*VLOOKUP(B169,'2-Kosten per locatie'!$A$14:$C$31,3,FALSE)</f>
        <v>0</v>
      </c>
      <c r="P169" s="334">
        <f>IF(L169="nio",0,IF(L169&gt;0,VLOOKUP(F169,'3-Productie normen'!A:O,VLOOKUP(L169,'3-Productie normen'!$B$38:$C$48,2,FALSE),FALSE)))</f>
        <v>0</v>
      </c>
      <c r="Q169" s="334">
        <f t="shared" si="7"/>
        <v>0</v>
      </c>
      <c r="R169" s="335" t="str">
        <f>VLOOKUP(F169,'3-Productie normen'!A:P,16,FALSE)</f>
        <v>B</v>
      </c>
      <c r="S169" s="335"/>
      <c r="U169" s="336">
        <f t="shared" si="8"/>
        <v>1884</v>
      </c>
      <c r="V169" s="2"/>
    </row>
    <row r="170" spans="1:22" ht="14.1" customHeight="1">
      <c r="A170" s="75">
        <v>170</v>
      </c>
      <c r="B170" s="300" t="s">
        <v>39</v>
      </c>
      <c r="C170" s="481" t="s">
        <v>136</v>
      </c>
      <c r="D170" s="483" t="s">
        <v>354</v>
      </c>
      <c r="E170" s="72" t="s">
        <v>355</v>
      </c>
      <c r="F170" s="300" t="s">
        <v>103</v>
      </c>
      <c r="G170" s="72" t="s">
        <v>312</v>
      </c>
      <c r="H170" s="482" t="s">
        <v>139</v>
      </c>
      <c r="I170" s="496">
        <v>73.2</v>
      </c>
      <c r="J170" s="526"/>
      <c r="K170" s="333">
        <f t="shared" si="6"/>
        <v>200</v>
      </c>
      <c r="L170" s="534">
        <v>200</v>
      </c>
      <c r="M170" s="534"/>
      <c r="N170" s="247" t="e">
        <f>IF(L170="nio",0,IF(L170&gt;0,L170*I170/P170,0))*VLOOKUP(B170,'2-Kosten per locatie'!$A$14:$C$31,3,FALSE)</f>
        <v>#DIV/0!</v>
      </c>
      <c r="O170" s="247">
        <f>IF(M170&gt;0,M170*I170/Q170,0)*VLOOKUP(B170,'2-Kosten per locatie'!$A$14:$C$31,3,FALSE)</f>
        <v>0</v>
      </c>
      <c r="P170" s="334">
        <f>IF(L170="nio",0,IF(L170&gt;0,VLOOKUP(F170,'3-Productie normen'!A:O,VLOOKUP(L170,'3-Productie normen'!$B$38:$C$48,2,FALSE),FALSE)))</f>
        <v>0</v>
      </c>
      <c r="Q170" s="334">
        <f t="shared" si="7"/>
        <v>0</v>
      </c>
      <c r="R170" s="335" t="str">
        <f>VLOOKUP(F170,'3-Productie normen'!A:P,16,FALSE)</f>
        <v>L</v>
      </c>
      <c r="S170" s="335"/>
      <c r="U170" s="336">
        <f t="shared" si="8"/>
        <v>14640</v>
      </c>
      <c r="V170" s="2"/>
    </row>
    <row r="171" spans="1:22" ht="14.1" customHeight="1">
      <c r="A171" s="75">
        <v>171</v>
      </c>
      <c r="B171" s="300" t="s">
        <v>39</v>
      </c>
      <c r="C171" s="481" t="s">
        <v>136</v>
      </c>
      <c r="D171" s="483" t="s">
        <v>356</v>
      </c>
      <c r="E171" s="72" t="s">
        <v>357</v>
      </c>
      <c r="F171" s="72" t="s">
        <v>97</v>
      </c>
      <c r="G171" s="72" t="s">
        <v>312</v>
      </c>
      <c r="H171" s="482" t="s">
        <v>139</v>
      </c>
      <c r="I171" s="496">
        <v>11.1</v>
      </c>
      <c r="J171" s="526"/>
      <c r="K171" s="333">
        <f t="shared" si="6"/>
        <v>200</v>
      </c>
      <c r="L171" s="534">
        <v>200</v>
      </c>
      <c r="M171" s="534"/>
      <c r="N171" s="247" t="e">
        <f>IF(L171="nio",0,IF(L171&gt;0,L171*I171/P171,0))*VLOOKUP(B171,'2-Kosten per locatie'!$A$14:$C$31,3,FALSE)</f>
        <v>#DIV/0!</v>
      </c>
      <c r="O171" s="247">
        <f>IF(M171&gt;0,M171*I171/Q171,0)*VLOOKUP(B171,'2-Kosten per locatie'!$A$14:$C$31,3,FALSE)</f>
        <v>0</v>
      </c>
      <c r="P171" s="334">
        <f>IF(L171="nio",0,IF(L171&gt;0,VLOOKUP(F171,'3-Productie normen'!A:O,VLOOKUP(L171,'3-Productie normen'!$B$38:$C$48,2,FALSE),FALSE)))</f>
        <v>0</v>
      </c>
      <c r="Q171" s="334">
        <f t="shared" si="7"/>
        <v>0</v>
      </c>
      <c r="R171" s="335" t="str">
        <f>VLOOKUP(F171,'3-Productie normen'!A:P,16,FALSE)</f>
        <v>V</v>
      </c>
      <c r="S171" s="335"/>
      <c r="U171" s="336">
        <f t="shared" si="8"/>
        <v>2220</v>
      </c>
      <c r="V171" s="2"/>
    </row>
    <row r="172" spans="1:22" ht="14.1" customHeight="1">
      <c r="A172" s="75">
        <v>172</v>
      </c>
      <c r="B172" s="300" t="s">
        <v>39</v>
      </c>
      <c r="C172" s="481" t="s">
        <v>136</v>
      </c>
      <c r="D172" s="483" t="s">
        <v>358</v>
      </c>
      <c r="E172" s="72" t="s">
        <v>359</v>
      </c>
      <c r="F172" s="300" t="s">
        <v>111</v>
      </c>
      <c r="G172" s="72" t="s">
        <v>312</v>
      </c>
      <c r="H172" s="482" t="s">
        <v>139</v>
      </c>
      <c r="I172" s="496">
        <v>0.5</v>
      </c>
      <c r="J172" s="526"/>
      <c r="K172" s="333">
        <f t="shared" si="6"/>
        <v>0</v>
      </c>
      <c r="L172" s="534" t="s">
        <v>148</v>
      </c>
      <c r="M172" s="534"/>
      <c r="N172" s="247">
        <f>IF(L172="nio",0,IF(L172&gt;0,L172*I172/P172,0))*VLOOKUP(B172,'2-Kosten per locatie'!$A$14:$C$31,3,FALSE)</f>
        <v>0</v>
      </c>
      <c r="O172" s="247">
        <f>IF(M172&gt;0,M172*I172/Q172,0)*VLOOKUP(B172,'2-Kosten per locatie'!$A$14:$C$31,3,FALSE)</f>
        <v>0</v>
      </c>
      <c r="P172" s="334">
        <f>IF(L172="nio",0,IF(L172&gt;0,VLOOKUP(F172,'3-Productie normen'!A:O,VLOOKUP(L172,'3-Productie normen'!$B$38:$C$48,2,FALSE),FALSE)))</f>
        <v>0</v>
      </c>
      <c r="Q172" s="334">
        <f t="shared" si="7"/>
        <v>0</v>
      </c>
      <c r="R172" s="335" t="str">
        <f>VLOOKUP(F172,'3-Productie normen'!A:P,16,FALSE)</f>
        <v>nvt</v>
      </c>
      <c r="S172" s="335"/>
      <c r="U172" s="336">
        <f t="shared" si="8"/>
        <v>0</v>
      </c>
      <c r="V172" s="2"/>
    </row>
    <row r="173" spans="1:22" ht="14.1" customHeight="1">
      <c r="A173" s="75">
        <v>173</v>
      </c>
      <c r="B173" s="300" t="s">
        <v>39</v>
      </c>
      <c r="C173" s="481" t="s">
        <v>136</v>
      </c>
      <c r="D173" s="483" t="s">
        <v>360</v>
      </c>
      <c r="E173" s="300" t="s">
        <v>361</v>
      </c>
      <c r="F173" s="300" t="s">
        <v>111</v>
      </c>
      <c r="G173" s="72" t="s">
        <v>312</v>
      </c>
      <c r="H173" s="482" t="s">
        <v>139</v>
      </c>
      <c r="I173" s="496">
        <v>0.9</v>
      </c>
      <c r="J173" s="526"/>
      <c r="K173" s="333">
        <f t="shared" si="6"/>
        <v>0</v>
      </c>
      <c r="L173" s="534" t="s">
        <v>148</v>
      </c>
      <c r="M173" s="534"/>
      <c r="N173" s="247">
        <f>IF(L173="nio",0,IF(L173&gt;0,L173*I173/P173,0))*VLOOKUP(B173,'2-Kosten per locatie'!$A$14:$C$31,3,FALSE)</f>
        <v>0</v>
      </c>
      <c r="O173" s="247">
        <f>IF(M173&gt;0,M173*I173/Q173,0)*VLOOKUP(B173,'2-Kosten per locatie'!$A$14:$C$31,3,FALSE)</f>
        <v>0</v>
      </c>
      <c r="P173" s="334">
        <f>IF(L173="nio",0,IF(L173&gt;0,VLOOKUP(F173,'3-Productie normen'!A:O,VLOOKUP(L173,'3-Productie normen'!$B$38:$C$48,2,FALSE),FALSE)))</f>
        <v>0</v>
      </c>
      <c r="Q173" s="334">
        <f t="shared" si="7"/>
        <v>0</v>
      </c>
      <c r="R173" s="335" t="str">
        <f>VLOOKUP(F173,'3-Productie normen'!A:P,16,FALSE)</f>
        <v>nvt</v>
      </c>
      <c r="S173" s="335"/>
      <c r="U173" s="336">
        <f t="shared" si="8"/>
        <v>0</v>
      </c>
      <c r="V173" s="2"/>
    </row>
    <row r="174" spans="1:22" ht="14.1" customHeight="1">
      <c r="A174" s="75">
        <v>174</v>
      </c>
      <c r="B174" s="300" t="s">
        <v>39</v>
      </c>
      <c r="C174" s="481" t="s">
        <v>136</v>
      </c>
      <c r="D174" s="483" t="s">
        <v>362</v>
      </c>
      <c r="E174" s="300" t="s">
        <v>363</v>
      </c>
      <c r="F174" s="72" t="s">
        <v>97</v>
      </c>
      <c r="G174" s="72" t="s">
        <v>312</v>
      </c>
      <c r="H174" s="482" t="s">
        <v>139</v>
      </c>
      <c r="I174" s="496">
        <v>6.2</v>
      </c>
      <c r="J174" s="526"/>
      <c r="K174" s="333">
        <f t="shared" si="6"/>
        <v>200</v>
      </c>
      <c r="L174" s="534">
        <v>200</v>
      </c>
      <c r="M174" s="534"/>
      <c r="N174" s="247" t="e">
        <f>IF(L174="nio",0,IF(L174&gt;0,L174*I174/P174,0))*VLOOKUP(B174,'2-Kosten per locatie'!$A$14:$C$31,3,FALSE)</f>
        <v>#DIV/0!</v>
      </c>
      <c r="O174" s="247">
        <f>IF(M174&gt;0,M174*I174/Q174,0)*VLOOKUP(B174,'2-Kosten per locatie'!$A$14:$C$31,3,FALSE)</f>
        <v>0</v>
      </c>
      <c r="P174" s="334">
        <f>IF(L174="nio",0,IF(L174&gt;0,VLOOKUP(F174,'3-Productie normen'!A:O,VLOOKUP(L174,'3-Productie normen'!$B$38:$C$48,2,FALSE),FALSE)))</f>
        <v>0</v>
      </c>
      <c r="Q174" s="334">
        <f t="shared" si="7"/>
        <v>0</v>
      </c>
      <c r="R174" s="335" t="str">
        <f>VLOOKUP(F174,'3-Productie normen'!A:P,16,FALSE)</f>
        <v>V</v>
      </c>
      <c r="S174" s="335"/>
      <c r="U174" s="336">
        <f t="shared" si="8"/>
        <v>1240</v>
      </c>
      <c r="V174" s="2"/>
    </row>
    <row r="175" spans="1:22" ht="14.1" customHeight="1">
      <c r="A175" s="75">
        <v>175</v>
      </c>
      <c r="B175" s="300" t="s">
        <v>39</v>
      </c>
      <c r="C175" s="481" t="s">
        <v>136</v>
      </c>
      <c r="D175" s="483" t="s">
        <v>364</v>
      </c>
      <c r="E175" s="72" t="s">
        <v>365</v>
      </c>
      <c r="F175" s="72" t="s">
        <v>88</v>
      </c>
      <c r="G175" s="72" t="s">
        <v>312</v>
      </c>
      <c r="H175" s="482" t="s">
        <v>139</v>
      </c>
      <c r="I175" s="496">
        <v>15.9</v>
      </c>
      <c r="J175" s="526"/>
      <c r="K175" s="333">
        <f t="shared" si="6"/>
        <v>120</v>
      </c>
      <c r="L175" s="534">
        <v>120</v>
      </c>
      <c r="M175" s="534"/>
      <c r="N175" s="247" t="e">
        <f>IF(L175="nio",0,IF(L175&gt;0,L175*I175/P175,0))*VLOOKUP(B175,'2-Kosten per locatie'!$A$14:$C$31,3,FALSE)</f>
        <v>#DIV/0!</v>
      </c>
      <c r="O175" s="247">
        <f>IF(M175&gt;0,M175*I175/Q175,0)*VLOOKUP(B175,'2-Kosten per locatie'!$A$14:$C$31,3,FALSE)</f>
        <v>0</v>
      </c>
      <c r="P175" s="334">
        <f>IF(L175="nio",0,IF(L175&gt;0,VLOOKUP(F175,'3-Productie normen'!A:O,VLOOKUP(L175,'3-Productie normen'!$B$38:$C$48,2,FALSE),FALSE)))</f>
        <v>0</v>
      </c>
      <c r="Q175" s="334">
        <f t="shared" si="7"/>
        <v>0</v>
      </c>
      <c r="R175" s="335" t="str">
        <f>VLOOKUP(F175,'3-Productie normen'!A:P,16,FALSE)</f>
        <v>B</v>
      </c>
      <c r="S175" s="335"/>
      <c r="U175" s="336">
        <f t="shared" si="8"/>
        <v>1908</v>
      </c>
      <c r="V175" s="2"/>
    </row>
    <row r="176" spans="1:22" ht="14.1" customHeight="1">
      <c r="A176" s="75">
        <v>176</v>
      </c>
      <c r="B176" s="300" t="s">
        <v>39</v>
      </c>
      <c r="C176" s="481" t="s">
        <v>136</v>
      </c>
      <c r="D176" s="483" t="s">
        <v>366</v>
      </c>
      <c r="E176" s="72" t="s">
        <v>367</v>
      </c>
      <c r="F176" s="72" t="s">
        <v>88</v>
      </c>
      <c r="G176" s="72" t="s">
        <v>312</v>
      </c>
      <c r="H176" s="482" t="s">
        <v>139</v>
      </c>
      <c r="I176" s="496">
        <v>12.1</v>
      </c>
      <c r="J176" s="526"/>
      <c r="K176" s="333">
        <f t="shared" si="6"/>
        <v>120</v>
      </c>
      <c r="L176" s="534">
        <v>120</v>
      </c>
      <c r="M176" s="534"/>
      <c r="N176" s="247" t="e">
        <f>IF(L176="nio",0,IF(L176&gt;0,L176*I176/P176,0))*VLOOKUP(B176,'2-Kosten per locatie'!$A$14:$C$31,3,FALSE)</f>
        <v>#DIV/0!</v>
      </c>
      <c r="O176" s="247">
        <f>IF(M176&gt;0,M176*I176/Q176,0)*VLOOKUP(B176,'2-Kosten per locatie'!$A$14:$C$31,3,FALSE)</f>
        <v>0</v>
      </c>
      <c r="P176" s="334">
        <f>IF(L176="nio",0,IF(L176&gt;0,VLOOKUP(F176,'3-Productie normen'!A:O,VLOOKUP(L176,'3-Productie normen'!$B$38:$C$48,2,FALSE),FALSE)))</f>
        <v>0</v>
      </c>
      <c r="Q176" s="334">
        <f t="shared" si="7"/>
        <v>0</v>
      </c>
      <c r="R176" s="335" t="str">
        <f>VLOOKUP(F176,'3-Productie normen'!A:P,16,FALSE)</f>
        <v>B</v>
      </c>
      <c r="S176" s="335"/>
      <c r="U176" s="336">
        <f t="shared" si="8"/>
        <v>1452</v>
      </c>
      <c r="V176" s="2"/>
    </row>
    <row r="177" spans="1:22" ht="14.1" customHeight="1">
      <c r="A177" s="75">
        <v>177</v>
      </c>
      <c r="B177" s="300" t="s">
        <v>39</v>
      </c>
      <c r="C177" s="481" t="s">
        <v>136</v>
      </c>
      <c r="D177" s="483" t="s">
        <v>368</v>
      </c>
      <c r="E177" s="72" t="s">
        <v>369</v>
      </c>
      <c r="F177" s="72" t="s">
        <v>88</v>
      </c>
      <c r="G177" s="72" t="s">
        <v>312</v>
      </c>
      <c r="H177" s="482" t="s">
        <v>139</v>
      </c>
      <c r="I177" s="496">
        <v>12.1</v>
      </c>
      <c r="J177" s="526"/>
      <c r="K177" s="333">
        <f t="shared" si="6"/>
        <v>120</v>
      </c>
      <c r="L177" s="534">
        <v>120</v>
      </c>
      <c r="M177" s="534"/>
      <c r="N177" s="247" t="e">
        <f>IF(L177="nio",0,IF(L177&gt;0,L177*I177/P177,0))*VLOOKUP(B177,'2-Kosten per locatie'!$A$14:$C$31,3,FALSE)</f>
        <v>#DIV/0!</v>
      </c>
      <c r="O177" s="247">
        <f>IF(M177&gt;0,M177*I177/Q177,0)*VLOOKUP(B177,'2-Kosten per locatie'!$A$14:$C$31,3,FALSE)</f>
        <v>0</v>
      </c>
      <c r="P177" s="334">
        <f>IF(L177="nio",0,IF(L177&gt;0,VLOOKUP(F177,'3-Productie normen'!A:O,VLOOKUP(L177,'3-Productie normen'!$B$38:$C$48,2,FALSE),FALSE)))</f>
        <v>0</v>
      </c>
      <c r="Q177" s="334">
        <f t="shared" si="7"/>
        <v>0</v>
      </c>
      <c r="R177" s="335" t="str">
        <f>VLOOKUP(F177,'3-Productie normen'!A:P,16,FALSE)</f>
        <v>B</v>
      </c>
      <c r="S177" s="335"/>
      <c r="U177" s="336">
        <f t="shared" si="8"/>
        <v>1452</v>
      </c>
      <c r="V177" s="2"/>
    </row>
    <row r="178" spans="1:22" ht="14.1" customHeight="1">
      <c r="A178" s="75">
        <v>178</v>
      </c>
      <c r="B178" s="300" t="s">
        <v>39</v>
      </c>
      <c r="C178" s="481" t="s">
        <v>136</v>
      </c>
      <c r="D178" s="487" t="s">
        <v>370</v>
      </c>
      <c r="E178" s="488" t="s">
        <v>371</v>
      </c>
      <c r="F178" s="300" t="s">
        <v>88</v>
      </c>
      <c r="G178" s="489" t="s">
        <v>312</v>
      </c>
      <c r="H178" s="482" t="s">
        <v>139</v>
      </c>
      <c r="I178" s="498">
        <v>14.4</v>
      </c>
      <c r="J178" s="526"/>
      <c r="K178" s="333">
        <f t="shared" si="6"/>
        <v>120</v>
      </c>
      <c r="L178" s="534">
        <v>120</v>
      </c>
      <c r="M178" s="534"/>
      <c r="N178" s="247" t="e">
        <f>IF(L178="nio",0,IF(L178&gt;0,L178*I178/P178,0))*VLOOKUP(B178,'2-Kosten per locatie'!$A$14:$C$31,3,FALSE)</f>
        <v>#DIV/0!</v>
      </c>
      <c r="O178" s="247">
        <f>IF(M178&gt;0,M178*I178/Q178,0)*VLOOKUP(B178,'2-Kosten per locatie'!$A$14:$C$31,3,FALSE)</f>
        <v>0</v>
      </c>
      <c r="P178" s="334">
        <f>IF(L178="nio",0,IF(L178&gt;0,VLOOKUP(F178,'3-Productie normen'!A:O,VLOOKUP(L178,'3-Productie normen'!$B$38:$C$48,2,FALSE),FALSE)))</f>
        <v>0</v>
      </c>
      <c r="Q178" s="334">
        <f t="shared" si="7"/>
        <v>0</v>
      </c>
      <c r="R178" s="335" t="str">
        <f>VLOOKUP(F178,'3-Productie normen'!A:P,16,FALSE)</f>
        <v>B</v>
      </c>
      <c r="S178" s="335"/>
      <c r="U178" s="336">
        <f t="shared" si="8"/>
        <v>1728</v>
      </c>
      <c r="V178" s="2"/>
    </row>
    <row r="179" spans="1:22" ht="14.1" customHeight="1">
      <c r="A179" s="75">
        <v>179</v>
      </c>
      <c r="B179" s="300" t="s">
        <v>39</v>
      </c>
      <c r="C179" s="481" t="s">
        <v>136</v>
      </c>
      <c r="D179" s="487" t="s">
        <v>372</v>
      </c>
      <c r="E179" s="488" t="s">
        <v>373</v>
      </c>
      <c r="F179" s="488" t="s">
        <v>98</v>
      </c>
      <c r="G179" s="489" t="s">
        <v>312</v>
      </c>
      <c r="H179" s="482" t="s">
        <v>139</v>
      </c>
      <c r="I179" s="498">
        <v>1</v>
      </c>
      <c r="J179" s="526"/>
      <c r="K179" s="333">
        <f t="shared" si="6"/>
        <v>200</v>
      </c>
      <c r="L179" s="534">
        <v>200</v>
      </c>
      <c r="M179" s="534"/>
      <c r="N179" s="247" t="e">
        <f>IF(L179="nio",0,IF(L179&gt;0,L179*I179/P179,0))*VLOOKUP(B179,'2-Kosten per locatie'!$A$14:$C$31,3,FALSE)</f>
        <v>#DIV/0!</v>
      </c>
      <c r="O179" s="247">
        <f>IF(M179&gt;0,M179*I179/Q179,0)*VLOOKUP(B179,'2-Kosten per locatie'!$A$14:$C$31,3,FALSE)</f>
        <v>0</v>
      </c>
      <c r="P179" s="334">
        <f>IF(L179="nio",0,IF(L179&gt;0,VLOOKUP(F179,'3-Productie normen'!A:O,VLOOKUP(L179,'3-Productie normen'!$B$38:$C$48,2,FALSE),FALSE)))</f>
        <v>0</v>
      </c>
      <c r="Q179" s="334">
        <f t="shared" si="7"/>
        <v>0</v>
      </c>
      <c r="R179" s="335" t="str">
        <f>VLOOKUP(F179,'3-Productie normen'!A:P,16,FALSE)</f>
        <v>V</v>
      </c>
      <c r="S179" s="335"/>
      <c r="U179" s="336">
        <f t="shared" si="8"/>
        <v>200</v>
      </c>
      <c r="V179" s="2"/>
    </row>
    <row r="180" spans="1:22" ht="14.1" customHeight="1">
      <c r="A180" s="75">
        <v>180</v>
      </c>
      <c r="B180" s="300" t="s">
        <v>39</v>
      </c>
      <c r="C180" s="481" t="s">
        <v>136</v>
      </c>
      <c r="D180" s="487" t="s">
        <v>374</v>
      </c>
      <c r="E180" s="488" t="s">
        <v>375</v>
      </c>
      <c r="F180" s="72" t="s">
        <v>92</v>
      </c>
      <c r="G180" s="489" t="s">
        <v>376</v>
      </c>
      <c r="H180" s="482" t="s">
        <v>197</v>
      </c>
      <c r="I180" s="498">
        <v>91.1</v>
      </c>
      <c r="J180" s="526"/>
      <c r="K180" s="333">
        <f t="shared" si="6"/>
        <v>200</v>
      </c>
      <c r="L180" s="534">
        <v>200</v>
      </c>
      <c r="M180" s="534"/>
      <c r="N180" s="247" t="e">
        <f>IF(L180="nio",0,IF(L180&gt;0,L180*I180/P180,0))*VLOOKUP(B180,'2-Kosten per locatie'!$A$14:$C$31,3,FALSE)</f>
        <v>#DIV/0!</v>
      </c>
      <c r="O180" s="247">
        <f>IF(M180&gt;0,M180*I180/Q180,0)*VLOOKUP(B180,'2-Kosten per locatie'!$A$14:$C$31,3,FALSE)</f>
        <v>0</v>
      </c>
      <c r="P180" s="334">
        <f>IF(L180="nio",0,IF(L180&gt;0,VLOOKUP(F180,'3-Productie normen'!A:O,VLOOKUP(L180,'3-Productie normen'!$B$38:$C$48,2,FALSE),FALSE)))</f>
        <v>0</v>
      </c>
      <c r="Q180" s="334">
        <f t="shared" si="7"/>
        <v>0</v>
      </c>
      <c r="R180" s="335" t="str">
        <f>VLOOKUP(F180,'3-Productie normen'!A:P,16,FALSE)</f>
        <v>V</v>
      </c>
      <c r="S180" s="335"/>
      <c r="U180" s="336">
        <f t="shared" si="8"/>
        <v>18220</v>
      </c>
      <c r="V180" s="2"/>
    </row>
    <row r="181" spans="1:22" ht="14.1" customHeight="1">
      <c r="A181" s="75">
        <v>181</v>
      </c>
      <c r="B181" s="300" t="s">
        <v>39</v>
      </c>
      <c r="C181" s="481" t="s">
        <v>136</v>
      </c>
      <c r="D181" s="487" t="s">
        <v>377</v>
      </c>
      <c r="E181" s="488" t="s">
        <v>378</v>
      </c>
      <c r="F181" s="300" t="s">
        <v>111</v>
      </c>
      <c r="G181" s="489" t="s">
        <v>376</v>
      </c>
      <c r="H181" s="482" t="s">
        <v>197</v>
      </c>
      <c r="I181" s="498">
        <v>18.2</v>
      </c>
      <c r="J181" s="526"/>
      <c r="K181" s="333">
        <f t="shared" si="6"/>
        <v>0</v>
      </c>
      <c r="L181" s="534" t="s">
        <v>148</v>
      </c>
      <c r="M181" s="534"/>
      <c r="N181" s="247">
        <f>IF(L181="nio",0,IF(L181&gt;0,L181*I181/P181,0))*VLOOKUP(B181,'2-Kosten per locatie'!$A$14:$C$31,3,FALSE)</f>
        <v>0</v>
      </c>
      <c r="O181" s="247">
        <f>IF(M181&gt;0,M181*I181/Q181,0)*VLOOKUP(B181,'2-Kosten per locatie'!$A$14:$C$31,3,FALSE)</f>
        <v>0</v>
      </c>
      <c r="P181" s="334">
        <f>IF(L181="nio",0,IF(L181&gt;0,VLOOKUP(F181,'3-Productie normen'!A:O,VLOOKUP(L181,'3-Productie normen'!$B$38:$C$48,2,FALSE),FALSE)))</f>
        <v>0</v>
      </c>
      <c r="Q181" s="334">
        <f t="shared" si="7"/>
        <v>0</v>
      </c>
      <c r="R181" s="335" t="str">
        <f>VLOOKUP(F181,'3-Productie normen'!A:P,16,FALSE)</f>
        <v>nvt</v>
      </c>
      <c r="S181" s="335"/>
      <c r="U181" s="336">
        <f t="shared" si="8"/>
        <v>0</v>
      </c>
      <c r="V181" s="2"/>
    </row>
    <row r="182" spans="1:22" ht="14.1" customHeight="1">
      <c r="A182" s="75">
        <v>182</v>
      </c>
      <c r="B182" s="300" t="s">
        <v>39</v>
      </c>
      <c r="C182" s="481" t="s">
        <v>136</v>
      </c>
      <c r="D182" s="487" t="s">
        <v>379</v>
      </c>
      <c r="E182" s="488" t="s">
        <v>380</v>
      </c>
      <c r="F182" s="300" t="s">
        <v>102</v>
      </c>
      <c r="G182" s="489" t="s">
        <v>376</v>
      </c>
      <c r="H182" s="482" t="s">
        <v>197</v>
      </c>
      <c r="I182" s="498">
        <v>35.700000000000003</v>
      </c>
      <c r="J182" s="526"/>
      <c r="K182" s="333">
        <f t="shared" si="6"/>
        <v>40</v>
      </c>
      <c r="L182" s="534">
        <v>40</v>
      </c>
      <c r="M182" s="534"/>
      <c r="N182" s="247" t="e">
        <f>IF(L182="nio",0,IF(L182&gt;0,L182*I182/P182,0))*VLOOKUP(B182,'2-Kosten per locatie'!$A$14:$C$31,3,FALSE)</f>
        <v>#DIV/0!</v>
      </c>
      <c r="O182" s="247">
        <f>IF(M182&gt;0,M182*I182/Q182,0)*VLOOKUP(B182,'2-Kosten per locatie'!$A$14:$C$31,3,FALSE)</f>
        <v>0</v>
      </c>
      <c r="P182" s="334">
        <f>IF(L182="nio",0,IF(L182&gt;0,VLOOKUP(F182,'3-Productie normen'!A:O,VLOOKUP(L182,'3-Productie normen'!$B$38:$C$48,2,FALSE),FALSE)))</f>
        <v>0</v>
      </c>
      <c r="Q182" s="334">
        <f t="shared" si="7"/>
        <v>0</v>
      </c>
      <c r="R182" s="335" t="str">
        <f>VLOOKUP(F182,'3-Productie normen'!A:P,16,FALSE)</f>
        <v>V</v>
      </c>
      <c r="S182" s="335"/>
      <c r="U182" s="336">
        <f t="shared" si="8"/>
        <v>1428</v>
      </c>
      <c r="V182" s="2"/>
    </row>
    <row r="183" spans="1:22" ht="14.1" customHeight="1">
      <c r="A183" s="75">
        <v>183</v>
      </c>
      <c r="B183" s="300" t="s">
        <v>39</v>
      </c>
      <c r="C183" s="481" t="s">
        <v>136</v>
      </c>
      <c r="D183" s="487" t="s">
        <v>381</v>
      </c>
      <c r="E183" s="488" t="s">
        <v>382</v>
      </c>
      <c r="F183" s="488" t="s">
        <v>102</v>
      </c>
      <c r="G183" s="488" t="s">
        <v>383</v>
      </c>
      <c r="H183" s="482" t="s">
        <v>383</v>
      </c>
      <c r="I183" s="498">
        <v>24.9</v>
      </c>
      <c r="J183" s="526"/>
      <c r="K183" s="333">
        <f t="shared" si="6"/>
        <v>40</v>
      </c>
      <c r="L183" s="534">
        <v>40</v>
      </c>
      <c r="M183" s="534"/>
      <c r="N183" s="247" t="e">
        <f>IF(L183="nio",0,IF(L183&gt;0,L183*I183/P183,0))*VLOOKUP(B183,'2-Kosten per locatie'!$A$14:$C$31,3,FALSE)</f>
        <v>#DIV/0!</v>
      </c>
      <c r="O183" s="247">
        <f>IF(M183&gt;0,M183*I183/Q183,0)*VLOOKUP(B183,'2-Kosten per locatie'!$A$14:$C$31,3,FALSE)</f>
        <v>0</v>
      </c>
      <c r="P183" s="334">
        <f>IF(L183="nio",0,IF(L183&gt;0,VLOOKUP(F183,'3-Productie normen'!A:O,VLOOKUP(L183,'3-Productie normen'!$B$38:$C$48,2,FALSE),FALSE)))</f>
        <v>0</v>
      </c>
      <c r="Q183" s="334">
        <f t="shared" si="7"/>
        <v>0</v>
      </c>
      <c r="R183" s="335" t="str">
        <f>VLOOKUP(F183,'3-Productie normen'!A:P,16,FALSE)</f>
        <v>V</v>
      </c>
      <c r="S183" s="335"/>
      <c r="U183" s="336">
        <f t="shared" si="8"/>
        <v>996</v>
      </c>
      <c r="V183" s="2"/>
    </row>
    <row r="184" spans="1:22" ht="14.1" customHeight="1">
      <c r="A184" s="75">
        <v>184</v>
      </c>
      <c r="B184" s="300" t="s">
        <v>39</v>
      </c>
      <c r="C184" s="481" t="s">
        <v>136</v>
      </c>
      <c r="D184" s="487" t="s">
        <v>384</v>
      </c>
      <c r="E184" s="488" t="s">
        <v>300</v>
      </c>
      <c r="F184" s="300" t="s">
        <v>101</v>
      </c>
      <c r="G184" s="488" t="s">
        <v>312</v>
      </c>
      <c r="H184" s="482" t="s">
        <v>139</v>
      </c>
      <c r="I184" s="498">
        <v>4.8</v>
      </c>
      <c r="J184" s="526"/>
      <c r="K184" s="333">
        <f t="shared" si="6"/>
        <v>200</v>
      </c>
      <c r="L184" s="534">
        <v>200</v>
      </c>
      <c r="M184" s="534"/>
      <c r="N184" s="247" t="e">
        <f>IF(L184="nio",0,IF(L184&gt;0,L184*I184/P184,0))*VLOOKUP(B184,'2-Kosten per locatie'!$A$14:$C$31,3,FALSE)</f>
        <v>#DIV/0!</v>
      </c>
      <c r="O184" s="247">
        <f>IF(M184&gt;0,M184*I184/Q184,0)*VLOOKUP(B184,'2-Kosten per locatie'!$A$14:$C$31,3,FALSE)</f>
        <v>0</v>
      </c>
      <c r="P184" s="334">
        <f>IF(L184="nio",0,IF(L184&gt;0,VLOOKUP(F184,'3-Productie normen'!A:O,VLOOKUP(L184,'3-Productie normen'!$B$38:$C$48,2,FALSE),FALSE)))</f>
        <v>0</v>
      </c>
      <c r="Q184" s="334">
        <f t="shared" si="7"/>
        <v>0</v>
      </c>
      <c r="R184" s="335" t="str">
        <f>VLOOKUP(F184,'3-Productie normen'!A:P,16,FALSE)</f>
        <v>V</v>
      </c>
      <c r="S184" s="335"/>
      <c r="U184" s="336">
        <f t="shared" si="8"/>
        <v>960</v>
      </c>
      <c r="V184" s="2"/>
    </row>
    <row r="185" spans="1:22" ht="14.1" customHeight="1">
      <c r="A185" s="75">
        <v>185</v>
      </c>
      <c r="B185" s="300" t="s">
        <v>39</v>
      </c>
      <c r="C185" s="481" t="s">
        <v>136</v>
      </c>
      <c r="D185" s="487" t="s">
        <v>385</v>
      </c>
      <c r="E185" s="488" t="s">
        <v>386</v>
      </c>
      <c r="F185" s="72" t="s">
        <v>108</v>
      </c>
      <c r="G185" s="488" t="s">
        <v>312</v>
      </c>
      <c r="H185" s="482" t="s">
        <v>139</v>
      </c>
      <c r="I185" s="498">
        <v>19.7</v>
      </c>
      <c r="J185" s="526"/>
      <c r="K185" s="333">
        <f t="shared" si="6"/>
        <v>200</v>
      </c>
      <c r="L185" s="534">
        <v>200</v>
      </c>
      <c r="M185" s="534"/>
      <c r="N185" s="247" t="e">
        <f>IF(L185="nio",0,IF(L185&gt;0,L185*I185/P185,0))*VLOOKUP(B185,'2-Kosten per locatie'!$A$14:$C$31,3,FALSE)</f>
        <v>#DIV/0!</v>
      </c>
      <c r="O185" s="247">
        <f>IF(M185&gt;0,M185*I185/Q185,0)*VLOOKUP(B185,'2-Kosten per locatie'!$A$14:$C$31,3,FALSE)</f>
        <v>0</v>
      </c>
      <c r="P185" s="334">
        <f>IF(L185="nio",0,IF(L185&gt;0,VLOOKUP(F185,'3-Productie normen'!A:O,VLOOKUP(L185,'3-Productie normen'!$B$38:$C$48,2,FALSE),FALSE)))</f>
        <v>0</v>
      </c>
      <c r="Q185" s="334">
        <f t="shared" si="7"/>
        <v>0</v>
      </c>
      <c r="R185" s="335" t="str">
        <f>VLOOKUP(F185,'3-Productie normen'!A:P,16,FALSE)</f>
        <v>V</v>
      </c>
      <c r="S185" s="335"/>
      <c r="U185" s="336">
        <f t="shared" si="8"/>
        <v>3940</v>
      </c>
      <c r="V185" s="2"/>
    </row>
    <row r="186" spans="1:22" ht="14.1" customHeight="1">
      <c r="A186" s="75">
        <v>186</v>
      </c>
      <c r="B186" s="300" t="s">
        <v>39</v>
      </c>
      <c r="C186" s="481" t="s">
        <v>136</v>
      </c>
      <c r="D186" s="487" t="s">
        <v>387</v>
      </c>
      <c r="E186" s="488" t="s">
        <v>388</v>
      </c>
      <c r="F186" s="300" t="s">
        <v>111</v>
      </c>
      <c r="G186" s="488"/>
      <c r="H186" s="482" t="s">
        <v>197</v>
      </c>
      <c r="I186" s="498">
        <v>2.4</v>
      </c>
      <c r="J186" s="526"/>
      <c r="K186" s="333">
        <f t="shared" si="6"/>
        <v>0</v>
      </c>
      <c r="L186" s="534" t="s">
        <v>148</v>
      </c>
      <c r="M186" s="534"/>
      <c r="N186" s="247">
        <f>IF(L186="nio",0,IF(L186&gt;0,L186*I186/P186,0))*VLOOKUP(B186,'2-Kosten per locatie'!$A$14:$C$31,3,FALSE)</f>
        <v>0</v>
      </c>
      <c r="O186" s="247">
        <f>IF(M186&gt;0,M186*I186/Q186,0)*VLOOKUP(B186,'2-Kosten per locatie'!$A$14:$C$31,3,FALSE)</f>
        <v>0</v>
      </c>
      <c r="P186" s="334">
        <f>IF(L186="nio",0,IF(L186&gt;0,VLOOKUP(F186,'3-Productie normen'!A:O,VLOOKUP(L186,'3-Productie normen'!$B$38:$C$48,2,FALSE),FALSE)))</f>
        <v>0</v>
      </c>
      <c r="Q186" s="334">
        <f t="shared" si="7"/>
        <v>0</v>
      </c>
      <c r="R186" s="335" t="str">
        <f>VLOOKUP(F186,'3-Productie normen'!A:P,16,FALSE)</f>
        <v>nvt</v>
      </c>
      <c r="S186" s="335"/>
      <c r="U186" s="336">
        <f t="shared" si="8"/>
        <v>0</v>
      </c>
      <c r="V186" s="2"/>
    </row>
    <row r="187" spans="1:22" ht="14.1" customHeight="1">
      <c r="A187" s="75">
        <v>187</v>
      </c>
      <c r="B187" s="300" t="s">
        <v>39</v>
      </c>
      <c r="C187" s="481" t="s">
        <v>136</v>
      </c>
      <c r="D187" s="487" t="s">
        <v>389</v>
      </c>
      <c r="E187" s="488" t="s">
        <v>210</v>
      </c>
      <c r="F187" s="300" t="s">
        <v>111</v>
      </c>
      <c r="G187" s="488"/>
      <c r="H187" s="482" t="s">
        <v>197</v>
      </c>
      <c r="I187" s="498">
        <v>1.5</v>
      </c>
      <c r="J187" s="526"/>
      <c r="K187" s="333">
        <f t="shared" si="6"/>
        <v>0</v>
      </c>
      <c r="L187" s="534" t="s">
        <v>148</v>
      </c>
      <c r="M187" s="534"/>
      <c r="N187" s="247">
        <f>IF(L187="nio",0,IF(L187&gt;0,L187*I187/P187,0))*VLOOKUP(B187,'2-Kosten per locatie'!$A$14:$C$31,3,FALSE)</f>
        <v>0</v>
      </c>
      <c r="O187" s="247">
        <f>IF(M187&gt;0,M187*I187/Q187,0)*VLOOKUP(B187,'2-Kosten per locatie'!$A$14:$C$31,3,FALSE)</f>
        <v>0</v>
      </c>
      <c r="P187" s="334">
        <f>IF(L187="nio",0,IF(L187&gt;0,VLOOKUP(F187,'3-Productie normen'!A:O,VLOOKUP(L187,'3-Productie normen'!$B$38:$C$48,2,FALSE),FALSE)))</f>
        <v>0</v>
      </c>
      <c r="Q187" s="334">
        <f t="shared" si="7"/>
        <v>0</v>
      </c>
      <c r="R187" s="335" t="str">
        <f>VLOOKUP(F187,'3-Productie normen'!A:P,16,FALSE)</f>
        <v>nvt</v>
      </c>
      <c r="S187" s="335"/>
      <c r="U187" s="336">
        <f t="shared" si="8"/>
        <v>0</v>
      </c>
      <c r="V187" s="2"/>
    </row>
    <row r="188" spans="1:22" ht="14.1" customHeight="1">
      <c r="A188" s="75">
        <v>188</v>
      </c>
      <c r="B188" s="300" t="s">
        <v>39</v>
      </c>
      <c r="C188" s="481" t="s">
        <v>136</v>
      </c>
      <c r="D188" s="487" t="s">
        <v>390</v>
      </c>
      <c r="E188" s="488" t="s">
        <v>391</v>
      </c>
      <c r="F188" s="72" t="s">
        <v>108</v>
      </c>
      <c r="G188" s="488" t="s">
        <v>312</v>
      </c>
      <c r="H188" s="482" t="s">
        <v>139</v>
      </c>
      <c r="I188" s="498">
        <v>14.8</v>
      </c>
      <c r="J188" s="526"/>
      <c r="K188" s="333">
        <f t="shared" si="6"/>
        <v>200</v>
      </c>
      <c r="L188" s="534">
        <v>200</v>
      </c>
      <c r="M188" s="534"/>
      <c r="N188" s="247" t="e">
        <f>IF(L188="nio",0,IF(L188&gt;0,L188*I188/P188,0))*VLOOKUP(B188,'2-Kosten per locatie'!$A$14:$C$31,3,FALSE)</f>
        <v>#DIV/0!</v>
      </c>
      <c r="O188" s="247">
        <f>IF(M188&gt;0,M188*I188/Q188,0)*VLOOKUP(B188,'2-Kosten per locatie'!$A$14:$C$31,3,FALSE)</f>
        <v>0</v>
      </c>
      <c r="P188" s="334">
        <f>IF(L188="nio",0,IF(L188&gt;0,VLOOKUP(F188,'3-Productie normen'!A:O,VLOOKUP(L188,'3-Productie normen'!$B$38:$C$48,2,FALSE),FALSE)))</f>
        <v>0</v>
      </c>
      <c r="Q188" s="334">
        <f t="shared" si="7"/>
        <v>0</v>
      </c>
      <c r="R188" s="335" t="str">
        <f>VLOOKUP(F188,'3-Productie normen'!A:P,16,FALSE)</f>
        <v>V</v>
      </c>
      <c r="S188" s="335"/>
      <c r="U188" s="336">
        <f t="shared" si="8"/>
        <v>2960</v>
      </c>
      <c r="V188" s="2"/>
    </row>
    <row r="189" spans="1:22" ht="14.1" customHeight="1">
      <c r="A189" s="75">
        <v>189</v>
      </c>
      <c r="B189" s="300" t="s">
        <v>39</v>
      </c>
      <c r="C189" s="481" t="s">
        <v>136</v>
      </c>
      <c r="D189" s="487" t="s">
        <v>392</v>
      </c>
      <c r="E189" s="488" t="s">
        <v>191</v>
      </c>
      <c r="F189" s="300" t="s">
        <v>102</v>
      </c>
      <c r="G189" s="488" t="s">
        <v>312</v>
      </c>
      <c r="H189" s="482" t="s">
        <v>139</v>
      </c>
      <c r="I189" s="498">
        <v>2.9</v>
      </c>
      <c r="J189" s="526"/>
      <c r="K189" s="333">
        <f t="shared" si="6"/>
        <v>40</v>
      </c>
      <c r="L189" s="534">
        <v>40</v>
      </c>
      <c r="M189" s="534"/>
      <c r="N189" s="247" t="e">
        <f>IF(L189="nio",0,IF(L189&gt;0,L189*I189/P189,0))*VLOOKUP(B189,'2-Kosten per locatie'!$A$14:$C$31,3,FALSE)</f>
        <v>#DIV/0!</v>
      </c>
      <c r="O189" s="247">
        <f>IF(M189&gt;0,M189*I189/Q189,0)*VLOOKUP(B189,'2-Kosten per locatie'!$A$14:$C$31,3,FALSE)</f>
        <v>0</v>
      </c>
      <c r="P189" s="334">
        <f>IF(L189="nio",0,IF(L189&gt;0,VLOOKUP(F189,'3-Productie normen'!A:O,VLOOKUP(L189,'3-Productie normen'!$B$38:$C$48,2,FALSE),FALSE)))</f>
        <v>0</v>
      </c>
      <c r="Q189" s="334">
        <f t="shared" si="7"/>
        <v>0</v>
      </c>
      <c r="R189" s="335" t="str">
        <f>VLOOKUP(F189,'3-Productie normen'!A:P,16,FALSE)</f>
        <v>V</v>
      </c>
      <c r="S189" s="335"/>
      <c r="U189" s="336">
        <f t="shared" si="8"/>
        <v>116</v>
      </c>
      <c r="V189" s="2"/>
    </row>
    <row r="190" spans="1:22" ht="14.1" customHeight="1">
      <c r="A190" s="75">
        <v>190</v>
      </c>
      <c r="B190" s="300" t="s">
        <v>39</v>
      </c>
      <c r="C190" s="481" t="s">
        <v>136</v>
      </c>
      <c r="D190" s="487" t="s">
        <v>393</v>
      </c>
      <c r="E190" s="488" t="s">
        <v>184</v>
      </c>
      <c r="F190" s="72" t="s">
        <v>89</v>
      </c>
      <c r="G190" s="488" t="s">
        <v>312</v>
      </c>
      <c r="H190" s="482" t="s">
        <v>139</v>
      </c>
      <c r="I190" s="498">
        <v>301</v>
      </c>
      <c r="J190" s="526"/>
      <c r="K190" s="333">
        <f t="shared" si="6"/>
        <v>200</v>
      </c>
      <c r="L190" s="534">
        <v>200</v>
      </c>
      <c r="M190" s="534"/>
      <c r="N190" s="247" t="e">
        <f>IF(L190="nio",0,IF(L190&gt;0,L190*I190/P190,0))*VLOOKUP(B190,'2-Kosten per locatie'!$A$14:$C$31,3,FALSE)</f>
        <v>#DIV/0!</v>
      </c>
      <c r="O190" s="247">
        <f>IF(M190&gt;0,M190*I190/Q190,0)*VLOOKUP(B190,'2-Kosten per locatie'!$A$14:$C$31,3,FALSE)</f>
        <v>0</v>
      </c>
      <c r="P190" s="334">
        <f>IF(L190="nio",0,IF(L190&gt;0,VLOOKUP(F190,'3-Productie normen'!A:O,VLOOKUP(L190,'3-Productie normen'!$B$38:$C$48,2,FALSE),FALSE)))</f>
        <v>0</v>
      </c>
      <c r="Q190" s="334">
        <f t="shared" si="7"/>
        <v>0</v>
      </c>
      <c r="R190" s="335" t="str">
        <f>VLOOKUP(F190,'3-Productie normen'!A:P,16,FALSE)</f>
        <v>V</v>
      </c>
      <c r="S190" s="335"/>
      <c r="U190" s="336">
        <f t="shared" si="8"/>
        <v>60200</v>
      </c>
      <c r="V190" s="2"/>
    </row>
    <row r="191" spans="1:22" ht="14.1" customHeight="1">
      <c r="A191" s="75">
        <v>191</v>
      </c>
      <c r="B191" s="300" t="s">
        <v>39</v>
      </c>
      <c r="C191" s="481" t="s">
        <v>136</v>
      </c>
      <c r="D191" s="487" t="s">
        <v>394</v>
      </c>
      <c r="E191" s="488" t="s">
        <v>395</v>
      </c>
      <c r="F191" s="72" t="s">
        <v>98</v>
      </c>
      <c r="G191" s="488" t="s">
        <v>312</v>
      </c>
      <c r="H191" s="482" t="s">
        <v>139</v>
      </c>
      <c r="I191" s="498">
        <v>60.5</v>
      </c>
      <c r="J191" s="526"/>
      <c r="K191" s="333">
        <f t="shared" si="6"/>
        <v>200</v>
      </c>
      <c r="L191" s="534">
        <v>200</v>
      </c>
      <c r="M191" s="534"/>
      <c r="N191" s="247" t="e">
        <f>IF(L191="nio",0,IF(L191&gt;0,L191*I191/P191,0))*VLOOKUP(B191,'2-Kosten per locatie'!$A$14:$C$31,3,FALSE)</f>
        <v>#DIV/0!</v>
      </c>
      <c r="O191" s="247">
        <f>IF(M191&gt;0,M191*I191/Q191,0)*VLOOKUP(B191,'2-Kosten per locatie'!$A$14:$C$31,3,FALSE)</f>
        <v>0</v>
      </c>
      <c r="P191" s="334">
        <f>IF(L191="nio",0,IF(L191&gt;0,VLOOKUP(F191,'3-Productie normen'!A:O,VLOOKUP(L191,'3-Productie normen'!$B$38:$C$48,2,FALSE),FALSE)))</f>
        <v>0</v>
      </c>
      <c r="Q191" s="334">
        <f t="shared" si="7"/>
        <v>0</v>
      </c>
      <c r="R191" s="335" t="str">
        <f>VLOOKUP(F191,'3-Productie normen'!A:P,16,FALSE)</f>
        <v>V</v>
      </c>
      <c r="S191" s="335"/>
      <c r="U191" s="336">
        <f t="shared" si="8"/>
        <v>12100</v>
      </c>
      <c r="V191" s="2"/>
    </row>
    <row r="192" spans="1:22" ht="14.1" customHeight="1">
      <c r="A192" s="75">
        <v>192</v>
      </c>
      <c r="B192" s="300" t="s">
        <v>39</v>
      </c>
      <c r="C192" s="481" t="s">
        <v>136</v>
      </c>
      <c r="D192" s="487" t="s">
        <v>396</v>
      </c>
      <c r="E192" s="488" t="s">
        <v>397</v>
      </c>
      <c r="F192" s="72" t="s">
        <v>102</v>
      </c>
      <c r="G192" s="488" t="s">
        <v>312</v>
      </c>
      <c r="H192" s="482" t="s">
        <v>139</v>
      </c>
      <c r="I192" s="498">
        <v>1.5</v>
      </c>
      <c r="J192" s="526"/>
      <c r="K192" s="333">
        <f t="shared" si="6"/>
        <v>40</v>
      </c>
      <c r="L192" s="534">
        <v>40</v>
      </c>
      <c r="M192" s="534"/>
      <c r="N192" s="247" t="e">
        <f>IF(L192="nio",0,IF(L192&gt;0,L192*I192/P192,0))*VLOOKUP(B192,'2-Kosten per locatie'!$A$14:$C$31,3,FALSE)</f>
        <v>#DIV/0!</v>
      </c>
      <c r="O192" s="247">
        <f>IF(M192&gt;0,M192*I192/Q192,0)*VLOOKUP(B192,'2-Kosten per locatie'!$A$14:$C$31,3,FALSE)</f>
        <v>0</v>
      </c>
      <c r="P192" s="334">
        <f>IF(L192="nio",0,IF(L192&gt;0,VLOOKUP(F192,'3-Productie normen'!A:O,VLOOKUP(L192,'3-Productie normen'!$B$38:$C$48,2,FALSE),FALSE)))</f>
        <v>0</v>
      </c>
      <c r="Q192" s="334">
        <f t="shared" si="7"/>
        <v>0</v>
      </c>
      <c r="R192" s="335" t="str">
        <f>VLOOKUP(F192,'3-Productie normen'!A:P,16,FALSE)</f>
        <v>V</v>
      </c>
      <c r="S192" s="335"/>
      <c r="U192" s="336">
        <f t="shared" si="8"/>
        <v>60</v>
      </c>
      <c r="V192" s="2"/>
    </row>
    <row r="193" spans="1:22" ht="14.1" customHeight="1">
      <c r="A193" s="75">
        <v>193</v>
      </c>
      <c r="B193" s="300" t="s">
        <v>39</v>
      </c>
      <c r="C193" s="481" t="s">
        <v>136</v>
      </c>
      <c r="D193" s="487" t="s">
        <v>398</v>
      </c>
      <c r="E193" s="488" t="s">
        <v>210</v>
      </c>
      <c r="F193" s="72" t="s">
        <v>102</v>
      </c>
      <c r="G193" s="488" t="s">
        <v>312</v>
      </c>
      <c r="H193" s="482" t="s">
        <v>139</v>
      </c>
      <c r="I193" s="498">
        <v>1.5</v>
      </c>
      <c r="J193" s="526"/>
      <c r="K193" s="333">
        <f t="shared" si="6"/>
        <v>40</v>
      </c>
      <c r="L193" s="534">
        <v>40</v>
      </c>
      <c r="M193" s="534"/>
      <c r="N193" s="247" t="e">
        <f>IF(L193="nio",0,IF(L193&gt;0,L193*I193/P193,0))*VLOOKUP(B193,'2-Kosten per locatie'!$A$14:$C$31,3,FALSE)</f>
        <v>#DIV/0!</v>
      </c>
      <c r="O193" s="247">
        <f>IF(M193&gt;0,M193*I193/Q193,0)*VLOOKUP(B193,'2-Kosten per locatie'!$A$14:$C$31,3,FALSE)</f>
        <v>0</v>
      </c>
      <c r="P193" s="334">
        <f>IF(L193="nio",0,IF(L193&gt;0,VLOOKUP(F193,'3-Productie normen'!A:O,VLOOKUP(L193,'3-Productie normen'!$B$38:$C$48,2,FALSE),FALSE)))</f>
        <v>0</v>
      </c>
      <c r="Q193" s="334">
        <f t="shared" si="7"/>
        <v>0</v>
      </c>
      <c r="R193" s="335" t="str">
        <f>VLOOKUP(F193,'3-Productie normen'!A:P,16,FALSE)</f>
        <v>V</v>
      </c>
      <c r="S193" s="335"/>
      <c r="U193" s="336">
        <f t="shared" si="8"/>
        <v>60</v>
      </c>
      <c r="V193" s="2"/>
    </row>
    <row r="194" spans="1:22" ht="14.1" customHeight="1">
      <c r="A194" s="75">
        <v>194</v>
      </c>
      <c r="B194" s="300" t="s">
        <v>39</v>
      </c>
      <c r="C194" s="481" t="s">
        <v>136</v>
      </c>
      <c r="D194" s="487" t="s">
        <v>399</v>
      </c>
      <c r="E194" s="488" t="s">
        <v>400</v>
      </c>
      <c r="F194" s="72" t="s">
        <v>88</v>
      </c>
      <c r="G194" s="488" t="s">
        <v>312</v>
      </c>
      <c r="H194" s="482" t="s">
        <v>139</v>
      </c>
      <c r="I194" s="498">
        <v>3.1</v>
      </c>
      <c r="J194" s="526"/>
      <c r="K194" s="333">
        <f t="shared" si="6"/>
        <v>120</v>
      </c>
      <c r="L194" s="534">
        <v>120</v>
      </c>
      <c r="M194" s="534"/>
      <c r="N194" s="247" t="e">
        <f>IF(L194="nio",0,IF(L194&gt;0,L194*I194/P194,0))*VLOOKUP(B194,'2-Kosten per locatie'!$A$14:$C$31,3,FALSE)</f>
        <v>#DIV/0!</v>
      </c>
      <c r="O194" s="247">
        <f>IF(M194&gt;0,M194*I194/Q194,0)*VLOOKUP(B194,'2-Kosten per locatie'!$A$14:$C$31,3,FALSE)</f>
        <v>0</v>
      </c>
      <c r="P194" s="334">
        <f>IF(L194="nio",0,IF(L194&gt;0,VLOOKUP(F194,'3-Productie normen'!A:O,VLOOKUP(L194,'3-Productie normen'!$B$38:$C$48,2,FALSE),FALSE)))</f>
        <v>0</v>
      </c>
      <c r="Q194" s="334">
        <f t="shared" si="7"/>
        <v>0</v>
      </c>
      <c r="R194" s="335" t="str">
        <f>VLOOKUP(F194,'3-Productie normen'!A:P,16,FALSE)</f>
        <v>B</v>
      </c>
      <c r="S194" s="335"/>
      <c r="U194" s="336">
        <f t="shared" si="8"/>
        <v>372</v>
      </c>
      <c r="V194" s="2"/>
    </row>
    <row r="195" spans="1:22" ht="14.1" customHeight="1">
      <c r="A195" s="75">
        <v>195</v>
      </c>
      <c r="B195" s="300" t="s">
        <v>39</v>
      </c>
      <c r="C195" s="481" t="s">
        <v>136</v>
      </c>
      <c r="D195" s="487" t="s">
        <v>401</v>
      </c>
      <c r="E195" s="488" t="s">
        <v>266</v>
      </c>
      <c r="F195" s="72" t="s">
        <v>98</v>
      </c>
      <c r="G195" s="488" t="s">
        <v>402</v>
      </c>
      <c r="H195" s="482" t="s">
        <v>197</v>
      </c>
      <c r="I195" s="498">
        <v>16.5</v>
      </c>
      <c r="J195" s="526"/>
      <c r="K195" s="333">
        <f t="shared" si="6"/>
        <v>200</v>
      </c>
      <c r="L195" s="534">
        <v>200</v>
      </c>
      <c r="M195" s="534"/>
      <c r="N195" s="247" t="e">
        <f>IF(L195="nio",0,IF(L195&gt;0,L195*I195/P195,0))*VLOOKUP(B195,'2-Kosten per locatie'!$A$14:$C$31,3,FALSE)</f>
        <v>#DIV/0!</v>
      </c>
      <c r="O195" s="247">
        <f>IF(M195&gt;0,M195*I195/Q195,0)*VLOOKUP(B195,'2-Kosten per locatie'!$A$14:$C$31,3,FALSE)</f>
        <v>0</v>
      </c>
      <c r="P195" s="334">
        <f>IF(L195="nio",0,IF(L195&gt;0,VLOOKUP(F195,'3-Productie normen'!A:O,VLOOKUP(L195,'3-Productie normen'!$B$38:$C$48,2,FALSE),FALSE)))</f>
        <v>0</v>
      </c>
      <c r="Q195" s="334">
        <f t="shared" si="7"/>
        <v>0</v>
      </c>
      <c r="R195" s="335" t="str">
        <f>VLOOKUP(F195,'3-Productie normen'!A:P,16,FALSE)</f>
        <v>V</v>
      </c>
      <c r="S195" s="335"/>
      <c r="U195" s="336">
        <f t="shared" si="8"/>
        <v>3300</v>
      </c>
      <c r="V195" s="2"/>
    </row>
    <row r="196" spans="1:22" ht="14.1" customHeight="1">
      <c r="A196" s="75">
        <v>196</v>
      </c>
      <c r="B196" s="300" t="s">
        <v>39</v>
      </c>
      <c r="C196" s="481" t="s">
        <v>136</v>
      </c>
      <c r="D196" s="487" t="s">
        <v>403</v>
      </c>
      <c r="E196" s="488" t="s">
        <v>266</v>
      </c>
      <c r="F196" s="72" t="s">
        <v>98</v>
      </c>
      <c r="G196" s="488" t="s">
        <v>402</v>
      </c>
      <c r="H196" s="482" t="s">
        <v>197</v>
      </c>
      <c r="I196" s="498">
        <v>17.2</v>
      </c>
      <c r="J196" s="526"/>
      <c r="K196" s="333">
        <f t="shared" si="6"/>
        <v>200</v>
      </c>
      <c r="L196" s="534">
        <v>200</v>
      </c>
      <c r="M196" s="534"/>
      <c r="N196" s="247" t="e">
        <f>IF(L196="nio",0,IF(L196&gt;0,L196*I196/P196,0))*VLOOKUP(B196,'2-Kosten per locatie'!$A$14:$C$31,3,FALSE)</f>
        <v>#DIV/0!</v>
      </c>
      <c r="O196" s="247">
        <f>IF(M196&gt;0,M196*I196/Q196,0)*VLOOKUP(B196,'2-Kosten per locatie'!$A$14:$C$31,3,FALSE)</f>
        <v>0</v>
      </c>
      <c r="P196" s="334">
        <f>IF(L196="nio",0,IF(L196&gt;0,VLOOKUP(F196,'3-Productie normen'!A:O,VLOOKUP(L196,'3-Productie normen'!$B$38:$C$48,2,FALSE),FALSE)))</f>
        <v>0</v>
      </c>
      <c r="Q196" s="334">
        <f t="shared" si="7"/>
        <v>0</v>
      </c>
      <c r="R196" s="335" t="str">
        <f>VLOOKUP(F196,'3-Productie normen'!A:P,16,FALSE)</f>
        <v>V</v>
      </c>
      <c r="S196" s="335"/>
      <c r="U196" s="336">
        <f t="shared" si="8"/>
        <v>3440</v>
      </c>
      <c r="V196" s="2"/>
    </row>
    <row r="197" spans="1:22" ht="14.1" customHeight="1">
      <c r="A197" s="75">
        <v>197</v>
      </c>
      <c r="B197" s="300" t="s">
        <v>39</v>
      </c>
      <c r="C197" s="481" t="s">
        <v>136</v>
      </c>
      <c r="D197" s="487" t="s">
        <v>404</v>
      </c>
      <c r="E197" s="488" t="s">
        <v>405</v>
      </c>
      <c r="F197" s="72" t="s">
        <v>102</v>
      </c>
      <c r="G197" s="488" t="s">
        <v>402</v>
      </c>
      <c r="H197" s="482" t="s">
        <v>197</v>
      </c>
      <c r="I197" s="498">
        <v>26.4</v>
      </c>
      <c r="J197" s="526"/>
      <c r="K197" s="333">
        <f t="shared" si="6"/>
        <v>40</v>
      </c>
      <c r="L197" s="534">
        <v>40</v>
      </c>
      <c r="M197" s="534"/>
      <c r="N197" s="247" t="e">
        <f>IF(L197="nio",0,IF(L197&gt;0,L197*I197/P197,0))*VLOOKUP(B197,'2-Kosten per locatie'!$A$14:$C$31,3,FALSE)</f>
        <v>#DIV/0!</v>
      </c>
      <c r="O197" s="247">
        <f>IF(M197&gt;0,M197*I197/Q197,0)*VLOOKUP(B197,'2-Kosten per locatie'!$A$14:$C$31,3,FALSE)</f>
        <v>0</v>
      </c>
      <c r="P197" s="334">
        <f>IF(L197="nio",0,IF(L197&gt;0,VLOOKUP(F197,'3-Productie normen'!A:O,VLOOKUP(L197,'3-Productie normen'!$B$38:$C$48,2,FALSE),FALSE)))</f>
        <v>0</v>
      </c>
      <c r="Q197" s="334">
        <f t="shared" si="7"/>
        <v>0</v>
      </c>
      <c r="R197" s="335" t="str">
        <f>VLOOKUP(F197,'3-Productie normen'!A:P,16,FALSE)</f>
        <v>V</v>
      </c>
      <c r="S197" s="335"/>
      <c r="U197" s="336">
        <f t="shared" si="8"/>
        <v>1056</v>
      </c>
      <c r="V197" s="2"/>
    </row>
    <row r="198" spans="1:22" ht="14.1" customHeight="1">
      <c r="A198" s="75">
        <v>198</v>
      </c>
      <c r="B198" s="300" t="s">
        <v>39</v>
      </c>
      <c r="C198" s="481" t="s">
        <v>136</v>
      </c>
      <c r="D198" s="487" t="s">
        <v>406</v>
      </c>
      <c r="E198" s="488" t="s">
        <v>407</v>
      </c>
      <c r="F198" s="72" t="s">
        <v>100</v>
      </c>
      <c r="G198" s="488" t="s">
        <v>237</v>
      </c>
      <c r="H198" s="482" t="s">
        <v>238</v>
      </c>
      <c r="I198" s="498">
        <v>118.4</v>
      </c>
      <c r="J198" s="526"/>
      <c r="K198" s="333">
        <f t="shared" si="6"/>
        <v>200</v>
      </c>
      <c r="L198" s="534">
        <v>200</v>
      </c>
      <c r="M198" s="534"/>
      <c r="N198" s="247" t="e">
        <f>IF(L198="nio",0,IF(L198&gt;0,L198*I198/P198,0))*VLOOKUP(B198,'2-Kosten per locatie'!$A$14:$C$31,3,FALSE)</f>
        <v>#DIV/0!</v>
      </c>
      <c r="O198" s="247">
        <f>IF(M198&gt;0,M198*I198/Q198,0)*VLOOKUP(B198,'2-Kosten per locatie'!$A$14:$C$31,3,FALSE)</f>
        <v>0</v>
      </c>
      <c r="P198" s="334">
        <f>IF(L198="nio",0,IF(L198&gt;0,VLOOKUP(F198,'3-Productie normen'!A:O,VLOOKUP(L198,'3-Productie normen'!$B$38:$C$48,2,FALSE),FALSE)))</f>
        <v>0</v>
      </c>
      <c r="Q198" s="334">
        <f t="shared" si="7"/>
        <v>0</v>
      </c>
      <c r="R198" s="335" t="str">
        <f>VLOOKUP(F198,'3-Productie normen'!A:P,16,FALSE)</f>
        <v>L</v>
      </c>
      <c r="S198" s="335"/>
      <c r="U198" s="336">
        <f t="shared" si="8"/>
        <v>23680</v>
      </c>
      <c r="V198" s="2"/>
    </row>
    <row r="199" spans="1:22" ht="14.1" customHeight="1">
      <c r="A199" s="75">
        <v>199</v>
      </c>
      <c r="B199" s="300" t="s">
        <v>39</v>
      </c>
      <c r="C199" s="481" t="s">
        <v>136</v>
      </c>
      <c r="D199" s="487" t="s">
        <v>408</v>
      </c>
      <c r="E199" s="488" t="s">
        <v>409</v>
      </c>
      <c r="F199" s="72" t="s">
        <v>102</v>
      </c>
      <c r="G199" s="488" t="s">
        <v>312</v>
      </c>
      <c r="H199" s="482" t="s">
        <v>139</v>
      </c>
      <c r="I199" s="498">
        <v>15.6</v>
      </c>
      <c r="J199" s="526"/>
      <c r="K199" s="333">
        <f t="shared" si="6"/>
        <v>40</v>
      </c>
      <c r="L199" s="534">
        <v>40</v>
      </c>
      <c r="M199" s="534"/>
      <c r="N199" s="247" t="e">
        <f>IF(L199="nio",0,IF(L199&gt;0,L199*I199/P199,0))*VLOOKUP(B199,'2-Kosten per locatie'!$A$14:$C$31,3,FALSE)</f>
        <v>#DIV/0!</v>
      </c>
      <c r="O199" s="247">
        <f>IF(M199&gt;0,M199*I199/Q199,0)*VLOOKUP(B199,'2-Kosten per locatie'!$A$14:$C$31,3,FALSE)</f>
        <v>0</v>
      </c>
      <c r="P199" s="334">
        <f>IF(L199="nio",0,IF(L199&gt;0,VLOOKUP(F199,'3-Productie normen'!A:O,VLOOKUP(L199,'3-Productie normen'!$B$38:$C$48,2,FALSE),FALSE)))</f>
        <v>0</v>
      </c>
      <c r="Q199" s="334">
        <f t="shared" si="7"/>
        <v>0</v>
      </c>
      <c r="R199" s="335" t="str">
        <f>VLOOKUP(F199,'3-Productie normen'!A:P,16,FALSE)</f>
        <v>V</v>
      </c>
      <c r="S199" s="335"/>
      <c r="U199" s="336">
        <f t="shared" si="8"/>
        <v>624</v>
      </c>
      <c r="V199" s="2"/>
    </row>
    <row r="200" spans="1:22" ht="14.1" customHeight="1">
      <c r="A200" s="75">
        <v>200</v>
      </c>
      <c r="B200" s="300" t="s">
        <v>39</v>
      </c>
      <c r="C200" s="481" t="s">
        <v>136</v>
      </c>
      <c r="D200" s="487" t="s">
        <v>410</v>
      </c>
      <c r="E200" s="488" t="s">
        <v>409</v>
      </c>
      <c r="F200" s="72" t="s">
        <v>102</v>
      </c>
      <c r="G200" s="488" t="s">
        <v>312</v>
      </c>
      <c r="H200" s="482" t="s">
        <v>139</v>
      </c>
      <c r="I200" s="498">
        <v>12.3</v>
      </c>
      <c r="J200" s="526"/>
      <c r="K200" s="333">
        <f t="shared" ref="K200:K263" si="9">SUM(L200:M200)</f>
        <v>40</v>
      </c>
      <c r="L200" s="534">
        <v>40</v>
      </c>
      <c r="M200" s="534"/>
      <c r="N200" s="247" t="e">
        <f>IF(L200="nio",0,IF(L200&gt;0,L200*I200/P200,0))*VLOOKUP(B200,'2-Kosten per locatie'!$A$14:$C$31,3,FALSE)</f>
        <v>#DIV/0!</v>
      </c>
      <c r="O200" s="247">
        <f>IF(M200&gt;0,M200*I200/Q200,0)*VLOOKUP(B200,'2-Kosten per locatie'!$A$14:$C$31,3,FALSE)</f>
        <v>0</v>
      </c>
      <c r="P200" s="334">
        <f>IF(L200="nio",0,IF(L200&gt;0,VLOOKUP(F200,'3-Productie normen'!A:O,VLOOKUP(L200,'3-Productie normen'!$B$38:$C$48,2,FALSE),FALSE)))</f>
        <v>0</v>
      </c>
      <c r="Q200" s="334">
        <f t="shared" ref="Q200:Q263" si="10">IF(M200&gt;0,P200*$Q$8,0)</f>
        <v>0</v>
      </c>
      <c r="R200" s="335" t="str">
        <f>VLOOKUP(F200,'3-Productie normen'!A:P,16,FALSE)</f>
        <v>V</v>
      </c>
      <c r="S200" s="335"/>
      <c r="U200" s="336">
        <f t="shared" ref="U200:U263" si="11">K200*I200</f>
        <v>492</v>
      </c>
      <c r="V200" s="2"/>
    </row>
    <row r="201" spans="1:22" ht="14.1" customHeight="1">
      <c r="A201" s="75">
        <v>201</v>
      </c>
      <c r="B201" s="300" t="s">
        <v>39</v>
      </c>
      <c r="C201" s="481" t="s">
        <v>136</v>
      </c>
      <c r="D201" s="487" t="s">
        <v>411</v>
      </c>
      <c r="E201" s="488" t="s">
        <v>412</v>
      </c>
      <c r="F201" s="300" t="s">
        <v>88</v>
      </c>
      <c r="G201" s="488" t="s">
        <v>312</v>
      </c>
      <c r="H201" s="437" t="s">
        <v>139</v>
      </c>
      <c r="I201" s="498">
        <v>10.199999999999999</v>
      </c>
      <c r="J201" s="526"/>
      <c r="K201" s="333">
        <f t="shared" si="9"/>
        <v>120</v>
      </c>
      <c r="L201" s="534">
        <v>120</v>
      </c>
      <c r="M201" s="534"/>
      <c r="N201" s="247" t="e">
        <f>IF(L201="nio",0,IF(L201&gt;0,L201*I201/P201,0))*VLOOKUP(B201,'2-Kosten per locatie'!$A$14:$C$31,3,FALSE)</f>
        <v>#DIV/0!</v>
      </c>
      <c r="O201" s="247">
        <f>IF(M201&gt;0,M201*I201/Q201,0)*VLOOKUP(B201,'2-Kosten per locatie'!$A$14:$C$31,3,FALSE)</f>
        <v>0</v>
      </c>
      <c r="P201" s="334">
        <f>IF(L201="nio",0,IF(L201&gt;0,VLOOKUP(F201,'3-Productie normen'!A:O,VLOOKUP(L201,'3-Productie normen'!$B$38:$C$48,2,FALSE),FALSE)))</f>
        <v>0</v>
      </c>
      <c r="Q201" s="334">
        <f t="shared" si="10"/>
        <v>0</v>
      </c>
      <c r="R201" s="335" t="str">
        <f>VLOOKUP(F201,'3-Productie normen'!A:P,16,FALSE)</f>
        <v>B</v>
      </c>
      <c r="S201" s="335"/>
      <c r="U201" s="336">
        <f t="shared" si="11"/>
        <v>1224</v>
      </c>
      <c r="V201" s="2"/>
    </row>
    <row r="202" spans="1:22" ht="14.1" customHeight="1">
      <c r="A202" s="75">
        <v>202</v>
      </c>
      <c r="B202" s="300" t="s">
        <v>39</v>
      </c>
      <c r="C202" s="481" t="s">
        <v>136</v>
      </c>
      <c r="D202" s="487" t="s">
        <v>413</v>
      </c>
      <c r="E202" s="488" t="s">
        <v>414</v>
      </c>
      <c r="F202" s="72" t="s">
        <v>96</v>
      </c>
      <c r="G202" s="488" t="s">
        <v>415</v>
      </c>
      <c r="H202" s="437" t="s">
        <v>197</v>
      </c>
      <c r="I202" s="498">
        <v>21.9</v>
      </c>
      <c r="J202" s="526"/>
      <c r="K202" s="333">
        <f t="shared" si="9"/>
        <v>200</v>
      </c>
      <c r="L202" s="534">
        <v>200</v>
      </c>
      <c r="M202" s="534"/>
      <c r="N202" s="247" t="e">
        <f>IF(L202="nio",0,IF(L202&gt;0,L202*I202/P202,0))*VLOOKUP(B202,'2-Kosten per locatie'!$A$14:$C$31,3,FALSE)</f>
        <v>#DIV/0!</v>
      </c>
      <c r="O202" s="247">
        <f>IF(M202&gt;0,M202*I202/Q202,0)*VLOOKUP(B202,'2-Kosten per locatie'!$A$14:$C$31,3,FALSE)</f>
        <v>0</v>
      </c>
      <c r="P202" s="334">
        <f>IF(L202="nio",0,IF(L202&gt;0,VLOOKUP(F202,'3-Productie normen'!A:O,VLOOKUP(L202,'3-Productie normen'!$B$38:$C$48,2,FALSE),FALSE)))</f>
        <v>0</v>
      </c>
      <c r="Q202" s="334">
        <f t="shared" si="10"/>
        <v>0</v>
      </c>
      <c r="R202" s="335" t="str">
        <f>VLOOKUP(F202,'3-Productie normen'!A:P,16,FALSE)</f>
        <v>V</v>
      </c>
      <c r="S202" s="335"/>
      <c r="U202" s="336">
        <f t="shared" si="11"/>
        <v>4380</v>
      </c>
      <c r="V202" s="2"/>
    </row>
    <row r="203" spans="1:22" ht="14.1" customHeight="1">
      <c r="A203" s="75">
        <v>203</v>
      </c>
      <c r="B203" s="300" t="s">
        <v>39</v>
      </c>
      <c r="C203" s="481" t="s">
        <v>136</v>
      </c>
      <c r="D203" s="487" t="s">
        <v>416</v>
      </c>
      <c r="E203" s="488" t="s">
        <v>417</v>
      </c>
      <c r="F203" s="72" t="s">
        <v>96</v>
      </c>
      <c r="G203" s="488" t="s">
        <v>415</v>
      </c>
      <c r="H203" s="437" t="s">
        <v>197</v>
      </c>
      <c r="I203" s="498">
        <v>254.4</v>
      </c>
      <c r="J203" s="526"/>
      <c r="K203" s="333">
        <f t="shared" si="9"/>
        <v>200</v>
      </c>
      <c r="L203" s="534">
        <v>200</v>
      </c>
      <c r="M203" s="534"/>
      <c r="N203" s="247" t="e">
        <f>IF(L203="nio",0,IF(L203&gt;0,L203*I203/P203,0))*VLOOKUP(B203,'2-Kosten per locatie'!$A$14:$C$31,3,FALSE)</f>
        <v>#DIV/0!</v>
      </c>
      <c r="O203" s="247">
        <f>IF(M203&gt;0,M203*I203/Q203,0)*VLOOKUP(B203,'2-Kosten per locatie'!$A$14:$C$31,3,FALSE)</f>
        <v>0</v>
      </c>
      <c r="P203" s="334">
        <f>IF(L203="nio",0,IF(L203&gt;0,VLOOKUP(F203,'3-Productie normen'!A:O,VLOOKUP(L203,'3-Productie normen'!$B$38:$C$48,2,FALSE),FALSE)))</f>
        <v>0</v>
      </c>
      <c r="Q203" s="334">
        <f t="shared" si="10"/>
        <v>0</v>
      </c>
      <c r="R203" s="335" t="str">
        <f>VLOOKUP(F203,'3-Productie normen'!A:P,16,FALSE)</f>
        <v>V</v>
      </c>
      <c r="S203" s="335"/>
      <c r="U203" s="336">
        <f t="shared" si="11"/>
        <v>50880</v>
      </c>
      <c r="V203" s="2"/>
    </row>
    <row r="204" spans="1:22" ht="14.1" customHeight="1">
      <c r="A204" s="75">
        <v>204</v>
      </c>
      <c r="B204" s="300" t="s">
        <v>39</v>
      </c>
      <c r="C204" s="481" t="s">
        <v>136</v>
      </c>
      <c r="D204" s="487" t="s">
        <v>418</v>
      </c>
      <c r="E204" s="488" t="s">
        <v>419</v>
      </c>
      <c r="F204" s="488" t="s">
        <v>107</v>
      </c>
      <c r="G204" s="488" t="s">
        <v>415</v>
      </c>
      <c r="H204" s="437" t="s">
        <v>197</v>
      </c>
      <c r="I204" s="498">
        <v>40.4</v>
      </c>
      <c r="J204" s="526"/>
      <c r="K204" s="333">
        <f t="shared" si="9"/>
        <v>200</v>
      </c>
      <c r="L204" s="534">
        <v>200</v>
      </c>
      <c r="M204" s="534"/>
      <c r="N204" s="247" t="e">
        <f>IF(L204="nio",0,IF(L204&gt;0,L204*I204/P204,0))*VLOOKUP(B204,'2-Kosten per locatie'!$A$14:$C$31,3,FALSE)</f>
        <v>#DIV/0!</v>
      </c>
      <c r="O204" s="247">
        <f>IF(M204&gt;0,M204*I204/Q204,0)*VLOOKUP(B204,'2-Kosten per locatie'!$A$14:$C$31,3,FALSE)</f>
        <v>0</v>
      </c>
      <c r="P204" s="334">
        <f>IF(L204="nio",0,IF(L204&gt;0,VLOOKUP(F204,'3-Productie normen'!A:O,VLOOKUP(L204,'3-Productie normen'!$B$38:$C$48,2,FALSE),FALSE)))</f>
        <v>0</v>
      </c>
      <c r="Q204" s="334">
        <f t="shared" si="10"/>
        <v>0</v>
      </c>
      <c r="R204" s="335" t="str">
        <f>VLOOKUP(F204,'3-Productie normen'!A:P,16,FALSE)</f>
        <v>V</v>
      </c>
      <c r="S204" s="335"/>
      <c r="U204" s="336">
        <f t="shared" si="11"/>
        <v>8080</v>
      </c>
      <c r="V204" s="2"/>
    </row>
    <row r="205" spans="1:22" ht="14.1" customHeight="1">
      <c r="A205" s="75">
        <v>205</v>
      </c>
      <c r="B205" s="300" t="s">
        <v>39</v>
      </c>
      <c r="C205" s="481" t="s">
        <v>136</v>
      </c>
      <c r="D205" s="487" t="s">
        <v>420</v>
      </c>
      <c r="E205" s="488" t="s">
        <v>210</v>
      </c>
      <c r="F205" s="72" t="s">
        <v>102</v>
      </c>
      <c r="G205" s="488" t="s">
        <v>312</v>
      </c>
      <c r="H205" s="482" t="s">
        <v>139</v>
      </c>
      <c r="I205" s="498">
        <v>3.2</v>
      </c>
      <c r="J205" s="526"/>
      <c r="K205" s="333">
        <f t="shared" si="9"/>
        <v>40</v>
      </c>
      <c r="L205" s="534">
        <v>40</v>
      </c>
      <c r="M205" s="534"/>
      <c r="N205" s="247" t="e">
        <f>IF(L205="nio",0,IF(L205&gt;0,L205*I205/P205,0))*VLOOKUP(B205,'2-Kosten per locatie'!$A$14:$C$31,3,FALSE)</f>
        <v>#DIV/0!</v>
      </c>
      <c r="O205" s="247">
        <f>IF(M205&gt;0,M205*I205/Q205,0)*VLOOKUP(B205,'2-Kosten per locatie'!$A$14:$C$31,3,FALSE)</f>
        <v>0</v>
      </c>
      <c r="P205" s="334">
        <f>IF(L205="nio",0,IF(L205&gt;0,VLOOKUP(F205,'3-Productie normen'!A:O,VLOOKUP(L205,'3-Productie normen'!$B$38:$C$48,2,FALSE),FALSE)))</f>
        <v>0</v>
      </c>
      <c r="Q205" s="334">
        <f t="shared" si="10"/>
        <v>0</v>
      </c>
      <c r="R205" s="335" t="str">
        <f>VLOOKUP(F205,'3-Productie normen'!A:P,16,FALSE)</f>
        <v>V</v>
      </c>
      <c r="S205" s="335"/>
      <c r="U205" s="336">
        <f t="shared" si="11"/>
        <v>128</v>
      </c>
      <c r="V205" s="2"/>
    </row>
    <row r="206" spans="1:22" ht="14.1" customHeight="1">
      <c r="A206" s="75">
        <v>206</v>
      </c>
      <c r="B206" s="300" t="s">
        <v>39</v>
      </c>
      <c r="C206" s="481" t="s">
        <v>136</v>
      </c>
      <c r="D206" s="487" t="s">
        <v>421</v>
      </c>
      <c r="E206" s="488" t="s">
        <v>300</v>
      </c>
      <c r="F206" s="300" t="s">
        <v>111</v>
      </c>
      <c r="G206" s="488"/>
      <c r="H206" s="482" t="s">
        <v>197</v>
      </c>
      <c r="I206" s="498">
        <v>4.8</v>
      </c>
      <c r="J206" s="526"/>
      <c r="K206" s="333">
        <f t="shared" si="9"/>
        <v>0</v>
      </c>
      <c r="L206" s="534" t="s">
        <v>148</v>
      </c>
      <c r="M206" s="534"/>
      <c r="N206" s="247">
        <f>IF(L206="nio",0,IF(L206&gt;0,L206*I206/P206,0))*VLOOKUP(B206,'2-Kosten per locatie'!$A$14:$C$31,3,FALSE)</f>
        <v>0</v>
      </c>
      <c r="O206" s="247">
        <f>IF(M206&gt;0,M206*I206/Q206,0)*VLOOKUP(B206,'2-Kosten per locatie'!$A$14:$C$31,3,FALSE)</f>
        <v>0</v>
      </c>
      <c r="P206" s="334">
        <f>IF(L206="nio",0,IF(L206&gt;0,VLOOKUP(F206,'3-Productie normen'!A:O,VLOOKUP(L206,'3-Productie normen'!$B$38:$C$48,2,FALSE),FALSE)))</f>
        <v>0</v>
      </c>
      <c r="Q206" s="334">
        <f t="shared" si="10"/>
        <v>0</v>
      </c>
      <c r="R206" s="335" t="str">
        <f>VLOOKUP(F206,'3-Productie normen'!A:P,16,FALSE)</f>
        <v>nvt</v>
      </c>
      <c r="S206" s="335"/>
      <c r="U206" s="336">
        <f t="shared" si="11"/>
        <v>0</v>
      </c>
      <c r="V206" s="2"/>
    </row>
    <row r="207" spans="1:22" ht="14.1" customHeight="1">
      <c r="A207" s="75">
        <v>207</v>
      </c>
      <c r="B207" s="300" t="s">
        <v>39</v>
      </c>
      <c r="C207" s="481" t="s">
        <v>136</v>
      </c>
      <c r="D207" s="487" t="s">
        <v>422</v>
      </c>
      <c r="E207" s="488" t="s">
        <v>386</v>
      </c>
      <c r="F207" s="72" t="s">
        <v>108</v>
      </c>
      <c r="G207" s="488" t="s">
        <v>312</v>
      </c>
      <c r="H207" s="482" t="s">
        <v>139</v>
      </c>
      <c r="I207" s="498">
        <v>23.1</v>
      </c>
      <c r="J207" s="526"/>
      <c r="K207" s="333">
        <f t="shared" si="9"/>
        <v>200</v>
      </c>
      <c r="L207" s="534">
        <v>200</v>
      </c>
      <c r="M207" s="534"/>
      <c r="N207" s="247" t="e">
        <f>IF(L207="nio",0,IF(L207&gt;0,L207*I207/P207,0))*VLOOKUP(B207,'2-Kosten per locatie'!$A$14:$C$31,3,FALSE)</f>
        <v>#DIV/0!</v>
      </c>
      <c r="O207" s="247">
        <f>IF(M207&gt;0,M207*I207/Q207,0)*VLOOKUP(B207,'2-Kosten per locatie'!$A$14:$C$31,3,FALSE)</f>
        <v>0</v>
      </c>
      <c r="P207" s="334">
        <f>IF(L207="nio",0,IF(L207&gt;0,VLOOKUP(F207,'3-Productie normen'!A:O,VLOOKUP(L207,'3-Productie normen'!$B$38:$C$48,2,FALSE),FALSE)))</f>
        <v>0</v>
      </c>
      <c r="Q207" s="334">
        <f t="shared" si="10"/>
        <v>0</v>
      </c>
      <c r="R207" s="335" t="str">
        <f>VLOOKUP(F207,'3-Productie normen'!A:P,16,FALSE)</f>
        <v>V</v>
      </c>
      <c r="S207" s="335"/>
      <c r="U207" s="336">
        <f t="shared" si="11"/>
        <v>4620</v>
      </c>
      <c r="V207" s="2"/>
    </row>
    <row r="208" spans="1:22" ht="14.1" customHeight="1">
      <c r="A208" s="75">
        <v>208</v>
      </c>
      <c r="B208" s="300" t="s">
        <v>39</v>
      </c>
      <c r="C208" s="481" t="s">
        <v>136</v>
      </c>
      <c r="D208" s="487" t="s">
        <v>423</v>
      </c>
      <c r="E208" s="488" t="s">
        <v>388</v>
      </c>
      <c r="F208" s="300" t="s">
        <v>111</v>
      </c>
      <c r="G208" s="488"/>
      <c r="H208" s="482" t="s">
        <v>197</v>
      </c>
      <c r="I208" s="498">
        <v>2.4</v>
      </c>
      <c r="J208" s="526"/>
      <c r="K208" s="333">
        <f t="shared" si="9"/>
        <v>0</v>
      </c>
      <c r="L208" s="534" t="s">
        <v>148</v>
      </c>
      <c r="M208" s="534"/>
      <c r="N208" s="247">
        <f>IF(L208="nio",0,IF(L208&gt;0,L208*I208/P208,0))*VLOOKUP(B208,'2-Kosten per locatie'!$A$14:$C$31,3,FALSE)</f>
        <v>0</v>
      </c>
      <c r="O208" s="247">
        <f>IF(M208&gt;0,M208*I208/Q208,0)*VLOOKUP(B208,'2-Kosten per locatie'!$A$14:$C$31,3,FALSE)</f>
        <v>0</v>
      </c>
      <c r="P208" s="334">
        <f>IF(L208="nio",0,IF(L208&gt;0,VLOOKUP(F208,'3-Productie normen'!A:O,VLOOKUP(L208,'3-Productie normen'!$B$38:$C$48,2,FALSE),FALSE)))</f>
        <v>0</v>
      </c>
      <c r="Q208" s="334">
        <f t="shared" si="10"/>
        <v>0</v>
      </c>
      <c r="R208" s="335" t="str">
        <f>VLOOKUP(F208,'3-Productie normen'!A:P,16,FALSE)</f>
        <v>nvt</v>
      </c>
      <c r="S208" s="335"/>
      <c r="U208" s="336">
        <f t="shared" si="11"/>
        <v>0</v>
      </c>
      <c r="V208" s="2"/>
    </row>
    <row r="209" spans="1:22" ht="14.1" customHeight="1">
      <c r="A209" s="75">
        <v>209</v>
      </c>
      <c r="B209" s="300" t="s">
        <v>39</v>
      </c>
      <c r="C209" s="481" t="s">
        <v>136</v>
      </c>
      <c r="D209" s="487" t="s">
        <v>424</v>
      </c>
      <c r="E209" s="488" t="s">
        <v>210</v>
      </c>
      <c r="F209" s="300" t="s">
        <v>111</v>
      </c>
      <c r="G209" s="488"/>
      <c r="H209" s="482" t="s">
        <v>197</v>
      </c>
      <c r="I209" s="498">
        <v>1.5</v>
      </c>
      <c r="J209" s="526"/>
      <c r="K209" s="333">
        <f t="shared" si="9"/>
        <v>0</v>
      </c>
      <c r="L209" s="534" t="s">
        <v>148</v>
      </c>
      <c r="M209" s="534"/>
      <c r="N209" s="247">
        <f>IF(L209="nio",0,IF(L209&gt;0,L209*I209/P209,0))*VLOOKUP(B209,'2-Kosten per locatie'!$A$14:$C$31,3,FALSE)</f>
        <v>0</v>
      </c>
      <c r="O209" s="247">
        <f>IF(M209&gt;0,M209*I209/Q209,0)*VLOOKUP(B209,'2-Kosten per locatie'!$A$14:$C$31,3,FALSE)</f>
        <v>0</v>
      </c>
      <c r="P209" s="334">
        <f>IF(L209="nio",0,IF(L209&gt;0,VLOOKUP(F209,'3-Productie normen'!A:O,VLOOKUP(L209,'3-Productie normen'!$B$38:$C$48,2,FALSE),FALSE)))</f>
        <v>0</v>
      </c>
      <c r="Q209" s="334">
        <f t="shared" si="10"/>
        <v>0</v>
      </c>
      <c r="R209" s="335" t="str">
        <f>VLOOKUP(F209,'3-Productie normen'!A:P,16,FALSE)</f>
        <v>nvt</v>
      </c>
      <c r="S209" s="335"/>
      <c r="U209" s="336">
        <f t="shared" si="11"/>
        <v>0</v>
      </c>
      <c r="V209" s="2"/>
    </row>
    <row r="210" spans="1:22" ht="14.1" customHeight="1">
      <c r="A210" s="75">
        <v>210</v>
      </c>
      <c r="B210" s="300" t="s">
        <v>39</v>
      </c>
      <c r="C210" s="481" t="s">
        <v>136</v>
      </c>
      <c r="D210" s="487" t="s">
        <v>425</v>
      </c>
      <c r="E210" s="488" t="s">
        <v>391</v>
      </c>
      <c r="F210" s="72" t="s">
        <v>108</v>
      </c>
      <c r="G210" s="488" t="s">
        <v>312</v>
      </c>
      <c r="H210" s="482" t="s">
        <v>139</v>
      </c>
      <c r="I210" s="498">
        <v>18.3</v>
      </c>
      <c r="J210" s="526"/>
      <c r="K210" s="333">
        <f t="shared" si="9"/>
        <v>200</v>
      </c>
      <c r="L210" s="534">
        <v>200</v>
      </c>
      <c r="M210" s="534"/>
      <c r="N210" s="247" t="e">
        <f>IF(L210="nio",0,IF(L210&gt;0,L210*I210/P210,0))*VLOOKUP(B210,'2-Kosten per locatie'!$A$14:$C$31,3,FALSE)</f>
        <v>#DIV/0!</v>
      </c>
      <c r="O210" s="247">
        <f>IF(M210&gt;0,M210*I210/Q210,0)*VLOOKUP(B210,'2-Kosten per locatie'!$A$14:$C$31,3,FALSE)</f>
        <v>0</v>
      </c>
      <c r="P210" s="334">
        <f>IF(L210="nio",0,IF(L210&gt;0,VLOOKUP(F210,'3-Productie normen'!A:O,VLOOKUP(L210,'3-Productie normen'!$B$38:$C$48,2,FALSE),FALSE)))</f>
        <v>0</v>
      </c>
      <c r="Q210" s="334">
        <f t="shared" si="10"/>
        <v>0</v>
      </c>
      <c r="R210" s="335" t="str">
        <f>VLOOKUP(F210,'3-Productie normen'!A:P,16,FALSE)</f>
        <v>V</v>
      </c>
      <c r="S210" s="335"/>
      <c r="U210" s="336">
        <f t="shared" si="11"/>
        <v>3660</v>
      </c>
      <c r="V210" s="2"/>
    </row>
    <row r="211" spans="1:22" ht="14.1" customHeight="1">
      <c r="A211" s="75">
        <v>211</v>
      </c>
      <c r="B211" s="300" t="s">
        <v>39</v>
      </c>
      <c r="C211" s="481" t="s">
        <v>136</v>
      </c>
      <c r="D211" s="487" t="s">
        <v>426</v>
      </c>
      <c r="E211" s="488" t="s">
        <v>191</v>
      </c>
      <c r="F211" s="300" t="s">
        <v>102</v>
      </c>
      <c r="G211" s="488" t="s">
        <v>312</v>
      </c>
      <c r="H211" s="482" t="s">
        <v>139</v>
      </c>
      <c r="I211" s="498">
        <v>2.9</v>
      </c>
      <c r="J211" s="526"/>
      <c r="K211" s="333">
        <f t="shared" si="9"/>
        <v>40</v>
      </c>
      <c r="L211" s="534">
        <v>40</v>
      </c>
      <c r="M211" s="534"/>
      <c r="N211" s="247" t="e">
        <f>IF(L211="nio",0,IF(L211&gt;0,L211*I211/P211,0))*VLOOKUP(B211,'2-Kosten per locatie'!$A$14:$C$31,3,FALSE)</f>
        <v>#DIV/0!</v>
      </c>
      <c r="O211" s="247">
        <f>IF(M211&gt;0,M211*I211/Q211,0)*VLOOKUP(B211,'2-Kosten per locatie'!$A$14:$C$31,3,FALSE)</f>
        <v>0</v>
      </c>
      <c r="P211" s="334">
        <f>IF(L211="nio",0,IF(L211&gt;0,VLOOKUP(F211,'3-Productie normen'!A:O,VLOOKUP(L211,'3-Productie normen'!$B$38:$C$48,2,FALSE),FALSE)))</f>
        <v>0</v>
      </c>
      <c r="Q211" s="334">
        <f t="shared" si="10"/>
        <v>0</v>
      </c>
      <c r="R211" s="335" t="str">
        <f>VLOOKUP(F211,'3-Productie normen'!A:P,16,FALSE)</f>
        <v>V</v>
      </c>
      <c r="S211" s="335"/>
      <c r="U211" s="336">
        <f t="shared" si="11"/>
        <v>116</v>
      </c>
      <c r="V211" s="2"/>
    </row>
    <row r="212" spans="1:22" ht="14.1" customHeight="1">
      <c r="A212" s="75">
        <v>212</v>
      </c>
      <c r="B212" s="300" t="s">
        <v>39</v>
      </c>
      <c r="C212" s="481" t="s">
        <v>136</v>
      </c>
      <c r="D212" s="487" t="s">
        <v>427</v>
      </c>
      <c r="E212" s="488" t="s">
        <v>322</v>
      </c>
      <c r="F212" s="300" t="s">
        <v>106</v>
      </c>
      <c r="G212" s="488" t="s">
        <v>312</v>
      </c>
      <c r="H212" s="482" t="s">
        <v>139</v>
      </c>
      <c r="I212" s="498">
        <v>10.7</v>
      </c>
      <c r="J212" s="526"/>
      <c r="K212" s="333">
        <f t="shared" si="9"/>
        <v>400</v>
      </c>
      <c r="L212" s="534">
        <v>200</v>
      </c>
      <c r="M212" s="534">
        <v>200</v>
      </c>
      <c r="N212" s="247" t="e">
        <f>IF(L212="nio",0,IF(L212&gt;0,L212*I212/P212,0))*VLOOKUP(B212,'2-Kosten per locatie'!$A$14:$C$31,3,FALSE)</f>
        <v>#DIV/0!</v>
      </c>
      <c r="O212" s="247" t="e">
        <f>IF(M212&gt;0,M212*I212/Q212,0)*VLOOKUP(B212,'2-Kosten per locatie'!$A$14:$C$31,3,FALSE)</f>
        <v>#DIV/0!</v>
      </c>
      <c r="P212" s="334">
        <f>IF(L212="nio",0,IF(L212&gt;0,VLOOKUP(F212,'3-Productie normen'!A:O,VLOOKUP(L212,'3-Productie normen'!$B$38:$C$48,2,FALSE),FALSE)))</f>
        <v>0</v>
      </c>
      <c r="Q212" s="334">
        <f t="shared" si="10"/>
        <v>0</v>
      </c>
      <c r="R212" s="335" t="str">
        <f>VLOOKUP(F212,'3-Productie normen'!A:P,16,FALSE)</f>
        <v>S</v>
      </c>
      <c r="S212" s="335"/>
      <c r="U212" s="336">
        <f t="shared" si="11"/>
        <v>4280</v>
      </c>
      <c r="V212" s="2"/>
    </row>
    <row r="213" spans="1:22" ht="14.1" customHeight="1">
      <c r="A213" s="75">
        <v>213</v>
      </c>
      <c r="B213" s="300" t="s">
        <v>39</v>
      </c>
      <c r="C213" s="481" t="s">
        <v>136</v>
      </c>
      <c r="D213" s="487" t="s">
        <v>428</v>
      </c>
      <c r="E213" s="488" t="s">
        <v>324</v>
      </c>
      <c r="F213" s="300" t="s">
        <v>106</v>
      </c>
      <c r="G213" s="488" t="s">
        <v>312</v>
      </c>
      <c r="H213" s="482" t="s">
        <v>139</v>
      </c>
      <c r="I213" s="498">
        <v>9.1999999999999993</v>
      </c>
      <c r="J213" s="526"/>
      <c r="K213" s="333">
        <f t="shared" si="9"/>
        <v>400</v>
      </c>
      <c r="L213" s="534">
        <v>200</v>
      </c>
      <c r="M213" s="534">
        <v>200</v>
      </c>
      <c r="N213" s="247" t="e">
        <f>IF(L213="nio",0,IF(L213&gt;0,L213*I213/P213,0))*VLOOKUP(B213,'2-Kosten per locatie'!$A$14:$C$31,3,FALSE)</f>
        <v>#DIV/0!</v>
      </c>
      <c r="O213" s="247" t="e">
        <f>IF(M213&gt;0,M213*I213/Q213,0)*VLOOKUP(B213,'2-Kosten per locatie'!$A$14:$C$31,3,FALSE)</f>
        <v>#DIV/0!</v>
      </c>
      <c r="P213" s="334">
        <f>IF(L213="nio",0,IF(L213&gt;0,VLOOKUP(F213,'3-Productie normen'!A:O,VLOOKUP(L213,'3-Productie normen'!$B$38:$C$48,2,FALSE),FALSE)))</f>
        <v>0</v>
      </c>
      <c r="Q213" s="334">
        <f t="shared" si="10"/>
        <v>0</v>
      </c>
      <c r="R213" s="335" t="str">
        <f>VLOOKUP(F213,'3-Productie normen'!A:P,16,FALSE)</f>
        <v>S</v>
      </c>
      <c r="S213" s="335"/>
      <c r="U213" s="336">
        <f t="shared" si="11"/>
        <v>3679.9999999999995</v>
      </c>
      <c r="V213" s="2"/>
    </row>
    <row r="214" spans="1:22" ht="14.1" customHeight="1">
      <c r="A214" s="75">
        <v>214</v>
      </c>
      <c r="B214" s="300" t="s">
        <v>39</v>
      </c>
      <c r="C214" s="481" t="s">
        <v>136</v>
      </c>
      <c r="D214" s="487" t="s">
        <v>429</v>
      </c>
      <c r="E214" s="488" t="s">
        <v>191</v>
      </c>
      <c r="F214" s="488" t="s">
        <v>102</v>
      </c>
      <c r="G214" s="488" t="s">
        <v>312</v>
      </c>
      <c r="H214" s="482" t="s">
        <v>139</v>
      </c>
      <c r="I214" s="498">
        <v>2.6</v>
      </c>
      <c r="J214" s="526"/>
      <c r="K214" s="333">
        <f t="shared" si="9"/>
        <v>40</v>
      </c>
      <c r="L214" s="534">
        <v>40</v>
      </c>
      <c r="M214" s="534"/>
      <c r="N214" s="247" t="e">
        <f>IF(L214="nio",0,IF(L214&gt;0,L214*I214/P214,0))*VLOOKUP(B214,'2-Kosten per locatie'!$A$14:$C$31,3,FALSE)</f>
        <v>#DIV/0!</v>
      </c>
      <c r="O214" s="247">
        <f>IF(M214&gt;0,M214*I214/Q214,0)*VLOOKUP(B214,'2-Kosten per locatie'!$A$14:$C$31,3,FALSE)</f>
        <v>0</v>
      </c>
      <c r="P214" s="334">
        <f>IF(L214="nio",0,IF(L214&gt;0,VLOOKUP(F214,'3-Productie normen'!A:O,VLOOKUP(L214,'3-Productie normen'!$B$38:$C$48,2,FALSE),FALSE)))</f>
        <v>0</v>
      </c>
      <c r="Q214" s="334">
        <f t="shared" si="10"/>
        <v>0</v>
      </c>
      <c r="R214" s="335" t="str">
        <f>VLOOKUP(F214,'3-Productie normen'!A:P,16,FALSE)</f>
        <v>V</v>
      </c>
      <c r="S214" s="335"/>
      <c r="U214" s="336">
        <f t="shared" si="11"/>
        <v>104</v>
      </c>
      <c r="V214" s="2"/>
    </row>
    <row r="215" spans="1:22" ht="14.1" customHeight="1">
      <c r="A215" s="75">
        <v>215</v>
      </c>
      <c r="B215" s="300" t="s">
        <v>39</v>
      </c>
      <c r="C215" s="481" t="s">
        <v>136</v>
      </c>
      <c r="D215" s="487" t="s">
        <v>430</v>
      </c>
      <c r="E215" s="488" t="s">
        <v>431</v>
      </c>
      <c r="F215" s="72" t="s">
        <v>111</v>
      </c>
      <c r="G215" s="488" t="s">
        <v>312</v>
      </c>
      <c r="H215" s="482" t="s">
        <v>139</v>
      </c>
      <c r="I215" s="498">
        <v>7</v>
      </c>
      <c r="J215" s="526"/>
      <c r="K215" s="333">
        <f t="shared" si="9"/>
        <v>0</v>
      </c>
      <c r="L215" s="534" t="s">
        <v>148</v>
      </c>
      <c r="M215" s="534"/>
      <c r="N215" s="247">
        <f>IF(L215="nio",0,IF(L215&gt;0,L215*I215/P215,0))*VLOOKUP(B215,'2-Kosten per locatie'!$A$14:$C$31,3,FALSE)</f>
        <v>0</v>
      </c>
      <c r="O215" s="247">
        <f>IF(M215&gt;0,M215*I215/Q215,0)*VLOOKUP(B215,'2-Kosten per locatie'!$A$14:$C$31,3,FALSE)</f>
        <v>0</v>
      </c>
      <c r="P215" s="334">
        <f>IF(L215="nio",0,IF(L215&gt;0,VLOOKUP(F215,'3-Productie normen'!A:O,VLOOKUP(L215,'3-Productie normen'!$B$38:$C$48,2,FALSE),FALSE)))</f>
        <v>0</v>
      </c>
      <c r="Q215" s="334">
        <f t="shared" si="10"/>
        <v>0</v>
      </c>
      <c r="R215" s="335" t="str">
        <f>VLOOKUP(F215,'3-Productie normen'!A:P,16,FALSE)</f>
        <v>nvt</v>
      </c>
      <c r="S215" s="335"/>
      <c r="U215" s="336">
        <f t="shared" si="11"/>
        <v>0</v>
      </c>
      <c r="V215" s="2"/>
    </row>
    <row r="216" spans="1:22" ht="14.1" customHeight="1">
      <c r="A216" s="75">
        <v>216</v>
      </c>
      <c r="B216" s="300" t="s">
        <v>39</v>
      </c>
      <c r="C216" s="481" t="s">
        <v>136</v>
      </c>
      <c r="D216" s="487" t="s">
        <v>432</v>
      </c>
      <c r="E216" s="488" t="s">
        <v>433</v>
      </c>
      <c r="F216" s="72" t="s">
        <v>91</v>
      </c>
      <c r="G216" s="488" t="s">
        <v>312</v>
      </c>
      <c r="H216" s="482" t="s">
        <v>139</v>
      </c>
      <c r="I216" s="498">
        <v>309.5</v>
      </c>
      <c r="J216" s="526"/>
      <c r="K216" s="333">
        <f t="shared" si="9"/>
        <v>200</v>
      </c>
      <c r="L216" s="534">
        <v>200</v>
      </c>
      <c r="M216" s="534"/>
      <c r="N216" s="247" t="e">
        <f>IF(L216="nio",0,IF(L216&gt;0,L216*I216/P216,0))*VLOOKUP(B216,'2-Kosten per locatie'!$A$14:$C$31,3,FALSE)</f>
        <v>#DIV/0!</v>
      </c>
      <c r="O216" s="247">
        <f>IF(M216&gt;0,M216*I216/Q216,0)*VLOOKUP(B216,'2-Kosten per locatie'!$A$14:$C$31,3,FALSE)</f>
        <v>0</v>
      </c>
      <c r="P216" s="334">
        <f>IF(L216="nio",0,IF(L216&gt;0,VLOOKUP(F216,'3-Productie normen'!A:O,VLOOKUP(L216,'3-Productie normen'!$B$38:$C$48,2,FALSE),FALSE)))</f>
        <v>0</v>
      </c>
      <c r="Q216" s="334">
        <f t="shared" si="10"/>
        <v>0</v>
      </c>
      <c r="R216" s="335" t="str">
        <f>VLOOKUP(F216,'3-Productie normen'!A:P,16,FALSE)</f>
        <v>V</v>
      </c>
      <c r="S216" s="335"/>
      <c r="U216" s="336">
        <f t="shared" si="11"/>
        <v>61900</v>
      </c>
      <c r="V216" s="2"/>
    </row>
    <row r="217" spans="1:22" ht="14.1" customHeight="1">
      <c r="A217" s="75">
        <v>217</v>
      </c>
      <c r="B217" s="300" t="s">
        <v>39</v>
      </c>
      <c r="C217" s="481" t="s">
        <v>136</v>
      </c>
      <c r="D217" s="487" t="s">
        <v>434</v>
      </c>
      <c r="E217" s="488" t="s">
        <v>435</v>
      </c>
      <c r="F217" s="72" t="s">
        <v>97</v>
      </c>
      <c r="G217" s="488" t="s">
        <v>312</v>
      </c>
      <c r="H217" s="482" t="s">
        <v>139</v>
      </c>
      <c r="I217" s="498">
        <v>13.9</v>
      </c>
      <c r="J217" s="526"/>
      <c r="K217" s="333">
        <f t="shared" si="9"/>
        <v>200</v>
      </c>
      <c r="L217" s="534">
        <v>200</v>
      </c>
      <c r="M217" s="534"/>
      <c r="N217" s="247" t="e">
        <f>IF(L217="nio",0,IF(L217&gt;0,L217*I217/P217,0))*VLOOKUP(B217,'2-Kosten per locatie'!$A$14:$C$31,3,FALSE)</f>
        <v>#DIV/0!</v>
      </c>
      <c r="O217" s="247">
        <f>IF(M217&gt;0,M217*I217/Q217,0)*VLOOKUP(B217,'2-Kosten per locatie'!$A$14:$C$31,3,FALSE)</f>
        <v>0</v>
      </c>
      <c r="P217" s="334">
        <f>IF(L217="nio",0,IF(L217&gt;0,VLOOKUP(F217,'3-Productie normen'!A:O,VLOOKUP(L217,'3-Productie normen'!$B$38:$C$48,2,FALSE),FALSE)))</f>
        <v>0</v>
      </c>
      <c r="Q217" s="334">
        <f t="shared" si="10"/>
        <v>0</v>
      </c>
      <c r="R217" s="335" t="str">
        <f>VLOOKUP(F217,'3-Productie normen'!A:P,16,FALSE)</f>
        <v>V</v>
      </c>
      <c r="S217" s="335"/>
      <c r="U217" s="336">
        <f t="shared" si="11"/>
        <v>2780</v>
      </c>
      <c r="V217" s="2"/>
    </row>
    <row r="218" spans="1:22" ht="14.1" customHeight="1">
      <c r="A218" s="75">
        <v>218</v>
      </c>
      <c r="B218" s="300" t="s">
        <v>39</v>
      </c>
      <c r="C218" s="481" t="s">
        <v>136</v>
      </c>
      <c r="D218" s="487" t="s">
        <v>436</v>
      </c>
      <c r="E218" s="488" t="s">
        <v>437</v>
      </c>
      <c r="F218" s="488" t="s">
        <v>110</v>
      </c>
      <c r="G218" s="488" t="s">
        <v>312</v>
      </c>
      <c r="H218" s="482" t="s">
        <v>139</v>
      </c>
      <c r="I218" s="498">
        <v>15.8</v>
      </c>
      <c r="J218" s="526"/>
      <c r="K218" s="333">
        <f t="shared" si="9"/>
        <v>200</v>
      </c>
      <c r="L218" s="534">
        <v>200</v>
      </c>
      <c r="M218" s="534"/>
      <c r="N218" s="247" t="e">
        <f>IF(L218="nio",0,IF(L218&gt;0,L218*I218/P218,0))*VLOOKUP(B218,'2-Kosten per locatie'!$A$14:$C$31,3,FALSE)</f>
        <v>#DIV/0!</v>
      </c>
      <c r="O218" s="247">
        <f>IF(M218&gt;0,M218*I218/Q218,0)*VLOOKUP(B218,'2-Kosten per locatie'!$A$14:$C$31,3,FALSE)</f>
        <v>0</v>
      </c>
      <c r="P218" s="334">
        <f>IF(L218="nio",0,IF(L218&gt;0,VLOOKUP(F218,'3-Productie normen'!A:O,VLOOKUP(L218,'3-Productie normen'!$B$38:$C$48,2,FALSE),FALSE)))</f>
        <v>0</v>
      </c>
      <c r="Q218" s="334">
        <f t="shared" si="10"/>
        <v>0</v>
      </c>
      <c r="R218" s="335" t="str">
        <f>VLOOKUP(F218,'3-Productie normen'!A:P,16,FALSE)</f>
        <v>B</v>
      </c>
      <c r="S218" s="335"/>
      <c r="U218" s="336">
        <f t="shared" si="11"/>
        <v>3160</v>
      </c>
      <c r="V218" s="2"/>
    </row>
    <row r="219" spans="1:22" ht="14.1" customHeight="1">
      <c r="A219" s="75">
        <v>219</v>
      </c>
      <c r="B219" s="300" t="s">
        <v>39</v>
      </c>
      <c r="C219" s="481" t="s">
        <v>136</v>
      </c>
      <c r="D219" s="487" t="s">
        <v>438</v>
      </c>
      <c r="E219" s="488" t="s">
        <v>439</v>
      </c>
      <c r="F219" s="72" t="s">
        <v>88</v>
      </c>
      <c r="G219" s="488" t="s">
        <v>312</v>
      </c>
      <c r="H219" s="482" t="s">
        <v>139</v>
      </c>
      <c r="I219" s="498">
        <v>24</v>
      </c>
      <c r="J219" s="526"/>
      <c r="K219" s="333">
        <f t="shared" si="9"/>
        <v>120</v>
      </c>
      <c r="L219" s="534">
        <v>120</v>
      </c>
      <c r="M219" s="534"/>
      <c r="N219" s="247" t="e">
        <f>IF(L219="nio",0,IF(L219&gt;0,L219*I219/P219,0))*VLOOKUP(B219,'2-Kosten per locatie'!$A$14:$C$31,3,FALSE)</f>
        <v>#DIV/0!</v>
      </c>
      <c r="O219" s="247">
        <f>IF(M219&gt;0,M219*I219/Q219,0)*VLOOKUP(B219,'2-Kosten per locatie'!$A$14:$C$31,3,FALSE)</f>
        <v>0</v>
      </c>
      <c r="P219" s="334">
        <f>IF(L219="nio",0,IF(L219&gt;0,VLOOKUP(F219,'3-Productie normen'!A:O,VLOOKUP(L219,'3-Productie normen'!$B$38:$C$48,2,FALSE),FALSE)))</f>
        <v>0</v>
      </c>
      <c r="Q219" s="334">
        <f t="shared" si="10"/>
        <v>0</v>
      </c>
      <c r="R219" s="335" t="str">
        <f>VLOOKUP(F219,'3-Productie normen'!A:P,16,FALSE)</f>
        <v>B</v>
      </c>
      <c r="S219" s="335"/>
      <c r="U219" s="336">
        <f t="shared" si="11"/>
        <v>2880</v>
      </c>
      <c r="V219" s="2"/>
    </row>
    <row r="220" spans="1:22" ht="14.1" customHeight="1">
      <c r="A220" s="75">
        <v>220</v>
      </c>
      <c r="B220" s="300" t="s">
        <v>39</v>
      </c>
      <c r="C220" s="481" t="s">
        <v>136</v>
      </c>
      <c r="D220" s="487" t="s">
        <v>440</v>
      </c>
      <c r="E220" s="488" t="s">
        <v>441</v>
      </c>
      <c r="F220" s="72" t="s">
        <v>103</v>
      </c>
      <c r="G220" s="488" t="s">
        <v>312</v>
      </c>
      <c r="H220" s="482" t="s">
        <v>139</v>
      </c>
      <c r="I220" s="498">
        <v>96.5</v>
      </c>
      <c r="J220" s="526"/>
      <c r="K220" s="333">
        <f t="shared" si="9"/>
        <v>200</v>
      </c>
      <c r="L220" s="534">
        <v>200</v>
      </c>
      <c r="M220" s="534"/>
      <c r="N220" s="247" t="e">
        <f>IF(L220="nio",0,IF(L220&gt;0,L220*I220/P220,0))*VLOOKUP(B220,'2-Kosten per locatie'!$A$14:$C$31,3,FALSE)</f>
        <v>#DIV/0!</v>
      </c>
      <c r="O220" s="247">
        <f>IF(M220&gt;0,M220*I220/Q220,0)*VLOOKUP(B220,'2-Kosten per locatie'!$A$14:$C$31,3,FALSE)</f>
        <v>0</v>
      </c>
      <c r="P220" s="334">
        <f>IF(L220="nio",0,IF(L220&gt;0,VLOOKUP(F220,'3-Productie normen'!A:O,VLOOKUP(L220,'3-Productie normen'!$B$38:$C$48,2,FALSE),FALSE)))</f>
        <v>0</v>
      </c>
      <c r="Q220" s="334">
        <f t="shared" si="10"/>
        <v>0</v>
      </c>
      <c r="R220" s="335" t="str">
        <f>VLOOKUP(F220,'3-Productie normen'!A:P,16,FALSE)</f>
        <v>L</v>
      </c>
      <c r="S220" s="335"/>
      <c r="U220" s="336">
        <f t="shared" si="11"/>
        <v>19300</v>
      </c>
      <c r="V220" s="2"/>
    </row>
    <row r="221" spans="1:22" ht="14.1" customHeight="1">
      <c r="A221" s="75">
        <v>221</v>
      </c>
      <c r="B221" s="300" t="s">
        <v>39</v>
      </c>
      <c r="C221" s="481" t="s">
        <v>136</v>
      </c>
      <c r="D221" s="487" t="s">
        <v>442</v>
      </c>
      <c r="E221" s="488" t="s">
        <v>435</v>
      </c>
      <c r="F221" s="72" t="s">
        <v>97</v>
      </c>
      <c r="G221" s="488" t="s">
        <v>312</v>
      </c>
      <c r="H221" s="482" t="s">
        <v>139</v>
      </c>
      <c r="I221" s="498">
        <v>16.7</v>
      </c>
      <c r="J221" s="526"/>
      <c r="K221" s="333">
        <f t="shared" si="9"/>
        <v>200</v>
      </c>
      <c r="L221" s="534">
        <v>200</v>
      </c>
      <c r="M221" s="534"/>
      <c r="N221" s="247" t="e">
        <f>IF(L221="nio",0,IF(L221&gt;0,L221*I221/P221,0))*VLOOKUP(B221,'2-Kosten per locatie'!$A$14:$C$31,3,FALSE)</f>
        <v>#DIV/0!</v>
      </c>
      <c r="O221" s="247">
        <f>IF(M221&gt;0,M221*I221/Q221,0)*VLOOKUP(B221,'2-Kosten per locatie'!$A$14:$C$31,3,FALSE)</f>
        <v>0</v>
      </c>
      <c r="P221" s="334">
        <f>IF(L221="nio",0,IF(L221&gt;0,VLOOKUP(F221,'3-Productie normen'!A:O,VLOOKUP(L221,'3-Productie normen'!$B$38:$C$48,2,FALSE),FALSE)))</f>
        <v>0</v>
      </c>
      <c r="Q221" s="334">
        <f t="shared" si="10"/>
        <v>0</v>
      </c>
      <c r="R221" s="335" t="str">
        <f>VLOOKUP(F221,'3-Productie normen'!A:P,16,FALSE)</f>
        <v>V</v>
      </c>
      <c r="S221" s="335"/>
      <c r="U221" s="336">
        <f t="shared" si="11"/>
        <v>3340</v>
      </c>
      <c r="V221" s="2"/>
    </row>
    <row r="222" spans="1:22" ht="14.1" customHeight="1">
      <c r="A222" s="75">
        <v>222</v>
      </c>
      <c r="B222" s="300" t="s">
        <v>39</v>
      </c>
      <c r="C222" s="481" t="s">
        <v>136</v>
      </c>
      <c r="D222" s="487" t="s">
        <v>443</v>
      </c>
      <c r="E222" s="488" t="s">
        <v>345</v>
      </c>
      <c r="F222" s="300" t="s">
        <v>100</v>
      </c>
      <c r="G222" s="488" t="s">
        <v>312</v>
      </c>
      <c r="H222" s="482" t="s">
        <v>139</v>
      </c>
      <c r="I222" s="498">
        <v>53.7</v>
      </c>
      <c r="J222" s="526"/>
      <c r="K222" s="333">
        <f t="shared" si="9"/>
        <v>200</v>
      </c>
      <c r="L222" s="534">
        <v>200</v>
      </c>
      <c r="M222" s="534"/>
      <c r="N222" s="247" t="e">
        <f>IF(L222="nio",0,IF(L222&gt;0,L222*I222/P222,0))*VLOOKUP(B222,'2-Kosten per locatie'!$A$14:$C$31,3,FALSE)</f>
        <v>#DIV/0!</v>
      </c>
      <c r="O222" s="247">
        <f>IF(M222&gt;0,M222*I222/Q222,0)*VLOOKUP(B222,'2-Kosten per locatie'!$A$14:$C$31,3,FALSE)</f>
        <v>0</v>
      </c>
      <c r="P222" s="334">
        <f>IF(L222="nio",0,IF(L222&gt;0,VLOOKUP(F222,'3-Productie normen'!A:O,VLOOKUP(L222,'3-Productie normen'!$B$38:$C$48,2,FALSE),FALSE)))</f>
        <v>0</v>
      </c>
      <c r="Q222" s="334">
        <f t="shared" si="10"/>
        <v>0</v>
      </c>
      <c r="R222" s="335" t="str">
        <f>VLOOKUP(F222,'3-Productie normen'!A:P,16,FALSE)</f>
        <v>L</v>
      </c>
      <c r="S222" s="335"/>
      <c r="U222" s="336">
        <f t="shared" si="11"/>
        <v>10740</v>
      </c>
      <c r="V222" s="2"/>
    </row>
    <row r="223" spans="1:22" ht="14.1" customHeight="1">
      <c r="A223" s="75">
        <v>223</v>
      </c>
      <c r="B223" s="300" t="s">
        <v>39</v>
      </c>
      <c r="C223" s="481" t="s">
        <v>136</v>
      </c>
      <c r="D223" s="487" t="s">
        <v>444</v>
      </c>
      <c r="E223" s="488" t="s">
        <v>345</v>
      </c>
      <c r="F223" s="300" t="s">
        <v>100</v>
      </c>
      <c r="G223" s="488" t="s">
        <v>312</v>
      </c>
      <c r="H223" s="482" t="s">
        <v>139</v>
      </c>
      <c r="I223" s="498">
        <v>52.6</v>
      </c>
      <c r="J223" s="526"/>
      <c r="K223" s="333">
        <f t="shared" si="9"/>
        <v>200</v>
      </c>
      <c r="L223" s="534">
        <v>200</v>
      </c>
      <c r="M223" s="534"/>
      <c r="N223" s="247" t="e">
        <f>IF(L223="nio",0,IF(L223&gt;0,L223*I223/P223,0))*VLOOKUP(B223,'2-Kosten per locatie'!$A$14:$C$31,3,FALSE)</f>
        <v>#DIV/0!</v>
      </c>
      <c r="O223" s="247">
        <f>IF(M223&gt;0,M223*I223/Q223,0)*VLOOKUP(B223,'2-Kosten per locatie'!$A$14:$C$31,3,FALSE)</f>
        <v>0</v>
      </c>
      <c r="P223" s="334">
        <f>IF(L223="nio",0,IF(L223&gt;0,VLOOKUP(F223,'3-Productie normen'!A:O,VLOOKUP(L223,'3-Productie normen'!$B$38:$C$48,2,FALSE),FALSE)))</f>
        <v>0</v>
      </c>
      <c r="Q223" s="334">
        <f t="shared" si="10"/>
        <v>0</v>
      </c>
      <c r="R223" s="335" t="str">
        <f>VLOOKUP(F223,'3-Productie normen'!A:P,16,FALSE)</f>
        <v>L</v>
      </c>
      <c r="S223" s="335"/>
      <c r="U223" s="336">
        <f t="shared" si="11"/>
        <v>10520</v>
      </c>
      <c r="V223" s="2"/>
    </row>
    <row r="224" spans="1:22" ht="14.1" customHeight="1">
      <c r="A224" s="75">
        <v>224</v>
      </c>
      <c r="B224" s="300" t="s">
        <v>39</v>
      </c>
      <c r="C224" s="481" t="s">
        <v>136</v>
      </c>
      <c r="D224" s="487" t="s">
        <v>445</v>
      </c>
      <c r="E224" s="488" t="s">
        <v>345</v>
      </c>
      <c r="F224" s="300" t="s">
        <v>100</v>
      </c>
      <c r="G224" s="488" t="s">
        <v>312</v>
      </c>
      <c r="H224" s="482" t="s">
        <v>139</v>
      </c>
      <c r="I224" s="498">
        <v>54.7</v>
      </c>
      <c r="J224" s="526"/>
      <c r="K224" s="333">
        <f t="shared" si="9"/>
        <v>200</v>
      </c>
      <c r="L224" s="534">
        <v>200</v>
      </c>
      <c r="M224" s="534"/>
      <c r="N224" s="247" t="e">
        <f>IF(L224="nio",0,IF(L224&gt;0,L224*I224/P224,0))*VLOOKUP(B224,'2-Kosten per locatie'!$A$14:$C$31,3,FALSE)</f>
        <v>#DIV/0!</v>
      </c>
      <c r="O224" s="247">
        <f>IF(M224&gt;0,M224*I224/Q224,0)*VLOOKUP(B224,'2-Kosten per locatie'!$A$14:$C$31,3,FALSE)</f>
        <v>0</v>
      </c>
      <c r="P224" s="334">
        <f>IF(L224="nio",0,IF(L224&gt;0,VLOOKUP(F224,'3-Productie normen'!A:O,VLOOKUP(L224,'3-Productie normen'!$B$38:$C$48,2,FALSE),FALSE)))</f>
        <v>0</v>
      </c>
      <c r="Q224" s="334">
        <f t="shared" si="10"/>
        <v>0</v>
      </c>
      <c r="R224" s="335" t="str">
        <f>VLOOKUP(F224,'3-Productie normen'!A:P,16,FALSE)</f>
        <v>L</v>
      </c>
      <c r="S224" s="335"/>
      <c r="U224" s="336">
        <f t="shared" si="11"/>
        <v>10940</v>
      </c>
      <c r="V224" s="2"/>
    </row>
    <row r="225" spans="1:22" ht="14.1" customHeight="1">
      <c r="A225" s="75">
        <v>225</v>
      </c>
      <c r="B225" s="300" t="s">
        <v>39</v>
      </c>
      <c r="C225" s="481" t="s">
        <v>136</v>
      </c>
      <c r="D225" s="487" t="s">
        <v>446</v>
      </c>
      <c r="E225" s="488" t="s">
        <v>447</v>
      </c>
      <c r="F225" s="300" t="s">
        <v>100</v>
      </c>
      <c r="G225" s="488" t="s">
        <v>312</v>
      </c>
      <c r="H225" s="482" t="s">
        <v>139</v>
      </c>
      <c r="I225" s="498">
        <v>69.2</v>
      </c>
      <c r="J225" s="526"/>
      <c r="K225" s="333">
        <f t="shared" si="9"/>
        <v>200</v>
      </c>
      <c r="L225" s="534">
        <v>200</v>
      </c>
      <c r="M225" s="534"/>
      <c r="N225" s="247" t="e">
        <f>IF(L225="nio",0,IF(L225&gt;0,L225*I225/P225,0))*VLOOKUP(B225,'2-Kosten per locatie'!$A$14:$C$31,3,FALSE)</f>
        <v>#DIV/0!</v>
      </c>
      <c r="O225" s="247">
        <f>IF(M225&gt;0,M225*I225/Q225,0)*VLOOKUP(B225,'2-Kosten per locatie'!$A$14:$C$31,3,FALSE)</f>
        <v>0</v>
      </c>
      <c r="P225" s="334">
        <f>IF(L225="nio",0,IF(L225&gt;0,VLOOKUP(F225,'3-Productie normen'!A:O,VLOOKUP(L225,'3-Productie normen'!$B$38:$C$48,2,FALSE),FALSE)))</f>
        <v>0</v>
      </c>
      <c r="Q225" s="334">
        <f t="shared" si="10"/>
        <v>0</v>
      </c>
      <c r="R225" s="335" t="str">
        <f>VLOOKUP(F225,'3-Productie normen'!A:P,16,FALSE)</f>
        <v>L</v>
      </c>
      <c r="S225" s="335"/>
      <c r="U225" s="336">
        <f t="shared" si="11"/>
        <v>13840</v>
      </c>
      <c r="V225" s="2"/>
    </row>
    <row r="226" spans="1:22" ht="14.1" customHeight="1">
      <c r="A226" s="75">
        <v>226</v>
      </c>
      <c r="B226" s="300" t="s">
        <v>39</v>
      </c>
      <c r="C226" s="481" t="s">
        <v>136</v>
      </c>
      <c r="D226" s="487" t="s">
        <v>448</v>
      </c>
      <c r="E226" s="488" t="s">
        <v>447</v>
      </c>
      <c r="F226" s="300" t="s">
        <v>100</v>
      </c>
      <c r="G226" s="488" t="s">
        <v>312</v>
      </c>
      <c r="H226" s="482" t="s">
        <v>139</v>
      </c>
      <c r="I226" s="498">
        <v>68.8</v>
      </c>
      <c r="J226" s="526"/>
      <c r="K226" s="333">
        <f t="shared" si="9"/>
        <v>200</v>
      </c>
      <c r="L226" s="534">
        <v>200</v>
      </c>
      <c r="M226" s="534"/>
      <c r="N226" s="247" t="e">
        <f>IF(L226="nio",0,IF(L226&gt;0,L226*I226/P226,0))*VLOOKUP(B226,'2-Kosten per locatie'!$A$14:$C$31,3,FALSE)</f>
        <v>#DIV/0!</v>
      </c>
      <c r="O226" s="247">
        <f>IF(M226&gt;0,M226*I226/Q226,0)*VLOOKUP(B226,'2-Kosten per locatie'!$A$14:$C$31,3,FALSE)</f>
        <v>0</v>
      </c>
      <c r="P226" s="334">
        <f>IF(L226="nio",0,IF(L226&gt;0,VLOOKUP(F226,'3-Productie normen'!A:O,VLOOKUP(L226,'3-Productie normen'!$B$38:$C$48,2,FALSE),FALSE)))</f>
        <v>0</v>
      </c>
      <c r="Q226" s="334">
        <f t="shared" si="10"/>
        <v>0</v>
      </c>
      <c r="R226" s="335" t="str">
        <f>VLOOKUP(F226,'3-Productie normen'!A:P,16,FALSE)</f>
        <v>L</v>
      </c>
      <c r="S226" s="335"/>
      <c r="U226" s="336">
        <f t="shared" si="11"/>
        <v>13760</v>
      </c>
      <c r="V226" s="2"/>
    </row>
    <row r="227" spans="1:22" ht="14.1" customHeight="1">
      <c r="A227" s="75">
        <v>227</v>
      </c>
      <c r="B227" s="300" t="s">
        <v>39</v>
      </c>
      <c r="C227" s="481" t="s">
        <v>136</v>
      </c>
      <c r="D227" s="487" t="s">
        <v>449</v>
      </c>
      <c r="E227" s="488" t="s">
        <v>345</v>
      </c>
      <c r="F227" s="300" t="s">
        <v>100</v>
      </c>
      <c r="G227" s="488" t="s">
        <v>312</v>
      </c>
      <c r="H227" s="482" t="s">
        <v>139</v>
      </c>
      <c r="I227" s="498">
        <v>52.9</v>
      </c>
      <c r="J227" s="526"/>
      <c r="K227" s="333">
        <f t="shared" si="9"/>
        <v>200</v>
      </c>
      <c r="L227" s="534">
        <v>200</v>
      </c>
      <c r="M227" s="534"/>
      <c r="N227" s="247" t="e">
        <f>IF(L227="nio",0,IF(L227&gt;0,L227*I227/P227,0))*VLOOKUP(B227,'2-Kosten per locatie'!$A$14:$C$31,3,FALSE)</f>
        <v>#DIV/0!</v>
      </c>
      <c r="O227" s="247">
        <f>IF(M227&gt;0,M227*I227/Q227,0)*VLOOKUP(B227,'2-Kosten per locatie'!$A$14:$C$31,3,FALSE)</f>
        <v>0</v>
      </c>
      <c r="P227" s="334">
        <f>IF(L227="nio",0,IF(L227&gt;0,VLOOKUP(F227,'3-Productie normen'!A:O,VLOOKUP(L227,'3-Productie normen'!$B$38:$C$48,2,FALSE),FALSE)))</f>
        <v>0</v>
      </c>
      <c r="Q227" s="334">
        <f t="shared" si="10"/>
        <v>0</v>
      </c>
      <c r="R227" s="335" t="str">
        <f>VLOOKUP(F227,'3-Productie normen'!A:P,16,FALSE)</f>
        <v>L</v>
      </c>
      <c r="S227" s="335"/>
      <c r="U227" s="336">
        <f t="shared" si="11"/>
        <v>10580</v>
      </c>
      <c r="V227" s="2"/>
    </row>
    <row r="228" spans="1:22" ht="14.1" customHeight="1">
      <c r="A228" s="75">
        <v>228</v>
      </c>
      <c r="B228" s="300" t="s">
        <v>39</v>
      </c>
      <c r="C228" s="481" t="s">
        <v>136</v>
      </c>
      <c r="D228" s="487" t="s">
        <v>450</v>
      </c>
      <c r="E228" s="488" t="s">
        <v>345</v>
      </c>
      <c r="F228" s="300" t="s">
        <v>100</v>
      </c>
      <c r="G228" s="488" t="s">
        <v>312</v>
      </c>
      <c r="H228" s="482" t="s">
        <v>139</v>
      </c>
      <c r="I228" s="498">
        <v>52.8</v>
      </c>
      <c r="J228" s="526"/>
      <c r="K228" s="333">
        <f t="shared" si="9"/>
        <v>200</v>
      </c>
      <c r="L228" s="534">
        <v>200</v>
      </c>
      <c r="M228" s="534"/>
      <c r="N228" s="247" t="e">
        <f>IF(L228="nio",0,IF(L228&gt;0,L228*I228/P228,0))*VLOOKUP(B228,'2-Kosten per locatie'!$A$14:$C$31,3,FALSE)</f>
        <v>#DIV/0!</v>
      </c>
      <c r="O228" s="247">
        <f>IF(M228&gt;0,M228*I228/Q228,0)*VLOOKUP(B228,'2-Kosten per locatie'!$A$14:$C$31,3,FALSE)</f>
        <v>0</v>
      </c>
      <c r="P228" s="334">
        <f>IF(L228="nio",0,IF(L228&gt;0,VLOOKUP(F228,'3-Productie normen'!A:O,VLOOKUP(L228,'3-Productie normen'!$B$38:$C$48,2,FALSE),FALSE)))</f>
        <v>0</v>
      </c>
      <c r="Q228" s="334">
        <f t="shared" si="10"/>
        <v>0</v>
      </c>
      <c r="R228" s="335" t="str">
        <f>VLOOKUP(F228,'3-Productie normen'!A:P,16,FALSE)</f>
        <v>L</v>
      </c>
      <c r="S228" s="335"/>
      <c r="U228" s="336">
        <f t="shared" si="11"/>
        <v>10560</v>
      </c>
      <c r="V228" s="2"/>
    </row>
    <row r="229" spans="1:22" ht="14.1" customHeight="1">
      <c r="A229" s="75">
        <v>229</v>
      </c>
      <c r="B229" s="300" t="s">
        <v>39</v>
      </c>
      <c r="C229" s="481" t="s">
        <v>136</v>
      </c>
      <c r="D229" s="487" t="s">
        <v>451</v>
      </c>
      <c r="E229" s="488" t="s">
        <v>437</v>
      </c>
      <c r="F229" s="488" t="s">
        <v>110</v>
      </c>
      <c r="G229" s="488" t="s">
        <v>312</v>
      </c>
      <c r="H229" s="482" t="s">
        <v>139</v>
      </c>
      <c r="I229" s="498">
        <v>15.4</v>
      </c>
      <c r="J229" s="526"/>
      <c r="K229" s="333">
        <f t="shared" si="9"/>
        <v>200</v>
      </c>
      <c r="L229" s="534">
        <v>200</v>
      </c>
      <c r="M229" s="534"/>
      <c r="N229" s="247" t="e">
        <f>IF(L229="nio",0,IF(L229&gt;0,L229*I229/P229,0))*VLOOKUP(B229,'2-Kosten per locatie'!$A$14:$C$31,3,FALSE)</f>
        <v>#DIV/0!</v>
      </c>
      <c r="O229" s="247">
        <f>IF(M229&gt;0,M229*I229/Q229,0)*VLOOKUP(B229,'2-Kosten per locatie'!$A$14:$C$31,3,FALSE)</f>
        <v>0</v>
      </c>
      <c r="P229" s="334">
        <f>IF(L229="nio",0,IF(L229&gt;0,VLOOKUP(F229,'3-Productie normen'!A:O,VLOOKUP(L229,'3-Productie normen'!$B$38:$C$48,2,FALSE),FALSE)))</f>
        <v>0</v>
      </c>
      <c r="Q229" s="334">
        <f t="shared" si="10"/>
        <v>0</v>
      </c>
      <c r="R229" s="335" t="str">
        <f>VLOOKUP(F229,'3-Productie normen'!A:P,16,FALSE)</f>
        <v>B</v>
      </c>
      <c r="S229" s="335"/>
      <c r="U229" s="336">
        <f t="shared" si="11"/>
        <v>3080</v>
      </c>
      <c r="V229" s="2"/>
    </row>
    <row r="230" spans="1:22" ht="14.1" customHeight="1">
      <c r="A230" s="75">
        <v>230</v>
      </c>
      <c r="B230" s="300" t="s">
        <v>39</v>
      </c>
      <c r="C230" s="481" t="s">
        <v>136</v>
      </c>
      <c r="D230" s="487" t="s">
        <v>452</v>
      </c>
      <c r="E230" s="488" t="s">
        <v>300</v>
      </c>
      <c r="F230" s="300" t="s">
        <v>111</v>
      </c>
      <c r="G230" s="488"/>
      <c r="H230" s="482" t="s">
        <v>197</v>
      </c>
      <c r="I230" s="498">
        <v>4.8</v>
      </c>
      <c r="J230" s="526"/>
      <c r="K230" s="333">
        <f t="shared" si="9"/>
        <v>0</v>
      </c>
      <c r="L230" s="534" t="s">
        <v>148</v>
      </c>
      <c r="M230" s="534"/>
      <c r="N230" s="247">
        <f>IF(L230="nio",0,IF(L230&gt;0,L230*I230/P230,0))*VLOOKUP(B230,'2-Kosten per locatie'!$A$14:$C$31,3,FALSE)</f>
        <v>0</v>
      </c>
      <c r="O230" s="247">
        <f>IF(M230&gt;0,M230*I230/Q230,0)*VLOOKUP(B230,'2-Kosten per locatie'!$A$14:$C$31,3,FALSE)</f>
        <v>0</v>
      </c>
      <c r="P230" s="334">
        <f>IF(L230="nio",0,IF(L230&gt;0,VLOOKUP(F230,'3-Productie normen'!A:O,VLOOKUP(L230,'3-Productie normen'!$B$38:$C$48,2,FALSE),FALSE)))</f>
        <v>0</v>
      </c>
      <c r="Q230" s="334">
        <f t="shared" si="10"/>
        <v>0</v>
      </c>
      <c r="R230" s="335" t="str">
        <f>VLOOKUP(F230,'3-Productie normen'!A:P,16,FALSE)</f>
        <v>nvt</v>
      </c>
      <c r="S230" s="335"/>
      <c r="U230" s="336">
        <f t="shared" si="11"/>
        <v>0</v>
      </c>
      <c r="V230" s="2"/>
    </row>
    <row r="231" spans="1:22" ht="14.1" customHeight="1">
      <c r="A231" s="75">
        <v>231</v>
      </c>
      <c r="B231" s="300" t="s">
        <v>39</v>
      </c>
      <c r="C231" s="493" t="s">
        <v>136</v>
      </c>
      <c r="D231" s="487" t="s">
        <v>453</v>
      </c>
      <c r="E231" s="488" t="s">
        <v>386</v>
      </c>
      <c r="F231" s="72" t="s">
        <v>108</v>
      </c>
      <c r="G231" s="488" t="s">
        <v>312</v>
      </c>
      <c r="H231" s="482" t="s">
        <v>139</v>
      </c>
      <c r="I231" s="498">
        <v>23.1</v>
      </c>
      <c r="J231" s="526"/>
      <c r="K231" s="333">
        <f t="shared" si="9"/>
        <v>200</v>
      </c>
      <c r="L231" s="534">
        <v>200</v>
      </c>
      <c r="M231" s="534"/>
      <c r="N231" s="247" t="e">
        <f>IF(L231="nio",0,IF(L231&gt;0,L231*I231/P231,0))*VLOOKUP(B231,'2-Kosten per locatie'!$A$14:$C$31,3,FALSE)</f>
        <v>#DIV/0!</v>
      </c>
      <c r="O231" s="247">
        <f>IF(M231&gt;0,M231*I231/Q231,0)*VLOOKUP(B231,'2-Kosten per locatie'!$A$14:$C$31,3,FALSE)</f>
        <v>0</v>
      </c>
      <c r="P231" s="334">
        <f>IF(L231="nio",0,IF(L231&gt;0,VLOOKUP(F231,'3-Productie normen'!A:O,VLOOKUP(L231,'3-Productie normen'!$B$38:$C$48,2,FALSE),FALSE)))</f>
        <v>0</v>
      </c>
      <c r="Q231" s="334">
        <f t="shared" si="10"/>
        <v>0</v>
      </c>
      <c r="R231" s="335" t="str">
        <f>VLOOKUP(F231,'3-Productie normen'!A:P,16,FALSE)</f>
        <v>V</v>
      </c>
      <c r="S231" s="335"/>
      <c r="U231" s="336">
        <f t="shared" si="11"/>
        <v>4620</v>
      </c>
      <c r="V231" s="2"/>
    </row>
    <row r="232" spans="1:22" ht="14.1" customHeight="1">
      <c r="A232" s="75">
        <v>232</v>
      </c>
      <c r="B232" s="300" t="s">
        <v>39</v>
      </c>
      <c r="C232" s="493" t="s">
        <v>136</v>
      </c>
      <c r="D232" s="487" t="s">
        <v>454</v>
      </c>
      <c r="E232" s="488" t="s">
        <v>388</v>
      </c>
      <c r="F232" s="300" t="s">
        <v>111</v>
      </c>
      <c r="G232" s="488"/>
      <c r="H232" s="482" t="s">
        <v>197</v>
      </c>
      <c r="I232" s="498">
        <v>2.4</v>
      </c>
      <c r="J232" s="526"/>
      <c r="K232" s="333">
        <f t="shared" si="9"/>
        <v>0</v>
      </c>
      <c r="L232" s="534" t="s">
        <v>148</v>
      </c>
      <c r="M232" s="534"/>
      <c r="N232" s="247">
        <f>IF(L232="nio",0,IF(L232&gt;0,L232*I232/P232,0))*VLOOKUP(B232,'2-Kosten per locatie'!$A$14:$C$31,3,FALSE)</f>
        <v>0</v>
      </c>
      <c r="O232" s="247">
        <f>IF(M232&gt;0,M232*I232/Q232,0)*VLOOKUP(B232,'2-Kosten per locatie'!$A$14:$C$31,3,FALSE)</f>
        <v>0</v>
      </c>
      <c r="P232" s="334">
        <f>IF(L232="nio",0,IF(L232&gt;0,VLOOKUP(F232,'3-Productie normen'!A:O,VLOOKUP(L232,'3-Productie normen'!$B$38:$C$48,2,FALSE),FALSE)))</f>
        <v>0</v>
      </c>
      <c r="Q232" s="334">
        <f t="shared" si="10"/>
        <v>0</v>
      </c>
      <c r="R232" s="335" t="str">
        <f>VLOOKUP(F232,'3-Productie normen'!A:P,16,FALSE)</f>
        <v>nvt</v>
      </c>
      <c r="S232" s="335"/>
      <c r="U232" s="336">
        <f t="shared" si="11"/>
        <v>0</v>
      </c>
      <c r="V232" s="2"/>
    </row>
    <row r="233" spans="1:22" ht="14.1" customHeight="1">
      <c r="A233" s="75">
        <v>233</v>
      </c>
      <c r="B233" s="300" t="s">
        <v>39</v>
      </c>
      <c r="C233" s="493" t="s">
        <v>136</v>
      </c>
      <c r="D233" s="487" t="s">
        <v>455</v>
      </c>
      <c r="E233" s="488" t="s">
        <v>210</v>
      </c>
      <c r="F233" s="300" t="s">
        <v>111</v>
      </c>
      <c r="G233" s="488"/>
      <c r="H233" s="482" t="s">
        <v>197</v>
      </c>
      <c r="I233" s="498">
        <v>1.5</v>
      </c>
      <c r="J233" s="526"/>
      <c r="K233" s="333">
        <f t="shared" si="9"/>
        <v>0</v>
      </c>
      <c r="L233" s="534" t="s">
        <v>148</v>
      </c>
      <c r="M233" s="534"/>
      <c r="N233" s="247">
        <f>IF(L233="nio",0,IF(L233&gt;0,L233*I233/P233,0))*VLOOKUP(B233,'2-Kosten per locatie'!$A$14:$C$31,3,FALSE)</f>
        <v>0</v>
      </c>
      <c r="O233" s="247">
        <f>IF(M233&gt;0,M233*I233/Q233,0)*VLOOKUP(B233,'2-Kosten per locatie'!$A$14:$C$31,3,FALSE)</f>
        <v>0</v>
      </c>
      <c r="P233" s="334">
        <f>IF(L233="nio",0,IF(L233&gt;0,VLOOKUP(F233,'3-Productie normen'!A:O,VLOOKUP(L233,'3-Productie normen'!$B$38:$C$48,2,FALSE),FALSE)))</f>
        <v>0</v>
      </c>
      <c r="Q233" s="334">
        <f t="shared" si="10"/>
        <v>0</v>
      </c>
      <c r="R233" s="335" t="str">
        <f>VLOOKUP(F233,'3-Productie normen'!A:P,16,FALSE)</f>
        <v>nvt</v>
      </c>
      <c r="S233" s="335"/>
      <c r="U233" s="336">
        <f t="shared" si="11"/>
        <v>0</v>
      </c>
      <c r="V233" s="2"/>
    </row>
    <row r="234" spans="1:22" ht="14.1" customHeight="1">
      <c r="A234" s="75">
        <v>234</v>
      </c>
      <c r="B234" s="300" t="s">
        <v>39</v>
      </c>
      <c r="C234" s="493" t="s">
        <v>136</v>
      </c>
      <c r="D234" s="487" t="s">
        <v>456</v>
      </c>
      <c r="E234" s="488" t="s">
        <v>391</v>
      </c>
      <c r="F234" s="72" t="s">
        <v>108</v>
      </c>
      <c r="G234" s="488" t="s">
        <v>312</v>
      </c>
      <c r="H234" s="482" t="s">
        <v>139</v>
      </c>
      <c r="I234" s="498">
        <v>18.3</v>
      </c>
      <c r="J234" s="526"/>
      <c r="K234" s="333">
        <f t="shared" si="9"/>
        <v>200</v>
      </c>
      <c r="L234" s="534">
        <v>200</v>
      </c>
      <c r="M234" s="534"/>
      <c r="N234" s="247" t="e">
        <f>IF(L234="nio",0,IF(L234&gt;0,L234*I234/P234,0))*VLOOKUP(B234,'2-Kosten per locatie'!$A$14:$C$31,3,FALSE)</f>
        <v>#DIV/0!</v>
      </c>
      <c r="O234" s="247">
        <f>IF(M234&gt;0,M234*I234/Q234,0)*VLOOKUP(B234,'2-Kosten per locatie'!$A$14:$C$31,3,FALSE)</f>
        <v>0</v>
      </c>
      <c r="P234" s="334">
        <f>IF(L234="nio",0,IF(L234&gt;0,VLOOKUP(F234,'3-Productie normen'!A:O,VLOOKUP(L234,'3-Productie normen'!$B$38:$C$48,2,FALSE),FALSE)))</f>
        <v>0</v>
      </c>
      <c r="Q234" s="334">
        <f t="shared" si="10"/>
        <v>0</v>
      </c>
      <c r="R234" s="335" t="str">
        <f>VLOOKUP(F234,'3-Productie normen'!A:P,16,FALSE)</f>
        <v>V</v>
      </c>
      <c r="S234" s="335"/>
      <c r="U234" s="336">
        <f t="shared" si="11"/>
        <v>3660</v>
      </c>
      <c r="V234" s="2"/>
    </row>
    <row r="235" spans="1:22" ht="14.1" customHeight="1">
      <c r="A235" s="75">
        <v>235</v>
      </c>
      <c r="B235" s="300" t="s">
        <v>39</v>
      </c>
      <c r="C235" s="493" t="s">
        <v>136</v>
      </c>
      <c r="D235" s="487" t="s">
        <v>457</v>
      </c>
      <c r="E235" s="488" t="s">
        <v>388</v>
      </c>
      <c r="F235" s="300" t="s">
        <v>111</v>
      </c>
      <c r="G235" s="488"/>
      <c r="H235" s="482" t="s">
        <v>197</v>
      </c>
      <c r="I235" s="498">
        <v>2.9</v>
      </c>
      <c r="J235" s="526"/>
      <c r="K235" s="333">
        <f t="shared" si="9"/>
        <v>0</v>
      </c>
      <c r="L235" s="534" t="s">
        <v>148</v>
      </c>
      <c r="M235" s="534"/>
      <c r="N235" s="247">
        <f>IF(L235="nio",0,IF(L235&gt;0,L235*I235/P235,0))*VLOOKUP(B235,'2-Kosten per locatie'!$A$14:$C$31,3,FALSE)</f>
        <v>0</v>
      </c>
      <c r="O235" s="247">
        <f>IF(M235&gt;0,M235*I235/Q235,0)*VLOOKUP(B235,'2-Kosten per locatie'!$A$14:$C$31,3,FALSE)</f>
        <v>0</v>
      </c>
      <c r="P235" s="334">
        <f>IF(L235="nio",0,IF(L235&gt;0,VLOOKUP(F235,'3-Productie normen'!A:O,VLOOKUP(L235,'3-Productie normen'!$B$38:$C$48,2,FALSE),FALSE)))</f>
        <v>0</v>
      </c>
      <c r="Q235" s="334">
        <f t="shared" si="10"/>
        <v>0</v>
      </c>
      <c r="R235" s="335" t="str">
        <f>VLOOKUP(F235,'3-Productie normen'!A:P,16,FALSE)</f>
        <v>nvt</v>
      </c>
      <c r="S235" s="335"/>
      <c r="U235" s="336">
        <f t="shared" si="11"/>
        <v>0</v>
      </c>
      <c r="V235" s="2"/>
    </row>
    <row r="236" spans="1:22" ht="14.1" customHeight="1">
      <c r="A236" s="75">
        <v>236</v>
      </c>
      <c r="B236" s="300" t="s">
        <v>39</v>
      </c>
      <c r="C236" s="493" t="s">
        <v>136</v>
      </c>
      <c r="D236" s="487" t="s">
        <v>458</v>
      </c>
      <c r="E236" s="488" t="s">
        <v>322</v>
      </c>
      <c r="F236" s="300" t="s">
        <v>106</v>
      </c>
      <c r="G236" s="488" t="s">
        <v>312</v>
      </c>
      <c r="H236" s="482" t="s">
        <v>139</v>
      </c>
      <c r="I236" s="498">
        <v>10.7</v>
      </c>
      <c r="J236" s="526"/>
      <c r="K236" s="333">
        <f t="shared" si="9"/>
        <v>400</v>
      </c>
      <c r="L236" s="534">
        <v>200</v>
      </c>
      <c r="M236" s="534">
        <v>200</v>
      </c>
      <c r="N236" s="247" t="e">
        <f>IF(L236="nio",0,IF(L236&gt;0,L236*I236/P236,0))*VLOOKUP(B236,'2-Kosten per locatie'!$A$14:$C$31,3,FALSE)</f>
        <v>#DIV/0!</v>
      </c>
      <c r="O236" s="247" t="e">
        <f>IF(M236&gt;0,M236*I236/Q236,0)*VLOOKUP(B236,'2-Kosten per locatie'!$A$14:$C$31,3,FALSE)</f>
        <v>#DIV/0!</v>
      </c>
      <c r="P236" s="334">
        <f>IF(L236="nio",0,IF(L236&gt;0,VLOOKUP(F236,'3-Productie normen'!A:O,VLOOKUP(L236,'3-Productie normen'!$B$38:$C$48,2,FALSE),FALSE)))</f>
        <v>0</v>
      </c>
      <c r="Q236" s="334">
        <f t="shared" si="10"/>
        <v>0</v>
      </c>
      <c r="R236" s="335" t="str">
        <f>VLOOKUP(F236,'3-Productie normen'!A:P,16,FALSE)</f>
        <v>S</v>
      </c>
      <c r="S236" s="335"/>
      <c r="U236" s="336">
        <f t="shared" si="11"/>
        <v>4280</v>
      </c>
      <c r="V236" s="2"/>
    </row>
    <row r="237" spans="1:22" ht="14.1" customHeight="1">
      <c r="A237" s="75">
        <v>237</v>
      </c>
      <c r="B237" s="300" t="s">
        <v>39</v>
      </c>
      <c r="C237" s="493" t="s">
        <v>136</v>
      </c>
      <c r="D237" s="487" t="s">
        <v>459</v>
      </c>
      <c r="E237" s="488" t="s">
        <v>324</v>
      </c>
      <c r="F237" s="300" t="s">
        <v>106</v>
      </c>
      <c r="G237" s="488" t="s">
        <v>312</v>
      </c>
      <c r="H237" s="482" t="s">
        <v>139</v>
      </c>
      <c r="I237" s="498">
        <v>9.1999999999999993</v>
      </c>
      <c r="J237" s="526"/>
      <c r="K237" s="333">
        <f t="shared" si="9"/>
        <v>400</v>
      </c>
      <c r="L237" s="534">
        <v>200</v>
      </c>
      <c r="M237" s="534">
        <v>200</v>
      </c>
      <c r="N237" s="247" t="e">
        <f>IF(L237="nio",0,IF(L237&gt;0,L237*I237/P237,0))*VLOOKUP(B237,'2-Kosten per locatie'!$A$14:$C$31,3,FALSE)</f>
        <v>#DIV/0!</v>
      </c>
      <c r="O237" s="247" t="e">
        <f>IF(M237&gt;0,M237*I237/Q237,0)*VLOOKUP(B237,'2-Kosten per locatie'!$A$14:$C$31,3,FALSE)</f>
        <v>#DIV/0!</v>
      </c>
      <c r="P237" s="334">
        <f>IF(L237="nio",0,IF(L237&gt;0,VLOOKUP(F237,'3-Productie normen'!A:O,VLOOKUP(L237,'3-Productie normen'!$B$38:$C$48,2,FALSE),FALSE)))</f>
        <v>0</v>
      </c>
      <c r="Q237" s="334">
        <f t="shared" si="10"/>
        <v>0</v>
      </c>
      <c r="R237" s="335" t="str">
        <f>VLOOKUP(F237,'3-Productie normen'!A:P,16,FALSE)</f>
        <v>S</v>
      </c>
      <c r="S237" s="335"/>
      <c r="U237" s="336">
        <f t="shared" si="11"/>
        <v>3679.9999999999995</v>
      </c>
      <c r="V237" s="2"/>
    </row>
    <row r="238" spans="1:22" ht="14.1" customHeight="1">
      <c r="A238" s="75">
        <v>238</v>
      </c>
      <c r="B238" s="300" t="s">
        <v>39</v>
      </c>
      <c r="C238" s="493" t="s">
        <v>136</v>
      </c>
      <c r="D238" s="487" t="s">
        <v>460</v>
      </c>
      <c r="E238" s="488" t="s">
        <v>191</v>
      </c>
      <c r="F238" s="72" t="s">
        <v>102</v>
      </c>
      <c r="G238" s="488" t="s">
        <v>312</v>
      </c>
      <c r="H238" s="482" t="s">
        <v>139</v>
      </c>
      <c r="I238" s="498">
        <v>2.2999999999999998</v>
      </c>
      <c r="J238" s="526"/>
      <c r="K238" s="333">
        <f t="shared" si="9"/>
        <v>40</v>
      </c>
      <c r="L238" s="534">
        <v>40</v>
      </c>
      <c r="M238" s="534"/>
      <c r="N238" s="247" t="e">
        <f>IF(L238="nio",0,IF(L238&gt;0,L238*I238/P238,0))*VLOOKUP(B238,'2-Kosten per locatie'!$A$14:$C$31,3,FALSE)</f>
        <v>#DIV/0!</v>
      </c>
      <c r="O238" s="247">
        <f>IF(M238&gt;0,M238*I238/Q238,0)*VLOOKUP(B238,'2-Kosten per locatie'!$A$14:$C$31,3,FALSE)</f>
        <v>0</v>
      </c>
      <c r="P238" s="334">
        <f>IF(L238="nio",0,IF(L238&gt;0,VLOOKUP(F238,'3-Productie normen'!A:O,VLOOKUP(L238,'3-Productie normen'!$B$38:$C$48,2,FALSE),FALSE)))</f>
        <v>0</v>
      </c>
      <c r="Q238" s="334">
        <f t="shared" si="10"/>
        <v>0</v>
      </c>
      <c r="R238" s="335" t="str">
        <f>VLOOKUP(F238,'3-Productie normen'!A:P,16,FALSE)</f>
        <v>V</v>
      </c>
      <c r="S238" s="335"/>
      <c r="U238" s="336">
        <f t="shared" si="11"/>
        <v>92</v>
      </c>
      <c r="V238" s="2"/>
    </row>
    <row r="239" spans="1:22" ht="14.1" customHeight="1">
      <c r="A239" s="75">
        <v>239</v>
      </c>
      <c r="B239" s="300" t="s">
        <v>39</v>
      </c>
      <c r="C239" s="493" t="s">
        <v>136</v>
      </c>
      <c r="D239" s="487" t="s">
        <v>461</v>
      </c>
      <c r="E239" s="488" t="s">
        <v>462</v>
      </c>
      <c r="F239" s="316" t="s">
        <v>97</v>
      </c>
      <c r="G239" s="488" t="s">
        <v>312</v>
      </c>
      <c r="H239" s="482" t="s">
        <v>139</v>
      </c>
      <c r="I239" s="498">
        <v>5.5</v>
      </c>
      <c r="J239" s="526"/>
      <c r="K239" s="333">
        <f t="shared" si="9"/>
        <v>200</v>
      </c>
      <c r="L239" s="534">
        <v>200</v>
      </c>
      <c r="M239" s="534"/>
      <c r="N239" s="247" t="e">
        <f>IF(L239="nio",0,IF(L239&gt;0,L239*I239/P239,0))*VLOOKUP(B239,'2-Kosten per locatie'!$A$14:$C$31,3,FALSE)</f>
        <v>#DIV/0!</v>
      </c>
      <c r="O239" s="247">
        <f>IF(M239&gt;0,M239*I239/Q239,0)*VLOOKUP(B239,'2-Kosten per locatie'!$A$14:$C$31,3,FALSE)</f>
        <v>0</v>
      </c>
      <c r="P239" s="334">
        <f>IF(L239="nio",0,IF(L239&gt;0,VLOOKUP(F239,'3-Productie normen'!A:O,VLOOKUP(L239,'3-Productie normen'!$B$38:$C$48,2,FALSE),FALSE)))</f>
        <v>0</v>
      </c>
      <c r="Q239" s="334">
        <f t="shared" si="10"/>
        <v>0</v>
      </c>
      <c r="R239" s="335" t="str">
        <f>VLOOKUP(F239,'3-Productie normen'!A:P,16,FALSE)</f>
        <v>V</v>
      </c>
      <c r="S239" s="335"/>
      <c r="U239" s="336">
        <f t="shared" si="11"/>
        <v>1100</v>
      </c>
      <c r="V239" s="2"/>
    </row>
    <row r="240" spans="1:22" ht="14.1" customHeight="1">
      <c r="A240" s="75">
        <v>240</v>
      </c>
      <c r="B240" s="300" t="s">
        <v>39</v>
      </c>
      <c r="C240" s="493" t="s">
        <v>136</v>
      </c>
      <c r="D240" s="487" t="s">
        <v>463</v>
      </c>
      <c r="E240" s="488" t="s">
        <v>464</v>
      </c>
      <c r="F240" s="488" t="s">
        <v>111</v>
      </c>
      <c r="G240" s="488" t="s">
        <v>465</v>
      </c>
      <c r="H240" s="482" t="s">
        <v>197</v>
      </c>
      <c r="I240" s="498">
        <v>11.9</v>
      </c>
      <c r="J240" s="526"/>
      <c r="K240" s="333">
        <f t="shared" si="9"/>
        <v>0</v>
      </c>
      <c r="L240" s="534" t="s">
        <v>148</v>
      </c>
      <c r="M240" s="534"/>
      <c r="N240" s="247">
        <f>IF(L240="nio",0,IF(L240&gt;0,L240*I240/P240,0))*VLOOKUP(B240,'2-Kosten per locatie'!$A$14:$C$31,3,FALSE)</f>
        <v>0</v>
      </c>
      <c r="O240" s="247">
        <f>IF(M240&gt;0,M240*I240/Q240,0)*VLOOKUP(B240,'2-Kosten per locatie'!$A$14:$C$31,3,FALSE)</f>
        <v>0</v>
      </c>
      <c r="P240" s="334">
        <f>IF(L240="nio",0,IF(L240&gt;0,VLOOKUP(F240,'3-Productie normen'!A:O,VLOOKUP(L240,'3-Productie normen'!$B$38:$C$48,2,FALSE),FALSE)))</f>
        <v>0</v>
      </c>
      <c r="Q240" s="334">
        <f t="shared" si="10"/>
        <v>0</v>
      </c>
      <c r="R240" s="335" t="str">
        <f>VLOOKUP(F240,'3-Productie normen'!A:P,16,FALSE)</f>
        <v>nvt</v>
      </c>
      <c r="S240" s="335"/>
      <c r="U240" s="336">
        <f t="shared" si="11"/>
        <v>0</v>
      </c>
      <c r="V240" s="2"/>
    </row>
    <row r="241" spans="1:22" ht="14.1" customHeight="1">
      <c r="A241" s="75">
        <v>241</v>
      </c>
      <c r="B241" s="300" t="s">
        <v>39</v>
      </c>
      <c r="C241" s="493" t="s">
        <v>136</v>
      </c>
      <c r="D241" s="487" t="s">
        <v>466</v>
      </c>
      <c r="E241" s="488" t="s">
        <v>467</v>
      </c>
      <c r="F241" s="316" t="s">
        <v>93</v>
      </c>
      <c r="G241" s="488" t="s">
        <v>468</v>
      </c>
      <c r="H241" s="482" t="s">
        <v>197</v>
      </c>
      <c r="I241" s="498">
        <v>5.6</v>
      </c>
      <c r="J241" s="526"/>
      <c r="K241" s="333">
        <f t="shared" si="9"/>
        <v>400</v>
      </c>
      <c r="L241" s="534">
        <v>200</v>
      </c>
      <c r="M241" s="534">
        <v>200</v>
      </c>
      <c r="N241" s="247" t="e">
        <f>IF(L241="nio",0,IF(L241&gt;0,L241*I241/P241,0))*VLOOKUP(B241,'2-Kosten per locatie'!$A$14:$C$31,3,FALSE)</f>
        <v>#DIV/0!</v>
      </c>
      <c r="O241" s="247" t="e">
        <f>IF(M241&gt;0,M241*I241/Q241,0)*VLOOKUP(B241,'2-Kosten per locatie'!$A$14:$C$31,3,FALSE)</f>
        <v>#DIV/0!</v>
      </c>
      <c r="P241" s="334">
        <f>IF(L241="nio",0,IF(L241&gt;0,VLOOKUP(F241,'3-Productie normen'!A:O,VLOOKUP(L241,'3-Productie normen'!$B$38:$C$48,2,FALSE),FALSE)))</f>
        <v>0</v>
      </c>
      <c r="Q241" s="334">
        <f t="shared" si="10"/>
        <v>0</v>
      </c>
      <c r="R241" s="335" t="str">
        <f>VLOOKUP(F241,'3-Productie normen'!A:P,16,FALSE)</f>
        <v>S</v>
      </c>
      <c r="S241" s="335"/>
      <c r="U241" s="336">
        <f t="shared" si="11"/>
        <v>2240</v>
      </c>
      <c r="V241" s="2"/>
    </row>
    <row r="242" spans="1:22" ht="14.1" customHeight="1">
      <c r="A242" s="75">
        <v>242</v>
      </c>
      <c r="B242" s="300" t="s">
        <v>39</v>
      </c>
      <c r="C242" s="493" t="s">
        <v>136</v>
      </c>
      <c r="D242" s="487" t="s">
        <v>469</v>
      </c>
      <c r="E242" s="488" t="s">
        <v>467</v>
      </c>
      <c r="F242" s="316" t="s">
        <v>93</v>
      </c>
      <c r="G242" s="488" t="s">
        <v>468</v>
      </c>
      <c r="H242" s="482" t="s">
        <v>197</v>
      </c>
      <c r="I242" s="498">
        <v>5.6</v>
      </c>
      <c r="J242" s="526"/>
      <c r="K242" s="333">
        <f t="shared" si="9"/>
        <v>400</v>
      </c>
      <c r="L242" s="534">
        <v>200</v>
      </c>
      <c r="M242" s="534">
        <v>200</v>
      </c>
      <c r="N242" s="247" t="e">
        <f>IF(L242="nio",0,IF(L242&gt;0,L242*I242/P242,0))*VLOOKUP(B242,'2-Kosten per locatie'!$A$14:$C$31,3,FALSE)</f>
        <v>#DIV/0!</v>
      </c>
      <c r="O242" s="247" t="e">
        <f>IF(M242&gt;0,M242*I242/Q242,0)*VLOOKUP(B242,'2-Kosten per locatie'!$A$14:$C$31,3,FALSE)</f>
        <v>#DIV/0!</v>
      </c>
      <c r="P242" s="334">
        <f>IF(L242="nio",0,IF(L242&gt;0,VLOOKUP(F242,'3-Productie normen'!A:O,VLOOKUP(L242,'3-Productie normen'!$B$38:$C$48,2,FALSE),FALSE)))</f>
        <v>0</v>
      </c>
      <c r="Q242" s="334">
        <f t="shared" si="10"/>
        <v>0</v>
      </c>
      <c r="R242" s="335" t="str">
        <f>VLOOKUP(F242,'3-Productie normen'!A:P,16,FALSE)</f>
        <v>S</v>
      </c>
      <c r="S242" s="335"/>
      <c r="U242" s="336">
        <f t="shared" si="11"/>
        <v>2240</v>
      </c>
      <c r="V242" s="2"/>
    </row>
    <row r="243" spans="1:22" ht="14.1" customHeight="1">
      <c r="A243" s="75">
        <v>243</v>
      </c>
      <c r="B243" s="300" t="s">
        <v>39</v>
      </c>
      <c r="C243" s="493" t="s">
        <v>136</v>
      </c>
      <c r="D243" s="487" t="s">
        <v>470</v>
      </c>
      <c r="E243" s="488" t="s">
        <v>471</v>
      </c>
      <c r="F243" s="72" t="s">
        <v>98</v>
      </c>
      <c r="G243" s="488" t="s">
        <v>312</v>
      </c>
      <c r="H243" s="482" t="s">
        <v>139</v>
      </c>
      <c r="I243" s="498">
        <v>23.9</v>
      </c>
      <c r="J243" s="526"/>
      <c r="K243" s="333">
        <f t="shared" si="9"/>
        <v>200</v>
      </c>
      <c r="L243" s="534">
        <v>200</v>
      </c>
      <c r="M243" s="534"/>
      <c r="N243" s="247" t="e">
        <f>IF(L243="nio",0,IF(L243&gt;0,L243*I243/P243,0))*VLOOKUP(B243,'2-Kosten per locatie'!$A$14:$C$31,3,FALSE)</f>
        <v>#DIV/0!</v>
      </c>
      <c r="O243" s="247">
        <f>IF(M243&gt;0,M243*I243/Q243,0)*VLOOKUP(B243,'2-Kosten per locatie'!$A$14:$C$31,3,FALSE)</f>
        <v>0</v>
      </c>
      <c r="P243" s="334">
        <f>IF(L243="nio",0,IF(L243&gt;0,VLOOKUP(F243,'3-Productie normen'!A:O,VLOOKUP(L243,'3-Productie normen'!$B$38:$C$48,2,FALSE),FALSE)))</f>
        <v>0</v>
      </c>
      <c r="Q243" s="334">
        <f t="shared" si="10"/>
        <v>0</v>
      </c>
      <c r="R243" s="335" t="str">
        <f>VLOOKUP(F243,'3-Productie normen'!A:P,16,FALSE)</f>
        <v>V</v>
      </c>
      <c r="S243" s="335"/>
      <c r="U243" s="336">
        <f t="shared" si="11"/>
        <v>4780</v>
      </c>
      <c r="V243" s="2"/>
    </row>
    <row r="244" spans="1:22" ht="14.1" customHeight="1">
      <c r="A244" s="75">
        <v>244</v>
      </c>
      <c r="B244" s="300" t="s">
        <v>39</v>
      </c>
      <c r="C244" s="493" t="s">
        <v>136</v>
      </c>
      <c r="D244" s="487" t="s">
        <v>472</v>
      </c>
      <c r="E244" s="488" t="s">
        <v>473</v>
      </c>
      <c r="F244" s="72" t="s">
        <v>88</v>
      </c>
      <c r="G244" s="488" t="s">
        <v>312</v>
      </c>
      <c r="H244" s="482" t="s">
        <v>139</v>
      </c>
      <c r="I244" s="498">
        <v>218.6</v>
      </c>
      <c r="J244" s="526"/>
      <c r="K244" s="333">
        <f t="shared" si="9"/>
        <v>120</v>
      </c>
      <c r="L244" s="534">
        <v>120</v>
      </c>
      <c r="M244" s="534"/>
      <c r="N244" s="247" t="e">
        <f>IF(L244="nio",0,IF(L244&gt;0,L244*I244/P244,0))*VLOOKUP(B244,'2-Kosten per locatie'!$A$14:$C$31,3,FALSE)</f>
        <v>#DIV/0!</v>
      </c>
      <c r="O244" s="247">
        <f>IF(M244&gt;0,M244*I244/Q244,0)*VLOOKUP(B244,'2-Kosten per locatie'!$A$14:$C$31,3,FALSE)</f>
        <v>0</v>
      </c>
      <c r="P244" s="334">
        <f>IF(L244="nio",0,IF(L244&gt;0,VLOOKUP(F244,'3-Productie normen'!A:O,VLOOKUP(L244,'3-Productie normen'!$B$38:$C$48,2,FALSE),FALSE)))</f>
        <v>0</v>
      </c>
      <c r="Q244" s="334">
        <f t="shared" si="10"/>
        <v>0</v>
      </c>
      <c r="R244" s="335" t="str">
        <f>VLOOKUP(F244,'3-Productie normen'!A:P,16,FALSE)</f>
        <v>B</v>
      </c>
      <c r="S244" s="335"/>
      <c r="U244" s="336">
        <f t="shared" si="11"/>
        <v>26232</v>
      </c>
      <c r="V244" s="2"/>
    </row>
    <row r="245" spans="1:22" ht="14.1" customHeight="1">
      <c r="A245" s="75">
        <v>245</v>
      </c>
      <c r="B245" s="300" t="s">
        <v>39</v>
      </c>
      <c r="C245" s="493" t="s">
        <v>136</v>
      </c>
      <c r="D245" s="487" t="s">
        <v>474</v>
      </c>
      <c r="E245" s="488" t="s">
        <v>337</v>
      </c>
      <c r="F245" s="72" t="s">
        <v>91</v>
      </c>
      <c r="G245" s="488" t="s">
        <v>312</v>
      </c>
      <c r="H245" s="482" t="s">
        <v>139</v>
      </c>
      <c r="I245" s="498">
        <v>108.7</v>
      </c>
      <c r="J245" s="526"/>
      <c r="K245" s="333">
        <f t="shared" si="9"/>
        <v>200</v>
      </c>
      <c r="L245" s="534">
        <v>200</v>
      </c>
      <c r="M245" s="534"/>
      <c r="N245" s="247" t="e">
        <f>IF(L245="nio",0,IF(L245&gt;0,L245*I245/P245,0))*VLOOKUP(B245,'2-Kosten per locatie'!$A$14:$C$31,3,FALSE)</f>
        <v>#DIV/0!</v>
      </c>
      <c r="O245" s="247">
        <f>IF(M245&gt;0,M245*I245/Q245,0)*VLOOKUP(B245,'2-Kosten per locatie'!$A$14:$C$31,3,FALSE)</f>
        <v>0</v>
      </c>
      <c r="P245" s="334">
        <f>IF(L245="nio",0,IF(L245&gt;0,VLOOKUP(F245,'3-Productie normen'!A:O,VLOOKUP(L245,'3-Productie normen'!$B$38:$C$48,2,FALSE),FALSE)))</f>
        <v>0</v>
      </c>
      <c r="Q245" s="334">
        <f t="shared" si="10"/>
        <v>0</v>
      </c>
      <c r="R245" s="335" t="str">
        <f>VLOOKUP(F245,'3-Productie normen'!A:P,16,FALSE)</f>
        <v>V</v>
      </c>
      <c r="S245" s="335"/>
      <c r="U245" s="336">
        <f t="shared" si="11"/>
        <v>21740</v>
      </c>
      <c r="V245" s="2"/>
    </row>
    <row r="246" spans="1:22" ht="14.1" customHeight="1">
      <c r="A246" s="75">
        <v>246</v>
      </c>
      <c r="B246" s="300" t="s">
        <v>39</v>
      </c>
      <c r="C246" s="493" t="s">
        <v>136</v>
      </c>
      <c r="D246" s="487" t="s">
        <v>475</v>
      </c>
      <c r="E246" s="488" t="s">
        <v>247</v>
      </c>
      <c r="F246" s="300" t="s">
        <v>88</v>
      </c>
      <c r="G246" s="488" t="s">
        <v>312</v>
      </c>
      <c r="H246" s="482" t="s">
        <v>139</v>
      </c>
      <c r="I246" s="498">
        <v>5.7</v>
      </c>
      <c r="J246" s="526"/>
      <c r="K246" s="333">
        <f t="shared" si="9"/>
        <v>120</v>
      </c>
      <c r="L246" s="534">
        <v>120</v>
      </c>
      <c r="M246" s="534"/>
      <c r="N246" s="247" t="e">
        <f>IF(L246="nio",0,IF(L246&gt;0,L246*I246/P246,0))*VLOOKUP(B246,'2-Kosten per locatie'!$A$14:$C$31,3,FALSE)</f>
        <v>#DIV/0!</v>
      </c>
      <c r="O246" s="247">
        <f>IF(M246&gt;0,M246*I246/Q246,0)*VLOOKUP(B246,'2-Kosten per locatie'!$A$14:$C$31,3,FALSE)</f>
        <v>0</v>
      </c>
      <c r="P246" s="334">
        <f>IF(L246="nio",0,IF(L246&gt;0,VLOOKUP(F246,'3-Productie normen'!A:O,VLOOKUP(L246,'3-Productie normen'!$B$38:$C$48,2,FALSE),FALSE)))</f>
        <v>0</v>
      </c>
      <c r="Q246" s="334">
        <f t="shared" si="10"/>
        <v>0</v>
      </c>
      <c r="R246" s="335" t="str">
        <f>VLOOKUP(F246,'3-Productie normen'!A:P,16,FALSE)</f>
        <v>B</v>
      </c>
      <c r="S246" s="335"/>
      <c r="U246" s="336">
        <f t="shared" si="11"/>
        <v>684</v>
      </c>
      <c r="V246" s="2"/>
    </row>
    <row r="247" spans="1:22" ht="14.1" customHeight="1">
      <c r="A247" s="75">
        <v>247</v>
      </c>
      <c r="B247" s="300" t="s">
        <v>39</v>
      </c>
      <c r="C247" s="493" t="s">
        <v>267</v>
      </c>
      <c r="D247" s="487" t="s">
        <v>476</v>
      </c>
      <c r="E247" s="488" t="s">
        <v>437</v>
      </c>
      <c r="F247" s="488" t="s">
        <v>110</v>
      </c>
      <c r="G247" s="488" t="s">
        <v>312</v>
      </c>
      <c r="H247" s="482" t="s">
        <v>139</v>
      </c>
      <c r="I247" s="498">
        <v>14.6</v>
      </c>
      <c r="J247" s="526"/>
      <c r="K247" s="333">
        <f t="shared" si="9"/>
        <v>200</v>
      </c>
      <c r="L247" s="534">
        <v>200</v>
      </c>
      <c r="M247" s="534"/>
      <c r="N247" s="247" t="e">
        <f>IF(L247="nio",0,IF(L247&gt;0,L247*I247/P247,0))*VLOOKUP(B247,'2-Kosten per locatie'!$A$14:$C$31,3,FALSE)</f>
        <v>#DIV/0!</v>
      </c>
      <c r="O247" s="247">
        <f>IF(M247&gt;0,M247*I247/Q247,0)*VLOOKUP(B247,'2-Kosten per locatie'!$A$14:$C$31,3,FALSE)</f>
        <v>0</v>
      </c>
      <c r="P247" s="334">
        <f>IF(L247="nio",0,IF(L247&gt;0,VLOOKUP(F247,'3-Productie normen'!A:O,VLOOKUP(L247,'3-Productie normen'!$B$38:$C$48,2,FALSE),FALSE)))</f>
        <v>0</v>
      </c>
      <c r="Q247" s="334">
        <f t="shared" si="10"/>
        <v>0</v>
      </c>
      <c r="R247" s="335" t="str">
        <f>VLOOKUP(F247,'3-Productie normen'!A:P,16,FALSE)</f>
        <v>B</v>
      </c>
      <c r="S247" s="335"/>
      <c r="U247" s="336">
        <f t="shared" si="11"/>
        <v>2920</v>
      </c>
      <c r="V247" s="2"/>
    </row>
    <row r="248" spans="1:22" ht="14.1" customHeight="1">
      <c r="A248" s="75">
        <v>248</v>
      </c>
      <c r="B248" s="300" t="s">
        <v>39</v>
      </c>
      <c r="C248" s="493" t="s">
        <v>267</v>
      </c>
      <c r="D248" s="487" t="s">
        <v>477</v>
      </c>
      <c r="E248" s="488" t="s">
        <v>247</v>
      </c>
      <c r="F248" s="300" t="s">
        <v>88</v>
      </c>
      <c r="G248" s="488" t="s">
        <v>312</v>
      </c>
      <c r="H248" s="482" t="s">
        <v>139</v>
      </c>
      <c r="I248" s="498">
        <v>9.1</v>
      </c>
      <c r="J248" s="526"/>
      <c r="K248" s="333">
        <f t="shared" si="9"/>
        <v>120</v>
      </c>
      <c r="L248" s="534">
        <v>120</v>
      </c>
      <c r="M248" s="534"/>
      <c r="N248" s="247" t="e">
        <f>IF(L248="nio",0,IF(L248&gt;0,L248*I248/P248,0))*VLOOKUP(B248,'2-Kosten per locatie'!$A$14:$C$31,3,FALSE)</f>
        <v>#DIV/0!</v>
      </c>
      <c r="O248" s="247">
        <f>IF(M248&gt;0,M248*I248/Q248,0)*VLOOKUP(B248,'2-Kosten per locatie'!$A$14:$C$31,3,FALSE)</f>
        <v>0</v>
      </c>
      <c r="P248" s="334">
        <f>IF(L248="nio",0,IF(L248&gt;0,VLOOKUP(F248,'3-Productie normen'!A:O,VLOOKUP(L248,'3-Productie normen'!$B$38:$C$48,2,FALSE),FALSE)))</f>
        <v>0</v>
      </c>
      <c r="Q248" s="334">
        <f t="shared" si="10"/>
        <v>0</v>
      </c>
      <c r="R248" s="335" t="str">
        <f>VLOOKUP(F248,'3-Productie normen'!A:P,16,FALSE)</f>
        <v>B</v>
      </c>
      <c r="S248" s="335"/>
      <c r="U248" s="336">
        <f t="shared" si="11"/>
        <v>1092</v>
      </c>
      <c r="V248" s="2"/>
    </row>
    <row r="249" spans="1:22" ht="14.1" customHeight="1">
      <c r="A249" s="75">
        <v>249</v>
      </c>
      <c r="B249" s="300" t="s">
        <v>39</v>
      </c>
      <c r="C249" s="493" t="s">
        <v>267</v>
      </c>
      <c r="D249" s="487" t="s">
        <v>478</v>
      </c>
      <c r="E249" s="488" t="s">
        <v>247</v>
      </c>
      <c r="F249" s="300" t="s">
        <v>88</v>
      </c>
      <c r="G249" s="488" t="s">
        <v>312</v>
      </c>
      <c r="H249" s="482" t="s">
        <v>139</v>
      </c>
      <c r="I249" s="498">
        <v>5.7</v>
      </c>
      <c r="J249" s="526"/>
      <c r="K249" s="333">
        <f t="shared" si="9"/>
        <v>120</v>
      </c>
      <c r="L249" s="534">
        <v>120</v>
      </c>
      <c r="M249" s="534"/>
      <c r="N249" s="247" t="e">
        <f>IF(L249="nio",0,IF(L249&gt;0,L249*I249/P249,0))*VLOOKUP(B249,'2-Kosten per locatie'!$A$14:$C$31,3,FALSE)</f>
        <v>#DIV/0!</v>
      </c>
      <c r="O249" s="247">
        <f>IF(M249&gt;0,M249*I249/Q249,0)*VLOOKUP(B249,'2-Kosten per locatie'!$A$14:$C$31,3,FALSE)</f>
        <v>0</v>
      </c>
      <c r="P249" s="334">
        <f>IF(L249="nio",0,IF(L249&gt;0,VLOOKUP(F249,'3-Productie normen'!A:O,VLOOKUP(L249,'3-Productie normen'!$B$38:$C$48,2,FALSE),FALSE)))</f>
        <v>0</v>
      </c>
      <c r="Q249" s="334">
        <f t="shared" si="10"/>
        <v>0</v>
      </c>
      <c r="R249" s="335" t="str">
        <f>VLOOKUP(F249,'3-Productie normen'!A:P,16,FALSE)</f>
        <v>B</v>
      </c>
      <c r="S249" s="335"/>
      <c r="U249" s="336">
        <f t="shared" si="11"/>
        <v>684</v>
      </c>
      <c r="V249" s="2"/>
    </row>
    <row r="250" spans="1:22" ht="14.1" customHeight="1">
      <c r="A250" s="75">
        <v>250</v>
      </c>
      <c r="B250" s="300" t="s">
        <v>39</v>
      </c>
      <c r="C250" s="493" t="s">
        <v>267</v>
      </c>
      <c r="D250" s="487" t="s">
        <v>479</v>
      </c>
      <c r="E250" s="488" t="s">
        <v>247</v>
      </c>
      <c r="F250" s="300" t="s">
        <v>88</v>
      </c>
      <c r="G250" s="488" t="s">
        <v>312</v>
      </c>
      <c r="H250" s="482" t="s">
        <v>139</v>
      </c>
      <c r="I250" s="498">
        <v>5.6</v>
      </c>
      <c r="J250" s="526"/>
      <c r="K250" s="333">
        <f t="shared" si="9"/>
        <v>120</v>
      </c>
      <c r="L250" s="534">
        <v>120</v>
      </c>
      <c r="M250" s="534"/>
      <c r="N250" s="247" t="e">
        <f>IF(L250="nio",0,IF(L250&gt;0,L250*I250/P250,0))*VLOOKUP(B250,'2-Kosten per locatie'!$A$14:$C$31,3,FALSE)</f>
        <v>#DIV/0!</v>
      </c>
      <c r="O250" s="247">
        <f>IF(M250&gt;0,M250*I250/Q250,0)*VLOOKUP(B250,'2-Kosten per locatie'!$A$14:$C$31,3,FALSE)</f>
        <v>0</v>
      </c>
      <c r="P250" s="334">
        <f>IF(L250="nio",0,IF(L250&gt;0,VLOOKUP(F250,'3-Productie normen'!A:O,VLOOKUP(L250,'3-Productie normen'!$B$38:$C$48,2,FALSE),FALSE)))</f>
        <v>0</v>
      </c>
      <c r="Q250" s="334">
        <f t="shared" si="10"/>
        <v>0</v>
      </c>
      <c r="R250" s="335" t="str">
        <f>VLOOKUP(F250,'3-Productie normen'!A:P,16,FALSE)</f>
        <v>B</v>
      </c>
      <c r="S250" s="335"/>
      <c r="U250" s="336">
        <f t="shared" si="11"/>
        <v>672</v>
      </c>
      <c r="V250" s="2"/>
    </row>
    <row r="251" spans="1:22" ht="14.1" customHeight="1">
      <c r="A251" s="75">
        <v>251</v>
      </c>
      <c r="B251" s="300" t="s">
        <v>39</v>
      </c>
      <c r="C251" s="493" t="s">
        <v>267</v>
      </c>
      <c r="D251" s="487" t="s">
        <v>480</v>
      </c>
      <c r="E251" s="488" t="s">
        <v>247</v>
      </c>
      <c r="F251" s="300" t="s">
        <v>88</v>
      </c>
      <c r="G251" s="488" t="s">
        <v>312</v>
      </c>
      <c r="H251" s="482" t="s">
        <v>139</v>
      </c>
      <c r="I251" s="498">
        <v>10.3</v>
      </c>
      <c r="J251" s="526"/>
      <c r="K251" s="333">
        <f t="shared" si="9"/>
        <v>120</v>
      </c>
      <c r="L251" s="534">
        <v>120</v>
      </c>
      <c r="M251" s="534"/>
      <c r="N251" s="247" t="e">
        <f>IF(L251="nio",0,IF(L251&gt;0,L251*I251/P251,0))*VLOOKUP(B251,'2-Kosten per locatie'!$A$14:$C$31,3,FALSE)</f>
        <v>#DIV/0!</v>
      </c>
      <c r="O251" s="247">
        <f>IF(M251&gt;0,M251*I251/Q251,0)*VLOOKUP(B251,'2-Kosten per locatie'!$A$14:$C$31,3,FALSE)</f>
        <v>0</v>
      </c>
      <c r="P251" s="334">
        <f>IF(L251="nio",0,IF(L251&gt;0,VLOOKUP(F251,'3-Productie normen'!A:O,VLOOKUP(L251,'3-Productie normen'!$B$38:$C$48,2,FALSE),FALSE)))</f>
        <v>0</v>
      </c>
      <c r="Q251" s="334">
        <f t="shared" si="10"/>
        <v>0</v>
      </c>
      <c r="R251" s="335" t="str">
        <f>VLOOKUP(F251,'3-Productie normen'!A:P,16,FALSE)</f>
        <v>B</v>
      </c>
      <c r="S251" s="335"/>
      <c r="U251" s="336">
        <f t="shared" si="11"/>
        <v>1236</v>
      </c>
      <c r="V251" s="2"/>
    </row>
    <row r="252" spans="1:22" ht="14.1" customHeight="1">
      <c r="A252" s="75">
        <v>252</v>
      </c>
      <c r="B252" s="300" t="s">
        <v>39</v>
      </c>
      <c r="C252" s="493" t="s">
        <v>267</v>
      </c>
      <c r="D252" s="487" t="s">
        <v>481</v>
      </c>
      <c r="E252" s="488" t="s">
        <v>345</v>
      </c>
      <c r="F252" s="300" t="s">
        <v>100</v>
      </c>
      <c r="G252" s="488" t="s">
        <v>312</v>
      </c>
      <c r="H252" s="482" t="s">
        <v>139</v>
      </c>
      <c r="I252" s="498">
        <v>54.3</v>
      </c>
      <c r="J252" s="526"/>
      <c r="K252" s="333">
        <f t="shared" si="9"/>
        <v>200</v>
      </c>
      <c r="L252" s="534">
        <v>200</v>
      </c>
      <c r="M252" s="534"/>
      <c r="N252" s="247" t="e">
        <f>IF(L252="nio",0,IF(L252&gt;0,L252*I252/P252,0))*VLOOKUP(B252,'2-Kosten per locatie'!$A$14:$C$31,3,FALSE)</f>
        <v>#DIV/0!</v>
      </c>
      <c r="O252" s="247">
        <f>IF(M252&gt;0,M252*I252/Q252,0)*VLOOKUP(B252,'2-Kosten per locatie'!$A$14:$C$31,3,FALSE)</f>
        <v>0</v>
      </c>
      <c r="P252" s="334">
        <f>IF(L252="nio",0,IF(L252&gt;0,VLOOKUP(F252,'3-Productie normen'!A:O,VLOOKUP(L252,'3-Productie normen'!$B$38:$C$48,2,FALSE),FALSE)))</f>
        <v>0</v>
      </c>
      <c r="Q252" s="334">
        <f t="shared" si="10"/>
        <v>0</v>
      </c>
      <c r="R252" s="335" t="str">
        <f>VLOOKUP(F252,'3-Productie normen'!A:P,16,FALSE)</f>
        <v>L</v>
      </c>
      <c r="S252" s="335"/>
      <c r="U252" s="336">
        <f t="shared" si="11"/>
        <v>10860</v>
      </c>
      <c r="V252" s="2"/>
    </row>
    <row r="253" spans="1:22" ht="14.1" customHeight="1">
      <c r="A253" s="75">
        <v>253</v>
      </c>
      <c r="B253" s="300" t="s">
        <v>39</v>
      </c>
      <c r="C253" s="493" t="s">
        <v>267</v>
      </c>
      <c r="D253" s="487" t="s">
        <v>482</v>
      </c>
      <c r="E253" s="488" t="s">
        <v>345</v>
      </c>
      <c r="F253" s="300" t="s">
        <v>100</v>
      </c>
      <c r="G253" s="488" t="s">
        <v>312</v>
      </c>
      <c r="H253" s="482" t="s">
        <v>139</v>
      </c>
      <c r="I253" s="498">
        <v>52.1</v>
      </c>
      <c r="J253" s="526"/>
      <c r="K253" s="333">
        <f t="shared" si="9"/>
        <v>200</v>
      </c>
      <c r="L253" s="534">
        <v>200</v>
      </c>
      <c r="M253" s="534"/>
      <c r="N253" s="247" t="e">
        <f>IF(L253="nio",0,IF(L253&gt;0,L253*I253/P253,0))*VLOOKUP(B253,'2-Kosten per locatie'!$A$14:$C$31,3,FALSE)</f>
        <v>#DIV/0!</v>
      </c>
      <c r="O253" s="247">
        <f>IF(M253&gt;0,M253*I253/Q253,0)*VLOOKUP(B253,'2-Kosten per locatie'!$A$14:$C$31,3,FALSE)</f>
        <v>0</v>
      </c>
      <c r="P253" s="334">
        <f>IF(L253="nio",0,IF(L253&gt;0,VLOOKUP(F253,'3-Productie normen'!A:O,VLOOKUP(L253,'3-Productie normen'!$B$38:$C$48,2,FALSE),FALSE)))</f>
        <v>0</v>
      </c>
      <c r="Q253" s="334">
        <f t="shared" si="10"/>
        <v>0</v>
      </c>
      <c r="R253" s="335" t="str">
        <f>VLOOKUP(F253,'3-Productie normen'!A:P,16,FALSE)</f>
        <v>L</v>
      </c>
      <c r="S253" s="335"/>
      <c r="U253" s="336">
        <f t="shared" si="11"/>
        <v>10420</v>
      </c>
      <c r="V253" s="2"/>
    </row>
    <row r="254" spans="1:22" ht="14.1" customHeight="1">
      <c r="A254" s="75">
        <v>254</v>
      </c>
      <c r="B254" s="300" t="s">
        <v>39</v>
      </c>
      <c r="C254" s="481" t="s">
        <v>267</v>
      </c>
      <c r="D254" s="507" t="s">
        <v>483</v>
      </c>
      <c r="E254" s="508" t="s">
        <v>345</v>
      </c>
      <c r="F254" s="300" t="s">
        <v>100</v>
      </c>
      <c r="G254" s="508" t="s">
        <v>312</v>
      </c>
      <c r="H254" s="482" t="s">
        <v>139</v>
      </c>
      <c r="I254" s="509">
        <v>52.6</v>
      </c>
      <c r="J254" s="526"/>
      <c r="K254" s="333">
        <f t="shared" si="9"/>
        <v>200</v>
      </c>
      <c r="L254" s="534">
        <v>200</v>
      </c>
      <c r="M254" s="534"/>
      <c r="N254" s="247" t="e">
        <f>IF(L254="nio",0,IF(L254&gt;0,L254*I254/P254,0))*VLOOKUP(B254,'2-Kosten per locatie'!$A$14:$C$31,3,FALSE)</f>
        <v>#DIV/0!</v>
      </c>
      <c r="O254" s="247">
        <f>IF(M254&gt;0,M254*I254/Q254,0)*VLOOKUP(B254,'2-Kosten per locatie'!$A$14:$C$31,3,FALSE)</f>
        <v>0</v>
      </c>
      <c r="P254" s="334">
        <f>IF(L254="nio",0,IF(L254&gt;0,VLOOKUP(F254,'3-Productie normen'!A:O,VLOOKUP(L254,'3-Productie normen'!$B$38:$C$48,2,FALSE),FALSE)))</f>
        <v>0</v>
      </c>
      <c r="Q254" s="334">
        <f t="shared" si="10"/>
        <v>0</v>
      </c>
      <c r="R254" s="335" t="str">
        <f>VLOOKUP(F254,'3-Productie normen'!A:P,16,FALSE)</f>
        <v>L</v>
      </c>
      <c r="S254" s="335"/>
      <c r="U254" s="336">
        <f t="shared" si="11"/>
        <v>10520</v>
      </c>
      <c r="V254" s="2"/>
    </row>
    <row r="255" spans="1:22" ht="14.1" customHeight="1">
      <c r="A255" s="75">
        <v>255</v>
      </c>
      <c r="B255" s="300" t="s">
        <v>39</v>
      </c>
      <c r="C255" s="481" t="s">
        <v>267</v>
      </c>
      <c r="D255" s="507" t="s">
        <v>484</v>
      </c>
      <c r="E255" s="508" t="s">
        <v>345</v>
      </c>
      <c r="F255" s="300" t="s">
        <v>100</v>
      </c>
      <c r="G255" s="508" t="s">
        <v>312</v>
      </c>
      <c r="H255" s="482" t="s">
        <v>139</v>
      </c>
      <c r="I255" s="509">
        <v>53.7</v>
      </c>
      <c r="J255" s="526"/>
      <c r="K255" s="333">
        <f t="shared" si="9"/>
        <v>200</v>
      </c>
      <c r="L255" s="534">
        <v>200</v>
      </c>
      <c r="M255" s="534"/>
      <c r="N255" s="247" t="e">
        <f>IF(L255="nio",0,IF(L255&gt;0,L255*I255/P255,0))*VLOOKUP(B255,'2-Kosten per locatie'!$A$14:$C$31,3,FALSE)</f>
        <v>#DIV/0!</v>
      </c>
      <c r="O255" s="247">
        <f>IF(M255&gt;0,M255*I255/Q255,0)*VLOOKUP(B255,'2-Kosten per locatie'!$A$14:$C$31,3,FALSE)</f>
        <v>0</v>
      </c>
      <c r="P255" s="334">
        <f>IF(L255="nio",0,IF(L255&gt;0,VLOOKUP(F255,'3-Productie normen'!A:O,VLOOKUP(L255,'3-Productie normen'!$B$38:$C$48,2,FALSE),FALSE)))</f>
        <v>0</v>
      </c>
      <c r="Q255" s="334">
        <f t="shared" si="10"/>
        <v>0</v>
      </c>
      <c r="R255" s="335" t="str">
        <f>VLOOKUP(F255,'3-Productie normen'!A:P,16,FALSE)</f>
        <v>L</v>
      </c>
      <c r="S255" s="335"/>
      <c r="U255" s="336">
        <f t="shared" si="11"/>
        <v>10740</v>
      </c>
      <c r="V255" s="2"/>
    </row>
    <row r="256" spans="1:22" ht="14.1" customHeight="1">
      <c r="A256" s="75">
        <v>256</v>
      </c>
      <c r="B256" s="300" t="s">
        <v>39</v>
      </c>
      <c r="C256" s="481" t="s">
        <v>267</v>
      </c>
      <c r="D256" s="507" t="s">
        <v>485</v>
      </c>
      <c r="E256" s="508" t="s">
        <v>345</v>
      </c>
      <c r="F256" s="300" t="s">
        <v>100</v>
      </c>
      <c r="G256" s="508" t="s">
        <v>312</v>
      </c>
      <c r="H256" s="482" t="s">
        <v>139</v>
      </c>
      <c r="I256" s="509">
        <v>56.6</v>
      </c>
      <c r="J256" s="526"/>
      <c r="K256" s="333">
        <f t="shared" si="9"/>
        <v>200</v>
      </c>
      <c r="L256" s="534">
        <v>200</v>
      </c>
      <c r="M256" s="534"/>
      <c r="N256" s="247" t="e">
        <f>IF(L256="nio",0,IF(L256&gt;0,L256*I256/P256,0))*VLOOKUP(B256,'2-Kosten per locatie'!$A$14:$C$31,3,FALSE)</f>
        <v>#DIV/0!</v>
      </c>
      <c r="O256" s="247">
        <f>IF(M256&gt;0,M256*I256/Q256,0)*VLOOKUP(B256,'2-Kosten per locatie'!$A$14:$C$31,3,FALSE)</f>
        <v>0</v>
      </c>
      <c r="P256" s="334">
        <f>IF(L256="nio",0,IF(L256&gt;0,VLOOKUP(F256,'3-Productie normen'!A:O,VLOOKUP(L256,'3-Productie normen'!$B$38:$C$48,2,FALSE),FALSE)))</f>
        <v>0</v>
      </c>
      <c r="Q256" s="334">
        <f t="shared" si="10"/>
        <v>0</v>
      </c>
      <c r="R256" s="335" t="str">
        <f>VLOOKUP(F256,'3-Productie normen'!A:P,16,FALSE)</f>
        <v>L</v>
      </c>
      <c r="S256" s="335"/>
      <c r="U256" s="336">
        <f t="shared" si="11"/>
        <v>11320</v>
      </c>
      <c r="V256" s="2"/>
    </row>
    <row r="257" spans="1:22" ht="14.1" customHeight="1">
      <c r="A257" s="75">
        <v>257</v>
      </c>
      <c r="B257" s="300" t="s">
        <v>39</v>
      </c>
      <c r="C257" s="493" t="s">
        <v>267</v>
      </c>
      <c r="D257" s="507" t="s">
        <v>486</v>
      </c>
      <c r="E257" s="508" t="s">
        <v>435</v>
      </c>
      <c r="F257" s="72" t="s">
        <v>97</v>
      </c>
      <c r="G257" s="508" t="s">
        <v>312</v>
      </c>
      <c r="H257" s="482" t="s">
        <v>139</v>
      </c>
      <c r="I257" s="509">
        <v>14.1</v>
      </c>
      <c r="J257" s="526"/>
      <c r="K257" s="333">
        <f t="shared" si="9"/>
        <v>200</v>
      </c>
      <c r="L257" s="534">
        <v>200</v>
      </c>
      <c r="M257" s="534"/>
      <c r="N257" s="247" t="e">
        <f>IF(L257="nio",0,IF(L257&gt;0,L257*I257/P257,0))*VLOOKUP(B257,'2-Kosten per locatie'!$A$14:$C$31,3,FALSE)</f>
        <v>#DIV/0!</v>
      </c>
      <c r="O257" s="247">
        <f>IF(M257&gt;0,M257*I257/Q257,0)*VLOOKUP(B257,'2-Kosten per locatie'!$A$14:$C$31,3,FALSE)</f>
        <v>0</v>
      </c>
      <c r="P257" s="334">
        <f>IF(L257="nio",0,IF(L257&gt;0,VLOOKUP(F257,'3-Productie normen'!A:O,VLOOKUP(L257,'3-Productie normen'!$B$38:$C$48,2,FALSE),FALSE)))</f>
        <v>0</v>
      </c>
      <c r="Q257" s="334">
        <f t="shared" si="10"/>
        <v>0</v>
      </c>
      <c r="R257" s="335" t="str">
        <f>VLOOKUP(F257,'3-Productie normen'!A:P,16,FALSE)</f>
        <v>V</v>
      </c>
      <c r="S257" s="335"/>
      <c r="U257" s="336">
        <f t="shared" si="11"/>
        <v>2820</v>
      </c>
      <c r="V257" s="2"/>
    </row>
    <row r="258" spans="1:22" ht="14.1" customHeight="1">
      <c r="A258" s="75">
        <v>258</v>
      </c>
      <c r="B258" s="300" t="s">
        <v>39</v>
      </c>
      <c r="C258" s="493" t="s">
        <v>267</v>
      </c>
      <c r="D258" s="507" t="s">
        <v>487</v>
      </c>
      <c r="E258" s="508" t="s">
        <v>488</v>
      </c>
      <c r="F258" s="72" t="s">
        <v>88</v>
      </c>
      <c r="G258" s="508" t="s">
        <v>312</v>
      </c>
      <c r="H258" s="482" t="s">
        <v>139</v>
      </c>
      <c r="I258" s="509">
        <v>35.799999999999997</v>
      </c>
      <c r="J258" s="526"/>
      <c r="K258" s="333">
        <f t="shared" si="9"/>
        <v>120</v>
      </c>
      <c r="L258" s="534">
        <v>120</v>
      </c>
      <c r="M258" s="534"/>
      <c r="N258" s="247" t="e">
        <f>IF(L258="nio",0,IF(L258&gt;0,L258*I258/P258,0))*VLOOKUP(B258,'2-Kosten per locatie'!$A$14:$C$31,3,FALSE)</f>
        <v>#DIV/0!</v>
      </c>
      <c r="O258" s="247">
        <f>IF(M258&gt;0,M258*I258/Q258,0)*VLOOKUP(B258,'2-Kosten per locatie'!$A$14:$C$31,3,FALSE)</f>
        <v>0</v>
      </c>
      <c r="P258" s="334">
        <f>IF(L258="nio",0,IF(L258&gt;0,VLOOKUP(F258,'3-Productie normen'!A:O,VLOOKUP(L258,'3-Productie normen'!$B$38:$C$48,2,FALSE),FALSE)))</f>
        <v>0</v>
      </c>
      <c r="Q258" s="334">
        <f t="shared" si="10"/>
        <v>0</v>
      </c>
      <c r="R258" s="335" t="str">
        <f>VLOOKUP(F258,'3-Productie normen'!A:P,16,FALSE)</f>
        <v>B</v>
      </c>
      <c r="S258" s="335"/>
      <c r="U258" s="336">
        <f t="shared" si="11"/>
        <v>4296</v>
      </c>
      <c r="V258" s="2"/>
    </row>
    <row r="259" spans="1:22" ht="14.1" customHeight="1">
      <c r="A259" s="75">
        <v>259</v>
      </c>
      <c r="B259" s="300" t="s">
        <v>39</v>
      </c>
      <c r="C259" s="493" t="s">
        <v>267</v>
      </c>
      <c r="D259" s="507" t="s">
        <v>489</v>
      </c>
      <c r="E259" s="508" t="s">
        <v>490</v>
      </c>
      <c r="F259" s="72" t="s">
        <v>88</v>
      </c>
      <c r="G259" s="508" t="s">
        <v>312</v>
      </c>
      <c r="H259" s="482" t="s">
        <v>139</v>
      </c>
      <c r="I259" s="509">
        <v>25.2</v>
      </c>
      <c r="J259" s="526"/>
      <c r="K259" s="333">
        <f t="shared" si="9"/>
        <v>120</v>
      </c>
      <c r="L259" s="534">
        <v>120</v>
      </c>
      <c r="M259" s="534"/>
      <c r="N259" s="247" t="e">
        <f>IF(L259="nio",0,IF(L259&gt;0,L259*I259/P259,0))*VLOOKUP(B259,'2-Kosten per locatie'!$A$14:$C$31,3,FALSE)</f>
        <v>#DIV/0!</v>
      </c>
      <c r="O259" s="247">
        <f>IF(M259&gt;0,M259*I259/Q259,0)*VLOOKUP(B259,'2-Kosten per locatie'!$A$14:$C$31,3,FALSE)</f>
        <v>0</v>
      </c>
      <c r="P259" s="334">
        <f>IF(L259="nio",0,IF(L259&gt;0,VLOOKUP(F259,'3-Productie normen'!A:O,VLOOKUP(L259,'3-Productie normen'!$B$38:$C$48,2,FALSE),FALSE)))</f>
        <v>0</v>
      </c>
      <c r="Q259" s="334">
        <f t="shared" si="10"/>
        <v>0</v>
      </c>
      <c r="R259" s="335" t="str">
        <f>VLOOKUP(F259,'3-Productie normen'!A:P,16,FALSE)</f>
        <v>B</v>
      </c>
      <c r="S259" s="335"/>
      <c r="U259" s="336">
        <f t="shared" si="11"/>
        <v>3024</v>
      </c>
      <c r="V259" s="2"/>
    </row>
    <row r="260" spans="1:22" ht="14.1" customHeight="1">
      <c r="A260" s="75">
        <v>260</v>
      </c>
      <c r="B260" s="300" t="s">
        <v>39</v>
      </c>
      <c r="C260" s="493" t="s">
        <v>267</v>
      </c>
      <c r="D260" s="507" t="s">
        <v>491</v>
      </c>
      <c r="E260" s="508" t="s">
        <v>492</v>
      </c>
      <c r="F260" s="508" t="s">
        <v>88</v>
      </c>
      <c r="G260" s="508" t="s">
        <v>312</v>
      </c>
      <c r="H260" s="482" t="s">
        <v>139</v>
      </c>
      <c r="I260" s="509">
        <v>28.3</v>
      </c>
      <c r="J260" s="526"/>
      <c r="K260" s="333">
        <f t="shared" si="9"/>
        <v>120</v>
      </c>
      <c r="L260" s="534">
        <v>120</v>
      </c>
      <c r="M260" s="534"/>
      <c r="N260" s="247" t="e">
        <f>IF(L260="nio",0,IF(L260&gt;0,L260*I260/P260,0))*VLOOKUP(B260,'2-Kosten per locatie'!$A$14:$C$31,3,FALSE)</f>
        <v>#DIV/0!</v>
      </c>
      <c r="O260" s="247">
        <f>IF(M260&gt;0,M260*I260/Q260,0)*VLOOKUP(B260,'2-Kosten per locatie'!$A$14:$C$31,3,FALSE)</f>
        <v>0</v>
      </c>
      <c r="P260" s="334">
        <f>IF(L260="nio",0,IF(L260&gt;0,VLOOKUP(F260,'3-Productie normen'!A:O,VLOOKUP(L260,'3-Productie normen'!$B$38:$C$48,2,FALSE),FALSE)))</f>
        <v>0</v>
      </c>
      <c r="Q260" s="334">
        <f t="shared" si="10"/>
        <v>0</v>
      </c>
      <c r="R260" s="335" t="str">
        <f>VLOOKUP(F260,'3-Productie normen'!A:P,16,FALSE)</f>
        <v>B</v>
      </c>
      <c r="S260" s="335"/>
      <c r="U260" s="336">
        <f t="shared" si="11"/>
        <v>3396</v>
      </c>
      <c r="V260" s="2"/>
    </row>
    <row r="261" spans="1:22" ht="14.1" customHeight="1">
      <c r="A261" s="75">
        <v>261</v>
      </c>
      <c r="B261" s="300" t="s">
        <v>39</v>
      </c>
      <c r="C261" s="493" t="s">
        <v>267</v>
      </c>
      <c r="D261" s="507" t="s">
        <v>493</v>
      </c>
      <c r="E261" s="508" t="s">
        <v>494</v>
      </c>
      <c r="F261" s="72" t="s">
        <v>97</v>
      </c>
      <c r="G261" s="508" t="s">
        <v>312</v>
      </c>
      <c r="H261" s="482" t="s">
        <v>139</v>
      </c>
      <c r="I261" s="509">
        <v>41.4</v>
      </c>
      <c r="J261" s="526"/>
      <c r="K261" s="333">
        <f t="shared" si="9"/>
        <v>200</v>
      </c>
      <c r="L261" s="534">
        <v>200</v>
      </c>
      <c r="M261" s="534"/>
      <c r="N261" s="247" t="e">
        <f>IF(L261="nio",0,IF(L261&gt;0,L261*I261/P261,0))*VLOOKUP(B261,'2-Kosten per locatie'!$A$14:$C$31,3,FALSE)</f>
        <v>#DIV/0!</v>
      </c>
      <c r="O261" s="247">
        <f>IF(M261&gt;0,M261*I261/Q261,0)*VLOOKUP(B261,'2-Kosten per locatie'!$A$14:$C$31,3,FALSE)</f>
        <v>0</v>
      </c>
      <c r="P261" s="334">
        <f>IF(L261="nio",0,IF(L261&gt;0,VLOOKUP(F261,'3-Productie normen'!A:O,VLOOKUP(L261,'3-Productie normen'!$B$38:$C$48,2,FALSE),FALSE)))</f>
        <v>0</v>
      </c>
      <c r="Q261" s="334">
        <f t="shared" si="10"/>
        <v>0</v>
      </c>
      <c r="R261" s="335" t="str">
        <f>VLOOKUP(F261,'3-Productie normen'!A:P,16,FALSE)</f>
        <v>V</v>
      </c>
      <c r="S261" s="335"/>
      <c r="U261" s="336">
        <f t="shared" si="11"/>
        <v>8280</v>
      </c>
      <c r="V261" s="2"/>
    </row>
    <row r="262" spans="1:22" ht="14.1" customHeight="1">
      <c r="A262" s="75">
        <v>262</v>
      </c>
      <c r="B262" s="300" t="s">
        <v>39</v>
      </c>
      <c r="C262" s="493" t="s">
        <v>267</v>
      </c>
      <c r="D262" s="507" t="s">
        <v>495</v>
      </c>
      <c r="E262" s="508" t="s">
        <v>247</v>
      </c>
      <c r="F262" s="300" t="s">
        <v>88</v>
      </c>
      <c r="G262" s="508" t="s">
        <v>312</v>
      </c>
      <c r="H262" s="482" t="s">
        <v>139</v>
      </c>
      <c r="I262" s="509">
        <v>8.6999999999999993</v>
      </c>
      <c r="J262" s="526"/>
      <c r="K262" s="333">
        <f t="shared" si="9"/>
        <v>120</v>
      </c>
      <c r="L262" s="534">
        <v>120</v>
      </c>
      <c r="M262" s="534"/>
      <c r="N262" s="247" t="e">
        <f>IF(L262="nio",0,IF(L262&gt;0,L262*I262/P262,0))*VLOOKUP(B262,'2-Kosten per locatie'!$A$14:$C$31,3,FALSE)</f>
        <v>#DIV/0!</v>
      </c>
      <c r="O262" s="247">
        <f>IF(M262&gt;0,M262*I262/Q262,0)*VLOOKUP(B262,'2-Kosten per locatie'!$A$14:$C$31,3,FALSE)</f>
        <v>0</v>
      </c>
      <c r="P262" s="334">
        <f>IF(L262="nio",0,IF(L262&gt;0,VLOOKUP(F262,'3-Productie normen'!A:O,VLOOKUP(L262,'3-Productie normen'!$B$38:$C$48,2,FALSE),FALSE)))</f>
        <v>0</v>
      </c>
      <c r="Q262" s="334">
        <f t="shared" si="10"/>
        <v>0</v>
      </c>
      <c r="R262" s="335" t="str">
        <f>VLOOKUP(F262,'3-Productie normen'!A:P,16,FALSE)</f>
        <v>B</v>
      </c>
      <c r="S262" s="335"/>
      <c r="U262" s="336">
        <f t="shared" si="11"/>
        <v>1044</v>
      </c>
      <c r="V262" s="2"/>
    </row>
    <row r="263" spans="1:22" ht="14.1" customHeight="1">
      <c r="A263" s="75">
        <v>263</v>
      </c>
      <c r="B263" s="300" t="s">
        <v>39</v>
      </c>
      <c r="C263" s="493" t="s">
        <v>267</v>
      </c>
      <c r="D263" s="507" t="s">
        <v>496</v>
      </c>
      <c r="E263" s="508" t="s">
        <v>497</v>
      </c>
      <c r="F263" s="300" t="s">
        <v>88</v>
      </c>
      <c r="G263" s="508" t="s">
        <v>312</v>
      </c>
      <c r="H263" s="482" t="s">
        <v>139</v>
      </c>
      <c r="I263" s="509">
        <v>23.3</v>
      </c>
      <c r="J263" s="526"/>
      <c r="K263" s="333">
        <f t="shared" si="9"/>
        <v>120</v>
      </c>
      <c r="L263" s="534">
        <v>120</v>
      </c>
      <c r="M263" s="534"/>
      <c r="N263" s="247" t="e">
        <f>IF(L263="nio",0,IF(L263&gt;0,L263*I263/P263,0))*VLOOKUP(B263,'2-Kosten per locatie'!$A$14:$C$31,3,FALSE)</f>
        <v>#DIV/0!</v>
      </c>
      <c r="O263" s="247">
        <f>IF(M263&gt;0,M263*I263/Q263,0)*VLOOKUP(B263,'2-Kosten per locatie'!$A$14:$C$31,3,FALSE)</f>
        <v>0</v>
      </c>
      <c r="P263" s="334">
        <f>IF(L263="nio",0,IF(L263&gt;0,VLOOKUP(F263,'3-Productie normen'!A:O,VLOOKUP(L263,'3-Productie normen'!$B$38:$C$48,2,FALSE),FALSE)))</f>
        <v>0</v>
      </c>
      <c r="Q263" s="334">
        <f t="shared" si="10"/>
        <v>0</v>
      </c>
      <c r="R263" s="335" t="str">
        <f>VLOOKUP(F263,'3-Productie normen'!A:P,16,FALSE)</f>
        <v>B</v>
      </c>
      <c r="S263" s="335"/>
      <c r="U263" s="336">
        <f t="shared" si="11"/>
        <v>2796</v>
      </c>
      <c r="V263" s="2"/>
    </row>
    <row r="264" spans="1:22" ht="14.1" customHeight="1">
      <c r="A264" s="75">
        <v>264</v>
      </c>
      <c r="B264" s="300" t="s">
        <v>39</v>
      </c>
      <c r="C264" s="493" t="s">
        <v>267</v>
      </c>
      <c r="D264" s="507" t="s">
        <v>498</v>
      </c>
      <c r="E264" s="508" t="s">
        <v>247</v>
      </c>
      <c r="F264" s="300" t="s">
        <v>88</v>
      </c>
      <c r="G264" s="508" t="s">
        <v>312</v>
      </c>
      <c r="H264" s="482" t="s">
        <v>139</v>
      </c>
      <c r="I264" s="509">
        <v>16.600000000000001</v>
      </c>
      <c r="J264" s="526"/>
      <c r="K264" s="333">
        <f t="shared" ref="K264:K327" si="12">SUM(L264:M264)</f>
        <v>120</v>
      </c>
      <c r="L264" s="534">
        <v>120</v>
      </c>
      <c r="M264" s="534"/>
      <c r="N264" s="247" t="e">
        <f>IF(L264="nio",0,IF(L264&gt;0,L264*I264/P264,0))*VLOOKUP(B264,'2-Kosten per locatie'!$A$14:$C$31,3,FALSE)</f>
        <v>#DIV/0!</v>
      </c>
      <c r="O264" s="247">
        <f>IF(M264&gt;0,M264*I264/Q264,0)*VLOOKUP(B264,'2-Kosten per locatie'!$A$14:$C$31,3,FALSE)</f>
        <v>0</v>
      </c>
      <c r="P264" s="334">
        <f>IF(L264="nio",0,IF(L264&gt;0,VLOOKUP(F264,'3-Productie normen'!A:O,VLOOKUP(L264,'3-Productie normen'!$B$38:$C$48,2,FALSE),FALSE)))</f>
        <v>0</v>
      </c>
      <c r="Q264" s="334">
        <f t="shared" ref="Q264:Q327" si="13">IF(M264&gt;0,P264*$Q$8,0)</f>
        <v>0</v>
      </c>
      <c r="R264" s="335" t="str">
        <f>VLOOKUP(F264,'3-Productie normen'!A:P,16,FALSE)</f>
        <v>B</v>
      </c>
      <c r="S264" s="335"/>
      <c r="U264" s="336">
        <f t="shared" ref="U264:U327" si="14">K264*I264</f>
        <v>1992.0000000000002</v>
      </c>
      <c r="V264" s="2"/>
    </row>
    <row r="265" spans="1:22" ht="14.1" customHeight="1">
      <c r="A265" s="75">
        <v>265</v>
      </c>
      <c r="B265" s="300" t="s">
        <v>39</v>
      </c>
      <c r="C265" s="493" t="s">
        <v>267</v>
      </c>
      <c r="D265" s="507" t="s">
        <v>499</v>
      </c>
      <c r="E265" s="508" t="s">
        <v>169</v>
      </c>
      <c r="F265" s="300" t="s">
        <v>88</v>
      </c>
      <c r="G265" s="508" t="s">
        <v>312</v>
      </c>
      <c r="H265" s="482" t="s">
        <v>139</v>
      </c>
      <c r="I265" s="509">
        <v>4.7</v>
      </c>
      <c r="J265" s="526"/>
      <c r="K265" s="333">
        <f t="shared" si="12"/>
        <v>120</v>
      </c>
      <c r="L265" s="534">
        <v>120</v>
      </c>
      <c r="M265" s="534"/>
      <c r="N265" s="247" t="e">
        <f>IF(L265="nio",0,IF(L265&gt;0,L265*I265/P265,0))*VLOOKUP(B265,'2-Kosten per locatie'!$A$14:$C$31,3,FALSE)</f>
        <v>#DIV/0!</v>
      </c>
      <c r="O265" s="247">
        <f>IF(M265&gt;0,M265*I265/Q265,0)*VLOOKUP(B265,'2-Kosten per locatie'!$A$14:$C$31,3,FALSE)</f>
        <v>0</v>
      </c>
      <c r="P265" s="334">
        <f>IF(L265="nio",0,IF(L265&gt;0,VLOOKUP(F265,'3-Productie normen'!A:O,VLOOKUP(L265,'3-Productie normen'!$B$38:$C$48,2,FALSE),FALSE)))</f>
        <v>0</v>
      </c>
      <c r="Q265" s="334">
        <f t="shared" si="13"/>
        <v>0</v>
      </c>
      <c r="R265" s="335" t="str">
        <f>VLOOKUP(F265,'3-Productie normen'!A:P,16,FALSE)</f>
        <v>B</v>
      </c>
      <c r="S265" s="335"/>
      <c r="U265" s="336">
        <f t="shared" si="14"/>
        <v>564</v>
      </c>
      <c r="V265" s="2"/>
    </row>
    <row r="266" spans="1:22" ht="14.1" customHeight="1">
      <c r="A266" s="75">
        <v>266</v>
      </c>
      <c r="B266" s="300" t="s">
        <v>39</v>
      </c>
      <c r="C266" s="493" t="s">
        <v>267</v>
      </c>
      <c r="D266" s="507" t="s">
        <v>500</v>
      </c>
      <c r="E266" s="508" t="s">
        <v>501</v>
      </c>
      <c r="F266" s="72" t="s">
        <v>99</v>
      </c>
      <c r="G266" s="508" t="s">
        <v>312</v>
      </c>
      <c r="H266" s="482" t="s">
        <v>139</v>
      </c>
      <c r="I266" s="509">
        <v>19.399999999999999</v>
      </c>
      <c r="J266" s="526"/>
      <c r="K266" s="333">
        <f t="shared" si="12"/>
        <v>400</v>
      </c>
      <c r="L266" s="534">
        <v>200</v>
      </c>
      <c r="M266" s="534">
        <v>200</v>
      </c>
      <c r="N266" s="247" t="e">
        <f>IF(L266="nio",0,IF(L266&gt;0,L266*I266/P266,0))*VLOOKUP(B266,'2-Kosten per locatie'!$A$14:$C$31,3,FALSE)</f>
        <v>#DIV/0!</v>
      </c>
      <c r="O266" s="247" t="e">
        <f>IF(M266&gt;0,M266*I266/Q266,0)*VLOOKUP(B266,'2-Kosten per locatie'!$A$14:$C$31,3,FALSE)</f>
        <v>#DIV/0!</v>
      </c>
      <c r="P266" s="334">
        <f>IF(L266="nio",0,IF(L266&gt;0,VLOOKUP(F266,'3-Productie normen'!A:O,VLOOKUP(L266,'3-Productie normen'!$B$38:$C$48,2,FALSE),FALSE)))</f>
        <v>0</v>
      </c>
      <c r="Q266" s="334">
        <f t="shared" si="13"/>
        <v>0</v>
      </c>
      <c r="R266" s="335" t="str">
        <f>VLOOKUP(F266,'3-Productie normen'!A:P,16,FALSE)</f>
        <v>S</v>
      </c>
      <c r="S266" s="335"/>
      <c r="U266" s="336">
        <f t="shared" si="14"/>
        <v>7759.9999999999991</v>
      </c>
      <c r="V266" s="2"/>
    </row>
    <row r="267" spans="1:22" ht="14.1" customHeight="1">
      <c r="A267" s="75">
        <v>267</v>
      </c>
      <c r="B267" s="300" t="s">
        <v>39</v>
      </c>
      <c r="C267" s="493" t="s">
        <v>267</v>
      </c>
      <c r="D267" s="507" t="s">
        <v>502</v>
      </c>
      <c r="E267" s="508" t="s">
        <v>467</v>
      </c>
      <c r="F267" s="316" t="s">
        <v>93</v>
      </c>
      <c r="G267" s="508" t="s">
        <v>468</v>
      </c>
      <c r="H267" s="482" t="s">
        <v>197</v>
      </c>
      <c r="I267" s="509">
        <v>5.9</v>
      </c>
      <c r="J267" s="526"/>
      <c r="K267" s="333">
        <f t="shared" si="12"/>
        <v>400</v>
      </c>
      <c r="L267" s="534">
        <v>200</v>
      </c>
      <c r="M267" s="534">
        <v>200</v>
      </c>
      <c r="N267" s="247" t="e">
        <f>IF(L267="nio",0,IF(L267&gt;0,L267*I267/P267,0))*VLOOKUP(B267,'2-Kosten per locatie'!$A$14:$C$31,3,FALSE)</f>
        <v>#DIV/0!</v>
      </c>
      <c r="O267" s="247" t="e">
        <f>IF(M267&gt;0,M267*I267/Q267,0)*VLOOKUP(B267,'2-Kosten per locatie'!$A$14:$C$31,3,FALSE)</f>
        <v>#DIV/0!</v>
      </c>
      <c r="P267" s="334">
        <f>IF(L267="nio",0,IF(L267&gt;0,VLOOKUP(F267,'3-Productie normen'!A:O,VLOOKUP(L267,'3-Productie normen'!$B$38:$C$48,2,FALSE),FALSE)))</f>
        <v>0</v>
      </c>
      <c r="Q267" s="334">
        <f t="shared" si="13"/>
        <v>0</v>
      </c>
      <c r="R267" s="335" t="str">
        <f>VLOOKUP(F267,'3-Productie normen'!A:P,16,FALSE)</f>
        <v>S</v>
      </c>
      <c r="S267" s="335"/>
      <c r="U267" s="336">
        <f t="shared" si="14"/>
        <v>2360</v>
      </c>
      <c r="V267" s="2"/>
    </row>
    <row r="268" spans="1:22" ht="14.1" customHeight="1">
      <c r="A268" s="75">
        <v>268</v>
      </c>
      <c r="B268" s="300" t="s">
        <v>39</v>
      </c>
      <c r="C268" s="493" t="s">
        <v>267</v>
      </c>
      <c r="D268" s="507" t="s">
        <v>503</v>
      </c>
      <c r="E268" s="508" t="s">
        <v>186</v>
      </c>
      <c r="F268" s="508" t="s">
        <v>106</v>
      </c>
      <c r="G268" s="508" t="s">
        <v>312</v>
      </c>
      <c r="H268" s="482" t="s">
        <v>139</v>
      </c>
      <c r="I268" s="509">
        <v>1.2</v>
      </c>
      <c r="J268" s="526"/>
      <c r="K268" s="333">
        <f t="shared" si="12"/>
        <v>400</v>
      </c>
      <c r="L268" s="534">
        <v>200</v>
      </c>
      <c r="M268" s="534">
        <v>200</v>
      </c>
      <c r="N268" s="247" t="e">
        <f>IF(L268="nio",0,IF(L268&gt;0,L268*I268/P268,0))*VLOOKUP(B268,'2-Kosten per locatie'!$A$14:$C$31,3,FALSE)</f>
        <v>#DIV/0!</v>
      </c>
      <c r="O268" s="247" t="e">
        <f>IF(M268&gt;0,M268*I268/Q268,0)*VLOOKUP(B268,'2-Kosten per locatie'!$A$14:$C$31,3,FALSE)</f>
        <v>#DIV/0!</v>
      </c>
      <c r="P268" s="334">
        <f>IF(L268="nio",0,IF(L268&gt;0,VLOOKUP(F268,'3-Productie normen'!A:O,VLOOKUP(L268,'3-Productie normen'!$B$38:$C$48,2,FALSE),FALSE)))</f>
        <v>0</v>
      </c>
      <c r="Q268" s="334">
        <f t="shared" si="13"/>
        <v>0</v>
      </c>
      <c r="R268" s="335" t="str">
        <f>VLOOKUP(F268,'3-Productie normen'!A:P,16,FALSE)</f>
        <v>S</v>
      </c>
      <c r="S268" s="335"/>
      <c r="U268" s="336">
        <f t="shared" si="14"/>
        <v>480</v>
      </c>
      <c r="V268" s="2"/>
    </row>
    <row r="269" spans="1:22" ht="14.1" customHeight="1">
      <c r="A269" s="75">
        <v>269</v>
      </c>
      <c r="B269" s="300" t="s">
        <v>39</v>
      </c>
      <c r="C269" s="493" t="s">
        <v>267</v>
      </c>
      <c r="D269" s="507" t="s">
        <v>504</v>
      </c>
      <c r="E269" s="508" t="s">
        <v>186</v>
      </c>
      <c r="F269" s="300" t="s">
        <v>106</v>
      </c>
      <c r="G269" s="508" t="s">
        <v>312</v>
      </c>
      <c r="H269" s="482" t="s">
        <v>139</v>
      </c>
      <c r="I269" s="509">
        <v>1.2</v>
      </c>
      <c r="J269" s="526"/>
      <c r="K269" s="333">
        <f t="shared" si="12"/>
        <v>400</v>
      </c>
      <c r="L269" s="534">
        <v>200</v>
      </c>
      <c r="M269" s="534">
        <v>200</v>
      </c>
      <c r="N269" s="247" t="e">
        <f>IF(L269="nio",0,IF(L269&gt;0,L269*I269/P269,0))*VLOOKUP(B269,'2-Kosten per locatie'!$A$14:$C$31,3,FALSE)</f>
        <v>#DIV/0!</v>
      </c>
      <c r="O269" s="247" t="e">
        <f>IF(M269&gt;0,M269*I269/Q269,0)*VLOOKUP(B269,'2-Kosten per locatie'!$A$14:$C$31,3,FALSE)</f>
        <v>#DIV/0!</v>
      </c>
      <c r="P269" s="334">
        <f>IF(L269="nio",0,IF(L269&gt;0,VLOOKUP(F269,'3-Productie normen'!A:O,VLOOKUP(L269,'3-Productie normen'!$B$38:$C$48,2,FALSE),FALSE)))</f>
        <v>0</v>
      </c>
      <c r="Q269" s="334">
        <f t="shared" si="13"/>
        <v>0</v>
      </c>
      <c r="R269" s="335" t="str">
        <f>VLOOKUP(F269,'3-Productie normen'!A:P,16,FALSE)</f>
        <v>S</v>
      </c>
      <c r="S269" s="335"/>
      <c r="U269" s="336">
        <f t="shared" si="14"/>
        <v>480</v>
      </c>
      <c r="V269" s="2"/>
    </row>
    <row r="270" spans="1:22" ht="14.1" customHeight="1">
      <c r="A270" s="75">
        <v>270</v>
      </c>
      <c r="B270" s="300" t="s">
        <v>39</v>
      </c>
      <c r="C270" s="493" t="s">
        <v>267</v>
      </c>
      <c r="D270" s="507" t="s">
        <v>505</v>
      </c>
      <c r="E270" s="508" t="s">
        <v>467</v>
      </c>
      <c r="F270" s="316" t="s">
        <v>93</v>
      </c>
      <c r="G270" s="508" t="s">
        <v>468</v>
      </c>
      <c r="H270" s="482" t="s">
        <v>197</v>
      </c>
      <c r="I270" s="509">
        <v>6.1</v>
      </c>
      <c r="J270" s="526"/>
      <c r="K270" s="333">
        <f t="shared" si="12"/>
        <v>400</v>
      </c>
      <c r="L270" s="534">
        <v>200</v>
      </c>
      <c r="M270" s="534">
        <v>200</v>
      </c>
      <c r="N270" s="247" t="e">
        <f>IF(L270="nio",0,IF(L270&gt;0,L270*I270/P270,0))*VLOOKUP(B270,'2-Kosten per locatie'!$A$14:$C$31,3,FALSE)</f>
        <v>#DIV/0!</v>
      </c>
      <c r="O270" s="247" t="e">
        <f>IF(M270&gt;0,M270*I270/Q270,0)*VLOOKUP(B270,'2-Kosten per locatie'!$A$14:$C$31,3,FALSE)</f>
        <v>#DIV/0!</v>
      </c>
      <c r="P270" s="334">
        <f>IF(L270="nio",0,IF(L270&gt;0,VLOOKUP(F270,'3-Productie normen'!A:O,VLOOKUP(L270,'3-Productie normen'!$B$38:$C$48,2,FALSE),FALSE)))</f>
        <v>0</v>
      </c>
      <c r="Q270" s="334">
        <f t="shared" si="13"/>
        <v>0</v>
      </c>
      <c r="R270" s="335" t="str">
        <f>VLOOKUP(F270,'3-Productie normen'!A:P,16,FALSE)</f>
        <v>S</v>
      </c>
      <c r="S270" s="335"/>
      <c r="U270" s="336">
        <f t="shared" si="14"/>
        <v>2440</v>
      </c>
      <c r="V270" s="2"/>
    </row>
    <row r="271" spans="1:22" ht="14.1" customHeight="1">
      <c r="A271" s="75">
        <v>271</v>
      </c>
      <c r="B271" s="300" t="s">
        <v>39</v>
      </c>
      <c r="C271" s="493" t="s">
        <v>267</v>
      </c>
      <c r="D271" s="507" t="s">
        <v>506</v>
      </c>
      <c r="E271" s="508" t="s">
        <v>501</v>
      </c>
      <c r="F271" s="72" t="s">
        <v>99</v>
      </c>
      <c r="G271" s="508" t="s">
        <v>312</v>
      </c>
      <c r="H271" s="482" t="s">
        <v>139</v>
      </c>
      <c r="I271" s="509">
        <v>19.3</v>
      </c>
      <c r="J271" s="526"/>
      <c r="K271" s="333">
        <f t="shared" si="12"/>
        <v>400</v>
      </c>
      <c r="L271" s="534">
        <v>200</v>
      </c>
      <c r="M271" s="534">
        <v>200</v>
      </c>
      <c r="N271" s="247" t="e">
        <f>IF(L271="nio",0,IF(L271&gt;0,L271*I271/P271,0))*VLOOKUP(B271,'2-Kosten per locatie'!$A$14:$C$31,3,FALSE)</f>
        <v>#DIV/0!</v>
      </c>
      <c r="O271" s="247" t="e">
        <f>IF(M271&gt;0,M271*I271/Q271,0)*VLOOKUP(B271,'2-Kosten per locatie'!$A$14:$C$31,3,FALSE)</f>
        <v>#DIV/0!</v>
      </c>
      <c r="P271" s="334">
        <f>IF(L271="nio",0,IF(L271&gt;0,VLOOKUP(F271,'3-Productie normen'!A:O,VLOOKUP(L271,'3-Productie normen'!$B$38:$C$48,2,FALSE),FALSE)))</f>
        <v>0</v>
      </c>
      <c r="Q271" s="334">
        <f t="shared" si="13"/>
        <v>0</v>
      </c>
      <c r="R271" s="335" t="str">
        <f>VLOOKUP(F271,'3-Productie normen'!A:P,16,FALSE)</f>
        <v>S</v>
      </c>
      <c r="S271" s="335"/>
      <c r="U271" s="336">
        <f t="shared" si="14"/>
        <v>7720</v>
      </c>
      <c r="V271" s="2"/>
    </row>
    <row r="272" spans="1:22" ht="14.1" customHeight="1">
      <c r="A272" s="75">
        <v>272</v>
      </c>
      <c r="B272" s="300" t="s">
        <v>39</v>
      </c>
      <c r="C272" s="493" t="s">
        <v>267</v>
      </c>
      <c r="D272" s="507" t="s">
        <v>507</v>
      </c>
      <c r="E272" s="508" t="s">
        <v>501</v>
      </c>
      <c r="F272" s="72" t="s">
        <v>99</v>
      </c>
      <c r="G272" s="508" t="s">
        <v>312</v>
      </c>
      <c r="H272" s="482" t="s">
        <v>139</v>
      </c>
      <c r="I272" s="509">
        <v>19.3</v>
      </c>
      <c r="J272" s="526"/>
      <c r="K272" s="333">
        <f t="shared" si="12"/>
        <v>400</v>
      </c>
      <c r="L272" s="534">
        <v>200</v>
      </c>
      <c r="M272" s="534">
        <v>200</v>
      </c>
      <c r="N272" s="247" t="e">
        <f>IF(L272="nio",0,IF(L272&gt;0,L272*I272/P272,0))*VLOOKUP(B272,'2-Kosten per locatie'!$A$14:$C$31,3,FALSE)</f>
        <v>#DIV/0!</v>
      </c>
      <c r="O272" s="247" t="e">
        <f>IF(M272&gt;0,M272*I272/Q272,0)*VLOOKUP(B272,'2-Kosten per locatie'!$A$14:$C$31,3,FALSE)</f>
        <v>#DIV/0!</v>
      </c>
      <c r="P272" s="334">
        <f>IF(L272="nio",0,IF(L272&gt;0,VLOOKUP(F272,'3-Productie normen'!A:O,VLOOKUP(L272,'3-Productie normen'!$B$38:$C$48,2,FALSE),FALSE)))</f>
        <v>0</v>
      </c>
      <c r="Q272" s="334">
        <f t="shared" si="13"/>
        <v>0</v>
      </c>
      <c r="R272" s="335" t="str">
        <f>VLOOKUP(F272,'3-Productie normen'!A:P,16,FALSE)</f>
        <v>S</v>
      </c>
      <c r="S272" s="335"/>
      <c r="U272" s="336">
        <f t="shared" si="14"/>
        <v>7720</v>
      </c>
      <c r="V272" s="2"/>
    </row>
    <row r="273" spans="1:22" ht="14.1" customHeight="1">
      <c r="A273" s="75">
        <v>273</v>
      </c>
      <c r="B273" s="300" t="s">
        <v>39</v>
      </c>
      <c r="C273" s="493" t="s">
        <v>267</v>
      </c>
      <c r="D273" s="507" t="s">
        <v>508</v>
      </c>
      <c r="E273" s="508" t="s">
        <v>467</v>
      </c>
      <c r="F273" s="316" t="s">
        <v>93</v>
      </c>
      <c r="G273" s="508" t="s">
        <v>468</v>
      </c>
      <c r="H273" s="482" t="s">
        <v>197</v>
      </c>
      <c r="I273" s="509">
        <v>6.1</v>
      </c>
      <c r="J273" s="526"/>
      <c r="K273" s="333">
        <f t="shared" si="12"/>
        <v>400</v>
      </c>
      <c r="L273" s="534">
        <v>200</v>
      </c>
      <c r="M273" s="534">
        <v>200</v>
      </c>
      <c r="N273" s="247" t="e">
        <f>IF(L273="nio",0,IF(L273&gt;0,L273*I273/P273,0))*VLOOKUP(B273,'2-Kosten per locatie'!$A$14:$C$31,3,FALSE)</f>
        <v>#DIV/0!</v>
      </c>
      <c r="O273" s="247" t="e">
        <f>IF(M273&gt;0,M273*I273/Q273,0)*VLOOKUP(B273,'2-Kosten per locatie'!$A$14:$C$31,3,FALSE)</f>
        <v>#DIV/0!</v>
      </c>
      <c r="P273" s="334">
        <f>IF(L273="nio",0,IF(L273&gt;0,VLOOKUP(F273,'3-Productie normen'!A:O,VLOOKUP(L273,'3-Productie normen'!$B$38:$C$48,2,FALSE),FALSE)))</f>
        <v>0</v>
      </c>
      <c r="Q273" s="334">
        <f t="shared" si="13"/>
        <v>0</v>
      </c>
      <c r="R273" s="335" t="str">
        <f>VLOOKUP(F273,'3-Productie normen'!A:P,16,FALSE)</f>
        <v>S</v>
      </c>
      <c r="S273" s="335"/>
      <c r="U273" s="336">
        <f t="shared" si="14"/>
        <v>2440</v>
      </c>
      <c r="V273" s="2"/>
    </row>
    <row r="274" spans="1:22" ht="14.1" customHeight="1">
      <c r="A274" s="75">
        <v>274</v>
      </c>
      <c r="B274" s="300" t="s">
        <v>39</v>
      </c>
      <c r="C274" s="493" t="s">
        <v>509</v>
      </c>
      <c r="D274" s="487" t="s">
        <v>510</v>
      </c>
      <c r="E274" s="488" t="s">
        <v>186</v>
      </c>
      <c r="F274" s="72" t="s">
        <v>106</v>
      </c>
      <c r="G274" s="488" t="s">
        <v>312</v>
      </c>
      <c r="H274" s="482" t="s">
        <v>139</v>
      </c>
      <c r="I274" s="498">
        <v>1.2</v>
      </c>
      <c r="J274" s="526"/>
      <c r="K274" s="333">
        <f t="shared" si="12"/>
        <v>400</v>
      </c>
      <c r="L274" s="534">
        <v>200</v>
      </c>
      <c r="M274" s="534">
        <v>200</v>
      </c>
      <c r="N274" s="247" t="e">
        <f>IF(L274="nio",0,IF(L274&gt;0,L274*I274/P274,0))*VLOOKUP(B274,'2-Kosten per locatie'!$A$14:$C$31,3,FALSE)</f>
        <v>#DIV/0!</v>
      </c>
      <c r="O274" s="247" t="e">
        <f>IF(M274&gt;0,M274*I274/Q274,0)*VLOOKUP(B274,'2-Kosten per locatie'!$A$14:$C$31,3,FALSE)</f>
        <v>#DIV/0!</v>
      </c>
      <c r="P274" s="334">
        <f>IF(L274="nio",0,IF(L274&gt;0,VLOOKUP(F274,'3-Productie normen'!A:O,VLOOKUP(L274,'3-Productie normen'!$B$38:$C$48,2,FALSE),FALSE)))</f>
        <v>0</v>
      </c>
      <c r="Q274" s="334">
        <f t="shared" si="13"/>
        <v>0</v>
      </c>
      <c r="R274" s="335" t="str">
        <f>VLOOKUP(F274,'3-Productie normen'!A:P,16,FALSE)</f>
        <v>S</v>
      </c>
      <c r="S274" s="335"/>
      <c r="U274" s="336">
        <f t="shared" si="14"/>
        <v>480</v>
      </c>
      <c r="V274" s="2"/>
    </row>
    <row r="275" spans="1:22" ht="14.1" customHeight="1">
      <c r="A275" s="75">
        <v>275</v>
      </c>
      <c r="B275" s="300" t="s">
        <v>39</v>
      </c>
      <c r="C275" s="493" t="s">
        <v>509</v>
      </c>
      <c r="D275" s="487" t="s">
        <v>511</v>
      </c>
      <c r="E275" s="488" t="s">
        <v>186</v>
      </c>
      <c r="F275" s="488" t="s">
        <v>106</v>
      </c>
      <c r="G275" s="488" t="s">
        <v>312</v>
      </c>
      <c r="H275" s="482" t="s">
        <v>139</v>
      </c>
      <c r="I275" s="498">
        <v>1.2</v>
      </c>
      <c r="J275" s="526"/>
      <c r="K275" s="333">
        <f t="shared" si="12"/>
        <v>400</v>
      </c>
      <c r="L275" s="534">
        <v>200</v>
      </c>
      <c r="M275" s="534">
        <v>200</v>
      </c>
      <c r="N275" s="247" t="e">
        <f>IF(L275="nio",0,IF(L275&gt;0,L275*I275/P275,0))*VLOOKUP(B275,'2-Kosten per locatie'!$A$14:$C$31,3,FALSE)</f>
        <v>#DIV/0!</v>
      </c>
      <c r="O275" s="247" t="e">
        <f>IF(M275&gt;0,M275*I275/Q275,0)*VLOOKUP(B275,'2-Kosten per locatie'!$A$14:$C$31,3,FALSE)</f>
        <v>#DIV/0!</v>
      </c>
      <c r="P275" s="334">
        <f>IF(L275="nio",0,IF(L275&gt;0,VLOOKUP(F275,'3-Productie normen'!A:O,VLOOKUP(L275,'3-Productie normen'!$B$38:$C$48,2,FALSE),FALSE)))</f>
        <v>0</v>
      </c>
      <c r="Q275" s="334">
        <f t="shared" si="13"/>
        <v>0</v>
      </c>
      <c r="R275" s="335" t="str">
        <f>VLOOKUP(F275,'3-Productie normen'!A:P,16,FALSE)</f>
        <v>S</v>
      </c>
      <c r="S275" s="335"/>
      <c r="U275" s="336">
        <f t="shared" si="14"/>
        <v>480</v>
      </c>
      <c r="V275" s="2"/>
    </row>
    <row r="276" spans="1:22" ht="14.1" customHeight="1">
      <c r="A276" s="75">
        <v>276</v>
      </c>
      <c r="B276" s="300" t="s">
        <v>39</v>
      </c>
      <c r="C276" s="493" t="s">
        <v>509</v>
      </c>
      <c r="D276" s="487" t="s">
        <v>512</v>
      </c>
      <c r="E276" s="488" t="s">
        <v>467</v>
      </c>
      <c r="F276" s="316" t="s">
        <v>93</v>
      </c>
      <c r="G276" s="488" t="s">
        <v>468</v>
      </c>
      <c r="H276" s="482" t="s">
        <v>197</v>
      </c>
      <c r="I276" s="498">
        <v>5.9</v>
      </c>
      <c r="J276" s="526"/>
      <c r="K276" s="333">
        <f t="shared" si="12"/>
        <v>400</v>
      </c>
      <c r="L276" s="534">
        <v>200</v>
      </c>
      <c r="M276" s="534">
        <v>200</v>
      </c>
      <c r="N276" s="247" t="e">
        <f>IF(L276="nio",0,IF(L276&gt;0,L276*I276/P276,0))*VLOOKUP(B276,'2-Kosten per locatie'!$A$14:$C$31,3,FALSE)</f>
        <v>#DIV/0!</v>
      </c>
      <c r="O276" s="247" t="e">
        <f>IF(M276&gt;0,M276*I276/Q276,0)*VLOOKUP(B276,'2-Kosten per locatie'!$A$14:$C$31,3,FALSE)</f>
        <v>#DIV/0!</v>
      </c>
      <c r="P276" s="334">
        <f>IF(L276="nio",0,IF(L276&gt;0,VLOOKUP(F276,'3-Productie normen'!A:O,VLOOKUP(L276,'3-Productie normen'!$B$38:$C$48,2,FALSE),FALSE)))</f>
        <v>0</v>
      </c>
      <c r="Q276" s="334">
        <f t="shared" si="13"/>
        <v>0</v>
      </c>
      <c r="R276" s="335" t="str">
        <f>VLOOKUP(F276,'3-Productie normen'!A:P,16,FALSE)</f>
        <v>S</v>
      </c>
      <c r="S276" s="335"/>
      <c r="U276" s="336">
        <f t="shared" si="14"/>
        <v>2360</v>
      </c>
      <c r="V276" s="2"/>
    </row>
    <row r="277" spans="1:22" ht="14.1" customHeight="1">
      <c r="A277" s="75">
        <v>277</v>
      </c>
      <c r="B277" s="300" t="s">
        <v>39</v>
      </c>
      <c r="C277" s="493" t="s">
        <v>509</v>
      </c>
      <c r="D277" s="487" t="s">
        <v>513</v>
      </c>
      <c r="E277" s="488" t="s">
        <v>501</v>
      </c>
      <c r="F277" s="72" t="s">
        <v>99</v>
      </c>
      <c r="G277" s="488" t="s">
        <v>312</v>
      </c>
      <c r="H277" s="482" t="s">
        <v>139</v>
      </c>
      <c r="I277" s="498">
        <v>19</v>
      </c>
      <c r="J277" s="526"/>
      <c r="K277" s="333">
        <f t="shared" si="12"/>
        <v>400</v>
      </c>
      <c r="L277" s="534">
        <v>200</v>
      </c>
      <c r="M277" s="534">
        <v>200</v>
      </c>
      <c r="N277" s="247" t="e">
        <f>IF(L277="nio",0,IF(L277&gt;0,L277*I277/P277,0))*VLOOKUP(B277,'2-Kosten per locatie'!$A$14:$C$31,3,FALSE)</f>
        <v>#DIV/0!</v>
      </c>
      <c r="O277" s="247" t="e">
        <f>IF(M277&gt;0,M277*I277/Q277,0)*VLOOKUP(B277,'2-Kosten per locatie'!$A$14:$C$31,3,FALSE)</f>
        <v>#DIV/0!</v>
      </c>
      <c r="P277" s="334">
        <f>IF(L277="nio",0,IF(L277&gt;0,VLOOKUP(F277,'3-Productie normen'!A:O,VLOOKUP(L277,'3-Productie normen'!$B$38:$C$48,2,FALSE),FALSE)))</f>
        <v>0</v>
      </c>
      <c r="Q277" s="334">
        <f t="shared" si="13"/>
        <v>0</v>
      </c>
      <c r="R277" s="335" t="str">
        <f>VLOOKUP(F277,'3-Productie normen'!A:P,16,FALSE)</f>
        <v>S</v>
      </c>
      <c r="S277" s="335"/>
      <c r="U277" s="336">
        <f t="shared" si="14"/>
        <v>7600</v>
      </c>
      <c r="V277" s="2"/>
    </row>
    <row r="278" spans="1:22" ht="14.1" customHeight="1">
      <c r="A278" s="75">
        <v>278</v>
      </c>
      <c r="B278" s="300" t="s">
        <v>39</v>
      </c>
      <c r="C278" s="493" t="s">
        <v>509</v>
      </c>
      <c r="D278" s="487" t="s">
        <v>514</v>
      </c>
      <c r="E278" s="488" t="s">
        <v>515</v>
      </c>
      <c r="F278" s="488" t="s">
        <v>107</v>
      </c>
      <c r="G278" s="488" t="s">
        <v>516</v>
      </c>
      <c r="H278" s="437" t="s">
        <v>517</v>
      </c>
      <c r="I278" s="498">
        <v>252.5</v>
      </c>
      <c r="J278" s="526"/>
      <c r="K278" s="333">
        <f t="shared" si="12"/>
        <v>200</v>
      </c>
      <c r="L278" s="534">
        <v>200</v>
      </c>
      <c r="M278" s="534"/>
      <c r="N278" s="247" t="e">
        <f>IF(L278="nio",0,IF(L278&gt;0,L278*I278/P278,0))*VLOOKUP(B278,'2-Kosten per locatie'!$A$14:$C$31,3,FALSE)</f>
        <v>#DIV/0!</v>
      </c>
      <c r="O278" s="247">
        <f>IF(M278&gt;0,M278*I278/Q278,0)*VLOOKUP(B278,'2-Kosten per locatie'!$A$14:$C$31,3,FALSE)</f>
        <v>0</v>
      </c>
      <c r="P278" s="334">
        <f>IF(L278="nio",0,IF(L278&gt;0,VLOOKUP(F278,'3-Productie normen'!A:O,VLOOKUP(L278,'3-Productie normen'!$B$38:$C$48,2,FALSE),FALSE)))</f>
        <v>0</v>
      </c>
      <c r="Q278" s="334">
        <f t="shared" si="13"/>
        <v>0</v>
      </c>
      <c r="R278" s="335" t="str">
        <f>VLOOKUP(F278,'3-Productie normen'!A:P,16,FALSE)</f>
        <v>V</v>
      </c>
      <c r="S278" s="335"/>
      <c r="U278" s="336">
        <f t="shared" si="14"/>
        <v>50500</v>
      </c>
      <c r="V278" s="2"/>
    </row>
    <row r="279" spans="1:22" ht="14.1" customHeight="1">
      <c r="A279" s="75">
        <v>279</v>
      </c>
      <c r="B279" s="300" t="s">
        <v>39</v>
      </c>
      <c r="C279" s="493" t="s">
        <v>509</v>
      </c>
      <c r="D279" s="487" t="s">
        <v>518</v>
      </c>
      <c r="E279" s="488" t="s">
        <v>519</v>
      </c>
      <c r="F279" s="72" t="s">
        <v>102</v>
      </c>
      <c r="G279" s="488" t="s">
        <v>312</v>
      </c>
      <c r="H279" s="482" t="s">
        <v>139</v>
      </c>
      <c r="I279" s="498">
        <v>8</v>
      </c>
      <c r="J279" s="526"/>
      <c r="K279" s="333">
        <f t="shared" si="12"/>
        <v>40</v>
      </c>
      <c r="L279" s="534">
        <v>40</v>
      </c>
      <c r="M279" s="534"/>
      <c r="N279" s="247" t="e">
        <f>IF(L279="nio",0,IF(L279&gt;0,L279*I279/P279,0))*VLOOKUP(B279,'2-Kosten per locatie'!$A$14:$C$31,3,FALSE)</f>
        <v>#DIV/0!</v>
      </c>
      <c r="O279" s="247">
        <f>IF(M279&gt;0,M279*I279/Q279,0)*VLOOKUP(B279,'2-Kosten per locatie'!$A$14:$C$31,3,FALSE)</f>
        <v>0</v>
      </c>
      <c r="P279" s="334">
        <f>IF(L279="nio",0,IF(L279&gt;0,VLOOKUP(F279,'3-Productie normen'!A:O,VLOOKUP(L279,'3-Productie normen'!$B$38:$C$48,2,FALSE),FALSE)))</f>
        <v>0</v>
      </c>
      <c r="Q279" s="334">
        <f t="shared" si="13"/>
        <v>0</v>
      </c>
      <c r="R279" s="335" t="str">
        <f>VLOOKUP(F279,'3-Productie normen'!A:P,16,FALSE)</f>
        <v>V</v>
      </c>
      <c r="S279" s="335"/>
      <c r="U279" s="336">
        <f t="shared" si="14"/>
        <v>320</v>
      </c>
      <c r="V279" s="2"/>
    </row>
    <row r="280" spans="1:22" ht="14.1" customHeight="1">
      <c r="A280" s="75">
        <v>280</v>
      </c>
      <c r="B280" s="300" t="s">
        <v>39</v>
      </c>
      <c r="C280" s="493" t="s">
        <v>509</v>
      </c>
      <c r="D280" s="487" t="s">
        <v>520</v>
      </c>
      <c r="E280" s="488" t="s">
        <v>521</v>
      </c>
      <c r="F280" s="72" t="s">
        <v>99</v>
      </c>
      <c r="G280" s="488" t="s">
        <v>312</v>
      </c>
      <c r="H280" s="482" t="s">
        <v>139</v>
      </c>
      <c r="I280" s="498">
        <v>14.9</v>
      </c>
      <c r="J280" s="526"/>
      <c r="K280" s="333">
        <f t="shared" si="12"/>
        <v>400</v>
      </c>
      <c r="L280" s="534">
        <v>200</v>
      </c>
      <c r="M280" s="534">
        <v>200</v>
      </c>
      <c r="N280" s="247" t="e">
        <f>IF(L280="nio",0,IF(L280&gt;0,L280*I280/P280,0))*VLOOKUP(B280,'2-Kosten per locatie'!$A$14:$C$31,3,FALSE)</f>
        <v>#DIV/0!</v>
      </c>
      <c r="O280" s="247" t="e">
        <f>IF(M280&gt;0,M280*I280/Q280,0)*VLOOKUP(B280,'2-Kosten per locatie'!$A$14:$C$31,3,FALSE)</f>
        <v>#DIV/0!</v>
      </c>
      <c r="P280" s="334">
        <f>IF(L280="nio",0,IF(L280&gt;0,VLOOKUP(F280,'3-Productie normen'!A:O,VLOOKUP(L280,'3-Productie normen'!$B$38:$C$48,2,FALSE),FALSE)))</f>
        <v>0</v>
      </c>
      <c r="Q280" s="334">
        <f t="shared" si="13"/>
        <v>0</v>
      </c>
      <c r="R280" s="335" t="str">
        <f>VLOOKUP(F280,'3-Productie normen'!A:P,16,FALSE)</f>
        <v>S</v>
      </c>
      <c r="S280" s="335"/>
      <c r="U280" s="336">
        <f t="shared" si="14"/>
        <v>5960</v>
      </c>
      <c r="V280" s="2"/>
    </row>
    <row r="281" spans="1:22" ht="14.1" customHeight="1">
      <c r="A281" s="75">
        <v>281</v>
      </c>
      <c r="B281" s="300" t="s">
        <v>39</v>
      </c>
      <c r="C281" s="493" t="s">
        <v>509</v>
      </c>
      <c r="D281" s="487" t="s">
        <v>522</v>
      </c>
      <c r="E281" s="488" t="s">
        <v>523</v>
      </c>
      <c r="F281" s="72" t="s">
        <v>108</v>
      </c>
      <c r="G281" s="488" t="s">
        <v>312</v>
      </c>
      <c r="H281" s="482" t="s">
        <v>139</v>
      </c>
      <c r="I281" s="498">
        <v>3.2</v>
      </c>
      <c r="J281" s="526"/>
      <c r="K281" s="333">
        <f t="shared" si="12"/>
        <v>200</v>
      </c>
      <c r="L281" s="534">
        <v>200</v>
      </c>
      <c r="M281" s="534"/>
      <c r="N281" s="247" t="e">
        <f>IF(L281="nio",0,IF(L281&gt;0,L281*I281/P281,0))*VLOOKUP(B281,'2-Kosten per locatie'!$A$14:$C$31,3,FALSE)</f>
        <v>#DIV/0!</v>
      </c>
      <c r="O281" s="247">
        <f>IF(M281&gt;0,M281*I281/Q281,0)*VLOOKUP(B281,'2-Kosten per locatie'!$A$14:$C$31,3,FALSE)</f>
        <v>0</v>
      </c>
      <c r="P281" s="334">
        <f>IF(L281="nio",0,IF(L281&gt;0,VLOOKUP(F281,'3-Productie normen'!A:O,VLOOKUP(L281,'3-Productie normen'!$B$38:$C$48,2,FALSE),FALSE)))</f>
        <v>0</v>
      </c>
      <c r="Q281" s="334">
        <f t="shared" si="13"/>
        <v>0</v>
      </c>
      <c r="R281" s="335" t="str">
        <f>VLOOKUP(F281,'3-Productie normen'!A:P,16,FALSE)</f>
        <v>V</v>
      </c>
      <c r="S281" s="335"/>
      <c r="U281" s="336">
        <f t="shared" si="14"/>
        <v>640</v>
      </c>
      <c r="V281" s="2"/>
    </row>
    <row r="282" spans="1:22" ht="14.1" customHeight="1">
      <c r="A282" s="75">
        <v>282</v>
      </c>
      <c r="B282" s="300" t="s">
        <v>39</v>
      </c>
      <c r="C282" s="493" t="s">
        <v>509</v>
      </c>
      <c r="D282" s="487" t="s">
        <v>524</v>
      </c>
      <c r="E282" s="488" t="s">
        <v>199</v>
      </c>
      <c r="F282" s="72" t="s">
        <v>97</v>
      </c>
      <c r="G282" s="488" t="s">
        <v>312</v>
      </c>
      <c r="H282" s="482" t="s">
        <v>139</v>
      </c>
      <c r="I282" s="498">
        <v>58.2</v>
      </c>
      <c r="J282" s="526"/>
      <c r="K282" s="333">
        <f t="shared" si="12"/>
        <v>200</v>
      </c>
      <c r="L282" s="534">
        <v>200</v>
      </c>
      <c r="M282" s="534"/>
      <c r="N282" s="247" t="e">
        <f>IF(L282="nio",0,IF(L282&gt;0,L282*I282/P282,0))*VLOOKUP(B282,'2-Kosten per locatie'!$A$14:$C$31,3,FALSE)</f>
        <v>#DIV/0!</v>
      </c>
      <c r="O282" s="247">
        <f>IF(M282&gt;0,M282*I282/Q282,0)*VLOOKUP(B282,'2-Kosten per locatie'!$A$14:$C$31,3,FALSE)</f>
        <v>0</v>
      </c>
      <c r="P282" s="334">
        <f>IF(L282="nio",0,IF(L282&gt;0,VLOOKUP(F282,'3-Productie normen'!A:O,VLOOKUP(L282,'3-Productie normen'!$B$38:$C$48,2,FALSE),FALSE)))</f>
        <v>0</v>
      </c>
      <c r="Q282" s="334">
        <f t="shared" si="13"/>
        <v>0</v>
      </c>
      <c r="R282" s="335" t="str">
        <f>VLOOKUP(F282,'3-Productie normen'!A:P,16,FALSE)</f>
        <v>V</v>
      </c>
      <c r="S282" s="335"/>
      <c r="U282" s="336">
        <f t="shared" si="14"/>
        <v>11640</v>
      </c>
      <c r="V282" s="2"/>
    </row>
    <row r="283" spans="1:22" ht="14.1" customHeight="1">
      <c r="A283" s="75">
        <v>283</v>
      </c>
      <c r="B283" s="300" t="s">
        <v>39</v>
      </c>
      <c r="C283" s="493" t="s">
        <v>509</v>
      </c>
      <c r="D283" s="487" t="s">
        <v>525</v>
      </c>
      <c r="E283" s="488" t="s">
        <v>199</v>
      </c>
      <c r="F283" s="72" t="s">
        <v>97</v>
      </c>
      <c r="G283" s="488" t="s">
        <v>312</v>
      </c>
      <c r="H283" s="482" t="s">
        <v>139</v>
      </c>
      <c r="I283" s="498">
        <v>60</v>
      </c>
      <c r="J283" s="526"/>
      <c r="K283" s="333">
        <f t="shared" si="12"/>
        <v>200</v>
      </c>
      <c r="L283" s="534">
        <v>200</v>
      </c>
      <c r="M283" s="534"/>
      <c r="N283" s="247" t="e">
        <f>IF(L283="nio",0,IF(L283&gt;0,L283*I283/P283,0))*VLOOKUP(B283,'2-Kosten per locatie'!$A$14:$C$31,3,FALSE)</f>
        <v>#DIV/0!</v>
      </c>
      <c r="O283" s="247">
        <f>IF(M283&gt;0,M283*I283/Q283,0)*VLOOKUP(B283,'2-Kosten per locatie'!$A$14:$C$31,3,FALSE)</f>
        <v>0</v>
      </c>
      <c r="P283" s="334">
        <f>IF(L283="nio",0,IF(L283&gt;0,VLOOKUP(F283,'3-Productie normen'!A:O,VLOOKUP(L283,'3-Productie normen'!$B$38:$C$48,2,FALSE),FALSE)))</f>
        <v>0</v>
      </c>
      <c r="Q283" s="334">
        <f t="shared" si="13"/>
        <v>0</v>
      </c>
      <c r="R283" s="335" t="str">
        <f>VLOOKUP(F283,'3-Productie normen'!A:P,16,FALSE)</f>
        <v>V</v>
      </c>
      <c r="S283" s="335"/>
      <c r="U283" s="336">
        <f t="shared" si="14"/>
        <v>12000</v>
      </c>
      <c r="V283" s="2"/>
    </row>
    <row r="284" spans="1:22" ht="14.1" customHeight="1">
      <c r="A284" s="75">
        <v>284</v>
      </c>
      <c r="B284" s="300" t="s">
        <v>39</v>
      </c>
      <c r="C284" s="493" t="s">
        <v>509</v>
      </c>
      <c r="D284" s="487" t="s">
        <v>526</v>
      </c>
      <c r="E284" s="488" t="s">
        <v>191</v>
      </c>
      <c r="F284" s="300" t="s">
        <v>102</v>
      </c>
      <c r="G284" s="488" t="s">
        <v>312</v>
      </c>
      <c r="H284" s="482" t="s">
        <v>139</v>
      </c>
      <c r="I284" s="498">
        <v>6.9</v>
      </c>
      <c r="J284" s="526"/>
      <c r="K284" s="333">
        <f t="shared" si="12"/>
        <v>40</v>
      </c>
      <c r="L284" s="534">
        <v>40</v>
      </c>
      <c r="M284" s="534"/>
      <c r="N284" s="247" t="e">
        <f>IF(L284="nio",0,IF(L284&gt;0,L284*I284/P284,0))*VLOOKUP(B284,'2-Kosten per locatie'!$A$14:$C$31,3,FALSE)</f>
        <v>#DIV/0!</v>
      </c>
      <c r="O284" s="247">
        <f>IF(M284&gt;0,M284*I284/Q284,0)*VLOOKUP(B284,'2-Kosten per locatie'!$A$14:$C$31,3,FALSE)</f>
        <v>0</v>
      </c>
      <c r="P284" s="334">
        <f>IF(L284="nio",0,IF(L284&gt;0,VLOOKUP(F284,'3-Productie normen'!A:O,VLOOKUP(L284,'3-Productie normen'!$B$38:$C$48,2,FALSE),FALSE)))</f>
        <v>0</v>
      </c>
      <c r="Q284" s="334">
        <f t="shared" si="13"/>
        <v>0</v>
      </c>
      <c r="R284" s="335" t="str">
        <f>VLOOKUP(F284,'3-Productie normen'!A:P,16,FALSE)</f>
        <v>V</v>
      </c>
      <c r="S284" s="335"/>
      <c r="U284" s="336">
        <f t="shared" si="14"/>
        <v>276</v>
      </c>
      <c r="V284" s="2"/>
    </row>
    <row r="285" spans="1:22" ht="14.1" customHeight="1">
      <c r="A285" s="75">
        <v>285</v>
      </c>
      <c r="B285" s="300" t="s">
        <v>39</v>
      </c>
      <c r="C285" s="493" t="s">
        <v>509</v>
      </c>
      <c r="D285" s="487" t="s">
        <v>527</v>
      </c>
      <c r="E285" s="488" t="s">
        <v>186</v>
      </c>
      <c r="F285" s="300" t="s">
        <v>106</v>
      </c>
      <c r="G285" s="488" t="s">
        <v>468</v>
      </c>
      <c r="H285" s="482" t="s">
        <v>188</v>
      </c>
      <c r="I285" s="498">
        <v>3.3</v>
      </c>
      <c r="J285" s="526"/>
      <c r="K285" s="333">
        <f t="shared" si="12"/>
        <v>400</v>
      </c>
      <c r="L285" s="534">
        <v>200</v>
      </c>
      <c r="M285" s="534">
        <v>200</v>
      </c>
      <c r="N285" s="247" t="e">
        <f>IF(L285="nio",0,IF(L285&gt;0,L285*I285/P285,0))*VLOOKUP(B285,'2-Kosten per locatie'!$A$14:$C$31,3,FALSE)</f>
        <v>#DIV/0!</v>
      </c>
      <c r="O285" s="247" t="e">
        <f>IF(M285&gt;0,M285*I285/Q285,0)*VLOOKUP(B285,'2-Kosten per locatie'!$A$14:$C$31,3,FALSE)</f>
        <v>#DIV/0!</v>
      </c>
      <c r="P285" s="334">
        <f>IF(L285="nio",0,IF(L285&gt;0,VLOOKUP(F285,'3-Productie normen'!A:O,VLOOKUP(L285,'3-Productie normen'!$B$38:$C$48,2,FALSE),FALSE)))</f>
        <v>0</v>
      </c>
      <c r="Q285" s="334">
        <f t="shared" si="13"/>
        <v>0</v>
      </c>
      <c r="R285" s="335" t="str">
        <f>VLOOKUP(F285,'3-Productie normen'!A:P,16,FALSE)</f>
        <v>S</v>
      </c>
      <c r="S285" s="335"/>
      <c r="U285" s="336">
        <f t="shared" si="14"/>
        <v>1320</v>
      </c>
      <c r="V285" s="2"/>
    </row>
    <row r="286" spans="1:22" ht="14.1" customHeight="1">
      <c r="A286" s="75">
        <v>286</v>
      </c>
      <c r="B286" s="300" t="s">
        <v>39</v>
      </c>
      <c r="C286" s="493" t="s">
        <v>509</v>
      </c>
      <c r="D286" s="487" t="s">
        <v>528</v>
      </c>
      <c r="E286" s="488" t="s">
        <v>186</v>
      </c>
      <c r="F286" s="488" t="s">
        <v>106</v>
      </c>
      <c r="G286" s="488" t="s">
        <v>468</v>
      </c>
      <c r="H286" s="482" t="s">
        <v>188</v>
      </c>
      <c r="I286" s="498">
        <v>3.3</v>
      </c>
      <c r="J286" s="526"/>
      <c r="K286" s="333">
        <f t="shared" si="12"/>
        <v>400</v>
      </c>
      <c r="L286" s="534">
        <v>200</v>
      </c>
      <c r="M286" s="534">
        <v>200</v>
      </c>
      <c r="N286" s="247" t="e">
        <f>IF(L286="nio",0,IF(L286&gt;0,L286*I286/P286,0))*VLOOKUP(B286,'2-Kosten per locatie'!$A$14:$C$31,3,FALSE)</f>
        <v>#DIV/0!</v>
      </c>
      <c r="O286" s="247" t="e">
        <f>IF(M286&gt;0,M286*I286/Q286,0)*VLOOKUP(B286,'2-Kosten per locatie'!$A$14:$C$31,3,FALSE)</f>
        <v>#DIV/0!</v>
      </c>
      <c r="P286" s="334">
        <f>IF(L286="nio",0,IF(L286&gt;0,VLOOKUP(F286,'3-Productie normen'!A:O,VLOOKUP(L286,'3-Productie normen'!$B$38:$C$48,2,FALSE),FALSE)))</f>
        <v>0</v>
      </c>
      <c r="Q286" s="334">
        <f t="shared" si="13"/>
        <v>0</v>
      </c>
      <c r="R286" s="335" t="str">
        <f>VLOOKUP(F286,'3-Productie normen'!A:P,16,FALSE)</f>
        <v>S</v>
      </c>
      <c r="S286" s="335"/>
      <c r="U286" s="336">
        <f t="shared" si="14"/>
        <v>1320</v>
      </c>
      <c r="V286" s="2"/>
    </row>
    <row r="287" spans="1:22" ht="14.1" customHeight="1">
      <c r="A287" s="75">
        <v>287</v>
      </c>
      <c r="B287" s="300" t="s">
        <v>39</v>
      </c>
      <c r="C287" s="493" t="s">
        <v>509</v>
      </c>
      <c r="D287" s="487" t="s">
        <v>529</v>
      </c>
      <c r="E287" s="488" t="s">
        <v>501</v>
      </c>
      <c r="F287" s="72" t="s">
        <v>99</v>
      </c>
      <c r="G287" s="488" t="s">
        <v>312</v>
      </c>
      <c r="H287" s="482" t="s">
        <v>139</v>
      </c>
      <c r="I287" s="498">
        <v>27.1</v>
      </c>
      <c r="J287" s="526"/>
      <c r="K287" s="333">
        <f t="shared" si="12"/>
        <v>400</v>
      </c>
      <c r="L287" s="534">
        <v>200</v>
      </c>
      <c r="M287" s="534">
        <v>200</v>
      </c>
      <c r="N287" s="247" t="e">
        <f>IF(L287="nio",0,IF(L287&gt;0,L287*I287/P287,0))*VLOOKUP(B287,'2-Kosten per locatie'!$A$14:$C$31,3,FALSE)</f>
        <v>#DIV/0!</v>
      </c>
      <c r="O287" s="247" t="e">
        <f>IF(M287&gt;0,M287*I287/Q287,0)*VLOOKUP(B287,'2-Kosten per locatie'!$A$14:$C$31,3,FALSE)</f>
        <v>#DIV/0!</v>
      </c>
      <c r="P287" s="334">
        <f>IF(L287="nio",0,IF(L287&gt;0,VLOOKUP(F287,'3-Productie normen'!A:O,VLOOKUP(L287,'3-Productie normen'!$B$38:$C$48,2,FALSE),FALSE)))</f>
        <v>0</v>
      </c>
      <c r="Q287" s="334">
        <f t="shared" si="13"/>
        <v>0</v>
      </c>
      <c r="R287" s="335" t="str">
        <f>VLOOKUP(F287,'3-Productie normen'!A:P,16,FALSE)</f>
        <v>S</v>
      </c>
      <c r="S287" s="335"/>
      <c r="U287" s="336">
        <f t="shared" si="14"/>
        <v>10840</v>
      </c>
      <c r="V287" s="2"/>
    </row>
    <row r="288" spans="1:22" ht="14.1" customHeight="1">
      <c r="A288" s="75">
        <v>288</v>
      </c>
      <c r="B288" s="300" t="s">
        <v>39</v>
      </c>
      <c r="C288" s="493" t="s">
        <v>509</v>
      </c>
      <c r="D288" s="487" t="s">
        <v>530</v>
      </c>
      <c r="E288" s="488" t="s">
        <v>186</v>
      </c>
      <c r="F288" s="300" t="s">
        <v>106</v>
      </c>
      <c r="G288" s="488" t="s">
        <v>312</v>
      </c>
      <c r="H288" s="482" t="s">
        <v>139</v>
      </c>
      <c r="I288" s="498">
        <v>1.2</v>
      </c>
      <c r="J288" s="526"/>
      <c r="K288" s="333">
        <f t="shared" si="12"/>
        <v>400</v>
      </c>
      <c r="L288" s="534">
        <v>200</v>
      </c>
      <c r="M288" s="534">
        <v>200</v>
      </c>
      <c r="N288" s="247" t="e">
        <f>IF(L288="nio",0,IF(L288&gt;0,L288*I288/P288,0))*VLOOKUP(B288,'2-Kosten per locatie'!$A$14:$C$31,3,FALSE)</f>
        <v>#DIV/0!</v>
      </c>
      <c r="O288" s="247" t="e">
        <f>IF(M288&gt;0,M288*I288/Q288,0)*VLOOKUP(B288,'2-Kosten per locatie'!$A$14:$C$31,3,FALSE)</f>
        <v>#DIV/0!</v>
      </c>
      <c r="P288" s="334">
        <f>IF(L288="nio",0,IF(L288&gt;0,VLOOKUP(F288,'3-Productie normen'!A:O,VLOOKUP(L288,'3-Productie normen'!$B$38:$C$48,2,FALSE),FALSE)))</f>
        <v>0</v>
      </c>
      <c r="Q288" s="334">
        <f t="shared" si="13"/>
        <v>0</v>
      </c>
      <c r="R288" s="335" t="str">
        <f>VLOOKUP(F288,'3-Productie normen'!A:P,16,FALSE)</f>
        <v>S</v>
      </c>
      <c r="S288" s="335"/>
      <c r="U288" s="336">
        <f t="shared" si="14"/>
        <v>480</v>
      </c>
      <c r="V288" s="2"/>
    </row>
    <row r="289" spans="1:22" ht="14.1" customHeight="1">
      <c r="A289" s="75">
        <v>289</v>
      </c>
      <c r="B289" s="300" t="s">
        <v>39</v>
      </c>
      <c r="C289" s="493" t="s">
        <v>509</v>
      </c>
      <c r="D289" s="487" t="s">
        <v>531</v>
      </c>
      <c r="E289" s="488" t="s">
        <v>467</v>
      </c>
      <c r="F289" s="316" t="s">
        <v>93</v>
      </c>
      <c r="G289" s="488" t="s">
        <v>468</v>
      </c>
      <c r="H289" s="482" t="s">
        <v>197</v>
      </c>
      <c r="I289" s="498">
        <v>7.6</v>
      </c>
      <c r="J289" s="526"/>
      <c r="K289" s="333">
        <f t="shared" si="12"/>
        <v>400</v>
      </c>
      <c r="L289" s="534">
        <v>200</v>
      </c>
      <c r="M289" s="534">
        <v>200</v>
      </c>
      <c r="N289" s="247" t="e">
        <f>IF(L289="nio",0,IF(L289&gt;0,L289*I289/P289,0))*VLOOKUP(B289,'2-Kosten per locatie'!$A$14:$C$31,3,FALSE)</f>
        <v>#DIV/0!</v>
      </c>
      <c r="O289" s="247" t="e">
        <f>IF(M289&gt;0,M289*I289/Q289,0)*VLOOKUP(B289,'2-Kosten per locatie'!$A$14:$C$31,3,FALSE)</f>
        <v>#DIV/0!</v>
      </c>
      <c r="P289" s="334">
        <f>IF(L289="nio",0,IF(L289&gt;0,VLOOKUP(F289,'3-Productie normen'!A:O,VLOOKUP(L289,'3-Productie normen'!$B$38:$C$48,2,FALSE),FALSE)))</f>
        <v>0</v>
      </c>
      <c r="Q289" s="334">
        <f t="shared" si="13"/>
        <v>0</v>
      </c>
      <c r="R289" s="335" t="str">
        <f>VLOOKUP(F289,'3-Productie normen'!A:P,16,FALSE)</f>
        <v>S</v>
      </c>
      <c r="S289" s="335"/>
      <c r="U289" s="336">
        <f t="shared" si="14"/>
        <v>3040</v>
      </c>
      <c r="V289" s="2"/>
    </row>
    <row r="290" spans="1:22" ht="14.1" customHeight="1">
      <c r="A290" s="75">
        <v>290</v>
      </c>
      <c r="B290" s="300" t="s">
        <v>39</v>
      </c>
      <c r="C290" s="493" t="s">
        <v>509</v>
      </c>
      <c r="D290" s="487" t="s">
        <v>532</v>
      </c>
      <c r="E290" s="488" t="s">
        <v>467</v>
      </c>
      <c r="F290" s="316" t="s">
        <v>93</v>
      </c>
      <c r="G290" s="488" t="s">
        <v>468</v>
      </c>
      <c r="H290" s="482" t="s">
        <v>197</v>
      </c>
      <c r="I290" s="498">
        <v>7.6</v>
      </c>
      <c r="J290" s="526"/>
      <c r="K290" s="333">
        <f t="shared" si="12"/>
        <v>400</v>
      </c>
      <c r="L290" s="534">
        <v>200</v>
      </c>
      <c r="M290" s="534">
        <v>200</v>
      </c>
      <c r="N290" s="247" t="e">
        <f>IF(L290="nio",0,IF(L290&gt;0,L290*I290/P290,0))*VLOOKUP(B290,'2-Kosten per locatie'!$A$14:$C$31,3,FALSE)</f>
        <v>#DIV/0!</v>
      </c>
      <c r="O290" s="247" t="e">
        <f>IF(M290&gt;0,M290*I290/Q290,0)*VLOOKUP(B290,'2-Kosten per locatie'!$A$14:$C$31,3,FALSE)</f>
        <v>#DIV/0!</v>
      </c>
      <c r="P290" s="334">
        <f>IF(L290="nio",0,IF(L290&gt;0,VLOOKUP(F290,'3-Productie normen'!A:O,VLOOKUP(L290,'3-Productie normen'!$B$38:$C$48,2,FALSE),FALSE)))</f>
        <v>0</v>
      </c>
      <c r="Q290" s="334">
        <f t="shared" si="13"/>
        <v>0</v>
      </c>
      <c r="R290" s="335" t="str">
        <f>VLOOKUP(F290,'3-Productie normen'!A:P,16,FALSE)</f>
        <v>S</v>
      </c>
      <c r="S290" s="335"/>
      <c r="U290" s="336">
        <f t="shared" si="14"/>
        <v>3040</v>
      </c>
      <c r="V290" s="2"/>
    </row>
    <row r="291" spans="1:22" ht="14.1" customHeight="1">
      <c r="A291" s="75">
        <v>291</v>
      </c>
      <c r="B291" s="300" t="s">
        <v>39</v>
      </c>
      <c r="C291" s="493" t="s">
        <v>509</v>
      </c>
      <c r="D291" s="487" t="s">
        <v>533</v>
      </c>
      <c r="E291" s="488" t="s">
        <v>186</v>
      </c>
      <c r="F291" s="72" t="s">
        <v>106</v>
      </c>
      <c r="G291" s="488" t="s">
        <v>312</v>
      </c>
      <c r="H291" s="482" t="s">
        <v>139</v>
      </c>
      <c r="I291" s="498">
        <v>1.2</v>
      </c>
      <c r="J291" s="526"/>
      <c r="K291" s="333">
        <f t="shared" si="12"/>
        <v>400</v>
      </c>
      <c r="L291" s="534">
        <v>200</v>
      </c>
      <c r="M291" s="534">
        <v>200</v>
      </c>
      <c r="N291" s="247" t="e">
        <f>IF(L291="nio",0,IF(L291&gt;0,L291*I291/P291,0))*VLOOKUP(B291,'2-Kosten per locatie'!$A$14:$C$31,3,FALSE)</f>
        <v>#DIV/0!</v>
      </c>
      <c r="O291" s="247" t="e">
        <f>IF(M291&gt;0,M291*I291/Q291,0)*VLOOKUP(B291,'2-Kosten per locatie'!$A$14:$C$31,3,FALSE)</f>
        <v>#DIV/0!</v>
      </c>
      <c r="P291" s="334">
        <f>IF(L291="nio",0,IF(L291&gt;0,VLOOKUP(F291,'3-Productie normen'!A:O,VLOOKUP(L291,'3-Productie normen'!$B$38:$C$48,2,FALSE),FALSE)))</f>
        <v>0</v>
      </c>
      <c r="Q291" s="334">
        <f t="shared" si="13"/>
        <v>0</v>
      </c>
      <c r="R291" s="335" t="str">
        <f>VLOOKUP(F291,'3-Productie normen'!A:P,16,FALSE)</f>
        <v>S</v>
      </c>
      <c r="S291" s="335"/>
      <c r="U291" s="336">
        <f t="shared" si="14"/>
        <v>480</v>
      </c>
      <c r="V291" s="2"/>
    </row>
    <row r="292" spans="1:22" ht="14.1" customHeight="1">
      <c r="A292" s="75">
        <v>292</v>
      </c>
      <c r="B292" s="300" t="s">
        <v>39</v>
      </c>
      <c r="C292" s="493" t="s">
        <v>509</v>
      </c>
      <c r="D292" s="487" t="s">
        <v>534</v>
      </c>
      <c r="E292" s="488" t="s">
        <v>501</v>
      </c>
      <c r="F292" s="72" t="s">
        <v>99</v>
      </c>
      <c r="G292" s="488" t="s">
        <v>312</v>
      </c>
      <c r="H292" s="482" t="s">
        <v>139</v>
      </c>
      <c r="I292" s="498">
        <v>27.1</v>
      </c>
      <c r="J292" s="526"/>
      <c r="K292" s="333">
        <f t="shared" si="12"/>
        <v>400</v>
      </c>
      <c r="L292" s="534">
        <v>200</v>
      </c>
      <c r="M292" s="534">
        <v>200</v>
      </c>
      <c r="N292" s="247" t="e">
        <f>IF(L292="nio",0,IF(L292&gt;0,L292*I292/P292,0))*VLOOKUP(B292,'2-Kosten per locatie'!$A$14:$C$31,3,FALSE)</f>
        <v>#DIV/0!</v>
      </c>
      <c r="O292" s="247" t="e">
        <f>IF(M292&gt;0,M292*I292/Q292,0)*VLOOKUP(B292,'2-Kosten per locatie'!$A$14:$C$31,3,FALSE)</f>
        <v>#DIV/0!</v>
      </c>
      <c r="P292" s="334">
        <f>IF(L292="nio",0,IF(L292&gt;0,VLOOKUP(F292,'3-Productie normen'!A:O,VLOOKUP(L292,'3-Productie normen'!$B$38:$C$48,2,FALSE),FALSE)))</f>
        <v>0</v>
      </c>
      <c r="Q292" s="334">
        <f t="shared" si="13"/>
        <v>0</v>
      </c>
      <c r="R292" s="335" t="str">
        <f>VLOOKUP(F292,'3-Productie normen'!A:P,16,FALSE)</f>
        <v>S</v>
      </c>
      <c r="S292" s="335"/>
      <c r="U292" s="336">
        <f t="shared" si="14"/>
        <v>10840</v>
      </c>
      <c r="V292" s="2"/>
    </row>
    <row r="293" spans="1:22" ht="14.1" customHeight="1">
      <c r="A293" s="75">
        <v>293</v>
      </c>
      <c r="B293" s="300" t="s">
        <v>39</v>
      </c>
      <c r="C293" s="493" t="s">
        <v>509</v>
      </c>
      <c r="D293" s="487" t="s">
        <v>535</v>
      </c>
      <c r="E293" s="488" t="s">
        <v>536</v>
      </c>
      <c r="F293" s="72" t="s">
        <v>107</v>
      </c>
      <c r="G293" s="488" t="s">
        <v>516</v>
      </c>
      <c r="H293" s="437" t="s">
        <v>517</v>
      </c>
      <c r="I293" s="498">
        <v>446.3</v>
      </c>
      <c r="J293" s="526"/>
      <c r="K293" s="333">
        <f t="shared" si="12"/>
        <v>200</v>
      </c>
      <c r="L293" s="534">
        <v>200</v>
      </c>
      <c r="M293" s="534"/>
      <c r="N293" s="247" t="e">
        <f>IF(L293="nio",0,IF(L293&gt;0,L293*I293/P293,0))*VLOOKUP(B293,'2-Kosten per locatie'!$A$14:$C$31,3,FALSE)</f>
        <v>#DIV/0!</v>
      </c>
      <c r="O293" s="247">
        <f>IF(M293&gt;0,M293*I293/Q293,0)*VLOOKUP(B293,'2-Kosten per locatie'!$A$14:$C$31,3,FALSE)</f>
        <v>0</v>
      </c>
      <c r="P293" s="334">
        <f>IF(L293="nio",0,IF(L293&gt;0,VLOOKUP(F293,'3-Productie normen'!A:O,VLOOKUP(L293,'3-Productie normen'!$B$38:$C$48,2,FALSE),FALSE)))</f>
        <v>0</v>
      </c>
      <c r="Q293" s="334">
        <f t="shared" si="13"/>
        <v>0</v>
      </c>
      <c r="R293" s="335" t="str">
        <f>VLOOKUP(F293,'3-Productie normen'!A:P,16,FALSE)</f>
        <v>V</v>
      </c>
      <c r="S293" s="335"/>
      <c r="U293" s="336">
        <f t="shared" si="14"/>
        <v>89260</v>
      </c>
      <c r="V293" s="2"/>
    </row>
    <row r="294" spans="1:22" ht="14.1" customHeight="1">
      <c r="A294" s="75">
        <v>294</v>
      </c>
      <c r="B294" s="300" t="s">
        <v>39</v>
      </c>
      <c r="C294" s="493" t="s">
        <v>509</v>
      </c>
      <c r="D294" s="487" t="s">
        <v>537</v>
      </c>
      <c r="E294" s="488" t="s">
        <v>538</v>
      </c>
      <c r="F294" s="72" t="s">
        <v>102</v>
      </c>
      <c r="G294" s="488" t="s">
        <v>237</v>
      </c>
      <c r="H294" s="482" t="s">
        <v>238</v>
      </c>
      <c r="I294" s="498">
        <v>61.7</v>
      </c>
      <c r="J294" s="526"/>
      <c r="K294" s="333">
        <f t="shared" si="12"/>
        <v>40</v>
      </c>
      <c r="L294" s="534">
        <v>40</v>
      </c>
      <c r="M294" s="534"/>
      <c r="N294" s="247" t="e">
        <f>IF(L294="nio",0,IF(L294&gt;0,L294*I294/P294,0))*VLOOKUP(B294,'2-Kosten per locatie'!$A$14:$C$31,3,FALSE)</f>
        <v>#DIV/0!</v>
      </c>
      <c r="O294" s="247">
        <f>IF(M294&gt;0,M294*I294/Q294,0)*VLOOKUP(B294,'2-Kosten per locatie'!$A$14:$C$31,3,FALSE)</f>
        <v>0</v>
      </c>
      <c r="P294" s="334">
        <f>IF(L294="nio",0,IF(L294&gt;0,VLOOKUP(F294,'3-Productie normen'!A:O,VLOOKUP(L294,'3-Productie normen'!$B$38:$C$48,2,FALSE),FALSE)))</f>
        <v>0</v>
      </c>
      <c r="Q294" s="334">
        <f t="shared" si="13"/>
        <v>0</v>
      </c>
      <c r="R294" s="335" t="str">
        <f>VLOOKUP(F294,'3-Productie normen'!A:P,16,FALSE)</f>
        <v>V</v>
      </c>
      <c r="S294" s="335"/>
      <c r="U294" s="336">
        <f t="shared" si="14"/>
        <v>2468</v>
      </c>
      <c r="V294" s="2"/>
    </row>
    <row r="295" spans="1:22" ht="14.1" customHeight="1">
      <c r="A295" s="75">
        <v>295</v>
      </c>
      <c r="B295" s="300" t="s">
        <v>39</v>
      </c>
      <c r="C295" s="493" t="s">
        <v>509</v>
      </c>
      <c r="D295" s="487" t="s">
        <v>539</v>
      </c>
      <c r="E295" s="488" t="s">
        <v>199</v>
      </c>
      <c r="F295" s="72" t="s">
        <v>97</v>
      </c>
      <c r="G295" s="488" t="s">
        <v>468</v>
      </c>
      <c r="H295" s="482" t="s">
        <v>197</v>
      </c>
      <c r="I295" s="498">
        <v>106.7</v>
      </c>
      <c r="J295" s="526"/>
      <c r="K295" s="333">
        <f t="shared" si="12"/>
        <v>200</v>
      </c>
      <c r="L295" s="534">
        <v>200</v>
      </c>
      <c r="M295" s="534"/>
      <c r="N295" s="247" t="e">
        <f>IF(L295="nio",0,IF(L295&gt;0,L295*I295/P295,0))*VLOOKUP(B295,'2-Kosten per locatie'!$A$14:$C$31,3,FALSE)</f>
        <v>#DIV/0!</v>
      </c>
      <c r="O295" s="247">
        <f>IF(M295&gt;0,M295*I295/Q295,0)*VLOOKUP(B295,'2-Kosten per locatie'!$A$14:$C$31,3,FALSE)</f>
        <v>0</v>
      </c>
      <c r="P295" s="334">
        <f>IF(L295="nio",0,IF(L295&gt;0,VLOOKUP(F295,'3-Productie normen'!A:O,VLOOKUP(L295,'3-Productie normen'!$B$38:$C$48,2,FALSE),FALSE)))</f>
        <v>0</v>
      </c>
      <c r="Q295" s="334">
        <f t="shared" si="13"/>
        <v>0</v>
      </c>
      <c r="R295" s="335" t="str">
        <f>VLOOKUP(F295,'3-Productie normen'!A:P,16,FALSE)</f>
        <v>V</v>
      </c>
      <c r="S295" s="335"/>
      <c r="U295" s="336">
        <f t="shared" si="14"/>
        <v>21340</v>
      </c>
      <c r="V295" s="2"/>
    </row>
    <row r="296" spans="1:22" ht="14.1" customHeight="1">
      <c r="A296" s="75">
        <v>296</v>
      </c>
      <c r="B296" s="300" t="s">
        <v>39</v>
      </c>
      <c r="C296" s="493" t="s">
        <v>509</v>
      </c>
      <c r="D296" s="487" t="s">
        <v>540</v>
      </c>
      <c r="E296" s="488" t="s">
        <v>464</v>
      </c>
      <c r="F296" s="300" t="s">
        <v>111</v>
      </c>
      <c r="G296" s="488"/>
      <c r="H296" s="482" t="s">
        <v>197</v>
      </c>
      <c r="I296" s="498">
        <v>28.2</v>
      </c>
      <c r="J296" s="526"/>
      <c r="K296" s="333">
        <f t="shared" si="12"/>
        <v>0</v>
      </c>
      <c r="L296" s="534" t="s">
        <v>148</v>
      </c>
      <c r="M296" s="534"/>
      <c r="N296" s="247">
        <f>IF(L296="nio",0,IF(L296&gt;0,L296*I296/P296,0))*VLOOKUP(B296,'2-Kosten per locatie'!$A$14:$C$31,3,FALSE)</f>
        <v>0</v>
      </c>
      <c r="O296" s="247">
        <f>IF(M296&gt;0,M296*I296/Q296,0)*VLOOKUP(B296,'2-Kosten per locatie'!$A$14:$C$31,3,FALSE)</f>
        <v>0</v>
      </c>
      <c r="P296" s="334">
        <f>IF(L296="nio",0,IF(L296&gt;0,VLOOKUP(F296,'3-Productie normen'!A:O,VLOOKUP(L296,'3-Productie normen'!$B$38:$C$48,2,FALSE),FALSE)))</f>
        <v>0</v>
      </c>
      <c r="Q296" s="334">
        <f t="shared" si="13"/>
        <v>0</v>
      </c>
      <c r="R296" s="335" t="str">
        <f>VLOOKUP(F296,'3-Productie normen'!A:P,16,FALSE)</f>
        <v>nvt</v>
      </c>
      <c r="S296" s="335"/>
      <c r="U296" s="336">
        <f t="shared" si="14"/>
        <v>0</v>
      </c>
      <c r="V296" s="2"/>
    </row>
    <row r="297" spans="1:22" ht="14.1" customHeight="1">
      <c r="A297" s="75">
        <v>297</v>
      </c>
      <c r="B297" s="300" t="s">
        <v>39</v>
      </c>
      <c r="C297" s="493" t="s">
        <v>509</v>
      </c>
      <c r="D297" s="487" t="s">
        <v>541</v>
      </c>
      <c r="E297" s="488" t="s">
        <v>542</v>
      </c>
      <c r="F297" s="72" t="s">
        <v>97</v>
      </c>
      <c r="G297" s="488" t="s">
        <v>312</v>
      </c>
      <c r="H297" s="482" t="s">
        <v>139</v>
      </c>
      <c r="I297" s="498">
        <v>61.3</v>
      </c>
      <c r="J297" s="526"/>
      <c r="K297" s="333">
        <f t="shared" si="12"/>
        <v>200</v>
      </c>
      <c r="L297" s="534">
        <v>200</v>
      </c>
      <c r="M297" s="534"/>
      <c r="N297" s="247" t="e">
        <f>IF(L297="nio",0,IF(L297&gt;0,L297*I297/P297,0))*VLOOKUP(B297,'2-Kosten per locatie'!$A$14:$C$31,3,FALSE)</f>
        <v>#DIV/0!</v>
      </c>
      <c r="O297" s="247">
        <f>IF(M297&gt;0,M297*I297/Q297,0)*VLOOKUP(B297,'2-Kosten per locatie'!$A$14:$C$31,3,FALSE)</f>
        <v>0</v>
      </c>
      <c r="P297" s="334">
        <f>IF(L297="nio",0,IF(L297&gt;0,VLOOKUP(F297,'3-Productie normen'!A:O,VLOOKUP(L297,'3-Productie normen'!$B$38:$C$48,2,FALSE),FALSE)))</f>
        <v>0</v>
      </c>
      <c r="Q297" s="334">
        <f t="shared" si="13"/>
        <v>0</v>
      </c>
      <c r="R297" s="335" t="str">
        <f>VLOOKUP(F297,'3-Productie normen'!A:P,16,FALSE)</f>
        <v>V</v>
      </c>
      <c r="S297" s="335"/>
      <c r="U297" s="336">
        <f t="shared" si="14"/>
        <v>12260</v>
      </c>
      <c r="V297" s="2"/>
    </row>
    <row r="298" spans="1:22" ht="14.1" customHeight="1">
      <c r="A298" s="75">
        <v>298</v>
      </c>
      <c r="B298" s="300" t="s">
        <v>39</v>
      </c>
      <c r="C298" s="493" t="s">
        <v>509</v>
      </c>
      <c r="D298" s="487" t="s">
        <v>543</v>
      </c>
      <c r="E298" s="488" t="s">
        <v>464</v>
      </c>
      <c r="F298" s="300" t="s">
        <v>111</v>
      </c>
      <c r="G298" s="488"/>
      <c r="H298" s="482" t="s">
        <v>197</v>
      </c>
      <c r="I298" s="498">
        <v>9.1999999999999993</v>
      </c>
      <c r="J298" s="526"/>
      <c r="K298" s="333">
        <f t="shared" si="12"/>
        <v>0</v>
      </c>
      <c r="L298" s="534" t="s">
        <v>148</v>
      </c>
      <c r="M298" s="534"/>
      <c r="N298" s="247">
        <f>IF(L298="nio",0,IF(L298&gt;0,L298*I298/P298,0))*VLOOKUP(B298,'2-Kosten per locatie'!$A$14:$C$31,3,FALSE)</f>
        <v>0</v>
      </c>
      <c r="O298" s="247">
        <f>IF(M298&gt;0,M298*I298/Q298,0)*VLOOKUP(B298,'2-Kosten per locatie'!$A$14:$C$31,3,FALSE)</f>
        <v>0</v>
      </c>
      <c r="P298" s="334">
        <f>IF(L298="nio",0,IF(L298&gt;0,VLOOKUP(F298,'3-Productie normen'!A:O,VLOOKUP(L298,'3-Productie normen'!$B$38:$C$48,2,FALSE),FALSE)))</f>
        <v>0</v>
      </c>
      <c r="Q298" s="334">
        <f t="shared" si="13"/>
        <v>0</v>
      </c>
      <c r="R298" s="335" t="str">
        <f>VLOOKUP(F298,'3-Productie normen'!A:P,16,FALSE)</f>
        <v>nvt</v>
      </c>
      <c r="S298" s="335"/>
      <c r="U298" s="336">
        <f t="shared" si="14"/>
        <v>0</v>
      </c>
      <c r="V298" s="2"/>
    </row>
    <row r="299" spans="1:22" ht="14.1" customHeight="1">
      <c r="A299" s="75">
        <v>299</v>
      </c>
      <c r="B299" s="300" t="s">
        <v>39</v>
      </c>
      <c r="C299" s="493" t="s">
        <v>509</v>
      </c>
      <c r="D299" s="487" t="s">
        <v>544</v>
      </c>
      <c r="E299" s="488" t="s">
        <v>464</v>
      </c>
      <c r="F299" s="300" t="s">
        <v>111</v>
      </c>
      <c r="G299" s="488"/>
      <c r="H299" s="482" t="s">
        <v>197</v>
      </c>
      <c r="I299" s="498">
        <v>9.1999999999999993</v>
      </c>
      <c r="J299" s="526"/>
      <c r="K299" s="333">
        <f t="shared" si="12"/>
        <v>0</v>
      </c>
      <c r="L299" s="534" t="s">
        <v>148</v>
      </c>
      <c r="M299" s="534"/>
      <c r="N299" s="247">
        <f>IF(L299="nio",0,IF(L299&gt;0,L299*I299/P299,0))*VLOOKUP(B299,'2-Kosten per locatie'!$A$14:$C$31,3,FALSE)</f>
        <v>0</v>
      </c>
      <c r="O299" s="247">
        <f>IF(M299&gt;0,M299*I299/Q299,0)*VLOOKUP(B299,'2-Kosten per locatie'!$A$14:$C$31,3,FALSE)</f>
        <v>0</v>
      </c>
      <c r="P299" s="334">
        <f>IF(L299="nio",0,IF(L299&gt;0,VLOOKUP(F299,'3-Productie normen'!A:O,VLOOKUP(L299,'3-Productie normen'!$B$38:$C$48,2,FALSE),FALSE)))</f>
        <v>0</v>
      </c>
      <c r="Q299" s="334">
        <f t="shared" si="13"/>
        <v>0</v>
      </c>
      <c r="R299" s="335" t="str">
        <f>VLOOKUP(F299,'3-Productie normen'!A:P,16,FALSE)</f>
        <v>nvt</v>
      </c>
      <c r="S299" s="335"/>
      <c r="U299" s="336">
        <f t="shared" si="14"/>
        <v>0</v>
      </c>
      <c r="V299" s="2"/>
    </row>
    <row r="300" spans="1:22" ht="14.1" customHeight="1">
      <c r="A300" s="75">
        <v>300</v>
      </c>
      <c r="B300" s="300" t="s">
        <v>39</v>
      </c>
      <c r="C300" s="493" t="s">
        <v>509</v>
      </c>
      <c r="D300" s="487" t="s">
        <v>545</v>
      </c>
      <c r="E300" s="488" t="s">
        <v>464</v>
      </c>
      <c r="F300" s="300" t="s">
        <v>111</v>
      </c>
      <c r="G300" s="488"/>
      <c r="H300" s="482" t="s">
        <v>197</v>
      </c>
      <c r="I300" s="498">
        <v>10</v>
      </c>
      <c r="J300" s="526"/>
      <c r="K300" s="333">
        <f t="shared" si="12"/>
        <v>0</v>
      </c>
      <c r="L300" s="534" t="s">
        <v>148</v>
      </c>
      <c r="M300" s="534"/>
      <c r="N300" s="247">
        <f>IF(L300="nio",0,IF(L300&gt;0,L300*I300/P300,0))*VLOOKUP(B300,'2-Kosten per locatie'!$A$14:$C$31,3,FALSE)</f>
        <v>0</v>
      </c>
      <c r="O300" s="247">
        <f>IF(M300&gt;0,M300*I300/Q300,0)*VLOOKUP(B300,'2-Kosten per locatie'!$A$14:$C$31,3,FALSE)</f>
        <v>0</v>
      </c>
      <c r="P300" s="334">
        <f>IF(L300="nio",0,IF(L300&gt;0,VLOOKUP(F300,'3-Productie normen'!A:O,VLOOKUP(L300,'3-Productie normen'!$B$38:$C$48,2,FALSE),FALSE)))</f>
        <v>0</v>
      </c>
      <c r="Q300" s="334">
        <f t="shared" si="13"/>
        <v>0</v>
      </c>
      <c r="R300" s="335" t="str">
        <f>VLOOKUP(F300,'3-Productie normen'!A:P,16,FALSE)</f>
        <v>nvt</v>
      </c>
      <c r="S300" s="335"/>
      <c r="U300" s="336">
        <f t="shared" si="14"/>
        <v>0</v>
      </c>
      <c r="V300" s="2"/>
    </row>
    <row r="301" spans="1:22" ht="14.1" customHeight="1">
      <c r="A301" s="75">
        <v>301</v>
      </c>
      <c r="B301" s="300" t="s">
        <v>39</v>
      </c>
      <c r="C301" s="493" t="s">
        <v>509</v>
      </c>
      <c r="D301" s="487" t="s">
        <v>546</v>
      </c>
      <c r="E301" s="488" t="s">
        <v>547</v>
      </c>
      <c r="F301" s="300" t="s">
        <v>111</v>
      </c>
      <c r="G301" s="488"/>
      <c r="H301" s="482" t="s">
        <v>197</v>
      </c>
      <c r="I301" s="498">
        <v>62</v>
      </c>
      <c r="J301" s="526"/>
      <c r="K301" s="333">
        <f t="shared" si="12"/>
        <v>0</v>
      </c>
      <c r="L301" s="534" t="s">
        <v>148</v>
      </c>
      <c r="M301" s="534"/>
      <c r="N301" s="247">
        <f>IF(L301="nio",0,IF(L301&gt;0,L301*I301/P301,0))*VLOOKUP(B301,'2-Kosten per locatie'!$A$14:$C$31,3,FALSE)</f>
        <v>0</v>
      </c>
      <c r="O301" s="247">
        <f>IF(M301&gt;0,M301*I301/Q301,0)*VLOOKUP(B301,'2-Kosten per locatie'!$A$14:$C$31,3,FALSE)</f>
        <v>0</v>
      </c>
      <c r="P301" s="334">
        <f>IF(L301="nio",0,IF(L301&gt;0,VLOOKUP(F301,'3-Productie normen'!A:O,VLOOKUP(L301,'3-Productie normen'!$B$38:$C$48,2,FALSE),FALSE)))</f>
        <v>0</v>
      </c>
      <c r="Q301" s="334">
        <f t="shared" si="13"/>
        <v>0</v>
      </c>
      <c r="R301" s="335" t="str">
        <f>VLOOKUP(F301,'3-Productie normen'!A:P,16,FALSE)</f>
        <v>nvt</v>
      </c>
      <c r="S301" s="335"/>
      <c r="U301" s="336">
        <f t="shared" si="14"/>
        <v>0</v>
      </c>
      <c r="V301" s="2"/>
    </row>
    <row r="302" spans="1:22" ht="14.1" customHeight="1">
      <c r="A302" s="75">
        <v>302</v>
      </c>
      <c r="B302" s="300" t="s">
        <v>39</v>
      </c>
      <c r="C302" s="493" t="s">
        <v>267</v>
      </c>
      <c r="D302" s="487" t="s">
        <v>548</v>
      </c>
      <c r="E302" s="488" t="s">
        <v>199</v>
      </c>
      <c r="F302" s="72" t="s">
        <v>97</v>
      </c>
      <c r="G302" s="488" t="s">
        <v>312</v>
      </c>
      <c r="H302" s="482" t="s">
        <v>139</v>
      </c>
      <c r="I302" s="498">
        <v>4.5</v>
      </c>
      <c r="J302" s="526"/>
      <c r="K302" s="333">
        <f t="shared" si="12"/>
        <v>200</v>
      </c>
      <c r="L302" s="534">
        <v>200</v>
      </c>
      <c r="M302" s="534"/>
      <c r="N302" s="247" t="e">
        <f>IF(L302="nio",0,IF(L302&gt;0,L302*I302/P302,0))*VLOOKUP(B302,'2-Kosten per locatie'!$A$14:$C$31,3,FALSE)</f>
        <v>#DIV/0!</v>
      </c>
      <c r="O302" s="247">
        <f>IF(M302&gt;0,M302*I302/Q302,0)*VLOOKUP(B302,'2-Kosten per locatie'!$A$14:$C$31,3,FALSE)</f>
        <v>0</v>
      </c>
      <c r="P302" s="334">
        <f>IF(L302="nio",0,IF(L302&gt;0,VLOOKUP(F302,'3-Productie normen'!A:O,VLOOKUP(L302,'3-Productie normen'!$B$38:$C$48,2,FALSE),FALSE)))</f>
        <v>0</v>
      </c>
      <c r="Q302" s="334">
        <f t="shared" si="13"/>
        <v>0</v>
      </c>
      <c r="R302" s="335" t="str">
        <f>VLOOKUP(F302,'3-Productie normen'!A:P,16,FALSE)</f>
        <v>V</v>
      </c>
      <c r="S302" s="335"/>
      <c r="U302" s="336">
        <f t="shared" si="14"/>
        <v>900</v>
      </c>
      <c r="V302" s="2"/>
    </row>
    <row r="303" spans="1:22" ht="14.1" customHeight="1">
      <c r="A303" s="75">
        <v>303</v>
      </c>
      <c r="B303" s="300" t="s">
        <v>39</v>
      </c>
      <c r="C303" s="493" t="s">
        <v>267</v>
      </c>
      <c r="D303" s="487" t="s">
        <v>549</v>
      </c>
      <c r="E303" s="488" t="s">
        <v>550</v>
      </c>
      <c r="F303" s="488" t="s">
        <v>109</v>
      </c>
      <c r="G303" s="488" t="s">
        <v>237</v>
      </c>
      <c r="H303" s="482" t="s">
        <v>238</v>
      </c>
      <c r="I303" s="498">
        <v>20</v>
      </c>
      <c r="J303" s="526"/>
      <c r="K303" s="333">
        <f t="shared" si="12"/>
        <v>200</v>
      </c>
      <c r="L303" s="534">
        <v>200</v>
      </c>
      <c r="M303" s="534"/>
      <c r="N303" s="247" t="e">
        <f>IF(L303="nio",0,IF(L303&gt;0,L303*I303/P303,0))*VLOOKUP(B303,'2-Kosten per locatie'!$A$14:$C$31,3,FALSE)</f>
        <v>#DIV/0!</v>
      </c>
      <c r="O303" s="247">
        <f>IF(M303&gt;0,M303*I303/Q303,0)*VLOOKUP(B303,'2-Kosten per locatie'!$A$14:$C$31,3,FALSE)</f>
        <v>0</v>
      </c>
      <c r="P303" s="334">
        <f>IF(L303="nio",0,IF(L303&gt;0,VLOOKUP(F303,'3-Productie normen'!A:O,VLOOKUP(L303,'3-Productie normen'!$B$38:$C$48,2,FALSE),FALSE)))</f>
        <v>0</v>
      </c>
      <c r="Q303" s="334">
        <f t="shared" si="13"/>
        <v>0</v>
      </c>
      <c r="R303" s="335" t="str">
        <f>VLOOKUP(F303,'3-Productie normen'!A:P,16,FALSE)</f>
        <v>V</v>
      </c>
      <c r="S303" s="335"/>
      <c r="U303" s="336">
        <f t="shared" si="14"/>
        <v>4000</v>
      </c>
      <c r="V303" s="2"/>
    </row>
    <row r="304" spans="1:22" ht="14.1" customHeight="1">
      <c r="A304" s="75">
        <v>304</v>
      </c>
      <c r="B304" s="300" t="s">
        <v>39</v>
      </c>
      <c r="C304" s="493" t="s">
        <v>267</v>
      </c>
      <c r="D304" s="487" t="s">
        <v>551</v>
      </c>
      <c r="E304" s="488" t="s">
        <v>210</v>
      </c>
      <c r="F304" s="72" t="s">
        <v>102</v>
      </c>
      <c r="G304" s="488" t="s">
        <v>312</v>
      </c>
      <c r="H304" s="482" t="s">
        <v>139</v>
      </c>
      <c r="I304" s="498">
        <v>11.2</v>
      </c>
      <c r="J304" s="526"/>
      <c r="K304" s="333">
        <f t="shared" si="12"/>
        <v>40</v>
      </c>
      <c r="L304" s="534">
        <v>40</v>
      </c>
      <c r="M304" s="534"/>
      <c r="N304" s="247" t="e">
        <f>IF(L304="nio",0,IF(L304&gt;0,L304*I304/P304,0))*VLOOKUP(B304,'2-Kosten per locatie'!$A$14:$C$31,3,FALSE)</f>
        <v>#DIV/0!</v>
      </c>
      <c r="O304" s="247">
        <f>IF(M304&gt;0,M304*I304/Q304,0)*VLOOKUP(B304,'2-Kosten per locatie'!$A$14:$C$31,3,FALSE)</f>
        <v>0</v>
      </c>
      <c r="P304" s="334">
        <f>IF(L304="nio",0,IF(L304&gt;0,VLOOKUP(F304,'3-Productie normen'!A:O,VLOOKUP(L304,'3-Productie normen'!$B$38:$C$48,2,FALSE),FALSE)))</f>
        <v>0</v>
      </c>
      <c r="Q304" s="334">
        <f t="shared" si="13"/>
        <v>0</v>
      </c>
      <c r="R304" s="335" t="str">
        <f>VLOOKUP(F304,'3-Productie normen'!A:P,16,FALSE)</f>
        <v>V</v>
      </c>
      <c r="S304" s="335"/>
      <c r="U304" s="336">
        <f t="shared" si="14"/>
        <v>448</v>
      </c>
      <c r="V304" s="2"/>
    </row>
    <row r="305" spans="1:24" ht="14.1" customHeight="1">
      <c r="A305" s="75">
        <v>305</v>
      </c>
      <c r="B305" s="300" t="s">
        <v>39</v>
      </c>
      <c r="C305" s="493" t="s">
        <v>509</v>
      </c>
      <c r="D305" s="487" t="s">
        <v>552</v>
      </c>
      <c r="E305" s="488" t="s">
        <v>210</v>
      </c>
      <c r="F305" s="72" t="s">
        <v>102</v>
      </c>
      <c r="G305" s="488" t="s">
        <v>312</v>
      </c>
      <c r="H305" s="482" t="s">
        <v>139</v>
      </c>
      <c r="I305" s="498">
        <v>67.2</v>
      </c>
      <c r="J305" s="526"/>
      <c r="K305" s="333">
        <f t="shared" si="12"/>
        <v>40</v>
      </c>
      <c r="L305" s="534">
        <v>40</v>
      </c>
      <c r="M305" s="534"/>
      <c r="N305" s="247" t="e">
        <f>IF(L305="nio",0,IF(L305&gt;0,L305*I305/P305,0))*VLOOKUP(B305,'2-Kosten per locatie'!$A$14:$C$31,3,FALSE)</f>
        <v>#DIV/0!</v>
      </c>
      <c r="O305" s="247">
        <f>IF(M305&gt;0,M305*I305/Q305,0)*VLOOKUP(B305,'2-Kosten per locatie'!$A$14:$C$31,3,FALSE)</f>
        <v>0</v>
      </c>
      <c r="P305" s="334">
        <f>IF(L305="nio",0,IF(L305&gt;0,VLOOKUP(F305,'3-Productie normen'!A:O,VLOOKUP(L305,'3-Productie normen'!$B$38:$C$48,2,FALSE),FALSE)))</f>
        <v>0</v>
      </c>
      <c r="Q305" s="334">
        <f t="shared" si="13"/>
        <v>0</v>
      </c>
      <c r="R305" s="335" t="str">
        <f>VLOOKUP(F305,'3-Productie normen'!A:P,16,FALSE)</f>
        <v>V</v>
      </c>
      <c r="S305" s="335"/>
      <c r="U305" s="336">
        <f t="shared" si="14"/>
        <v>2688</v>
      </c>
      <c r="V305" s="2"/>
    </row>
    <row r="306" spans="1:24" ht="14.1" customHeight="1">
      <c r="A306" s="75">
        <v>306</v>
      </c>
      <c r="B306" s="300" t="s">
        <v>39</v>
      </c>
      <c r="C306" s="493" t="s">
        <v>509</v>
      </c>
      <c r="D306" s="487" t="s">
        <v>553</v>
      </c>
      <c r="E306" s="488" t="s">
        <v>554</v>
      </c>
      <c r="F306" s="506" t="s">
        <v>109</v>
      </c>
      <c r="G306" s="488" t="s">
        <v>237</v>
      </c>
      <c r="H306" s="482" t="s">
        <v>238</v>
      </c>
      <c r="I306" s="498">
        <v>73.7</v>
      </c>
      <c r="J306" s="526"/>
      <c r="K306" s="333">
        <f t="shared" si="12"/>
        <v>200</v>
      </c>
      <c r="L306" s="534">
        <v>200</v>
      </c>
      <c r="M306" s="534"/>
      <c r="N306" s="247" t="e">
        <f>IF(L306="nio",0,IF(L306&gt;0,L306*I306/P306,0))*VLOOKUP(B306,'2-Kosten per locatie'!$A$14:$C$31,3,FALSE)</f>
        <v>#DIV/0!</v>
      </c>
      <c r="O306" s="247">
        <f>IF(M306&gt;0,M306*I306/Q306,0)*VLOOKUP(B306,'2-Kosten per locatie'!$A$14:$C$31,3,FALSE)</f>
        <v>0</v>
      </c>
      <c r="P306" s="334">
        <f>IF(L306="nio",0,IF(L306&gt;0,VLOOKUP(F306,'3-Productie normen'!A:O,VLOOKUP(L306,'3-Productie normen'!$B$38:$C$48,2,FALSE),FALSE)))</f>
        <v>0</v>
      </c>
      <c r="Q306" s="334">
        <f t="shared" si="13"/>
        <v>0</v>
      </c>
      <c r="R306" s="335" t="str">
        <f>VLOOKUP(F306,'3-Productie normen'!A:P,16,FALSE)</f>
        <v>V</v>
      </c>
      <c r="S306" s="335"/>
      <c r="U306" s="336">
        <f t="shared" si="14"/>
        <v>14740</v>
      </c>
      <c r="V306" s="2"/>
    </row>
    <row r="307" spans="1:24" ht="14.1" customHeight="1">
      <c r="A307" s="75">
        <v>307</v>
      </c>
      <c r="B307" s="300" t="s">
        <v>39</v>
      </c>
      <c r="C307" s="493" t="s">
        <v>509</v>
      </c>
      <c r="D307" s="487" t="s">
        <v>555</v>
      </c>
      <c r="E307" s="488" t="s">
        <v>556</v>
      </c>
      <c r="F307" s="72" t="s">
        <v>102</v>
      </c>
      <c r="G307" s="488" t="s">
        <v>312</v>
      </c>
      <c r="H307" s="482" t="s">
        <v>139</v>
      </c>
      <c r="I307" s="498">
        <v>5.7</v>
      </c>
      <c r="J307" s="526"/>
      <c r="K307" s="333">
        <f t="shared" si="12"/>
        <v>40</v>
      </c>
      <c r="L307" s="534">
        <v>40</v>
      </c>
      <c r="M307" s="534"/>
      <c r="N307" s="247" t="e">
        <f>IF(L307="nio",0,IF(L307&gt;0,L307*I307/P307,0))*VLOOKUP(B307,'2-Kosten per locatie'!$A$14:$C$31,3,FALSE)</f>
        <v>#DIV/0!</v>
      </c>
      <c r="O307" s="247">
        <f>IF(M307&gt;0,M307*I307/Q307,0)*VLOOKUP(B307,'2-Kosten per locatie'!$A$14:$C$31,3,FALSE)</f>
        <v>0</v>
      </c>
      <c r="P307" s="334">
        <f>IF(L307="nio",0,IF(L307&gt;0,VLOOKUP(F307,'3-Productie normen'!A:O,VLOOKUP(L307,'3-Productie normen'!$B$38:$C$48,2,FALSE),FALSE)))</f>
        <v>0</v>
      </c>
      <c r="Q307" s="334">
        <f t="shared" si="13"/>
        <v>0</v>
      </c>
      <c r="R307" s="335" t="str">
        <f>VLOOKUP(F307,'3-Productie normen'!A:P,16,FALSE)</f>
        <v>V</v>
      </c>
      <c r="S307" s="335"/>
      <c r="U307" s="336">
        <f t="shared" si="14"/>
        <v>228</v>
      </c>
      <c r="V307" s="2"/>
    </row>
    <row r="308" spans="1:24" ht="14.1" customHeight="1">
      <c r="A308" s="75">
        <v>308</v>
      </c>
      <c r="B308" s="300" t="s">
        <v>39</v>
      </c>
      <c r="C308" s="493" t="s">
        <v>509</v>
      </c>
      <c r="D308" s="487" t="s">
        <v>557</v>
      </c>
      <c r="E308" s="488" t="s">
        <v>199</v>
      </c>
      <c r="F308" s="72" t="s">
        <v>97</v>
      </c>
      <c r="G308" s="488" t="s">
        <v>468</v>
      </c>
      <c r="H308" s="482" t="s">
        <v>197</v>
      </c>
      <c r="I308" s="498">
        <v>96.9</v>
      </c>
      <c r="J308" s="526"/>
      <c r="K308" s="333">
        <f t="shared" si="12"/>
        <v>200</v>
      </c>
      <c r="L308" s="534">
        <v>200</v>
      </c>
      <c r="M308" s="534"/>
      <c r="N308" s="247" t="e">
        <f>IF(L308="nio",0,IF(L308&gt;0,L308*I308/P308,0))*VLOOKUP(B308,'2-Kosten per locatie'!$A$14:$C$31,3,FALSE)</f>
        <v>#DIV/0!</v>
      </c>
      <c r="O308" s="247">
        <f>IF(M308&gt;0,M308*I308/Q308,0)*VLOOKUP(B308,'2-Kosten per locatie'!$A$14:$C$31,3,FALSE)</f>
        <v>0</v>
      </c>
      <c r="P308" s="334">
        <f>IF(L308="nio",0,IF(L308&gt;0,VLOOKUP(F308,'3-Productie normen'!A:O,VLOOKUP(L308,'3-Productie normen'!$B$38:$C$48,2,FALSE),FALSE)))</f>
        <v>0</v>
      </c>
      <c r="Q308" s="334">
        <f t="shared" si="13"/>
        <v>0</v>
      </c>
      <c r="R308" s="335" t="str">
        <f>VLOOKUP(F308,'3-Productie normen'!A:P,16,FALSE)</f>
        <v>V</v>
      </c>
      <c r="S308" s="335"/>
      <c r="U308" s="336">
        <f t="shared" si="14"/>
        <v>19380</v>
      </c>
      <c r="V308" s="2"/>
    </row>
    <row r="309" spans="1:24" ht="14.1" customHeight="1">
      <c r="A309" s="75">
        <v>309</v>
      </c>
      <c r="B309" s="300" t="s">
        <v>39</v>
      </c>
      <c r="C309" s="493" t="s">
        <v>509</v>
      </c>
      <c r="D309" s="487" t="s">
        <v>558</v>
      </c>
      <c r="E309" s="488" t="s">
        <v>559</v>
      </c>
      <c r="F309" s="72" t="s">
        <v>97</v>
      </c>
      <c r="G309" s="488" t="s">
        <v>468</v>
      </c>
      <c r="H309" s="482" t="s">
        <v>197</v>
      </c>
      <c r="I309" s="498">
        <v>6.3</v>
      </c>
      <c r="J309" s="526"/>
      <c r="K309" s="333">
        <f t="shared" si="12"/>
        <v>200</v>
      </c>
      <c r="L309" s="534">
        <v>200</v>
      </c>
      <c r="M309" s="534"/>
      <c r="N309" s="247" t="e">
        <f>IF(L309="nio",0,IF(L309&gt;0,L309*I309/P309,0))*VLOOKUP(B309,'2-Kosten per locatie'!$A$14:$C$31,3,FALSE)</f>
        <v>#DIV/0!</v>
      </c>
      <c r="O309" s="247">
        <f>IF(M309&gt;0,M309*I309/Q309,0)*VLOOKUP(B309,'2-Kosten per locatie'!$A$14:$C$31,3,FALSE)</f>
        <v>0</v>
      </c>
      <c r="P309" s="334">
        <f>IF(L309="nio",0,IF(L309&gt;0,VLOOKUP(F309,'3-Productie normen'!A:O,VLOOKUP(L309,'3-Productie normen'!$B$38:$C$48,2,FALSE),FALSE)))</f>
        <v>0</v>
      </c>
      <c r="Q309" s="334">
        <f t="shared" si="13"/>
        <v>0</v>
      </c>
      <c r="R309" s="335" t="str">
        <f>VLOOKUP(F309,'3-Productie normen'!A:P,16,FALSE)</f>
        <v>V</v>
      </c>
      <c r="S309" s="335"/>
      <c r="U309" s="336">
        <f t="shared" si="14"/>
        <v>1260</v>
      </c>
      <c r="V309" s="2"/>
    </row>
    <row r="310" spans="1:24" ht="14.1" customHeight="1">
      <c r="A310" s="75">
        <v>310</v>
      </c>
      <c r="B310" s="300" t="s">
        <v>39</v>
      </c>
      <c r="C310" s="493" t="s">
        <v>509</v>
      </c>
      <c r="D310" s="487" t="s">
        <v>560</v>
      </c>
      <c r="E310" s="488" t="s">
        <v>186</v>
      </c>
      <c r="F310" s="72" t="s">
        <v>106</v>
      </c>
      <c r="G310" s="488" t="s">
        <v>468</v>
      </c>
      <c r="H310" s="482" t="s">
        <v>188</v>
      </c>
      <c r="I310" s="498">
        <v>1.3</v>
      </c>
      <c r="J310" s="526"/>
      <c r="K310" s="333">
        <f t="shared" si="12"/>
        <v>400</v>
      </c>
      <c r="L310" s="534">
        <v>200</v>
      </c>
      <c r="M310" s="534">
        <v>200</v>
      </c>
      <c r="N310" s="247" t="e">
        <f>IF(L310="nio",0,IF(L310&gt;0,L310*I310/P310,0))*VLOOKUP(B310,'2-Kosten per locatie'!$A$14:$C$31,3,FALSE)</f>
        <v>#DIV/0!</v>
      </c>
      <c r="O310" s="247" t="e">
        <f>IF(M310&gt;0,M310*I310/Q310,0)*VLOOKUP(B310,'2-Kosten per locatie'!$A$14:$C$31,3,FALSE)</f>
        <v>#DIV/0!</v>
      </c>
      <c r="P310" s="334">
        <f>IF(L310="nio",0,IF(L310&gt;0,VLOOKUP(F310,'3-Productie normen'!A:O,VLOOKUP(L310,'3-Productie normen'!$B$38:$C$48,2,FALSE),FALSE)))</f>
        <v>0</v>
      </c>
      <c r="Q310" s="334">
        <f t="shared" si="13"/>
        <v>0</v>
      </c>
      <c r="R310" s="335" t="str">
        <f>VLOOKUP(F310,'3-Productie normen'!A:P,16,FALSE)</f>
        <v>S</v>
      </c>
      <c r="S310" s="335"/>
      <c r="U310" s="336">
        <f t="shared" si="14"/>
        <v>520</v>
      </c>
      <c r="V310" s="2"/>
    </row>
    <row r="311" spans="1:24" ht="14.1" customHeight="1">
      <c r="A311" s="75">
        <v>311</v>
      </c>
      <c r="B311" s="300" t="s">
        <v>39</v>
      </c>
      <c r="C311" s="493" t="s">
        <v>509</v>
      </c>
      <c r="D311" s="487" t="s">
        <v>561</v>
      </c>
      <c r="E311" s="488" t="s">
        <v>186</v>
      </c>
      <c r="F311" s="488" t="s">
        <v>106</v>
      </c>
      <c r="G311" s="488" t="s">
        <v>468</v>
      </c>
      <c r="H311" s="482" t="s">
        <v>188</v>
      </c>
      <c r="I311" s="498">
        <v>1.3</v>
      </c>
      <c r="J311" s="526"/>
      <c r="K311" s="333">
        <f t="shared" si="12"/>
        <v>400</v>
      </c>
      <c r="L311" s="534">
        <v>200</v>
      </c>
      <c r="M311" s="534">
        <v>200</v>
      </c>
      <c r="N311" s="247" t="e">
        <f>IF(L311="nio",0,IF(L311&gt;0,L311*I311/P311,0))*VLOOKUP(B311,'2-Kosten per locatie'!$A$14:$C$31,3,FALSE)</f>
        <v>#DIV/0!</v>
      </c>
      <c r="O311" s="247" t="e">
        <f>IF(M311&gt;0,M311*I311/Q311,0)*VLOOKUP(B311,'2-Kosten per locatie'!$A$14:$C$31,3,FALSE)</f>
        <v>#DIV/0!</v>
      </c>
      <c r="P311" s="334">
        <f>IF(L311="nio",0,IF(L311&gt;0,VLOOKUP(F311,'3-Productie normen'!A:O,VLOOKUP(L311,'3-Productie normen'!$B$38:$C$48,2,FALSE),FALSE)))</f>
        <v>0</v>
      </c>
      <c r="Q311" s="334">
        <f t="shared" si="13"/>
        <v>0</v>
      </c>
      <c r="R311" s="335" t="str">
        <f>VLOOKUP(F311,'3-Productie normen'!A:P,16,FALSE)</f>
        <v>S</v>
      </c>
      <c r="S311" s="335"/>
      <c r="U311" s="336">
        <f t="shared" si="14"/>
        <v>520</v>
      </c>
      <c r="V311" s="2"/>
    </row>
    <row r="312" spans="1:24" ht="14.1" customHeight="1">
      <c r="A312" s="75">
        <v>312</v>
      </c>
      <c r="B312" s="300" t="s">
        <v>39</v>
      </c>
      <c r="C312" s="493" t="s">
        <v>509</v>
      </c>
      <c r="D312" s="487" t="s">
        <v>562</v>
      </c>
      <c r="E312" s="488" t="s">
        <v>186</v>
      </c>
      <c r="F312" s="488" t="s">
        <v>106</v>
      </c>
      <c r="G312" s="488" t="s">
        <v>468</v>
      </c>
      <c r="H312" s="482" t="s">
        <v>188</v>
      </c>
      <c r="I312" s="498">
        <v>1.3</v>
      </c>
      <c r="J312" s="526"/>
      <c r="K312" s="333">
        <f t="shared" si="12"/>
        <v>400</v>
      </c>
      <c r="L312" s="534">
        <v>200</v>
      </c>
      <c r="M312" s="534">
        <v>200</v>
      </c>
      <c r="N312" s="247" t="e">
        <f>IF(L312="nio",0,IF(L312&gt;0,L312*I312/P312,0))*VLOOKUP(B312,'2-Kosten per locatie'!$A$14:$C$31,3,FALSE)</f>
        <v>#DIV/0!</v>
      </c>
      <c r="O312" s="247" t="e">
        <f>IF(M312&gt;0,M312*I312/Q312,0)*VLOOKUP(B312,'2-Kosten per locatie'!$A$14:$C$31,3,FALSE)</f>
        <v>#DIV/0!</v>
      </c>
      <c r="P312" s="334">
        <f>IF(L312="nio",0,IF(L312&gt;0,VLOOKUP(F312,'3-Productie normen'!A:O,VLOOKUP(L312,'3-Productie normen'!$B$38:$C$48,2,FALSE),FALSE)))</f>
        <v>0</v>
      </c>
      <c r="Q312" s="334">
        <f t="shared" si="13"/>
        <v>0</v>
      </c>
      <c r="R312" s="335" t="str">
        <f>VLOOKUP(F312,'3-Productie normen'!A:P,16,FALSE)</f>
        <v>S</v>
      </c>
      <c r="S312" s="335"/>
      <c r="U312" s="336">
        <f t="shared" si="14"/>
        <v>520</v>
      </c>
      <c r="V312" s="2"/>
    </row>
    <row r="313" spans="1:24" ht="14.1" customHeight="1">
      <c r="A313" s="75">
        <v>313</v>
      </c>
      <c r="B313" s="300" t="s">
        <v>39</v>
      </c>
      <c r="C313" s="494" t="s">
        <v>509</v>
      </c>
      <c r="D313" s="491" t="s">
        <v>563</v>
      </c>
      <c r="E313" s="490" t="s">
        <v>210</v>
      </c>
      <c r="F313" s="72" t="s">
        <v>102</v>
      </c>
      <c r="G313" s="490" t="s">
        <v>312</v>
      </c>
      <c r="H313" s="482" t="s">
        <v>139</v>
      </c>
      <c r="I313" s="499">
        <v>18.8</v>
      </c>
      <c r="J313" s="526"/>
      <c r="K313" s="333">
        <f t="shared" si="12"/>
        <v>40</v>
      </c>
      <c r="L313" s="534">
        <v>40</v>
      </c>
      <c r="M313" s="503"/>
      <c r="N313" s="247" t="e">
        <f>IF(L313="nio",0,IF(L313&gt;0,L313*I313/P313,0))*VLOOKUP(B313,'2-Kosten per locatie'!$A$14:$C$31,3,FALSE)</f>
        <v>#DIV/0!</v>
      </c>
      <c r="O313" s="247">
        <f>IF(M313&gt;0,M313*I313/Q313,0)*VLOOKUP(B313,'2-Kosten per locatie'!$A$14:$C$31,3,FALSE)</f>
        <v>0</v>
      </c>
      <c r="P313" s="334">
        <f>IF(L313="nio",0,IF(L313&gt;0,VLOOKUP(F313,'3-Productie normen'!A:O,VLOOKUP(L313,'3-Productie normen'!$B$38:$C$48,2,FALSE),FALSE)))</f>
        <v>0</v>
      </c>
      <c r="Q313" s="334">
        <f t="shared" si="13"/>
        <v>0</v>
      </c>
      <c r="R313" s="335" t="str">
        <f>VLOOKUP(F313,'3-Productie normen'!A:P,16,FALSE)</f>
        <v>V</v>
      </c>
      <c r="S313" s="335"/>
      <c r="U313" s="336">
        <f t="shared" si="14"/>
        <v>752</v>
      </c>
      <c r="V313" s="2"/>
    </row>
    <row r="314" spans="1:24" ht="14.1" customHeight="1">
      <c r="A314" s="75">
        <v>314</v>
      </c>
      <c r="B314" s="300" t="s">
        <v>39</v>
      </c>
      <c r="C314" s="535" t="s">
        <v>509</v>
      </c>
      <c r="D314" s="483" t="s">
        <v>564</v>
      </c>
      <c r="E314" s="536" t="s">
        <v>501</v>
      </c>
      <c r="F314" s="72" t="s">
        <v>99</v>
      </c>
      <c r="G314" s="72" t="s">
        <v>312</v>
      </c>
      <c r="H314" s="482" t="s">
        <v>139</v>
      </c>
      <c r="I314" s="537">
        <v>17.399999999999999</v>
      </c>
      <c r="J314" s="526"/>
      <c r="K314" s="333">
        <f t="shared" si="12"/>
        <v>400</v>
      </c>
      <c r="L314" s="534">
        <v>200</v>
      </c>
      <c r="M314" s="534">
        <v>200</v>
      </c>
      <c r="N314" s="247" t="e">
        <f>IF(L314="nio",0,IF(L314&gt;0,L314*I314/P314,0))*VLOOKUP(B314,'2-Kosten per locatie'!$A$14:$C$31,3,FALSE)</f>
        <v>#DIV/0!</v>
      </c>
      <c r="O314" s="247" t="e">
        <f>IF(M314&gt;0,M314*I314/Q314,0)*VLOOKUP(B314,'2-Kosten per locatie'!$A$14:$C$31,3,FALSE)</f>
        <v>#DIV/0!</v>
      </c>
      <c r="P314" s="334">
        <f>IF(L314="nio",0,IF(L314&gt;0,VLOOKUP(F314,'3-Productie normen'!A:O,VLOOKUP(L314,'3-Productie normen'!$B$38:$C$48,2,FALSE),FALSE)))</f>
        <v>0</v>
      </c>
      <c r="Q314" s="334">
        <f t="shared" si="13"/>
        <v>0</v>
      </c>
      <c r="R314" s="335" t="str">
        <f>VLOOKUP(F314,'3-Productie normen'!A:P,16,FALSE)</f>
        <v>S</v>
      </c>
      <c r="S314" s="335"/>
      <c r="U314" s="336">
        <f t="shared" si="14"/>
        <v>6959.9999999999991</v>
      </c>
      <c r="V314" s="2"/>
    </row>
    <row r="315" spans="1:24" ht="14.1" customHeight="1">
      <c r="A315" s="75">
        <v>315</v>
      </c>
      <c r="B315" s="300" t="s">
        <v>39</v>
      </c>
      <c r="C315" s="535" t="s">
        <v>509</v>
      </c>
      <c r="D315" s="483" t="s">
        <v>565</v>
      </c>
      <c r="E315" s="536" t="s">
        <v>467</v>
      </c>
      <c r="F315" s="316" t="s">
        <v>93</v>
      </c>
      <c r="G315" s="72" t="s">
        <v>468</v>
      </c>
      <c r="H315" s="482" t="s">
        <v>197</v>
      </c>
      <c r="I315" s="537">
        <v>11</v>
      </c>
      <c r="J315" s="526"/>
      <c r="K315" s="333">
        <f t="shared" si="12"/>
        <v>400</v>
      </c>
      <c r="L315" s="534">
        <v>200</v>
      </c>
      <c r="M315" s="534">
        <v>200</v>
      </c>
      <c r="N315" s="247" t="e">
        <f>IF(L315="nio",0,IF(L315&gt;0,L315*I315/P315,0))*VLOOKUP(B315,'2-Kosten per locatie'!$A$14:$C$31,3,FALSE)</f>
        <v>#DIV/0!</v>
      </c>
      <c r="O315" s="247" t="e">
        <f>IF(M315&gt;0,M315*I315/Q315,0)*VLOOKUP(B315,'2-Kosten per locatie'!$A$14:$C$31,3,FALSE)</f>
        <v>#DIV/0!</v>
      </c>
      <c r="P315" s="334">
        <f>IF(L315="nio",0,IF(L315&gt;0,VLOOKUP(F315,'3-Productie normen'!A:O,VLOOKUP(L315,'3-Productie normen'!$B$38:$C$48,2,FALSE),FALSE)))</f>
        <v>0</v>
      </c>
      <c r="Q315" s="334">
        <f t="shared" si="13"/>
        <v>0</v>
      </c>
      <c r="R315" s="335" t="str">
        <f>VLOOKUP(F315,'3-Productie normen'!A:P,16,FALSE)</f>
        <v>S</v>
      </c>
      <c r="S315" s="335"/>
      <c r="U315" s="336">
        <f t="shared" si="14"/>
        <v>4400</v>
      </c>
      <c r="V315" s="2"/>
    </row>
    <row r="316" spans="1:24" ht="14.1" customHeight="1">
      <c r="A316" s="75">
        <v>316</v>
      </c>
      <c r="B316" s="300" t="s">
        <v>39</v>
      </c>
      <c r="C316" s="535" t="s">
        <v>509</v>
      </c>
      <c r="D316" s="483" t="s">
        <v>566</v>
      </c>
      <c r="E316" s="536" t="s">
        <v>467</v>
      </c>
      <c r="F316" s="316" t="s">
        <v>93</v>
      </c>
      <c r="G316" s="72" t="s">
        <v>468</v>
      </c>
      <c r="H316" s="482" t="s">
        <v>197</v>
      </c>
      <c r="I316" s="537">
        <v>11</v>
      </c>
      <c r="J316" s="526"/>
      <c r="K316" s="333">
        <f t="shared" si="12"/>
        <v>400</v>
      </c>
      <c r="L316" s="534">
        <v>200</v>
      </c>
      <c r="M316" s="534">
        <v>200</v>
      </c>
      <c r="N316" s="247" t="e">
        <f>IF(L316="nio",0,IF(L316&gt;0,L316*I316/P316,0))*VLOOKUP(B316,'2-Kosten per locatie'!$A$14:$C$31,3,FALSE)</f>
        <v>#DIV/0!</v>
      </c>
      <c r="O316" s="247" t="e">
        <f>IF(M316&gt;0,M316*I316/Q316,0)*VLOOKUP(B316,'2-Kosten per locatie'!$A$14:$C$31,3,FALSE)</f>
        <v>#DIV/0!</v>
      </c>
      <c r="P316" s="334">
        <f>IF(L316="nio",0,IF(L316&gt;0,VLOOKUP(F316,'3-Productie normen'!A:O,VLOOKUP(L316,'3-Productie normen'!$B$38:$C$48,2,FALSE),FALSE)))</f>
        <v>0</v>
      </c>
      <c r="Q316" s="334">
        <f t="shared" si="13"/>
        <v>0</v>
      </c>
      <c r="R316" s="335" t="str">
        <f>VLOOKUP(F316,'3-Productie normen'!A:P,16,FALSE)</f>
        <v>S</v>
      </c>
      <c r="S316" s="335"/>
      <c r="U316" s="336">
        <f t="shared" si="14"/>
        <v>4400</v>
      </c>
      <c r="V316" s="2"/>
    </row>
    <row r="317" spans="1:24" ht="14.1" customHeight="1">
      <c r="A317" s="75">
        <v>317</v>
      </c>
      <c r="B317" s="300" t="s">
        <v>39</v>
      </c>
      <c r="C317" s="535" t="s">
        <v>509</v>
      </c>
      <c r="D317" s="483" t="s">
        <v>567</v>
      </c>
      <c r="E317" s="536" t="s">
        <v>501</v>
      </c>
      <c r="F317" s="72" t="s">
        <v>99</v>
      </c>
      <c r="G317" s="72" t="s">
        <v>312</v>
      </c>
      <c r="H317" s="482" t="s">
        <v>139</v>
      </c>
      <c r="I317" s="537">
        <v>19.7</v>
      </c>
      <c r="J317" s="526"/>
      <c r="K317" s="333">
        <f t="shared" si="12"/>
        <v>400</v>
      </c>
      <c r="L317" s="534">
        <v>200</v>
      </c>
      <c r="M317" s="534">
        <v>200</v>
      </c>
      <c r="N317" s="247" t="e">
        <f>IF(L317="nio",0,IF(L317&gt;0,L317*I317/P317,0))*VLOOKUP(B317,'2-Kosten per locatie'!$A$14:$C$31,3,FALSE)</f>
        <v>#DIV/0!</v>
      </c>
      <c r="O317" s="247" t="e">
        <f>IF(M317&gt;0,M317*I317/Q317,0)*VLOOKUP(B317,'2-Kosten per locatie'!$A$14:$C$31,3,FALSE)</f>
        <v>#DIV/0!</v>
      </c>
      <c r="P317" s="334">
        <f>IF(L317="nio",0,IF(L317&gt;0,VLOOKUP(F317,'3-Productie normen'!A:O,VLOOKUP(L317,'3-Productie normen'!$B$38:$C$48,2,FALSE),FALSE)))</f>
        <v>0</v>
      </c>
      <c r="Q317" s="334">
        <f t="shared" si="13"/>
        <v>0</v>
      </c>
      <c r="R317" s="335" t="str">
        <f>VLOOKUP(F317,'3-Productie normen'!A:P,16,FALSE)</f>
        <v>S</v>
      </c>
      <c r="S317" s="335"/>
      <c r="U317" s="336">
        <f t="shared" si="14"/>
        <v>7880</v>
      </c>
      <c r="V317" s="2"/>
    </row>
    <row r="318" spans="1:24" ht="14.1" customHeight="1">
      <c r="A318" s="75">
        <v>318</v>
      </c>
      <c r="B318" s="300" t="s">
        <v>39</v>
      </c>
      <c r="C318" s="535" t="s">
        <v>509</v>
      </c>
      <c r="D318" s="483" t="s">
        <v>568</v>
      </c>
      <c r="E318" s="536" t="s">
        <v>569</v>
      </c>
      <c r="F318" s="72" t="s">
        <v>109</v>
      </c>
      <c r="G318" s="72" t="s">
        <v>312</v>
      </c>
      <c r="H318" s="482" t="s">
        <v>139</v>
      </c>
      <c r="I318" s="537">
        <v>25.6</v>
      </c>
      <c r="J318" s="526"/>
      <c r="K318" s="333">
        <f t="shared" si="12"/>
        <v>200</v>
      </c>
      <c r="L318" s="534">
        <v>200</v>
      </c>
      <c r="M318" s="538"/>
      <c r="N318" s="247" t="e">
        <f>IF(L318="nio",0,IF(L318&gt;0,L318*I318/P318,0))*VLOOKUP(B318,'2-Kosten per locatie'!$A$14:$C$31,3,FALSE)</f>
        <v>#DIV/0!</v>
      </c>
      <c r="O318" s="247">
        <f>IF(M318&gt;0,M318*I318/Q318,0)*VLOOKUP(B318,'2-Kosten per locatie'!$A$14:$C$31,3,FALSE)</f>
        <v>0</v>
      </c>
      <c r="P318" s="334">
        <f>IF(L318="nio",0,IF(L318&gt;0,VLOOKUP(F318,'3-Productie normen'!A:O,VLOOKUP(L318,'3-Productie normen'!$B$38:$C$48,2,FALSE),FALSE)))</f>
        <v>0</v>
      </c>
      <c r="Q318" s="334">
        <f t="shared" si="13"/>
        <v>0</v>
      </c>
      <c r="R318" s="335" t="str">
        <f>VLOOKUP(F318,'3-Productie normen'!A:P,16,FALSE)</f>
        <v>V</v>
      </c>
      <c r="S318" s="335"/>
      <c r="U318" s="336">
        <f t="shared" si="14"/>
        <v>5120</v>
      </c>
      <c r="V318" s="2"/>
    </row>
    <row r="319" spans="1:24" ht="14.1" customHeight="1">
      <c r="A319" s="75">
        <v>319</v>
      </c>
      <c r="B319" s="300" t="s">
        <v>39</v>
      </c>
      <c r="C319" s="535" t="s">
        <v>136</v>
      </c>
      <c r="D319" s="483" t="s">
        <v>570</v>
      </c>
      <c r="E319" s="536" t="s">
        <v>571</v>
      </c>
      <c r="F319" s="300" t="s">
        <v>107</v>
      </c>
      <c r="G319" s="72" t="s">
        <v>516</v>
      </c>
      <c r="H319" s="437" t="s">
        <v>517</v>
      </c>
      <c r="I319" s="537">
        <v>1056.5999999999999</v>
      </c>
      <c r="J319" s="526"/>
      <c r="K319" s="333">
        <f t="shared" si="12"/>
        <v>200</v>
      </c>
      <c r="L319" s="534">
        <v>200</v>
      </c>
      <c r="M319" s="538"/>
      <c r="N319" s="247" t="e">
        <f>IF(L319="nio",0,IF(L319&gt;0,L319*I319/P319,0))*VLOOKUP(B319,'2-Kosten per locatie'!$A$14:$C$31,3,FALSE)</f>
        <v>#DIV/0!</v>
      </c>
      <c r="O319" s="247">
        <f>IF(M319&gt;0,M319*I319/Q319,0)*VLOOKUP(B319,'2-Kosten per locatie'!$A$14:$C$31,3,FALSE)</f>
        <v>0</v>
      </c>
      <c r="P319" s="334">
        <f>IF(L319="nio",0,IF(L319&gt;0,VLOOKUP(F319,'3-Productie normen'!A:O,VLOOKUP(L319,'3-Productie normen'!$B$38:$C$48,2,FALSE),FALSE)))</f>
        <v>0</v>
      </c>
      <c r="Q319" s="334">
        <f t="shared" si="13"/>
        <v>0</v>
      </c>
      <c r="R319" s="335" t="str">
        <f>VLOOKUP(F319,'3-Productie normen'!A:P,16,FALSE)</f>
        <v>V</v>
      </c>
      <c r="S319" s="335"/>
      <c r="U319" s="336">
        <f t="shared" si="14"/>
        <v>211319.99999999997</v>
      </c>
      <c r="V319" s="36"/>
      <c r="X319" s="523"/>
    </row>
    <row r="320" spans="1:24" ht="14.1" customHeight="1">
      <c r="A320" s="75">
        <v>320</v>
      </c>
      <c r="B320" s="300" t="s">
        <v>39</v>
      </c>
      <c r="C320" s="535" t="s">
        <v>509</v>
      </c>
      <c r="D320" s="483" t="s">
        <v>572</v>
      </c>
      <c r="E320" s="536" t="s">
        <v>538</v>
      </c>
      <c r="F320" s="72" t="s">
        <v>102</v>
      </c>
      <c r="G320" s="72" t="s">
        <v>312</v>
      </c>
      <c r="H320" s="482" t="s">
        <v>139</v>
      </c>
      <c r="I320" s="537">
        <v>41.7</v>
      </c>
      <c r="J320" s="526"/>
      <c r="K320" s="333">
        <f t="shared" si="12"/>
        <v>40</v>
      </c>
      <c r="L320" s="534">
        <v>40</v>
      </c>
      <c r="M320" s="538"/>
      <c r="N320" s="247" t="e">
        <f>IF(L320="nio",0,IF(L320&gt;0,L320*I320/P320,0))*VLOOKUP(B320,'2-Kosten per locatie'!$A$14:$C$31,3,FALSE)</f>
        <v>#DIV/0!</v>
      </c>
      <c r="O320" s="247">
        <f>IF(M320&gt;0,M320*I320/Q320,0)*VLOOKUP(B320,'2-Kosten per locatie'!$A$14:$C$31,3,FALSE)</f>
        <v>0</v>
      </c>
      <c r="P320" s="334">
        <f>IF(L320="nio",0,IF(L320&gt;0,VLOOKUP(F320,'3-Productie normen'!A:O,VLOOKUP(L320,'3-Productie normen'!$B$38:$C$48,2,FALSE),FALSE)))</f>
        <v>0</v>
      </c>
      <c r="Q320" s="334">
        <f t="shared" si="13"/>
        <v>0</v>
      </c>
      <c r="R320" s="335" t="str">
        <f>VLOOKUP(F320,'3-Productie normen'!A:P,16,FALSE)</f>
        <v>V</v>
      </c>
      <c r="S320" s="335"/>
      <c r="U320" s="336">
        <f t="shared" si="14"/>
        <v>1668</v>
      </c>
      <c r="V320" s="2"/>
    </row>
    <row r="321" spans="1:22" ht="14.1" customHeight="1">
      <c r="A321" s="75">
        <v>321</v>
      </c>
      <c r="B321" s="300" t="s">
        <v>39</v>
      </c>
      <c r="C321" s="535" t="s">
        <v>509</v>
      </c>
      <c r="D321" s="483" t="s">
        <v>573</v>
      </c>
      <c r="E321" s="536" t="s">
        <v>538</v>
      </c>
      <c r="F321" s="72" t="s">
        <v>102</v>
      </c>
      <c r="G321" s="72" t="s">
        <v>312</v>
      </c>
      <c r="H321" s="482" t="s">
        <v>139</v>
      </c>
      <c r="I321" s="537">
        <v>41.7</v>
      </c>
      <c r="J321" s="526"/>
      <c r="K321" s="333">
        <f t="shared" si="12"/>
        <v>40</v>
      </c>
      <c r="L321" s="534">
        <v>40</v>
      </c>
      <c r="M321" s="538"/>
      <c r="N321" s="247" t="e">
        <f>IF(L321="nio",0,IF(L321&gt;0,L321*I321/P321,0))*VLOOKUP(B321,'2-Kosten per locatie'!$A$14:$C$31,3,FALSE)</f>
        <v>#DIV/0!</v>
      </c>
      <c r="O321" s="247">
        <f>IF(M321&gt;0,M321*I321/Q321,0)*VLOOKUP(B321,'2-Kosten per locatie'!$A$14:$C$31,3,FALSE)</f>
        <v>0</v>
      </c>
      <c r="P321" s="334">
        <f>IF(L321="nio",0,IF(L321&gt;0,VLOOKUP(F321,'3-Productie normen'!A:O,VLOOKUP(L321,'3-Productie normen'!$B$38:$C$48,2,FALSE),FALSE)))</f>
        <v>0</v>
      </c>
      <c r="Q321" s="334">
        <f t="shared" si="13"/>
        <v>0</v>
      </c>
      <c r="R321" s="335" t="str">
        <f>VLOOKUP(F321,'3-Productie normen'!A:P,16,FALSE)</f>
        <v>V</v>
      </c>
      <c r="S321" s="335"/>
      <c r="U321" s="336">
        <f t="shared" si="14"/>
        <v>1668</v>
      </c>
      <c r="V321" s="2"/>
    </row>
    <row r="322" spans="1:22" ht="14.1" customHeight="1">
      <c r="A322" s="75">
        <v>322</v>
      </c>
      <c r="B322" s="300" t="s">
        <v>39</v>
      </c>
      <c r="C322" s="535" t="s">
        <v>509</v>
      </c>
      <c r="D322" s="483" t="s">
        <v>574</v>
      </c>
      <c r="E322" s="536" t="s">
        <v>575</v>
      </c>
      <c r="F322" s="300" t="s">
        <v>111</v>
      </c>
      <c r="G322" s="72"/>
      <c r="H322" s="482" t="s">
        <v>197</v>
      </c>
      <c r="I322" s="537">
        <v>39.6</v>
      </c>
      <c r="J322" s="526"/>
      <c r="K322" s="333">
        <f t="shared" si="12"/>
        <v>0</v>
      </c>
      <c r="L322" s="534" t="s">
        <v>148</v>
      </c>
      <c r="M322" s="538"/>
      <c r="N322" s="247">
        <f>IF(L322="nio",0,IF(L322&gt;0,L322*I322/P322,0))*VLOOKUP(B322,'2-Kosten per locatie'!$A$14:$C$31,3,FALSE)</f>
        <v>0</v>
      </c>
      <c r="O322" s="247">
        <f>IF(M322&gt;0,M322*I322/Q322,0)*VLOOKUP(B322,'2-Kosten per locatie'!$A$14:$C$31,3,FALSE)</f>
        <v>0</v>
      </c>
      <c r="P322" s="334">
        <f>IF(L322="nio",0,IF(L322&gt;0,VLOOKUP(F322,'3-Productie normen'!A:O,VLOOKUP(L322,'3-Productie normen'!$B$38:$C$48,2,FALSE),FALSE)))</f>
        <v>0</v>
      </c>
      <c r="Q322" s="334">
        <f t="shared" si="13"/>
        <v>0</v>
      </c>
      <c r="R322" s="335" t="str">
        <f>VLOOKUP(F322,'3-Productie normen'!A:P,16,FALSE)</f>
        <v>nvt</v>
      </c>
      <c r="S322" s="335"/>
      <c r="U322" s="336">
        <f t="shared" si="14"/>
        <v>0</v>
      </c>
      <c r="V322" s="2"/>
    </row>
    <row r="323" spans="1:22" ht="14.1" customHeight="1">
      <c r="A323" s="75">
        <v>323</v>
      </c>
      <c r="B323" s="300" t="s">
        <v>39</v>
      </c>
      <c r="C323" s="535" t="s">
        <v>509</v>
      </c>
      <c r="D323" s="483" t="s">
        <v>576</v>
      </c>
      <c r="E323" s="536" t="s">
        <v>575</v>
      </c>
      <c r="F323" s="300" t="s">
        <v>111</v>
      </c>
      <c r="G323" s="72"/>
      <c r="H323" s="482" t="s">
        <v>197</v>
      </c>
      <c r="I323" s="537">
        <v>110.1</v>
      </c>
      <c r="J323" s="526"/>
      <c r="K323" s="333">
        <f t="shared" si="12"/>
        <v>0</v>
      </c>
      <c r="L323" s="534" t="s">
        <v>148</v>
      </c>
      <c r="M323" s="534"/>
      <c r="N323" s="247">
        <f>IF(L323="nio",0,IF(L323&gt;0,L323*I323/P323,0))*VLOOKUP(B323,'2-Kosten per locatie'!$A$14:$C$31,3,FALSE)</f>
        <v>0</v>
      </c>
      <c r="O323" s="247">
        <f>IF(M323&gt;0,M323*I323/Q323,0)*VLOOKUP(B323,'2-Kosten per locatie'!$A$14:$C$31,3,FALSE)</f>
        <v>0</v>
      </c>
      <c r="P323" s="334">
        <f>IF(L323="nio",0,IF(L323&gt;0,VLOOKUP(F323,'3-Productie normen'!A:O,VLOOKUP(L323,'3-Productie normen'!$B$38:$C$48,2,FALSE),FALSE)))</f>
        <v>0</v>
      </c>
      <c r="Q323" s="334">
        <f t="shared" si="13"/>
        <v>0</v>
      </c>
      <c r="R323" s="335" t="str">
        <f>VLOOKUP(F323,'3-Productie normen'!A:P,16,FALSE)</f>
        <v>nvt</v>
      </c>
      <c r="S323" s="335"/>
      <c r="U323" s="336">
        <f t="shared" si="14"/>
        <v>0</v>
      </c>
      <c r="V323" s="2"/>
    </row>
    <row r="324" spans="1:22" ht="14.1" customHeight="1">
      <c r="A324" s="75">
        <v>324</v>
      </c>
      <c r="B324" s="300" t="s">
        <v>39</v>
      </c>
      <c r="C324" s="535" t="s">
        <v>509</v>
      </c>
      <c r="D324" s="483" t="s">
        <v>577</v>
      </c>
      <c r="E324" s="536" t="s">
        <v>578</v>
      </c>
      <c r="F324" s="300" t="s">
        <v>111</v>
      </c>
      <c r="G324" s="72"/>
      <c r="H324" s="482" t="s">
        <v>197</v>
      </c>
      <c r="I324" s="537">
        <v>28.9</v>
      </c>
      <c r="J324" s="526"/>
      <c r="K324" s="333">
        <f t="shared" si="12"/>
        <v>0</v>
      </c>
      <c r="L324" s="534" t="s">
        <v>148</v>
      </c>
      <c r="M324" s="534"/>
      <c r="N324" s="247">
        <f>IF(L324="nio",0,IF(L324&gt;0,L324*I324/P324,0))*VLOOKUP(B324,'2-Kosten per locatie'!$A$14:$C$31,3,FALSE)</f>
        <v>0</v>
      </c>
      <c r="O324" s="247">
        <f>IF(M324&gt;0,M324*I324/Q324,0)*VLOOKUP(B324,'2-Kosten per locatie'!$A$14:$C$31,3,FALSE)</f>
        <v>0</v>
      </c>
      <c r="P324" s="334">
        <f>IF(L324="nio",0,IF(L324&gt;0,VLOOKUP(F324,'3-Productie normen'!A:O,VLOOKUP(L324,'3-Productie normen'!$B$38:$C$48,2,FALSE),FALSE)))</f>
        <v>0</v>
      </c>
      <c r="Q324" s="334">
        <f t="shared" si="13"/>
        <v>0</v>
      </c>
      <c r="R324" s="335" t="str">
        <f>VLOOKUP(F324,'3-Productie normen'!A:P,16,FALSE)</f>
        <v>nvt</v>
      </c>
      <c r="S324" s="335"/>
      <c r="U324" s="336">
        <f t="shared" si="14"/>
        <v>0</v>
      </c>
      <c r="V324" s="2"/>
    </row>
    <row r="325" spans="1:22" ht="14.1" customHeight="1">
      <c r="A325" s="75">
        <v>325</v>
      </c>
      <c r="B325" s="300" t="s">
        <v>41</v>
      </c>
      <c r="C325" s="535" t="s">
        <v>136</v>
      </c>
      <c r="D325" s="483" t="s">
        <v>579</v>
      </c>
      <c r="E325" s="536" t="s">
        <v>580</v>
      </c>
      <c r="F325" s="300" t="s">
        <v>110</v>
      </c>
      <c r="G325" s="72" t="s">
        <v>241</v>
      </c>
      <c r="H325" s="482" t="s">
        <v>197</v>
      </c>
      <c r="I325" s="537">
        <v>15.66981</v>
      </c>
      <c r="J325" s="526"/>
      <c r="K325" s="333">
        <f t="shared" si="12"/>
        <v>200</v>
      </c>
      <c r="L325" s="534">
        <v>200</v>
      </c>
      <c r="M325" s="534"/>
      <c r="N325" s="247" t="e">
        <f>IF(L325="nio",0,IF(L325&gt;0,L325*I325/P325,0))*VLOOKUP(B325,'2-Kosten per locatie'!$A$14:$C$31,3,FALSE)</f>
        <v>#DIV/0!</v>
      </c>
      <c r="O325" s="247">
        <f>IF(M325&gt;0,M325*I325/Q325,0)*VLOOKUP(B325,'2-Kosten per locatie'!$A$14:$C$31,3,FALSE)</f>
        <v>0</v>
      </c>
      <c r="P325" s="334">
        <f>IF(L325="nio",0,IF(L325&gt;0,VLOOKUP(F325,'3-Productie normen'!A:O,VLOOKUP(L325,'3-Productie normen'!$B$38:$C$48,2,FALSE),FALSE)))</f>
        <v>0</v>
      </c>
      <c r="Q325" s="334">
        <f t="shared" si="13"/>
        <v>0</v>
      </c>
      <c r="R325" s="335" t="str">
        <f>VLOOKUP(F325,'3-Productie normen'!A:P,16,FALSE)</f>
        <v>B</v>
      </c>
      <c r="S325" s="335"/>
      <c r="U325" s="336">
        <f t="shared" si="14"/>
        <v>3133.962</v>
      </c>
      <c r="V325" s="15"/>
    </row>
    <row r="326" spans="1:22" ht="14.1" customHeight="1">
      <c r="A326" s="75">
        <v>326</v>
      </c>
      <c r="B326" s="300" t="s">
        <v>41</v>
      </c>
      <c r="C326" s="535" t="s">
        <v>136</v>
      </c>
      <c r="D326" s="483" t="s">
        <v>581</v>
      </c>
      <c r="E326" s="536" t="s">
        <v>582</v>
      </c>
      <c r="F326" s="536" t="s">
        <v>88</v>
      </c>
      <c r="G326" s="72" t="s">
        <v>241</v>
      </c>
      <c r="H326" s="482" t="s">
        <v>197</v>
      </c>
      <c r="I326" s="537">
        <v>11.599307509999999</v>
      </c>
      <c r="J326" s="526"/>
      <c r="K326" s="333">
        <f t="shared" si="12"/>
        <v>120</v>
      </c>
      <c r="L326" s="534">
        <v>120</v>
      </c>
      <c r="M326" s="534"/>
      <c r="N326" s="247" t="e">
        <f>IF(L326="nio",0,IF(L326&gt;0,L326*I326/P326,0))*VLOOKUP(B326,'2-Kosten per locatie'!$A$14:$C$31,3,FALSE)</f>
        <v>#DIV/0!</v>
      </c>
      <c r="O326" s="247">
        <f>IF(M326&gt;0,M326*I326/Q326,0)*VLOOKUP(B326,'2-Kosten per locatie'!$A$14:$C$31,3,FALSE)</f>
        <v>0</v>
      </c>
      <c r="P326" s="334">
        <f>IF(L326="nio",0,IF(L326&gt;0,VLOOKUP(F326,'3-Productie normen'!A:O,VLOOKUP(L326,'3-Productie normen'!$B$38:$C$48,2,FALSE),FALSE)))</f>
        <v>0</v>
      </c>
      <c r="Q326" s="334">
        <f t="shared" si="13"/>
        <v>0</v>
      </c>
      <c r="R326" s="335" t="str">
        <f>VLOOKUP(F326,'3-Productie normen'!A:P,16,FALSE)</f>
        <v>B</v>
      </c>
      <c r="S326" s="335"/>
      <c r="U326" s="336">
        <f t="shared" si="14"/>
        <v>1391.9169012</v>
      </c>
      <c r="V326" s="15"/>
    </row>
    <row r="327" spans="1:22" ht="14.1" customHeight="1">
      <c r="A327" s="75">
        <v>327</v>
      </c>
      <c r="B327" s="300" t="s">
        <v>41</v>
      </c>
      <c r="C327" s="535" t="s">
        <v>136</v>
      </c>
      <c r="D327" s="483" t="s">
        <v>583</v>
      </c>
      <c r="E327" s="536" t="s">
        <v>584</v>
      </c>
      <c r="F327" s="300" t="s">
        <v>103</v>
      </c>
      <c r="G327" s="72" t="s">
        <v>241</v>
      </c>
      <c r="H327" s="482" t="s">
        <v>197</v>
      </c>
      <c r="I327" s="537">
        <v>102.8725</v>
      </c>
      <c r="J327" s="526"/>
      <c r="K327" s="333">
        <f t="shared" si="12"/>
        <v>200</v>
      </c>
      <c r="L327" s="534">
        <v>200</v>
      </c>
      <c r="M327" s="534"/>
      <c r="N327" s="247" t="e">
        <f>IF(L327="nio",0,IF(L327&gt;0,L327*I327/P327,0))*VLOOKUP(B327,'2-Kosten per locatie'!$A$14:$C$31,3,FALSE)</f>
        <v>#DIV/0!</v>
      </c>
      <c r="O327" s="247">
        <f>IF(M327&gt;0,M327*I327/Q327,0)*VLOOKUP(B327,'2-Kosten per locatie'!$A$14:$C$31,3,FALSE)</f>
        <v>0</v>
      </c>
      <c r="P327" s="334">
        <f>IF(L327="nio",0,IF(L327&gt;0,VLOOKUP(F327,'3-Productie normen'!A:O,VLOOKUP(L327,'3-Productie normen'!$B$38:$C$48,2,FALSE),FALSE)))</f>
        <v>0</v>
      </c>
      <c r="Q327" s="334">
        <f t="shared" si="13"/>
        <v>0</v>
      </c>
      <c r="R327" s="335" t="str">
        <f>VLOOKUP(F327,'3-Productie normen'!A:P,16,FALSE)</f>
        <v>L</v>
      </c>
      <c r="S327" s="335"/>
      <c r="U327" s="336">
        <f t="shared" si="14"/>
        <v>20574.5</v>
      </c>
      <c r="V327" s="15"/>
    </row>
    <row r="328" spans="1:22" ht="14.1" customHeight="1">
      <c r="A328" s="75">
        <v>328</v>
      </c>
      <c r="B328" s="300" t="s">
        <v>41</v>
      </c>
      <c r="C328" s="535" t="s">
        <v>136</v>
      </c>
      <c r="D328" s="483" t="s">
        <v>585</v>
      </c>
      <c r="E328" s="536" t="s">
        <v>586</v>
      </c>
      <c r="F328" s="300" t="s">
        <v>103</v>
      </c>
      <c r="G328" s="72" t="s">
        <v>241</v>
      </c>
      <c r="H328" s="482" t="s">
        <v>197</v>
      </c>
      <c r="I328" s="537">
        <v>104.08687500000001</v>
      </c>
      <c r="J328" s="526"/>
      <c r="K328" s="333">
        <f t="shared" ref="K328:K391" si="15">SUM(L328:M328)</f>
        <v>200</v>
      </c>
      <c r="L328" s="534">
        <v>200</v>
      </c>
      <c r="M328" s="534"/>
      <c r="N328" s="247" t="e">
        <f>IF(L328="nio",0,IF(L328&gt;0,L328*I328/P328,0))*VLOOKUP(B328,'2-Kosten per locatie'!$A$14:$C$31,3,FALSE)</f>
        <v>#DIV/0!</v>
      </c>
      <c r="O328" s="247">
        <f>IF(M328&gt;0,M328*I328/Q328,0)*VLOOKUP(B328,'2-Kosten per locatie'!$A$14:$C$31,3,FALSE)</f>
        <v>0</v>
      </c>
      <c r="P328" s="334">
        <f>IF(L328="nio",0,IF(L328&gt;0,VLOOKUP(F328,'3-Productie normen'!A:O,VLOOKUP(L328,'3-Productie normen'!$B$38:$C$48,2,FALSE),FALSE)))</f>
        <v>0</v>
      </c>
      <c r="Q328" s="334">
        <f t="shared" ref="Q328:Q391" si="16">IF(M328&gt;0,P328*$Q$8,0)</f>
        <v>0</v>
      </c>
      <c r="R328" s="335" t="str">
        <f>VLOOKUP(F328,'3-Productie normen'!A:P,16,FALSE)</f>
        <v>L</v>
      </c>
      <c r="S328" s="335"/>
      <c r="U328" s="336">
        <f t="shared" ref="U328:U391" si="17">K328*I328</f>
        <v>20817.375</v>
      </c>
      <c r="V328" s="15"/>
    </row>
    <row r="329" spans="1:22" ht="14.1" customHeight="1">
      <c r="A329" s="75">
        <v>329</v>
      </c>
      <c r="B329" s="300" t="s">
        <v>41</v>
      </c>
      <c r="C329" s="535" t="s">
        <v>136</v>
      </c>
      <c r="D329" s="483" t="s">
        <v>587</v>
      </c>
      <c r="E329" s="536" t="s">
        <v>588</v>
      </c>
      <c r="F329" s="300" t="s">
        <v>103</v>
      </c>
      <c r="G329" s="72" t="s">
        <v>241</v>
      </c>
      <c r="H329" s="482" t="s">
        <v>197</v>
      </c>
      <c r="I329" s="537">
        <v>171.31847500000001</v>
      </c>
      <c r="J329" s="526"/>
      <c r="K329" s="333">
        <f t="shared" si="15"/>
        <v>200</v>
      </c>
      <c r="L329" s="534">
        <v>200</v>
      </c>
      <c r="M329" s="538"/>
      <c r="N329" s="247" t="e">
        <f>IF(L329="nio",0,IF(L329&gt;0,L329*I329/P329,0))*VLOOKUP(B329,'2-Kosten per locatie'!$A$14:$C$31,3,FALSE)</f>
        <v>#DIV/0!</v>
      </c>
      <c r="O329" s="247">
        <f>IF(M329&gt;0,M329*I329/Q329,0)*VLOOKUP(B329,'2-Kosten per locatie'!$A$14:$C$31,3,FALSE)</f>
        <v>0</v>
      </c>
      <c r="P329" s="334">
        <f>IF(L329="nio",0,IF(L329&gt;0,VLOOKUP(F329,'3-Productie normen'!A:O,VLOOKUP(L329,'3-Productie normen'!$B$38:$C$48,2,FALSE),FALSE)))</f>
        <v>0</v>
      </c>
      <c r="Q329" s="334">
        <f t="shared" si="16"/>
        <v>0</v>
      </c>
      <c r="R329" s="335" t="str">
        <f>VLOOKUP(F329,'3-Productie normen'!A:P,16,FALSE)</f>
        <v>L</v>
      </c>
      <c r="S329" s="335"/>
      <c r="U329" s="336">
        <f t="shared" si="17"/>
        <v>34263.695</v>
      </c>
      <c r="V329" s="2"/>
    </row>
    <row r="330" spans="1:22" ht="14.1" customHeight="1">
      <c r="A330" s="75">
        <v>330</v>
      </c>
      <c r="B330" s="300" t="s">
        <v>41</v>
      </c>
      <c r="C330" s="481" t="s">
        <v>136</v>
      </c>
      <c r="D330" s="483" t="s">
        <v>589</v>
      </c>
      <c r="E330" s="536" t="s">
        <v>590</v>
      </c>
      <c r="F330" s="72" t="s">
        <v>99</v>
      </c>
      <c r="G330" s="72" t="s">
        <v>241</v>
      </c>
      <c r="H330" s="482" t="s">
        <v>197</v>
      </c>
      <c r="I330" s="537">
        <v>10.511100000000001</v>
      </c>
      <c r="J330" s="526"/>
      <c r="K330" s="333">
        <f t="shared" si="15"/>
        <v>400</v>
      </c>
      <c r="L330" s="534">
        <v>200</v>
      </c>
      <c r="M330" s="538">
        <v>200</v>
      </c>
      <c r="N330" s="247" t="e">
        <f>IF(L330="nio",0,IF(L330&gt;0,L330*I330/P330,0))*VLOOKUP(B330,'2-Kosten per locatie'!$A$14:$C$31,3,FALSE)</f>
        <v>#DIV/0!</v>
      </c>
      <c r="O330" s="247" t="e">
        <f>IF(M330&gt;0,M330*I330/Q330,0)*VLOOKUP(B330,'2-Kosten per locatie'!$A$14:$C$31,3,FALSE)</f>
        <v>#DIV/0!</v>
      </c>
      <c r="P330" s="334">
        <f>IF(L330="nio",0,IF(L330&gt;0,VLOOKUP(F330,'3-Productie normen'!A:O,VLOOKUP(L330,'3-Productie normen'!$B$38:$C$48,2,FALSE),FALSE)))</f>
        <v>0</v>
      </c>
      <c r="Q330" s="334">
        <f t="shared" si="16"/>
        <v>0</v>
      </c>
      <c r="R330" s="335" t="str">
        <f>VLOOKUP(F330,'3-Productie normen'!A:P,16,FALSE)</f>
        <v>S</v>
      </c>
      <c r="S330" s="335"/>
      <c r="U330" s="336">
        <f t="shared" si="17"/>
        <v>4204.4400000000005</v>
      </c>
      <c r="V330" s="2"/>
    </row>
    <row r="331" spans="1:22" ht="14.1" customHeight="1">
      <c r="A331" s="75">
        <v>331</v>
      </c>
      <c r="B331" s="300" t="s">
        <v>41</v>
      </c>
      <c r="C331" s="481" t="s">
        <v>136</v>
      </c>
      <c r="D331" s="483" t="s">
        <v>591</v>
      </c>
      <c r="E331" s="536" t="s">
        <v>592</v>
      </c>
      <c r="F331" s="536" t="s">
        <v>100</v>
      </c>
      <c r="G331" s="72" t="s">
        <v>237</v>
      </c>
      <c r="H331" s="482" t="s">
        <v>238</v>
      </c>
      <c r="I331" s="537">
        <v>28</v>
      </c>
      <c r="J331" s="526"/>
      <c r="K331" s="333">
        <f t="shared" si="15"/>
        <v>200</v>
      </c>
      <c r="L331" s="534">
        <v>200</v>
      </c>
      <c r="M331" s="538"/>
      <c r="N331" s="247" t="e">
        <f>IF(L331="nio",0,IF(L331&gt;0,L331*I331/P331,0))*VLOOKUP(B331,'2-Kosten per locatie'!$A$14:$C$31,3,FALSE)</f>
        <v>#DIV/0!</v>
      </c>
      <c r="O331" s="247">
        <f>IF(M331&gt;0,M331*I331/Q331,0)*VLOOKUP(B331,'2-Kosten per locatie'!$A$14:$C$31,3,FALSE)</f>
        <v>0</v>
      </c>
      <c r="P331" s="334">
        <f>IF(L331="nio",0,IF(L331&gt;0,VLOOKUP(F331,'3-Productie normen'!A:O,VLOOKUP(L331,'3-Productie normen'!$B$38:$C$48,2,FALSE),FALSE)))</f>
        <v>0</v>
      </c>
      <c r="Q331" s="334">
        <f t="shared" si="16"/>
        <v>0</v>
      </c>
      <c r="R331" s="335" t="str">
        <f>VLOOKUP(F331,'3-Productie normen'!A:P,16,FALSE)</f>
        <v>L</v>
      </c>
      <c r="S331" s="335"/>
      <c r="U331" s="336">
        <f t="shared" si="17"/>
        <v>5600</v>
      </c>
      <c r="V331" s="2"/>
    </row>
    <row r="332" spans="1:22" ht="14.1" customHeight="1">
      <c r="A332" s="75">
        <v>332</v>
      </c>
      <c r="B332" s="300" t="s">
        <v>41</v>
      </c>
      <c r="C332" s="481" t="s">
        <v>136</v>
      </c>
      <c r="D332" s="483" t="s">
        <v>593</v>
      </c>
      <c r="E332" s="536" t="s">
        <v>592</v>
      </c>
      <c r="F332" s="72" t="s">
        <v>100</v>
      </c>
      <c r="G332" s="72" t="s">
        <v>241</v>
      </c>
      <c r="H332" s="482" t="s">
        <v>197</v>
      </c>
      <c r="I332" s="537">
        <v>50.316000000000003</v>
      </c>
      <c r="J332" s="526"/>
      <c r="K332" s="333">
        <f t="shared" si="15"/>
        <v>200</v>
      </c>
      <c r="L332" s="534">
        <v>200</v>
      </c>
      <c r="M332" s="538"/>
      <c r="N332" s="247" t="e">
        <f>IF(L332="nio",0,IF(L332&gt;0,L332*I332/P332,0))*VLOOKUP(B332,'2-Kosten per locatie'!$A$14:$C$31,3,FALSE)</f>
        <v>#DIV/0!</v>
      </c>
      <c r="O332" s="247">
        <f>IF(M332&gt;0,M332*I332/Q332,0)*VLOOKUP(B332,'2-Kosten per locatie'!$A$14:$C$31,3,FALSE)</f>
        <v>0</v>
      </c>
      <c r="P332" s="334">
        <f>IF(L332="nio",0,IF(L332&gt;0,VLOOKUP(F332,'3-Productie normen'!A:O,VLOOKUP(L332,'3-Productie normen'!$B$38:$C$48,2,FALSE),FALSE)))</f>
        <v>0</v>
      </c>
      <c r="Q332" s="334">
        <f t="shared" si="16"/>
        <v>0</v>
      </c>
      <c r="R332" s="335" t="str">
        <f>VLOOKUP(F332,'3-Productie normen'!A:P,16,FALSE)</f>
        <v>L</v>
      </c>
      <c r="S332" s="335"/>
      <c r="U332" s="336">
        <f t="shared" si="17"/>
        <v>10063.200000000001</v>
      </c>
      <c r="V332" s="2"/>
    </row>
    <row r="333" spans="1:22" ht="14.1" customHeight="1">
      <c r="A333" s="75">
        <v>333</v>
      </c>
      <c r="B333" s="300" t="s">
        <v>41</v>
      </c>
      <c r="C333" s="481" t="s">
        <v>136</v>
      </c>
      <c r="D333" s="483" t="s">
        <v>594</v>
      </c>
      <c r="E333" s="536" t="s">
        <v>592</v>
      </c>
      <c r="F333" s="536" t="s">
        <v>100</v>
      </c>
      <c r="G333" s="72" t="s">
        <v>241</v>
      </c>
      <c r="H333" s="482" t="s">
        <v>197</v>
      </c>
      <c r="I333" s="537">
        <v>50.938000000000002</v>
      </c>
      <c r="J333" s="526"/>
      <c r="K333" s="333">
        <f t="shared" si="15"/>
        <v>200</v>
      </c>
      <c r="L333" s="534">
        <v>200</v>
      </c>
      <c r="M333" s="534"/>
      <c r="N333" s="247" t="e">
        <f>IF(L333="nio",0,IF(L333&gt;0,L333*I333/P333,0))*VLOOKUP(B333,'2-Kosten per locatie'!$A$14:$C$31,3,FALSE)</f>
        <v>#DIV/0!</v>
      </c>
      <c r="O333" s="247">
        <f>IF(M333&gt;0,M333*I333/Q333,0)*VLOOKUP(B333,'2-Kosten per locatie'!$A$14:$C$31,3,FALSE)</f>
        <v>0</v>
      </c>
      <c r="P333" s="334">
        <f>IF(L333="nio",0,IF(L333&gt;0,VLOOKUP(F333,'3-Productie normen'!A:O,VLOOKUP(L333,'3-Productie normen'!$B$38:$C$48,2,FALSE),FALSE)))</f>
        <v>0</v>
      </c>
      <c r="Q333" s="334">
        <f t="shared" si="16"/>
        <v>0</v>
      </c>
      <c r="R333" s="335" t="str">
        <f>VLOOKUP(F333,'3-Productie normen'!A:P,16,FALSE)</f>
        <v>L</v>
      </c>
      <c r="S333" s="335"/>
      <c r="U333" s="336">
        <f t="shared" si="17"/>
        <v>10187.6</v>
      </c>
      <c r="V333" s="2"/>
    </row>
    <row r="334" spans="1:22" ht="14.1" customHeight="1">
      <c r="A334" s="75">
        <v>334</v>
      </c>
      <c r="B334" s="300" t="s">
        <v>41</v>
      </c>
      <c r="C334" s="481" t="s">
        <v>136</v>
      </c>
      <c r="D334" s="483" t="s">
        <v>595</v>
      </c>
      <c r="E334" s="536" t="s">
        <v>592</v>
      </c>
      <c r="F334" s="72" t="s">
        <v>100</v>
      </c>
      <c r="G334" s="72" t="s">
        <v>241</v>
      </c>
      <c r="H334" s="482" t="s">
        <v>197</v>
      </c>
      <c r="I334" s="537">
        <v>50.938000000000002</v>
      </c>
      <c r="J334" s="526"/>
      <c r="K334" s="333">
        <f t="shared" si="15"/>
        <v>200</v>
      </c>
      <c r="L334" s="534">
        <v>200</v>
      </c>
      <c r="M334" s="534"/>
      <c r="N334" s="247" t="e">
        <f>IF(L334="nio",0,IF(L334&gt;0,L334*I334/P334,0))*VLOOKUP(B334,'2-Kosten per locatie'!$A$14:$C$31,3,FALSE)</f>
        <v>#DIV/0!</v>
      </c>
      <c r="O334" s="247">
        <f>IF(M334&gt;0,M334*I334/Q334,0)*VLOOKUP(B334,'2-Kosten per locatie'!$A$14:$C$31,3,FALSE)</f>
        <v>0</v>
      </c>
      <c r="P334" s="334">
        <f>IF(L334="nio",0,IF(L334&gt;0,VLOOKUP(F334,'3-Productie normen'!A:O,VLOOKUP(L334,'3-Productie normen'!$B$38:$C$48,2,FALSE),FALSE)))</f>
        <v>0</v>
      </c>
      <c r="Q334" s="334">
        <f t="shared" si="16"/>
        <v>0</v>
      </c>
      <c r="R334" s="335" t="str">
        <f>VLOOKUP(F334,'3-Productie normen'!A:P,16,FALSE)</f>
        <v>L</v>
      </c>
      <c r="S334" s="335"/>
      <c r="U334" s="336">
        <f t="shared" si="17"/>
        <v>10187.6</v>
      </c>
      <c r="V334" s="2"/>
    </row>
    <row r="335" spans="1:22" ht="14.1" customHeight="1">
      <c r="A335" s="75">
        <v>335</v>
      </c>
      <c r="B335" s="300" t="s">
        <v>41</v>
      </c>
      <c r="C335" s="481" t="s">
        <v>136</v>
      </c>
      <c r="D335" s="483" t="s">
        <v>596</v>
      </c>
      <c r="E335" s="536" t="s">
        <v>592</v>
      </c>
      <c r="F335" s="300" t="s">
        <v>100</v>
      </c>
      <c r="G335" s="72" t="s">
        <v>241</v>
      </c>
      <c r="H335" s="482" t="s">
        <v>197</v>
      </c>
      <c r="I335" s="537">
        <v>50.938000000000002</v>
      </c>
      <c r="J335" s="526"/>
      <c r="K335" s="333">
        <f t="shared" si="15"/>
        <v>200</v>
      </c>
      <c r="L335" s="534">
        <v>200</v>
      </c>
      <c r="M335" s="534"/>
      <c r="N335" s="247" t="e">
        <f>IF(L335="nio",0,IF(L335&gt;0,L335*I335/P335,0))*VLOOKUP(B335,'2-Kosten per locatie'!$A$14:$C$31,3,FALSE)</f>
        <v>#DIV/0!</v>
      </c>
      <c r="O335" s="247">
        <f>IF(M335&gt;0,M335*I335/Q335,0)*VLOOKUP(B335,'2-Kosten per locatie'!$A$14:$C$31,3,FALSE)</f>
        <v>0</v>
      </c>
      <c r="P335" s="334">
        <f>IF(L335="nio",0,IF(L335&gt;0,VLOOKUP(F335,'3-Productie normen'!A:O,VLOOKUP(L335,'3-Productie normen'!$B$38:$C$48,2,FALSE),FALSE)))</f>
        <v>0</v>
      </c>
      <c r="Q335" s="334">
        <f t="shared" si="16"/>
        <v>0</v>
      </c>
      <c r="R335" s="335" t="str">
        <f>VLOOKUP(F335,'3-Productie normen'!A:P,16,FALSE)</f>
        <v>L</v>
      </c>
      <c r="S335" s="335"/>
      <c r="U335" s="336">
        <f t="shared" si="17"/>
        <v>10187.6</v>
      </c>
      <c r="V335" s="2"/>
    </row>
    <row r="336" spans="1:22" ht="14.1" customHeight="1">
      <c r="A336" s="75">
        <v>336</v>
      </c>
      <c r="B336" s="300" t="s">
        <v>41</v>
      </c>
      <c r="C336" s="481" t="s">
        <v>136</v>
      </c>
      <c r="D336" s="483" t="s">
        <v>597</v>
      </c>
      <c r="E336" s="536" t="s">
        <v>592</v>
      </c>
      <c r="F336" s="72" t="s">
        <v>100</v>
      </c>
      <c r="G336" s="72" t="s">
        <v>241</v>
      </c>
      <c r="H336" s="482" t="s">
        <v>197</v>
      </c>
      <c r="I336" s="537">
        <v>51.674999999999997</v>
      </c>
      <c r="J336" s="526"/>
      <c r="K336" s="333">
        <f t="shared" si="15"/>
        <v>200</v>
      </c>
      <c r="L336" s="534">
        <v>200</v>
      </c>
      <c r="M336" s="534"/>
      <c r="N336" s="247" t="e">
        <f>IF(L336="nio",0,IF(L336&gt;0,L336*I336/P336,0))*VLOOKUP(B336,'2-Kosten per locatie'!$A$14:$C$31,3,FALSE)</f>
        <v>#DIV/0!</v>
      </c>
      <c r="O336" s="247">
        <f>IF(M336&gt;0,M336*I336/Q336,0)*VLOOKUP(B336,'2-Kosten per locatie'!$A$14:$C$31,3,FALSE)</f>
        <v>0</v>
      </c>
      <c r="P336" s="334">
        <f>IF(L336="nio",0,IF(L336&gt;0,VLOOKUP(F336,'3-Productie normen'!A:O,VLOOKUP(L336,'3-Productie normen'!$B$38:$C$48,2,FALSE),FALSE)))</f>
        <v>0</v>
      </c>
      <c r="Q336" s="334">
        <f t="shared" si="16"/>
        <v>0</v>
      </c>
      <c r="R336" s="335" t="str">
        <f>VLOOKUP(F336,'3-Productie normen'!A:P,16,FALSE)</f>
        <v>L</v>
      </c>
      <c r="S336" s="335"/>
      <c r="U336" s="336">
        <f t="shared" si="17"/>
        <v>10335</v>
      </c>
      <c r="V336" s="2"/>
    </row>
    <row r="337" spans="1:22" ht="14.1" customHeight="1">
      <c r="A337" s="75">
        <v>337</v>
      </c>
      <c r="B337" s="300" t="s">
        <v>41</v>
      </c>
      <c r="C337" s="481" t="s">
        <v>136</v>
      </c>
      <c r="D337" s="483" t="s">
        <v>598</v>
      </c>
      <c r="E337" s="536" t="s">
        <v>599</v>
      </c>
      <c r="F337" s="300" t="s">
        <v>103</v>
      </c>
      <c r="G337" s="72" t="s">
        <v>241</v>
      </c>
      <c r="H337" s="482" t="s">
        <v>197</v>
      </c>
      <c r="I337" s="537">
        <v>104.0956</v>
      </c>
      <c r="J337" s="526"/>
      <c r="K337" s="333">
        <f t="shared" si="15"/>
        <v>200</v>
      </c>
      <c r="L337" s="534">
        <v>200</v>
      </c>
      <c r="M337" s="534"/>
      <c r="N337" s="247" t="e">
        <f>IF(L337="nio",0,IF(L337&gt;0,L337*I337/P337,0))*VLOOKUP(B337,'2-Kosten per locatie'!$A$14:$C$31,3,FALSE)</f>
        <v>#DIV/0!</v>
      </c>
      <c r="O337" s="247">
        <f>IF(M337&gt;0,M337*I337/Q337,0)*VLOOKUP(B337,'2-Kosten per locatie'!$A$14:$C$31,3,FALSE)</f>
        <v>0</v>
      </c>
      <c r="P337" s="334">
        <f>IF(L337="nio",0,IF(L337&gt;0,VLOOKUP(F337,'3-Productie normen'!A:O,VLOOKUP(L337,'3-Productie normen'!$B$38:$C$48,2,FALSE),FALSE)))</f>
        <v>0</v>
      </c>
      <c r="Q337" s="334">
        <f t="shared" si="16"/>
        <v>0</v>
      </c>
      <c r="R337" s="335" t="str">
        <f>VLOOKUP(F337,'3-Productie normen'!A:P,16,FALSE)</f>
        <v>L</v>
      </c>
      <c r="S337" s="335"/>
      <c r="U337" s="336">
        <f t="shared" si="17"/>
        <v>20819.120000000003</v>
      </c>
      <c r="V337" s="2"/>
    </row>
    <row r="338" spans="1:22" ht="14.1" customHeight="1">
      <c r="A338" s="75">
        <v>338</v>
      </c>
      <c r="B338" s="300" t="s">
        <v>41</v>
      </c>
      <c r="C338" s="481" t="s">
        <v>136</v>
      </c>
      <c r="D338" s="483" t="s">
        <v>600</v>
      </c>
      <c r="E338" s="536" t="s">
        <v>601</v>
      </c>
      <c r="F338" s="300" t="s">
        <v>103</v>
      </c>
      <c r="G338" s="72" t="s">
        <v>241</v>
      </c>
      <c r="H338" s="482" t="s">
        <v>197</v>
      </c>
      <c r="I338" s="537">
        <v>103.71429999999999</v>
      </c>
      <c r="J338" s="526"/>
      <c r="K338" s="333">
        <f t="shared" si="15"/>
        <v>200</v>
      </c>
      <c r="L338" s="534">
        <v>200</v>
      </c>
      <c r="M338" s="534"/>
      <c r="N338" s="247" t="e">
        <f>IF(L338="nio",0,IF(L338&gt;0,L338*I338/P338,0))*VLOOKUP(B338,'2-Kosten per locatie'!$A$14:$C$31,3,FALSE)</f>
        <v>#DIV/0!</v>
      </c>
      <c r="O338" s="247">
        <f>IF(M338&gt;0,M338*I338/Q338,0)*VLOOKUP(B338,'2-Kosten per locatie'!$A$14:$C$31,3,FALSE)</f>
        <v>0</v>
      </c>
      <c r="P338" s="334">
        <f>IF(L338="nio",0,IF(L338&gt;0,VLOOKUP(F338,'3-Productie normen'!A:O,VLOOKUP(L338,'3-Productie normen'!$B$38:$C$48,2,FALSE),FALSE)))</f>
        <v>0</v>
      </c>
      <c r="Q338" s="334">
        <f t="shared" si="16"/>
        <v>0</v>
      </c>
      <c r="R338" s="335" t="str">
        <f>VLOOKUP(F338,'3-Productie normen'!A:P,16,FALSE)</f>
        <v>L</v>
      </c>
      <c r="S338" s="335"/>
      <c r="U338" s="336">
        <f t="shared" si="17"/>
        <v>20742.86</v>
      </c>
      <c r="V338" s="2"/>
    </row>
    <row r="339" spans="1:22" ht="14.1" customHeight="1">
      <c r="A339" s="75">
        <v>339</v>
      </c>
      <c r="B339" s="300" t="s">
        <v>41</v>
      </c>
      <c r="C339" s="481" t="s">
        <v>136</v>
      </c>
      <c r="D339" s="483" t="s">
        <v>602</v>
      </c>
      <c r="E339" s="536" t="s">
        <v>592</v>
      </c>
      <c r="F339" s="72" t="s">
        <v>100</v>
      </c>
      <c r="G339" s="72" t="s">
        <v>241</v>
      </c>
      <c r="H339" s="482" t="s">
        <v>197</v>
      </c>
      <c r="I339" s="537">
        <v>32.668680000000002</v>
      </c>
      <c r="J339" s="526"/>
      <c r="K339" s="333">
        <f t="shared" si="15"/>
        <v>200</v>
      </c>
      <c r="L339" s="534">
        <v>200</v>
      </c>
      <c r="M339" s="538"/>
      <c r="N339" s="247" t="e">
        <f>IF(L339="nio",0,IF(L339&gt;0,L339*I339/P339,0))*VLOOKUP(B339,'2-Kosten per locatie'!$A$14:$C$31,3,FALSE)</f>
        <v>#DIV/0!</v>
      </c>
      <c r="O339" s="247">
        <f>IF(M339&gt;0,M339*I339/Q339,0)*VLOOKUP(B339,'2-Kosten per locatie'!$A$14:$C$31,3,FALSE)</f>
        <v>0</v>
      </c>
      <c r="P339" s="334">
        <f>IF(L339="nio",0,IF(L339&gt;0,VLOOKUP(F339,'3-Productie normen'!A:O,VLOOKUP(L339,'3-Productie normen'!$B$38:$C$48,2,FALSE),FALSE)))</f>
        <v>0</v>
      </c>
      <c r="Q339" s="334">
        <f t="shared" si="16"/>
        <v>0</v>
      </c>
      <c r="R339" s="335" t="str">
        <f>VLOOKUP(F339,'3-Productie normen'!A:P,16,FALSE)</f>
        <v>L</v>
      </c>
      <c r="S339" s="335"/>
      <c r="U339" s="336">
        <f t="shared" si="17"/>
        <v>6533.7360000000008</v>
      </c>
      <c r="V339" s="2"/>
    </row>
    <row r="340" spans="1:22" ht="14.1" customHeight="1">
      <c r="A340" s="75">
        <v>340</v>
      </c>
      <c r="B340" s="300" t="s">
        <v>41</v>
      </c>
      <c r="C340" s="481" t="s">
        <v>136</v>
      </c>
      <c r="D340" s="483" t="s">
        <v>603</v>
      </c>
      <c r="E340" s="536" t="s">
        <v>604</v>
      </c>
      <c r="F340" s="536" t="s">
        <v>103</v>
      </c>
      <c r="G340" s="72" t="s">
        <v>241</v>
      </c>
      <c r="H340" s="482" t="s">
        <v>197</v>
      </c>
      <c r="I340" s="537">
        <v>68.200100000000006</v>
      </c>
      <c r="J340" s="526"/>
      <c r="K340" s="333">
        <f t="shared" si="15"/>
        <v>200</v>
      </c>
      <c r="L340" s="534">
        <v>200</v>
      </c>
      <c r="M340" s="538"/>
      <c r="N340" s="247" t="e">
        <f>IF(L340="nio",0,IF(L340&gt;0,L340*I340/P340,0))*VLOOKUP(B340,'2-Kosten per locatie'!$A$14:$C$31,3,FALSE)</f>
        <v>#DIV/0!</v>
      </c>
      <c r="O340" s="247">
        <f>IF(M340&gt;0,M340*I340/Q340,0)*VLOOKUP(B340,'2-Kosten per locatie'!$A$14:$C$31,3,FALSE)</f>
        <v>0</v>
      </c>
      <c r="P340" s="334">
        <f>IF(L340="nio",0,IF(L340&gt;0,VLOOKUP(F340,'3-Productie normen'!A:O,VLOOKUP(L340,'3-Productie normen'!$B$38:$C$48,2,FALSE),FALSE)))</f>
        <v>0</v>
      </c>
      <c r="Q340" s="334">
        <f t="shared" si="16"/>
        <v>0</v>
      </c>
      <c r="R340" s="335" t="str">
        <f>VLOOKUP(F340,'3-Productie normen'!A:P,16,FALSE)</f>
        <v>L</v>
      </c>
      <c r="S340" s="335"/>
      <c r="U340" s="336">
        <f t="shared" si="17"/>
        <v>13640.02</v>
      </c>
      <c r="V340" s="2"/>
    </row>
    <row r="341" spans="1:22" ht="14.1" customHeight="1">
      <c r="A341" s="75">
        <v>341</v>
      </c>
      <c r="B341" s="300" t="s">
        <v>41</v>
      </c>
      <c r="C341" s="481" t="s">
        <v>136</v>
      </c>
      <c r="D341" s="483" t="s">
        <v>605</v>
      </c>
      <c r="E341" s="536" t="s">
        <v>606</v>
      </c>
      <c r="F341" s="536" t="s">
        <v>97</v>
      </c>
      <c r="G341" s="72" t="s">
        <v>241</v>
      </c>
      <c r="H341" s="482" t="s">
        <v>197</v>
      </c>
      <c r="I341" s="537">
        <v>51.304297390000002</v>
      </c>
      <c r="J341" s="526"/>
      <c r="K341" s="333">
        <f t="shared" si="15"/>
        <v>200</v>
      </c>
      <c r="L341" s="534">
        <v>200</v>
      </c>
      <c r="M341" s="538"/>
      <c r="N341" s="247" t="e">
        <f>IF(L341="nio",0,IF(L341&gt;0,L341*I341/P341,0))*VLOOKUP(B341,'2-Kosten per locatie'!$A$14:$C$31,3,FALSE)</f>
        <v>#DIV/0!</v>
      </c>
      <c r="O341" s="247">
        <f>IF(M341&gt;0,M341*I341/Q341,0)*VLOOKUP(B341,'2-Kosten per locatie'!$A$14:$C$31,3,FALSE)</f>
        <v>0</v>
      </c>
      <c r="P341" s="334">
        <f>IF(L341="nio",0,IF(L341&gt;0,VLOOKUP(F341,'3-Productie normen'!A:O,VLOOKUP(L341,'3-Productie normen'!$B$38:$C$48,2,FALSE),FALSE)))</f>
        <v>0</v>
      </c>
      <c r="Q341" s="334">
        <f t="shared" si="16"/>
        <v>0</v>
      </c>
      <c r="R341" s="335" t="str">
        <f>VLOOKUP(F341,'3-Productie normen'!A:P,16,FALSE)</f>
        <v>V</v>
      </c>
      <c r="S341" s="335"/>
      <c r="U341" s="336">
        <f t="shared" si="17"/>
        <v>10260.859478</v>
      </c>
      <c r="V341" s="2"/>
    </row>
    <row r="342" spans="1:22" ht="14.1" customHeight="1">
      <c r="A342" s="75">
        <v>342</v>
      </c>
      <c r="B342" s="300" t="s">
        <v>41</v>
      </c>
      <c r="C342" s="481" t="s">
        <v>136</v>
      </c>
      <c r="D342" s="483" t="s">
        <v>607</v>
      </c>
      <c r="E342" s="536" t="s">
        <v>608</v>
      </c>
      <c r="F342" s="300" t="s">
        <v>111</v>
      </c>
      <c r="G342" s="72" t="s">
        <v>241</v>
      </c>
      <c r="H342" s="482" t="s">
        <v>197</v>
      </c>
      <c r="I342" s="537">
        <v>3.3894000000000002</v>
      </c>
      <c r="J342" s="526"/>
      <c r="K342" s="333">
        <f t="shared" si="15"/>
        <v>0</v>
      </c>
      <c r="L342" s="534" t="s">
        <v>148</v>
      </c>
      <c r="M342" s="538"/>
      <c r="N342" s="247">
        <f>IF(L342="nio",0,IF(L342&gt;0,L342*I342/P342,0))*VLOOKUP(B342,'2-Kosten per locatie'!$A$14:$C$31,3,FALSE)</f>
        <v>0</v>
      </c>
      <c r="O342" s="247">
        <f>IF(M342&gt;0,M342*I342/Q342,0)*VLOOKUP(B342,'2-Kosten per locatie'!$A$14:$C$31,3,FALSE)</f>
        <v>0</v>
      </c>
      <c r="P342" s="334">
        <f>IF(L342="nio",0,IF(L342&gt;0,VLOOKUP(F342,'3-Productie normen'!A:O,VLOOKUP(L342,'3-Productie normen'!$B$38:$C$48,2,FALSE),FALSE)))</f>
        <v>0</v>
      </c>
      <c r="Q342" s="334">
        <f t="shared" si="16"/>
        <v>0</v>
      </c>
      <c r="R342" s="335" t="str">
        <f>VLOOKUP(F342,'3-Productie normen'!A:P,16,FALSE)</f>
        <v>nvt</v>
      </c>
      <c r="S342" s="335"/>
      <c r="U342" s="336">
        <f t="shared" si="17"/>
        <v>0</v>
      </c>
      <c r="V342" s="2"/>
    </row>
    <row r="343" spans="1:22" ht="14.1" customHeight="1">
      <c r="A343" s="75">
        <v>343</v>
      </c>
      <c r="B343" s="300" t="s">
        <v>41</v>
      </c>
      <c r="C343" s="481" t="s">
        <v>136</v>
      </c>
      <c r="D343" s="483" t="s">
        <v>609</v>
      </c>
      <c r="E343" s="536" t="s">
        <v>610</v>
      </c>
      <c r="F343" s="300" t="s">
        <v>101</v>
      </c>
      <c r="G343" s="72" t="s">
        <v>241</v>
      </c>
      <c r="H343" s="482" t="s">
        <v>197</v>
      </c>
      <c r="I343" s="537">
        <v>6.1074000000000002</v>
      </c>
      <c r="J343" s="526"/>
      <c r="K343" s="333">
        <f t="shared" si="15"/>
        <v>200</v>
      </c>
      <c r="L343" s="534">
        <v>200</v>
      </c>
      <c r="M343" s="538"/>
      <c r="N343" s="247" t="e">
        <f>IF(L343="nio",0,IF(L343&gt;0,L343*I343/P343,0))*VLOOKUP(B343,'2-Kosten per locatie'!$A$14:$C$31,3,FALSE)</f>
        <v>#DIV/0!</v>
      </c>
      <c r="O343" s="247">
        <f>IF(M343&gt;0,M343*I343/Q343,0)*VLOOKUP(B343,'2-Kosten per locatie'!$A$14:$C$31,3,FALSE)</f>
        <v>0</v>
      </c>
      <c r="P343" s="334">
        <f>IF(L343="nio",0,IF(L343&gt;0,VLOOKUP(F343,'3-Productie normen'!A:O,VLOOKUP(L343,'3-Productie normen'!$B$38:$C$48,2,FALSE),FALSE)))</f>
        <v>0</v>
      </c>
      <c r="Q343" s="334">
        <f t="shared" si="16"/>
        <v>0</v>
      </c>
      <c r="R343" s="335" t="str">
        <f>VLOOKUP(F343,'3-Productie normen'!A:P,16,FALSE)</f>
        <v>V</v>
      </c>
      <c r="S343" s="335"/>
      <c r="U343" s="336">
        <f t="shared" si="17"/>
        <v>1221.48</v>
      </c>
      <c r="V343" s="2"/>
    </row>
    <row r="344" spans="1:22" ht="14.1" customHeight="1">
      <c r="A344" s="75">
        <v>344</v>
      </c>
      <c r="B344" s="300" t="s">
        <v>41</v>
      </c>
      <c r="C344" s="481" t="s">
        <v>136</v>
      </c>
      <c r="D344" s="483" t="s">
        <v>611</v>
      </c>
      <c r="E344" s="536" t="s">
        <v>612</v>
      </c>
      <c r="F344" s="536" t="s">
        <v>106</v>
      </c>
      <c r="G344" s="72" t="s">
        <v>187</v>
      </c>
      <c r="H344" s="482" t="s">
        <v>188</v>
      </c>
      <c r="I344" s="537">
        <v>4.5349682500000004</v>
      </c>
      <c r="J344" s="526"/>
      <c r="K344" s="333">
        <f t="shared" si="15"/>
        <v>400</v>
      </c>
      <c r="L344" s="534">
        <v>200</v>
      </c>
      <c r="M344" s="538">
        <v>200</v>
      </c>
      <c r="N344" s="247" t="e">
        <f>IF(L344="nio",0,IF(L344&gt;0,L344*I344/P344,0))*VLOOKUP(B344,'2-Kosten per locatie'!$A$14:$C$31,3,FALSE)</f>
        <v>#DIV/0!</v>
      </c>
      <c r="O344" s="247" t="e">
        <f>IF(M344&gt;0,M344*I344/Q344,0)*VLOOKUP(B344,'2-Kosten per locatie'!$A$14:$C$31,3,FALSE)</f>
        <v>#DIV/0!</v>
      </c>
      <c r="P344" s="334">
        <f>IF(L344="nio",0,IF(L344&gt;0,VLOOKUP(F344,'3-Productie normen'!A:O,VLOOKUP(L344,'3-Productie normen'!$B$38:$C$48,2,FALSE),FALSE)))</f>
        <v>0</v>
      </c>
      <c r="Q344" s="334">
        <f t="shared" si="16"/>
        <v>0</v>
      </c>
      <c r="R344" s="335" t="str">
        <f>VLOOKUP(F344,'3-Productie normen'!A:P,16,FALSE)</f>
        <v>S</v>
      </c>
      <c r="S344" s="335"/>
      <c r="U344" s="336">
        <f t="shared" si="17"/>
        <v>1813.9873000000002</v>
      </c>
      <c r="V344" s="2"/>
    </row>
    <row r="345" spans="1:22" ht="14.1" customHeight="1">
      <c r="A345" s="75">
        <v>345</v>
      </c>
      <c r="B345" s="300" t="s">
        <v>41</v>
      </c>
      <c r="C345" s="481" t="s">
        <v>136</v>
      </c>
      <c r="D345" s="483" t="s">
        <v>613</v>
      </c>
      <c r="E345" s="536" t="s">
        <v>614</v>
      </c>
      <c r="F345" s="536" t="s">
        <v>106</v>
      </c>
      <c r="G345" s="72" t="s">
        <v>187</v>
      </c>
      <c r="H345" s="482" t="s">
        <v>188</v>
      </c>
      <c r="I345" s="537">
        <v>0.83214999999999995</v>
      </c>
      <c r="J345" s="526"/>
      <c r="K345" s="333">
        <f t="shared" si="15"/>
        <v>400</v>
      </c>
      <c r="L345" s="534">
        <v>200</v>
      </c>
      <c r="M345" s="538">
        <v>200</v>
      </c>
      <c r="N345" s="247" t="e">
        <f>IF(L345="nio",0,IF(L345&gt;0,L345*I345/P345,0))*VLOOKUP(B345,'2-Kosten per locatie'!$A$14:$C$31,3,FALSE)</f>
        <v>#DIV/0!</v>
      </c>
      <c r="O345" s="247" t="e">
        <f>IF(M345&gt;0,M345*I345/Q345,0)*VLOOKUP(B345,'2-Kosten per locatie'!$A$14:$C$31,3,FALSE)</f>
        <v>#DIV/0!</v>
      </c>
      <c r="P345" s="334">
        <f>IF(L345="nio",0,IF(L345&gt;0,VLOOKUP(F345,'3-Productie normen'!A:O,VLOOKUP(L345,'3-Productie normen'!$B$38:$C$48,2,FALSE),FALSE)))</f>
        <v>0</v>
      </c>
      <c r="Q345" s="334">
        <f t="shared" si="16"/>
        <v>0</v>
      </c>
      <c r="R345" s="335" t="str">
        <f>VLOOKUP(F345,'3-Productie normen'!A:P,16,FALSE)</f>
        <v>S</v>
      </c>
      <c r="S345" s="335"/>
      <c r="U345" s="336">
        <f t="shared" si="17"/>
        <v>332.85999999999996</v>
      </c>
      <c r="V345" s="2"/>
    </row>
    <row r="346" spans="1:22" ht="14.1" customHeight="1">
      <c r="A346" s="75">
        <v>346</v>
      </c>
      <c r="B346" s="300" t="s">
        <v>41</v>
      </c>
      <c r="C346" s="481" t="s">
        <v>136</v>
      </c>
      <c r="D346" s="483" t="s">
        <v>615</v>
      </c>
      <c r="E346" s="536" t="s">
        <v>614</v>
      </c>
      <c r="F346" s="300" t="s">
        <v>106</v>
      </c>
      <c r="G346" s="72" t="s">
        <v>187</v>
      </c>
      <c r="H346" s="482" t="s">
        <v>188</v>
      </c>
      <c r="I346" s="537">
        <v>0.74714999999999998</v>
      </c>
      <c r="J346" s="526"/>
      <c r="K346" s="333">
        <f t="shared" si="15"/>
        <v>400</v>
      </c>
      <c r="L346" s="534">
        <v>200</v>
      </c>
      <c r="M346" s="538">
        <v>200</v>
      </c>
      <c r="N346" s="247" t="e">
        <f>IF(L346="nio",0,IF(L346&gt;0,L346*I346/P346,0))*VLOOKUP(B346,'2-Kosten per locatie'!$A$14:$C$31,3,FALSE)</f>
        <v>#DIV/0!</v>
      </c>
      <c r="O346" s="247" t="e">
        <f>IF(M346&gt;0,M346*I346/Q346,0)*VLOOKUP(B346,'2-Kosten per locatie'!$A$14:$C$31,3,FALSE)</f>
        <v>#DIV/0!</v>
      </c>
      <c r="P346" s="334">
        <f>IF(L346="nio",0,IF(L346&gt;0,VLOOKUP(F346,'3-Productie normen'!A:O,VLOOKUP(L346,'3-Productie normen'!$B$38:$C$48,2,FALSE),FALSE)))</f>
        <v>0</v>
      </c>
      <c r="Q346" s="334">
        <f t="shared" si="16"/>
        <v>0</v>
      </c>
      <c r="R346" s="335" t="str">
        <f>VLOOKUP(F346,'3-Productie normen'!A:P,16,FALSE)</f>
        <v>S</v>
      </c>
      <c r="S346" s="335"/>
      <c r="U346" s="336">
        <f t="shared" si="17"/>
        <v>298.86</v>
      </c>
      <c r="V346" s="2"/>
    </row>
    <row r="347" spans="1:22" ht="14.1" customHeight="1">
      <c r="A347" s="75">
        <v>347</v>
      </c>
      <c r="B347" s="300" t="s">
        <v>41</v>
      </c>
      <c r="C347" s="481" t="s">
        <v>136</v>
      </c>
      <c r="D347" s="483" t="s">
        <v>616</v>
      </c>
      <c r="E347" s="536" t="s">
        <v>617</v>
      </c>
      <c r="F347" s="300" t="s">
        <v>111</v>
      </c>
      <c r="G347" s="72"/>
      <c r="H347" s="482" t="s">
        <v>197</v>
      </c>
      <c r="I347" s="537">
        <v>0.72</v>
      </c>
      <c r="J347" s="526"/>
      <c r="K347" s="333">
        <f t="shared" si="15"/>
        <v>0</v>
      </c>
      <c r="L347" s="534" t="s">
        <v>148</v>
      </c>
      <c r="M347" s="538"/>
      <c r="N347" s="247">
        <f>IF(L347="nio",0,IF(L347&gt;0,L347*I347/P347,0))*VLOOKUP(B347,'2-Kosten per locatie'!$A$14:$C$31,3,FALSE)</f>
        <v>0</v>
      </c>
      <c r="O347" s="247">
        <f>IF(M347&gt;0,M347*I347/Q347,0)*VLOOKUP(B347,'2-Kosten per locatie'!$A$14:$C$31,3,FALSE)</f>
        <v>0</v>
      </c>
      <c r="P347" s="334">
        <f>IF(L347="nio",0,IF(L347&gt;0,VLOOKUP(F347,'3-Productie normen'!A:O,VLOOKUP(L347,'3-Productie normen'!$B$38:$C$48,2,FALSE),FALSE)))</f>
        <v>0</v>
      </c>
      <c r="Q347" s="334">
        <f t="shared" si="16"/>
        <v>0</v>
      </c>
      <c r="R347" s="335" t="str">
        <f>VLOOKUP(F347,'3-Productie normen'!A:P,16,FALSE)</f>
        <v>nvt</v>
      </c>
      <c r="S347" s="335"/>
      <c r="U347" s="336">
        <f t="shared" si="17"/>
        <v>0</v>
      </c>
      <c r="V347" s="2"/>
    </row>
    <row r="348" spans="1:22" ht="14.1" customHeight="1">
      <c r="A348" s="75">
        <v>348</v>
      </c>
      <c r="B348" s="300" t="s">
        <v>41</v>
      </c>
      <c r="C348" s="481" t="s">
        <v>136</v>
      </c>
      <c r="D348" s="483" t="s">
        <v>618</v>
      </c>
      <c r="E348" s="536" t="s">
        <v>95</v>
      </c>
      <c r="F348" s="72" t="s">
        <v>95</v>
      </c>
      <c r="G348" s="72" t="s">
        <v>237</v>
      </c>
      <c r="H348" s="482" t="s">
        <v>238</v>
      </c>
      <c r="I348" s="537">
        <v>4.8713780599999996</v>
      </c>
      <c r="J348" s="526"/>
      <c r="K348" s="333">
        <f t="shared" si="15"/>
        <v>200</v>
      </c>
      <c r="L348" s="534">
        <v>200</v>
      </c>
      <c r="M348" s="538"/>
      <c r="N348" s="247" t="e">
        <f>IF(L348="nio",0,IF(L348&gt;0,L348*I348/P348,0))*VLOOKUP(B348,'2-Kosten per locatie'!$A$14:$C$31,3,FALSE)</f>
        <v>#DIV/0!</v>
      </c>
      <c r="O348" s="247">
        <f>IF(M348&gt;0,M348*I348/Q348,0)*VLOOKUP(B348,'2-Kosten per locatie'!$A$14:$C$31,3,FALSE)</f>
        <v>0</v>
      </c>
      <c r="P348" s="334">
        <f>IF(L348="nio",0,IF(L348&gt;0,VLOOKUP(F348,'3-Productie normen'!A:O,VLOOKUP(L348,'3-Productie normen'!$B$38:$C$48,2,FALSE),FALSE)))</f>
        <v>0</v>
      </c>
      <c r="Q348" s="334">
        <f t="shared" si="16"/>
        <v>0</v>
      </c>
      <c r="R348" s="335" t="str">
        <f>VLOOKUP(F348,'3-Productie normen'!A:P,16,FALSE)</f>
        <v>V</v>
      </c>
      <c r="S348" s="335"/>
      <c r="U348" s="336">
        <f t="shared" si="17"/>
        <v>974.27561199999991</v>
      </c>
      <c r="V348" s="2"/>
    </row>
    <row r="349" spans="1:22" ht="14.1" customHeight="1">
      <c r="A349" s="75">
        <v>349</v>
      </c>
      <c r="B349" s="300" t="s">
        <v>41</v>
      </c>
      <c r="C349" s="481" t="s">
        <v>136</v>
      </c>
      <c r="D349" s="483" t="s">
        <v>619</v>
      </c>
      <c r="E349" s="536" t="s">
        <v>614</v>
      </c>
      <c r="F349" s="536" t="s">
        <v>106</v>
      </c>
      <c r="G349" s="72" t="s">
        <v>241</v>
      </c>
      <c r="H349" s="482" t="s">
        <v>188</v>
      </c>
      <c r="I349" s="537">
        <v>0.83214999999999995</v>
      </c>
      <c r="J349" s="526"/>
      <c r="K349" s="333">
        <f t="shared" si="15"/>
        <v>400</v>
      </c>
      <c r="L349" s="534">
        <v>200</v>
      </c>
      <c r="M349" s="538">
        <v>200</v>
      </c>
      <c r="N349" s="247" t="e">
        <f>IF(L349="nio",0,IF(L349&gt;0,L349*I349/P349,0))*VLOOKUP(B349,'2-Kosten per locatie'!$A$14:$C$31,3,FALSE)</f>
        <v>#DIV/0!</v>
      </c>
      <c r="O349" s="247" t="e">
        <f>IF(M349&gt;0,M349*I349/Q349,0)*VLOOKUP(B349,'2-Kosten per locatie'!$A$14:$C$31,3,FALSE)</f>
        <v>#DIV/0!</v>
      </c>
      <c r="P349" s="334">
        <f>IF(L349="nio",0,IF(L349&gt;0,VLOOKUP(F349,'3-Productie normen'!A:O,VLOOKUP(L349,'3-Productie normen'!$B$38:$C$48,2,FALSE),FALSE)))</f>
        <v>0</v>
      </c>
      <c r="Q349" s="334">
        <f t="shared" si="16"/>
        <v>0</v>
      </c>
      <c r="R349" s="335" t="str">
        <f>VLOOKUP(F349,'3-Productie normen'!A:P,16,FALSE)</f>
        <v>S</v>
      </c>
      <c r="S349" s="335"/>
      <c r="U349" s="336">
        <f t="shared" si="17"/>
        <v>332.85999999999996</v>
      </c>
      <c r="V349" s="2"/>
    </row>
    <row r="350" spans="1:22" ht="14.1" customHeight="1">
      <c r="A350" s="75">
        <v>350</v>
      </c>
      <c r="B350" s="300" t="s">
        <v>41</v>
      </c>
      <c r="C350" s="481" t="s">
        <v>136</v>
      </c>
      <c r="D350" s="483" t="s">
        <v>620</v>
      </c>
      <c r="E350" s="536" t="s">
        <v>614</v>
      </c>
      <c r="F350" s="536" t="s">
        <v>106</v>
      </c>
      <c r="G350" s="72" t="s">
        <v>241</v>
      </c>
      <c r="H350" s="482" t="s">
        <v>188</v>
      </c>
      <c r="I350" s="537">
        <v>0.83299999999999996</v>
      </c>
      <c r="J350" s="526"/>
      <c r="K350" s="333">
        <f t="shared" si="15"/>
        <v>400</v>
      </c>
      <c r="L350" s="534">
        <v>200</v>
      </c>
      <c r="M350" s="538">
        <v>200</v>
      </c>
      <c r="N350" s="247" t="e">
        <f>IF(L350="nio",0,IF(L350&gt;0,L350*I350/P350,0))*VLOOKUP(B350,'2-Kosten per locatie'!$A$14:$C$31,3,FALSE)</f>
        <v>#DIV/0!</v>
      </c>
      <c r="O350" s="247" t="e">
        <f>IF(M350&gt;0,M350*I350/Q350,0)*VLOOKUP(B350,'2-Kosten per locatie'!$A$14:$C$31,3,FALSE)</f>
        <v>#DIV/0!</v>
      </c>
      <c r="P350" s="334">
        <f>IF(L350="nio",0,IF(L350&gt;0,VLOOKUP(F350,'3-Productie normen'!A:O,VLOOKUP(L350,'3-Productie normen'!$B$38:$C$48,2,FALSE),FALSE)))</f>
        <v>0</v>
      </c>
      <c r="Q350" s="334">
        <f t="shared" si="16"/>
        <v>0</v>
      </c>
      <c r="R350" s="335" t="str">
        <f>VLOOKUP(F350,'3-Productie normen'!A:P,16,FALSE)</f>
        <v>S</v>
      </c>
      <c r="S350" s="335"/>
      <c r="U350" s="336">
        <f t="shared" si="17"/>
        <v>333.2</v>
      </c>
      <c r="V350" s="2"/>
    </row>
    <row r="351" spans="1:22" ht="14.1" customHeight="1">
      <c r="A351" s="75">
        <v>351</v>
      </c>
      <c r="B351" s="300" t="s">
        <v>41</v>
      </c>
      <c r="C351" s="481" t="s">
        <v>136</v>
      </c>
      <c r="D351" s="483" t="s">
        <v>621</v>
      </c>
      <c r="E351" s="536" t="s">
        <v>614</v>
      </c>
      <c r="F351" s="536" t="s">
        <v>106</v>
      </c>
      <c r="G351" s="72" t="s">
        <v>241</v>
      </c>
      <c r="H351" s="482" t="s">
        <v>188</v>
      </c>
      <c r="I351" s="537">
        <v>0.86118795000000004</v>
      </c>
      <c r="J351" s="526"/>
      <c r="K351" s="333">
        <f t="shared" si="15"/>
        <v>400</v>
      </c>
      <c r="L351" s="534">
        <v>200</v>
      </c>
      <c r="M351" s="538">
        <v>200</v>
      </c>
      <c r="N351" s="247" t="e">
        <f>IF(L351="nio",0,IF(L351&gt;0,L351*I351/P351,0))*VLOOKUP(B351,'2-Kosten per locatie'!$A$14:$C$31,3,FALSE)</f>
        <v>#DIV/0!</v>
      </c>
      <c r="O351" s="247" t="e">
        <f>IF(M351&gt;0,M351*I351/Q351,0)*VLOOKUP(B351,'2-Kosten per locatie'!$A$14:$C$31,3,FALSE)</f>
        <v>#DIV/0!</v>
      </c>
      <c r="P351" s="334">
        <f>IF(L351="nio",0,IF(L351&gt;0,VLOOKUP(F351,'3-Productie normen'!A:O,VLOOKUP(L351,'3-Productie normen'!$B$38:$C$48,2,FALSE),FALSE)))</f>
        <v>0</v>
      </c>
      <c r="Q351" s="334">
        <f t="shared" si="16"/>
        <v>0</v>
      </c>
      <c r="R351" s="335" t="str">
        <f>VLOOKUP(F351,'3-Productie normen'!A:P,16,FALSE)</f>
        <v>S</v>
      </c>
      <c r="S351" s="335"/>
      <c r="U351" s="336">
        <f t="shared" si="17"/>
        <v>344.47518000000002</v>
      </c>
      <c r="V351" s="2"/>
    </row>
    <row r="352" spans="1:22" ht="14.1" customHeight="1">
      <c r="A352" s="75">
        <v>352</v>
      </c>
      <c r="B352" s="300" t="s">
        <v>41</v>
      </c>
      <c r="C352" s="481" t="s">
        <v>136</v>
      </c>
      <c r="D352" s="483" t="s">
        <v>622</v>
      </c>
      <c r="E352" s="536" t="s">
        <v>612</v>
      </c>
      <c r="F352" s="536" t="s">
        <v>106</v>
      </c>
      <c r="G352" s="72" t="s">
        <v>241</v>
      </c>
      <c r="H352" s="482" t="s">
        <v>188</v>
      </c>
      <c r="I352" s="537">
        <v>4.1118842500000001</v>
      </c>
      <c r="J352" s="526"/>
      <c r="K352" s="333">
        <f t="shared" si="15"/>
        <v>400</v>
      </c>
      <c r="L352" s="534">
        <v>200</v>
      </c>
      <c r="M352" s="538">
        <v>200</v>
      </c>
      <c r="N352" s="247" t="e">
        <f>IF(L352="nio",0,IF(L352&gt;0,L352*I352/P352,0))*VLOOKUP(B352,'2-Kosten per locatie'!$A$14:$C$31,3,FALSE)</f>
        <v>#DIV/0!</v>
      </c>
      <c r="O352" s="247" t="e">
        <f>IF(M352&gt;0,M352*I352/Q352,0)*VLOOKUP(B352,'2-Kosten per locatie'!$A$14:$C$31,3,FALSE)</f>
        <v>#DIV/0!</v>
      </c>
      <c r="P352" s="334">
        <f>IF(L352="nio",0,IF(L352&gt;0,VLOOKUP(F352,'3-Productie normen'!A:O,VLOOKUP(L352,'3-Productie normen'!$B$38:$C$48,2,FALSE),FALSE)))</f>
        <v>0</v>
      </c>
      <c r="Q352" s="334">
        <f t="shared" si="16"/>
        <v>0</v>
      </c>
      <c r="R352" s="335" t="str">
        <f>VLOOKUP(F352,'3-Productie normen'!A:P,16,FALSE)</f>
        <v>S</v>
      </c>
      <c r="S352" s="335"/>
      <c r="U352" s="336">
        <f t="shared" si="17"/>
        <v>1644.7537</v>
      </c>
      <c r="V352" s="2"/>
    </row>
    <row r="353" spans="1:22" ht="14.1" customHeight="1">
      <c r="A353" s="75">
        <v>353</v>
      </c>
      <c r="B353" s="300" t="s">
        <v>41</v>
      </c>
      <c r="C353" s="481" t="s">
        <v>136</v>
      </c>
      <c r="D353" s="483" t="s">
        <v>623</v>
      </c>
      <c r="E353" s="536" t="s">
        <v>108</v>
      </c>
      <c r="F353" s="72" t="s">
        <v>108</v>
      </c>
      <c r="G353" s="72" t="s">
        <v>241</v>
      </c>
      <c r="H353" s="482" t="s">
        <v>197</v>
      </c>
      <c r="I353" s="537">
        <v>8</v>
      </c>
      <c r="J353" s="526"/>
      <c r="K353" s="333">
        <f t="shared" si="15"/>
        <v>200</v>
      </c>
      <c r="L353" s="534">
        <v>200</v>
      </c>
      <c r="M353" s="538"/>
      <c r="N353" s="247" t="e">
        <f>IF(L353="nio",0,IF(L353&gt;0,L353*I353/P353,0))*VLOOKUP(B353,'2-Kosten per locatie'!$A$14:$C$31,3,FALSE)</f>
        <v>#DIV/0!</v>
      </c>
      <c r="O353" s="247">
        <f>IF(M353&gt;0,M353*I353/Q353,0)*VLOOKUP(B353,'2-Kosten per locatie'!$A$14:$C$31,3,FALSE)</f>
        <v>0</v>
      </c>
      <c r="P353" s="334">
        <f>IF(L353="nio",0,IF(L353&gt;0,VLOOKUP(F353,'3-Productie normen'!A:O,VLOOKUP(L353,'3-Productie normen'!$B$38:$C$48,2,FALSE),FALSE)))</f>
        <v>0</v>
      </c>
      <c r="Q353" s="334">
        <f t="shared" si="16"/>
        <v>0</v>
      </c>
      <c r="R353" s="335" t="str">
        <f>VLOOKUP(F353,'3-Productie normen'!A:P,16,FALSE)</f>
        <v>V</v>
      </c>
      <c r="S353" s="335"/>
      <c r="U353" s="336">
        <f t="shared" si="17"/>
        <v>1600</v>
      </c>
      <c r="V353" s="2"/>
    </row>
    <row r="354" spans="1:22" ht="14.1" customHeight="1">
      <c r="A354" s="75">
        <v>354</v>
      </c>
      <c r="B354" s="300" t="s">
        <v>41</v>
      </c>
      <c r="C354" s="481" t="s">
        <v>136</v>
      </c>
      <c r="D354" s="483" t="s">
        <v>624</v>
      </c>
      <c r="E354" s="536" t="s">
        <v>625</v>
      </c>
      <c r="F354" s="300" t="s">
        <v>111</v>
      </c>
      <c r="G354" s="72" t="s">
        <v>241</v>
      </c>
      <c r="H354" s="482" t="s">
        <v>197</v>
      </c>
      <c r="I354" s="537">
        <v>3.927</v>
      </c>
      <c r="J354" s="526"/>
      <c r="K354" s="333">
        <f t="shared" si="15"/>
        <v>0</v>
      </c>
      <c r="L354" s="534" t="s">
        <v>148</v>
      </c>
      <c r="M354" s="538"/>
      <c r="N354" s="247">
        <f>IF(L354="nio",0,IF(L354&gt;0,L354*I354/P354,0))*VLOOKUP(B354,'2-Kosten per locatie'!$A$14:$C$31,3,FALSE)</f>
        <v>0</v>
      </c>
      <c r="O354" s="247">
        <f>IF(M354&gt;0,M354*I354/Q354,0)*VLOOKUP(B354,'2-Kosten per locatie'!$A$14:$C$31,3,FALSE)</f>
        <v>0</v>
      </c>
      <c r="P354" s="334">
        <f>IF(L354="nio",0,IF(L354&gt;0,VLOOKUP(F354,'3-Productie normen'!A:O,VLOOKUP(L354,'3-Productie normen'!$B$38:$C$48,2,FALSE),FALSE)))</f>
        <v>0</v>
      </c>
      <c r="Q354" s="334">
        <f t="shared" si="16"/>
        <v>0</v>
      </c>
      <c r="R354" s="335" t="str">
        <f>VLOOKUP(F354,'3-Productie normen'!A:P,16,FALSE)</f>
        <v>nvt</v>
      </c>
      <c r="S354" s="335"/>
      <c r="U354" s="336">
        <f t="shared" si="17"/>
        <v>0</v>
      </c>
      <c r="V354" s="2"/>
    </row>
    <row r="355" spans="1:22" ht="14.1" customHeight="1">
      <c r="A355" s="75">
        <v>355</v>
      </c>
      <c r="B355" s="300" t="s">
        <v>41</v>
      </c>
      <c r="C355" s="481" t="s">
        <v>136</v>
      </c>
      <c r="D355" s="483" t="s">
        <v>626</v>
      </c>
      <c r="E355" s="536" t="s">
        <v>627</v>
      </c>
      <c r="F355" s="300" t="s">
        <v>111</v>
      </c>
      <c r="G355" s="72" t="s">
        <v>241</v>
      </c>
      <c r="H355" s="482" t="s">
        <v>197</v>
      </c>
      <c r="I355" s="537">
        <v>25.0304</v>
      </c>
      <c r="J355" s="526"/>
      <c r="K355" s="333">
        <f t="shared" si="15"/>
        <v>0</v>
      </c>
      <c r="L355" s="534" t="s">
        <v>148</v>
      </c>
      <c r="M355" s="538"/>
      <c r="N355" s="247">
        <f>IF(L355="nio",0,IF(L355&gt;0,L355*I355/P355,0))*VLOOKUP(B355,'2-Kosten per locatie'!$A$14:$C$31,3,FALSE)</f>
        <v>0</v>
      </c>
      <c r="O355" s="247">
        <f>IF(M355&gt;0,M355*I355/Q355,0)*VLOOKUP(B355,'2-Kosten per locatie'!$A$14:$C$31,3,FALSE)</f>
        <v>0</v>
      </c>
      <c r="P355" s="334">
        <f>IF(L355="nio",0,IF(L355&gt;0,VLOOKUP(F355,'3-Productie normen'!A:O,VLOOKUP(L355,'3-Productie normen'!$B$38:$C$48,2,FALSE),FALSE)))</f>
        <v>0</v>
      </c>
      <c r="Q355" s="334">
        <f t="shared" si="16"/>
        <v>0</v>
      </c>
      <c r="R355" s="335" t="str">
        <f>VLOOKUP(F355,'3-Productie normen'!A:P,16,FALSE)</f>
        <v>nvt</v>
      </c>
      <c r="S355" s="335"/>
      <c r="U355" s="336">
        <f t="shared" si="17"/>
        <v>0</v>
      </c>
      <c r="V355" s="2"/>
    </row>
    <row r="356" spans="1:22" ht="14.1" customHeight="1">
      <c r="A356" s="75">
        <v>356</v>
      </c>
      <c r="B356" s="300" t="s">
        <v>41</v>
      </c>
      <c r="C356" s="481" t="s">
        <v>136</v>
      </c>
      <c r="D356" s="483" t="s">
        <v>628</v>
      </c>
      <c r="E356" s="536" t="s">
        <v>629</v>
      </c>
      <c r="F356" s="72" t="s">
        <v>99</v>
      </c>
      <c r="G356" s="72" t="s">
        <v>241</v>
      </c>
      <c r="H356" s="482" t="s">
        <v>197</v>
      </c>
      <c r="I356" s="537">
        <v>15.143800000000001</v>
      </c>
      <c r="J356" s="526"/>
      <c r="K356" s="333">
        <f t="shared" si="15"/>
        <v>400</v>
      </c>
      <c r="L356" s="534">
        <v>200</v>
      </c>
      <c r="M356" s="538">
        <v>200</v>
      </c>
      <c r="N356" s="247" t="e">
        <f>IF(L356="nio",0,IF(L356&gt;0,L356*I356/P356,0))*VLOOKUP(B356,'2-Kosten per locatie'!$A$14:$C$31,3,FALSE)</f>
        <v>#DIV/0!</v>
      </c>
      <c r="O356" s="247" t="e">
        <f>IF(M356&gt;0,M356*I356/Q356,0)*VLOOKUP(B356,'2-Kosten per locatie'!$A$14:$C$31,3,FALSE)</f>
        <v>#DIV/0!</v>
      </c>
      <c r="P356" s="334">
        <f>IF(L356="nio",0,IF(L356&gt;0,VLOOKUP(F356,'3-Productie normen'!A:O,VLOOKUP(L356,'3-Productie normen'!$B$38:$C$48,2,FALSE),FALSE)))</f>
        <v>0</v>
      </c>
      <c r="Q356" s="334">
        <f t="shared" si="16"/>
        <v>0</v>
      </c>
      <c r="R356" s="335" t="str">
        <f>VLOOKUP(F356,'3-Productie normen'!A:P,16,FALSE)</f>
        <v>S</v>
      </c>
      <c r="S356" s="335"/>
      <c r="U356" s="336">
        <f t="shared" si="17"/>
        <v>6057.52</v>
      </c>
      <c r="V356" s="2"/>
    </row>
    <row r="357" spans="1:22" ht="14.1" customHeight="1">
      <c r="A357" s="75">
        <v>357</v>
      </c>
      <c r="B357" s="300" t="s">
        <v>41</v>
      </c>
      <c r="C357" s="481" t="s">
        <v>136</v>
      </c>
      <c r="D357" s="483" t="s">
        <v>630</v>
      </c>
      <c r="E357" s="536" t="s">
        <v>631</v>
      </c>
      <c r="F357" s="300" t="s">
        <v>111</v>
      </c>
      <c r="G357" s="72" t="s">
        <v>241</v>
      </c>
      <c r="H357" s="482" t="s">
        <v>197</v>
      </c>
      <c r="I357" s="537">
        <v>9.4749999999999996</v>
      </c>
      <c r="J357" s="526"/>
      <c r="K357" s="333">
        <f t="shared" si="15"/>
        <v>0</v>
      </c>
      <c r="L357" s="534" t="s">
        <v>148</v>
      </c>
      <c r="M357" s="538"/>
      <c r="N357" s="247">
        <f>IF(L357="nio",0,IF(L357&gt;0,L357*I357/P357,0))*VLOOKUP(B357,'2-Kosten per locatie'!$A$14:$C$31,3,FALSE)</f>
        <v>0</v>
      </c>
      <c r="O357" s="247">
        <f>IF(M357&gt;0,M357*I357/Q357,0)*VLOOKUP(B357,'2-Kosten per locatie'!$A$14:$C$31,3,FALSE)</f>
        <v>0</v>
      </c>
      <c r="P357" s="334">
        <f>IF(L357="nio",0,IF(L357&gt;0,VLOOKUP(F357,'3-Productie normen'!A:O,VLOOKUP(L357,'3-Productie normen'!$B$38:$C$48,2,FALSE),FALSE)))</f>
        <v>0</v>
      </c>
      <c r="Q357" s="334">
        <f t="shared" si="16"/>
        <v>0</v>
      </c>
      <c r="R357" s="335" t="str">
        <f>VLOOKUP(F357,'3-Productie normen'!A:P,16,FALSE)</f>
        <v>nvt</v>
      </c>
      <c r="S357" s="335"/>
      <c r="U357" s="336">
        <f t="shared" si="17"/>
        <v>0</v>
      </c>
      <c r="V357" s="2"/>
    </row>
    <row r="358" spans="1:22" ht="14.1" customHeight="1">
      <c r="A358" s="75">
        <v>358</v>
      </c>
      <c r="B358" s="300" t="s">
        <v>41</v>
      </c>
      <c r="C358" s="481" t="s">
        <v>136</v>
      </c>
      <c r="D358" s="483" t="s">
        <v>632</v>
      </c>
      <c r="E358" s="536" t="s">
        <v>633</v>
      </c>
      <c r="F358" s="72" t="s">
        <v>97</v>
      </c>
      <c r="G358" s="72" t="s">
        <v>241</v>
      </c>
      <c r="H358" s="482" t="s">
        <v>197</v>
      </c>
      <c r="I358" s="537">
        <v>82.91117715</v>
      </c>
      <c r="J358" s="526"/>
      <c r="K358" s="333">
        <f t="shared" si="15"/>
        <v>200</v>
      </c>
      <c r="L358" s="534">
        <v>200</v>
      </c>
      <c r="M358" s="538"/>
      <c r="N358" s="247" t="e">
        <f>IF(L358="nio",0,IF(L358&gt;0,L358*I358/P358,0))*VLOOKUP(B358,'2-Kosten per locatie'!$A$14:$C$31,3,FALSE)</f>
        <v>#DIV/0!</v>
      </c>
      <c r="O358" s="247">
        <f>IF(M358&gt;0,M358*I358/Q358,0)*VLOOKUP(B358,'2-Kosten per locatie'!$A$14:$C$31,3,FALSE)</f>
        <v>0</v>
      </c>
      <c r="P358" s="334">
        <f>IF(L358="nio",0,IF(L358&gt;0,VLOOKUP(F358,'3-Productie normen'!A:O,VLOOKUP(L358,'3-Productie normen'!$B$38:$C$48,2,FALSE),FALSE)))</f>
        <v>0</v>
      </c>
      <c r="Q358" s="334">
        <f t="shared" si="16"/>
        <v>0</v>
      </c>
      <c r="R358" s="335" t="str">
        <f>VLOOKUP(F358,'3-Productie normen'!A:P,16,FALSE)</f>
        <v>V</v>
      </c>
      <c r="S358" s="335"/>
      <c r="U358" s="336">
        <f t="shared" si="17"/>
        <v>16582.235430000001</v>
      </c>
      <c r="V358" s="2"/>
    </row>
    <row r="359" spans="1:22" ht="14.1" customHeight="1">
      <c r="A359" s="75">
        <v>359</v>
      </c>
      <c r="B359" s="300" t="s">
        <v>41</v>
      </c>
      <c r="C359" s="481" t="s">
        <v>136</v>
      </c>
      <c r="D359" s="483" t="s">
        <v>634</v>
      </c>
      <c r="E359" s="536" t="s">
        <v>635</v>
      </c>
      <c r="F359" s="72" t="s">
        <v>100</v>
      </c>
      <c r="G359" s="72" t="s">
        <v>241</v>
      </c>
      <c r="H359" s="482" t="s">
        <v>197</v>
      </c>
      <c r="I359" s="537">
        <v>30.614999999999998</v>
      </c>
      <c r="J359" s="526"/>
      <c r="K359" s="333">
        <f t="shared" si="15"/>
        <v>200</v>
      </c>
      <c r="L359" s="534">
        <v>200</v>
      </c>
      <c r="M359" s="538"/>
      <c r="N359" s="247" t="e">
        <f>IF(L359="nio",0,IF(L359&gt;0,L359*I359/P359,0))*VLOOKUP(B359,'2-Kosten per locatie'!$A$14:$C$31,3,FALSE)</f>
        <v>#DIV/0!</v>
      </c>
      <c r="O359" s="247">
        <f>IF(M359&gt;0,M359*I359/Q359,0)*VLOOKUP(B359,'2-Kosten per locatie'!$A$14:$C$31,3,FALSE)</f>
        <v>0</v>
      </c>
      <c r="P359" s="334">
        <f>IF(L359="nio",0,IF(L359&gt;0,VLOOKUP(F359,'3-Productie normen'!A:O,VLOOKUP(L359,'3-Productie normen'!$B$38:$C$48,2,FALSE),FALSE)))</f>
        <v>0</v>
      </c>
      <c r="Q359" s="334">
        <f t="shared" si="16"/>
        <v>0</v>
      </c>
      <c r="R359" s="335" t="str">
        <f>VLOOKUP(F359,'3-Productie normen'!A:P,16,FALSE)</f>
        <v>L</v>
      </c>
      <c r="S359" s="335"/>
      <c r="U359" s="336">
        <f t="shared" si="17"/>
        <v>6123</v>
      </c>
      <c r="V359" s="2"/>
    </row>
    <row r="360" spans="1:22" ht="14.1" customHeight="1">
      <c r="A360" s="75">
        <v>360</v>
      </c>
      <c r="B360" s="300" t="s">
        <v>41</v>
      </c>
      <c r="C360" s="481" t="s">
        <v>136</v>
      </c>
      <c r="D360" s="483" t="s">
        <v>636</v>
      </c>
      <c r="E360" s="536" t="s">
        <v>633</v>
      </c>
      <c r="F360" s="72" t="s">
        <v>97</v>
      </c>
      <c r="G360" s="72" t="s">
        <v>241</v>
      </c>
      <c r="H360" s="482" t="s">
        <v>197</v>
      </c>
      <c r="I360" s="537">
        <v>14.8597</v>
      </c>
      <c r="J360" s="526"/>
      <c r="K360" s="333">
        <f t="shared" si="15"/>
        <v>200</v>
      </c>
      <c r="L360" s="534">
        <v>200</v>
      </c>
      <c r="M360" s="538"/>
      <c r="N360" s="247" t="e">
        <f>IF(L360="nio",0,IF(L360&gt;0,L360*I360/P360,0))*VLOOKUP(B360,'2-Kosten per locatie'!$A$14:$C$31,3,FALSE)</f>
        <v>#DIV/0!</v>
      </c>
      <c r="O360" s="247">
        <f>IF(M360&gt;0,M360*I360/Q360,0)*VLOOKUP(B360,'2-Kosten per locatie'!$A$14:$C$31,3,FALSE)</f>
        <v>0</v>
      </c>
      <c r="P360" s="334">
        <f>IF(L360="nio",0,IF(L360&gt;0,VLOOKUP(F360,'3-Productie normen'!A:O,VLOOKUP(L360,'3-Productie normen'!$B$38:$C$48,2,FALSE),FALSE)))</f>
        <v>0</v>
      </c>
      <c r="Q360" s="334">
        <f t="shared" si="16"/>
        <v>0</v>
      </c>
      <c r="R360" s="335" t="str">
        <f>VLOOKUP(F360,'3-Productie normen'!A:P,16,FALSE)</f>
        <v>V</v>
      </c>
      <c r="S360" s="335"/>
      <c r="U360" s="336">
        <f t="shared" si="17"/>
        <v>2971.94</v>
      </c>
      <c r="V360" s="2"/>
    </row>
    <row r="361" spans="1:22" ht="14.1" customHeight="1">
      <c r="A361" s="75">
        <v>361</v>
      </c>
      <c r="B361" s="300" t="s">
        <v>41</v>
      </c>
      <c r="C361" s="481" t="s">
        <v>136</v>
      </c>
      <c r="D361" s="483" t="s">
        <v>637</v>
      </c>
      <c r="E361" s="536" t="s">
        <v>108</v>
      </c>
      <c r="F361" s="72" t="s">
        <v>108</v>
      </c>
      <c r="G361" s="72" t="s">
        <v>241</v>
      </c>
      <c r="H361" s="482" t="s">
        <v>197</v>
      </c>
      <c r="I361" s="537">
        <v>15.410688</v>
      </c>
      <c r="J361" s="526"/>
      <c r="K361" s="333">
        <f t="shared" si="15"/>
        <v>200</v>
      </c>
      <c r="L361" s="534">
        <v>200</v>
      </c>
      <c r="M361" s="538"/>
      <c r="N361" s="247" t="e">
        <f>IF(L361="nio",0,IF(L361&gt;0,L361*I361/P361,0))*VLOOKUP(B361,'2-Kosten per locatie'!$A$14:$C$31,3,FALSE)</f>
        <v>#DIV/0!</v>
      </c>
      <c r="O361" s="247">
        <f>IF(M361&gt;0,M361*I361/Q361,0)*VLOOKUP(B361,'2-Kosten per locatie'!$A$14:$C$31,3,FALSE)</f>
        <v>0</v>
      </c>
      <c r="P361" s="334">
        <f>IF(L361="nio",0,IF(L361&gt;0,VLOOKUP(F361,'3-Productie normen'!A:O,VLOOKUP(L361,'3-Productie normen'!$B$38:$C$48,2,FALSE),FALSE)))</f>
        <v>0</v>
      </c>
      <c r="Q361" s="334">
        <f t="shared" si="16"/>
        <v>0</v>
      </c>
      <c r="R361" s="335" t="str">
        <f>VLOOKUP(F361,'3-Productie normen'!A:P,16,FALSE)</f>
        <v>V</v>
      </c>
      <c r="S361" s="335"/>
      <c r="U361" s="336">
        <f t="shared" si="17"/>
        <v>3082.1376</v>
      </c>
      <c r="V361" s="2"/>
    </row>
    <row r="362" spans="1:22" ht="14.1" customHeight="1">
      <c r="A362" s="75">
        <v>362</v>
      </c>
      <c r="B362" s="300" t="s">
        <v>41</v>
      </c>
      <c r="C362" s="481" t="s">
        <v>136</v>
      </c>
      <c r="D362" s="483" t="s">
        <v>638</v>
      </c>
      <c r="E362" s="536" t="s">
        <v>639</v>
      </c>
      <c r="F362" s="300" t="s">
        <v>111</v>
      </c>
      <c r="G362" s="72" t="s">
        <v>241</v>
      </c>
      <c r="H362" s="482" t="s">
        <v>197</v>
      </c>
      <c r="I362" s="537">
        <v>3.9041913799999999</v>
      </c>
      <c r="J362" s="526"/>
      <c r="K362" s="333">
        <f t="shared" si="15"/>
        <v>0</v>
      </c>
      <c r="L362" s="534" t="s">
        <v>148</v>
      </c>
      <c r="M362" s="534"/>
      <c r="N362" s="247">
        <f>IF(L362="nio",0,IF(L362&gt;0,L362*I362/P362,0))*VLOOKUP(B362,'2-Kosten per locatie'!$A$14:$C$31,3,FALSE)</f>
        <v>0</v>
      </c>
      <c r="O362" s="247">
        <f>IF(M362&gt;0,M362*I362/Q362,0)*VLOOKUP(B362,'2-Kosten per locatie'!$A$14:$C$31,3,FALSE)</f>
        <v>0</v>
      </c>
      <c r="P362" s="334">
        <f>IF(L362="nio",0,IF(L362&gt;0,VLOOKUP(F362,'3-Productie normen'!A:O,VLOOKUP(L362,'3-Productie normen'!$B$38:$C$48,2,FALSE),FALSE)))</f>
        <v>0</v>
      </c>
      <c r="Q362" s="334">
        <f t="shared" si="16"/>
        <v>0</v>
      </c>
      <c r="R362" s="335" t="str">
        <f>VLOOKUP(F362,'3-Productie normen'!A:P,16,FALSE)</f>
        <v>nvt</v>
      </c>
      <c r="S362" s="335"/>
      <c r="U362" s="336">
        <f t="shared" si="17"/>
        <v>0</v>
      </c>
      <c r="V362" s="2"/>
    </row>
    <row r="363" spans="1:22" ht="14.1" customHeight="1">
      <c r="A363" s="75">
        <v>363</v>
      </c>
      <c r="B363" s="300" t="s">
        <v>41</v>
      </c>
      <c r="C363" s="481" t="s">
        <v>136</v>
      </c>
      <c r="D363" s="483" t="s">
        <v>640</v>
      </c>
      <c r="E363" s="536" t="s">
        <v>641</v>
      </c>
      <c r="F363" s="300" t="s">
        <v>111</v>
      </c>
      <c r="G363" s="72" t="s">
        <v>241</v>
      </c>
      <c r="H363" s="482" t="s">
        <v>197</v>
      </c>
      <c r="I363" s="537">
        <v>23.737947009999999</v>
      </c>
      <c r="J363" s="526"/>
      <c r="K363" s="333">
        <f t="shared" si="15"/>
        <v>0</v>
      </c>
      <c r="L363" s="534" t="s">
        <v>148</v>
      </c>
      <c r="M363" s="534"/>
      <c r="N363" s="247">
        <f>IF(L363="nio",0,IF(L363&gt;0,L363*I363/P363,0))*VLOOKUP(B363,'2-Kosten per locatie'!$A$14:$C$31,3,FALSE)</f>
        <v>0</v>
      </c>
      <c r="O363" s="247">
        <f>IF(M363&gt;0,M363*I363/Q363,0)*VLOOKUP(B363,'2-Kosten per locatie'!$A$14:$C$31,3,FALSE)</f>
        <v>0</v>
      </c>
      <c r="P363" s="334">
        <f>IF(L363="nio",0,IF(L363&gt;0,VLOOKUP(F363,'3-Productie normen'!A:O,VLOOKUP(L363,'3-Productie normen'!$B$38:$C$48,2,FALSE),FALSE)))</f>
        <v>0</v>
      </c>
      <c r="Q363" s="334">
        <f t="shared" si="16"/>
        <v>0</v>
      </c>
      <c r="R363" s="335" t="str">
        <f>VLOOKUP(F363,'3-Productie normen'!A:P,16,FALSE)</f>
        <v>nvt</v>
      </c>
      <c r="S363" s="335"/>
      <c r="U363" s="336">
        <f t="shared" si="17"/>
        <v>0</v>
      </c>
      <c r="V363" s="2"/>
    </row>
    <row r="364" spans="1:22" ht="14.1" customHeight="1">
      <c r="A364" s="75">
        <v>364</v>
      </c>
      <c r="B364" s="300" t="s">
        <v>41</v>
      </c>
      <c r="C364" s="481" t="s">
        <v>136</v>
      </c>
      <c r="D364" s="483" t="s">
        <v>642</v>
      </c>
      <c r="E364" s="536" t="s">
        <v>643</v>
      </c>
      <c r="F364" s="72" t="s">
        <v>105</v>
      </c>
      <c r="G364" s="72" t="s">
        <v>241</v>
      </c>
      <c r="H364" s="482" t="s">
        <v>197</v>
      </c>
      <c r="I364" s="537">
        <v>26.867208649999998</v>
      </c>
      <c r="J364" s="526"/>
      <c r="K364" s="333">
        <f t="shared" si="15"/>
        <v>200</v>
      </c>
      <c r="L364" s="534">
        <v>200</v>
      </c>
      <c r="M364" s="534"/>
      <c r="N364" s="247" t="e">
        <f>IF(L364="nio",0,IF(L364&gt;0,L364*I364/P364,0))*VLOOKUP(B364,'2-Kosten per locatie'!$A$14:$C$31,3,FALSE)</f>
        <v>#DIV/0!</v>
      </c>
      <c r="O364" s="247">
        <f>IF(M364&gt;0,M364*I364/Q364,0)*VLOOKUP(B364,'2-Kosten per locatie'!$A$14:$C$31,3,FALSE)</f>
        <v>0</v>
      </c>
      <c r="P364" s="334">
        <f>IF(L364="nio",0,IF(L364&gt;0,VLOOKUP(F364,'3-Productie normen'!A:O,VLOOKUP(L364,'3-Productie normen'!$B$38:$C$48,2,FALSE),FALSE)))</f>
        <v>0</v>
      </c>
      <c r="Q364" s="334">
        <f t="shared" si="16"/>
        <v>0</v>
      </c>
      <c r="R364" s="335" t="str">
        <f>VLOOKUP(F364,'3-Productie normen'!A:P,16,FALSE)</f>
        <v>V</v>
      </c>
      <c r="S364" s="335"/>
      <c r="U364" s="336">
        <f t="shared" si="17"/>
        <v>5373.4417299999996</v>
      </c>
      <c r="V364" s="2"/>
    </row>
    <row r="365" spans="1:22" ht="14.1" customHeight="1">
      <c r="A365" s="75">
        <v>365</v>
      </c>
      <c r="B365" s="300" t="s">
        <v>41</v>
      </c>
      <c r="C365" s="481" t="s">
        <v>136</v>
      </c>
      <c r="D365" s="483" t="s">
        <v>644</v>
      </c>
      <c r="E365" s="536" t="s">
        <v>645</v>
      </c>
      <c r="F365" s="300" t="s">
        <v>111</v>
      </c>
      <c r="G365" s="72" t="s">
        <v>241</v>
      </c>
      <c r="H365" s="482" t="s">
        <v>197</v>
      </c>
      <c r="I365" s="537">
        <v>0.59972000000000003</v>
      </c>
      <c r="J365" s="526"/>
      <c r="K365" s="333">
        <f t="shared" si="15"/>
        <v>0</v>
      </c>
      <c r="L365" s="534" t="s">
        <v>148</v>
      </c>
      <c r="M365" s="538"/>
      <c r="N365" s="247">
        <f>IF(L365="nio",0,IF(L365&gt;0,L365*I365/P365,0))*VLOOKUP(B365,'2-Kosten per locatie'!$A$14:$C$31,3,FALSE)</f>
        <v>0</v>
      </c>
      <c r="O365" s="247">
        <f>IF(M365&gt;0,M365*I365/Q365,0)*VLOOKUP(B365,'2-Kosten per locatie'!$A$14:$C$31,3,FALSE)</f>
        <v>0</v>
      </c>
      <c r="P365" s="334">
        <f>IF(L365="nio",0,IF(L365&gt;0,VLOOKUP(F365,'3-Productie normen'!A:O,VLOOKUP(L365,'3-Productie normen'!$B$38:$C$48,2,FALSE),FALSE)))</f>
        <v>0</v>
      </c>
      <c r="Q365" s="334">
        <f t="shared" si="16"/>
        <v>0</v>
      </c>
      <c r="R365" s="335" t="str">
        <f>VLOOKUP(F365,'3-Productie normen'!A:P,16,FALSE)</f>
        <v>nvt</v>
      </c>
      <c r="S365" s="335"/>
      <c r="U365" s="336">
        <f t="shared" si="17"/>
        <v>0</v>
      </c>
      <c r="V365" s="2"/>
    </row>
    <row r="366" spans="1:22" ht="14.1" customHeight="1">
      <c r="A366" s="75">
        <v>366</v>
      </c>
      <c r="B366" s="300" t="s">
        <v>41</v>
      </c>
      <c r="C366" s="481" t="s">
        <v>136</v>
      </c>
      <c r="D366" s="483" t="s">
        <v>646</v>
      </c>
      <c r="E366" s="536" t="s">
        <v>647</v>
      </c>
      <c r="F366" s="300" t="s">
        <v>111</v>
      </c>
      <c r="G366" s="72" t="s">
        <v>241</v>
      </c>
      <c r="H366" s="482" t="s">
        <v>197</v>
      </c>
      <c r="I366" s="537">
        <v>14.3508</v>
      </c>
      <c r="J366" s="526"/>
      <c r="K366" s="333">
        <f t="shared" si="15"/>
        <v>0</v>
      </c>
      <c r="L366" s="534" t="s">
        <v>148</v>
      </c>
      <c r="M366" s="538"/>
      <c r="N366" s="247">
        <f>IF(L366="nio",0,IF(L366&gt;0,L366*I366/P366,0))*VLOOKUP(B366,'2-Kosten per locatie'!$A$14:$C$31,3,FALSE)</f>
        <v>0</v>
      </c>
      <c r="O366" s="247">
        <f>IF(M366&gt;0,M366*I366/Q366,0)*VLOOKUP(B366,'2-Kosten per locatie'!$A$14:$C$31,3,FALSE)</f>
        <v>0</v>
      </c>
      <c r="P366" s="334">
        <f>IF(L366="nio",0,IF(L366&gt;0,VLOOKUP(F366,'3-Productie normen'!A:O,VLOOKUP(L366,'3-Productie normen'!$B$38:$C$48,2,FALSE),FALSE)))</f>
        <v>0</v>
      </c>
      <c r="Q366" s="334">
        <f t="shared" si="16"/>
        <v>0</v>
      </c>
      <c r="R366" s="335" t="str">
        <f>VLOOKUP(F366,'3-Productie normen'!A:P,16,FALSE)</f>
        <v>nvt</v>
      </c>
      <c r="S366" s="335"/>
      <c r="U366" s="336">
        <f t="shared" si="17"/>
        <v>0</v>
      </c>
      <c r="V366" s="2"/>
    </row>
    <row r="367" spans="1:22" ht="14.1" customHeight="1">
      <c r="A367" s="75">
        <v>367</v>
      </c>
      <c r="B367" s="300" t="s">
        <v>41</v>
      </c>
      <c r="C367" s="481" t="s">
        <v>136</v>
      </c>
      <c r="D367" s="483" t="s">
        <v>648</v>
      </c>
      <c r="E367" s="536" t="s">
        <v>649</v>
      </c>
      <c r="F367" s="300" t="s">
        <v>111</v>
      </c>
      <c r="G367" s="72" t="s">
        <v>241</v>
      </c>
      <c r="H367" s="482" t="s">
        <v>197</v>
      </c>
      <c r="I367" s="537">
        <v>10.13696</v>
      </c>
      <c r="J367" s="526"/>
      <c r="K367" s="333">
        <f t="shared" si="15"/>
        <v>0</v>
      </c>
      <c r="L367" s="534" t="s">
        <v>148</v>
      </c>
      <c r="M367" s="538"/>
      <c r="N367" s="247">
        <f>IF(L367="nio",0,IF(L367&gt;0,L367*I367/P367,0))*VLOOKUP(B367,'2-Kosten per locatie'!$A$14:$C$31,3,FALSE)</f>
        <v>0</v>
      </c>
      <c r="O367" s="247">
        <f>IF(M367&gt;0,M367*I367/Q367,0)*VLOOKUP(B367,'2-Kosten per locatie'!$A$14:$C$31,3,FALSE)</f>
        <v>0</v>
      </c>
      <c r="P367" s="334">
        <f>IF(L367="nio",0,IF(L367&gt;0,VLOOKUP(F367,'3-Productie normen'!A:O,VLOOKUP(L367,'3-Productie normen'!$B$38:$C$48,2,FALSE),FALSE)))</f>
        <v>0</v>
      </c>
      <c r="Q367" s="334">
        <f t="shared" si="16"/>
        <v>0</v>
      </c>
      <c r="R367" s="335" t="str">
        <f>VLOOKUP(F367,'3-Productie normen'!A:P,16,FALSE)</f>
        <v>nvt</v>
      </c>
      <c r="S367" s="335"/>
      <c r="U367" s="336">
        <f t="shared" si="17"/>
        <v>0</v>
      </c>
      <c r="V367" s="2"/>
    </row>
    <row r="368" spans="1:22" ht="14.1" customHeight="1">
      <c r="A368" s="75">
        <v>368</v>
      </c>
      <c r="B368" s="300" t="s">
        <v>41</v>
      </c>
      <c r="C368" s="481" t="s">
        <v>136</v>
      </c>
      <c r="D368" s="483" t="s">
        <v>650</v>
      </c>
      <c r="E368" s="536" t="s">
        <v>651</v>
      </c>
      <c r="F368" s="316" t="s">
        <v>93</v>
      </c>
      <c r="G368" s="72" t="s">
        <v>187</v>
      </c>
      <c r="H368" s="482" t="s">
        <v>197</v>
      </c>
      <c r="I368" s="537">
        <v>2.7746</v>
      </c>
      <c r="J368" s="526"/>
      <c r="K368" s="333">
        <f t="shared" si="15"/>
        <v>200</v>
      </c>
      <c r="L368" s="534">
        <v>200</v>
      </c>
      <c r="M368" s="538"/>
      <c r="N368" s="247" t="e">
        <f>IF(L368="nio",0,IF(L368&gt;0,L368*I368/P368,0))*VLOOKUP(B368,'2-Kosten per locatie'!$A$14:$C$31,3,FALSE)</f>
        <v>#DIV/0!</v>
      </c>
      <c r="O368" s="247">
        <f>IF(M368&gt;0,M368*I368/Q368,0)*VLOOKUP(B368,'2-Kosten per locatie'!$A$14:$C$31,3,FALSE)</f>
        <v>0</v>
      </c>
      <c r="P368" s="334">
        <f>IF(L368="nio",0,IF(L368&gt;0,VLOOKUP(F368,'3-Productie normen'!A:O,VLOOKUP(L368,'3-Productie normen'!$B$38:$C$48,2,FALSE),FALSE)))</f>
        <v>0</v>
      </c>
      <c r="Q368" s="334">
        <f t="shared" si="16"/>
        <v>0</v>
      </c>
      <c r="R368" s="335" t="str">
        <f>VLOOKUP(F368,'3-Productie normen'!A:P,16,FALSE)</f>
        <v>S</v>
      </c>
      <c r="S368" s="335"/>
      <c r="U368" s="336">
        <f t="shared" si="17"/>
        <v>554.91999999999996</v>
      </c>
      <c r="V368" s="2"/>
    </row>
    <row r="369" spans="1:22" ht="14.1" customHeight="1">
      <c r="A369" s="75">
        <v>369</v>
      </c>
      <c r="B369" s="300" t="s">
        <v>41</v>
      </c>
      <c r="C369" s="481" t="s">
        <v>136</v>
      </c>
      <c r="D369" s="483" t="s">
        <v>652</v>
      </c>
      <c r="E369" s="536" t="s">
        <v>653</v>
      </c>
      <c r="F369" s="536" t="s">
        <v>106</v>
      </c>
      <c r="G369" s="72" t="s">
        <v>187</v>
      </c>
      <c r="H369" s="482" t="s">
        <v>188</v>
      </c>
      <c r="I369" s="537">
        <v>4.0739999999999998</v>
      </c>
      <c r="J369" s="526"/>
      <c r="K369" s="333">
        <f t="shared" si="15"/>
        <v>400</v>
      </c>
      <c r="L369" s="534">
        <v>200</v>
      </c>
      <c r="M369" s="538">
        <v>200</v>
      </c>
      <c r="N369" s="247" t="e">
        <f>IF(L369="nio",0,IF(L369&gt;0,L369*I369/P369,0))*VLOOKUP(B369,'2-Kosten per locatie'!$A$14:$C$31,3,FALSE)</f>
        <v>#DIV/0!</v>
      </c>
      <c r="O369" s="247" t="e">
        <f>IF(M369&gt;0,M369*I369/Q369,0)*VLOOKUP(B369,'2-Kosten per locatie'!$A$14:$C$31,3,FALSE)</f>
        <v>#DIV/0!</v>
      </c>
      <c r="P369" s="334">
        <f>IF(L369="nio",0,IF(L369&gt;0,VLOOKUP(F369,'3-Productie normen'!A:O,VLOOKUP(L369,'3-Productie normen'!$B$38:$C$48,2,FALSE),FALSE)))</f>
        <v>0</v>
      </c>
      <c r="Q369" s="334">
        <f t="shared" si="16"/>
        <v>0</v>
      </c>
      <c r="R369" s="335" t="str">
        <f>VLOOKUP(F369,'3-Productie normen'!A:P,16,FALSE)</f>
        <v>S</v>
      </c>
      <c r="S369" s="335"/>
      <c r="U369" s="336">
        <f t="shared" si="17"/>
        <v>1629.6</v>
      </c>
      <c r="V369" s="2"/>
    </row>
    <row r="370" spans="1:22" ht="14.1" customHeight="1">
      <c r="A370" s="75">
        <v>370</v>
      </c>
      <c r="B370" s="300" t="s">
        <v>41</v>
      </c>
      <c r="C370" s="481" t="s">
        <v>136</v>
      </c>
      <c r="D370" s="483" t="s">
        <v>654</v>
      </c>
      <c r="E370" s="536" t="s">
        <v>590</v>
      </c>
      <c r="F370" s="72" t="s">
        <v>99</v>
      </c>
      <c r="G370" s="72" t="s">
        <v>187</v>
      </c>
      <c r="H370" s="482" t="s">
        <v>197</v>
      </c>
      <c r="I370" s="537">
        <v>10.3521</v>
      </c>
      <c r="J370" s="526"/>
      <c r="K370" s="333">
        <f t="shared" si="15"/>
        <v>400</v>
      </c>
      <c r="L370" s="534">
        <v>200</v>
      </c>
      <c r="M370" s="538">
        <v>200</v>
      </c>
      <c r="N370" s="247" t="e">
        <f>IF(L370="nio",0,IF(L370&gt;0,L370*I370/P370,0))*VLOOKUP(B370,'2-Kosten per locatie'!$A$14:$C$31,3,FALSE)</f>
        <v>#DIV/0!</v>
      </c>
      <c r="O370" s="247" t="e">
        <f>IF(M370&gt;0,M370*I370/Q370,0)*VLOOKUP(B370,'2-Kosten per locatie'!$A$14:$C$31,3,FALSE)</f>
        <v>#DIV/0!</v>
      </c>
      <c r="P370" s="334">
        <f>IF(L370="nio",0,IF(L370&gt;0,VLOOKUP(F370,'3-Productie normen'!A:O,VLOOKUP(L370,'3-Productie normen'!$B$38:$C$48,2,FALSE),FALSE)))</f>
        <v>0</v>
      </c>
      <c r="Q370" s="334">
        <f t="shared" si="16"/>
        <v>0</v>
      </c>
      <c r="R370" s="335" t="str">
        <f>VLOOKUP(F370,'3-Productie normen'!A:P,16,FALSE)</f>
        <v>S</v>
      </c>
      <c r="S370" s="335"/>
      <c r="U370" s="336">
        <f t="shared" si="17"/>
        <v>4140.84</v>
      </c>
      <c r="V370" s="2"/>
    </row>
    <row r="371" spans="1:22" ht="14.1" customHeight="1">
      <c r="A371" s="75">
        <v>371</v>
      </c>
      <c r="B371" s="300" t="s">
        <v>41</v>
      </c>
      <c r="C371" s="481" t="s">
        <v>136</v>
      </c>
      <c r="D371" s="483" t="s">
        <v>655</v>
      </c>
      <c r="E371" s="536" t="s">
        <v>651</v>
      </c>
      <c r="F371" s="316" t="s">
        <v>93</v>
      </c>
      <c r="G371" s="72" t="s">
        <v>187</v>
      </c>
      <c r="H371" s="482" t="s">
        <v>197</v>
      </c>
      <c r="I371" s="537">
        <v>2.9138999999999999</v>
      </c>
      <c r="J371" s="526"/>
      <c r="K371" s="333">
        <f t="shared" si="15"/>
        <v>200</v>
      </c>
      <c r="L371" s="534">
        <v>200</v>
      </c>
      <c r="M371" s="538"/>
      <c r="N371" s="247" t="e">
        <f>IF(L371="nio",0,IF(L371&gt;0,L371*I371/P371,0))*VLOOKUP(B371,'2-Kosten per locatie'!$A$14:$C$31,3,FALSE)</f>
        <v>#DIV/0!</v>
      </c>
      <c r="O371" s="247">
        <f>IF(M371&gt;0,M371*I371/Q371,0)*VLOOKUP(B371,'2-Kosten per locatie'!$A$14:$C$31,3,FALSE)</f>
        <v>0</v>
      </c>
      <c r="P371" s="334">
        <f>IF(L371="nio",0,IF(L371&gt;0,VLOOKUP(F371,'3-Productie normen'!A:O,VLOOKUP(L371,'3-Productie normen'!$B$38:$C$48,2,FALSE),FALSE)))</f>
        <v>0</v>
      </c>
      <c r="Q371" s="334">
        <f t="shared" si="16"/>
        <v>0</v>
      </c>
      <c r="R371" s="335" t="str">
        <f>VLOOKUP(F371,'3-Productie normen'!A:P,16,FALSE)</f>
        <v>S</v>
      </c>
      <c r="S371" s="335"/>
      <c r="U371" s="336">
        <f t="shared" si="17"/>
        <v>582.78</v>
      </c>
      <c r="V371" s="2"/>
    </row>
    <row r="372" spans="1:22" ht="14.1" customHeight="1">
      <c r="A372" s="75">
        <v>372</v>
      </c>
      <c r="B372" s="300" t="s">
        <v>41</v>
      </c>
      <c r="C372" s="481" t="s">
        <v>136</v>
      </c>
      <c r="D372" s="483" t="s">
        <v>656</v>
      </c>
      <c r="E372" s="536" t="s">
        <v>657</v>
      </c>
      <c r="F372" s="72" t="s">
        <v>89</v>
      </c>
      <c r="G372" s="72" t="s">
        <v>241</v>
      </c>
      <c r="H372" s="482" t="s">
        <v>197</v>
      </c>
      <c r="I372" s="537">
        <v>704.64258364</v>
      </c>
      <c r="J372" s="526"/>
      <c r="K372" s="333">
        <f t="shared" si="15"/>
        <v>200</v>
      </c>
      <c r="L372" s="534">
        <v>200</v>
      </c>
      <c r="M372" s="538"/>
      <c r="N372" s="247" t="e">
        <f>IF(L372="nio",0,IF(L372&gt;0,L372*I372/P372,0))*VLOOKUP(B372,'2-Kosten per locatie'!$A$14:$C$31,3,FALSE)</f>
        <v>#DIV/0!</v>
      </c>
      <c r="O372" s="247">
        <f>IF(M372&gt;0,M372*I372/Q372,0)*VLOOKUP(B372,'2-Kosten per locatie'!$A$14:$C$31,3,FALSE)</f>
        <v>0</v>
      </c>
      <c r="P372" s="334">
        <f>IF(L372="nio",0,IF(L372&gt;0,VLOOKUP(F372,'3-Productie normen'!A:O,VLOOKUP(L372,'3-Productie normen'!$B$38:$C$48,2,FALSE),FALSE)))</f>
        <v>0</v>
      </c>
      <c r="Q372" s="334">
        <f t="shared" si="16"/>
        <v>0</v>
      </c>
      <c r="R372" s="335" t="str">
        <f>VLOOKUP(F372,'3-Productie normen'!A:P,16,FALSE)</f>
        <v>V</v>
      </c>
      <c r="S372" s="335"/>
      <c r="U372" s="336">
        <f t="shared" si="17"/>
        <v>140928.51672799999</v>
      </c>
      <c r="V372" s="2"/>
    </row>
    <row r="373" spans="1:22" ht="14.1" customHeight="1">
      <c r="A373" s="75">
        <v>373</v>
      </c>
      <c r="B373" s="300" t="s">
        <v>41</v>
      </c>
      <c r="C373" s="481" t="s">
        <v>136</v>
      </c>
      <c r="D373" s="483" t="s">
        <v>658</v>
      </c>
      <c r="E373" s="536" t="s">
        <v>606</v>
      </c>
      <c r="F373" s="300" t="s">
        <v>97</v>
      </c>
      <c r="G373" s="72" t="s">
        <v>241</v>
      </c>
      <c r="H373" s="482" t="s">
        <v>197</v>
      </c>
      <c r="I373" s="537">
        <v>27.130293349999999</v>
      </c>
      <c r="J373" s="526"/>
      <c r="K373" s="333">
        <f t="shared" si="15"/>
        <v>200</v>
      </c>
      <c r="L373" s="534">
        <v>200</v>
      </c>
      <c r="M373" s="538"/>
      <c r="N373" s="247" t="e">
        <f>IF(L373="nio",0,IF(L373&gt;0,L373*I373/P373,0))*VLOOKUP(B373,'2-Kosten per locatie'!$A$14:$C$31,3,FALSE)</f>
        <v>#DIV/0!</v>
      </c>
      <c r="O373" s="247">
        <f>IF(M373&gt;0,M373*I373/Q373,0)*VLOOKUP(B373,'2-Kosten per locatie'!$A$14:$C$31,3,FALSE)</f>
        <v>0</v>
      </c>
      <c r="P373" s="334">
        <f>IF(L373="nio",0,IF(L373&gt;0,VLOOKUP(F373,'3-Productie normen'!A:O,VLOOKUP(L373,'3-Productie normen'!$B$38:$C$48,2,FALSE),FALSE)))</f>
        <v>0</v>
      </c>
      <c r="Q373" s="334">
        <f t="shared" si="16"/>
        <v>0</v>
      </c>
      <c r="R373" s="335" t="str">
        <f>VLOOKUP(F373,'3-Productie normen'!A:P,16,FALSE)</f>
        <v>V</v>
      </c>
      <c r="S373" s="335"/>
      <c r="U373" s="336">
        <f t="shared" si="17"/>
        <v>5426.0586699999994</v>
      </c>
      <c r="V373" s="2"/>
    </row>
    <row r="374" spans="1:22" ht="14.1" customHeight="1">
      <c r="A374" s="75">
        <v>374</v>
      </c>
      <c r="B374" s="300" t="s">
        <v>41</v>
      </c>
      <c r="C374" s="481" t="s">
        <v>136</v>
      </c>
      <c r="D374" s="483" t="s">
        <v>659</v>
      </c>
      <c r="E374" s="536" t="s">
        <v>95</v>
      </c>
      <c r="F374" s="72" t="s">
        <v>95</v>
      </c>
      <c r="G374" s="72" t="s">
        <v>237</v>
      </c>
      <c r="H374" s="482" t="s">
        <v>238</v>
      </c>
      <c r="I374" s="537">
        <v>15.945475</v>
      </c>
      <c r="J374" s="526"/>
      <c r="K374" s="333">
        <f t="shared" si="15"/>
        <v>200</v>
      </c>
      <c r="L374" s="534">
        <v>200</v>
      </c>
      <c r="M374" s="538"/>
      <c r="N374" s="247" t="e">
        <f>IF(L374="nio",0,IF(L374&gt;0,L374*I374/P374,0))*VLOOKUP(B374,'2-Kosten per locatie'!$A$14:$C$31,3,FALSE)</f>
        <v>#DIV/0!</v>
      </c>
      <c r="O374" s="247">
        <f>IF(M374&gt;0,M374*I374/Q374,0)*VLOOKUP(B374,'2-Kosten per locatie'!$A$14:$C$31,3,FALSE)</f>
        <v>0</v>
      </c>
      <c r="P374" s="334">
        <f>IF(L374="nio",0,IF(L374&gt;0,VLOOKUP(F374,'3-Productie normen'!A:O,VLOOKUP(L374,'3-Productie normen'!$B$38:$C$48,2,FALSE),FALSE)))</f>
        <v>0</v>
      </c>
      <c r="Q374" s="334">
        <f t="shared" si="16"/>
        <v>0</v>
      </c>
      <c r="R374" s="335" t="str">
        <f>VLOOKUP(F374,'3-Productie normen'!A:P,16,FALSE)</f>
        <v>V</v>
      </c>
      <c r="S374" s="335"/>
      <c r="U374" s="336">
        <f t="shared" si="17"/>
        <v>3189.0949999999998</v>
      </c>
      <c r="V374" s="2"/>
    </row>
    <row r="375" spans="1:22" ht="14.1" customHeight="1">
      <c r="A375" s="75">
        <v>375</v>
      </c>
      <c r="B375" s="300" t="s">
        <v>41</v>
      </c>
      <c r="C375" s="481" t="s">
        <v>136</v>
      </c>
      <c r="D375" s="483" t="s">
        <v>660</v>
      </c>
      <c r="E375" s="536" t="s">
        <v>661</v>
      </c>
      <c r="F375" s="300" t="s">
        <v>97</v>
      </c>
      <c r="G375" s="72" t="s">
        <v>241</v>
      </c>
      <c r="H375" s="482" t="s">
        <v>197</v>
      </c>
      <c r="I375" s="537">
        <v>16.721329319999999</v>
      </c>
      <c r="J375" s="526"/>
      <c r="K375" s="333">
        <f t="shared" si="15"/>
        <v>200</v>
      </c>
      <c r="L375" s="534">
        <v>200</v>
      </c>
      <c r="M375" s="538"/>
      <c r="N375" s="247" t="e">
        <f>IF(L375="nio",0,IF(L375&gt;0,L375*I375/P375,0))*VLOOKUP(B375,'2-Kosten per locatie'!$A$14:$C$31,3,FALSE)</f>
        <v>#DIV/0!</v>
      </c>
      <c r="O375" s="247">
        <f>IF(M375&gt;0,M375*I375/Q375,0)*VLOOKUP(B375,'2-Kosten per locatie'!$A$14:$C$31,3,FALSE)</f>
        <v>0</v>
      </c>
      <c r="P375" s="334">
        <f>IF(L375="nio",0,IF(L375&gt;0,VLOOKUP(F375,'3-Productie normen'!A:O,VLOOKUP(L375,'3-Productie normen'!$B$38:$C$48,2,FALSE),FALSE)))</f>
        <v>0</v>
      </c>
      <c r="Q375" s="334">
        <f t="shared" si="16"/>
        <v>0</v>
      </c>
      <c r="R375" s="335" t="str">
        <f>VLOOKUP(F375,'3-Productie normen'!A:P,16,FALSE)</f>
        <v>V</v>
      </c>
      <c r="S375" s="335"/>
      <c r="U375" s="336">
        <f t="shared" si="17"/>
        <v>3344.265864</v>
      </c>
      <c r="V375" s="2"/>
    </row>
    <row r="376" spans="1:22" ht="14.1" customHeight="1">
      <c r="A376" s="75">
        <v>376</v>
      </c>
      <c r="B376" s="300" t="s">
        <v>41</v>
      </c>
      <c r="C376" s="481" t="s">
        <v>136</v>
      </c>
      <c r="D376" s="483" t="s">
        <v>662</v>
      </c>
      <c r="E376" s="536" t="s">
        <v>663</v>
      </c>
      <c r="F376" s="536" t="s">
        <v>88</v>
      </c>
      <c r="G376" s="72" t="s">
        <v>241</v>
      </c>
      <c r="H376" s="482" t="s">
        <v>197</v>
      </c>
      <c r="I376" s="537">
        <v>42.869478520000001</v>
      </c>
      <c r="J376" s="526"/>
      <c r="K376" s="333">
        <f t="shared" si="15"/>
        <v>120</v>
      </c>
      <c r="L376" s="534">
        <v>120</v>
      </c>
      <c r="M376" s="538"/>
      <c r="N376" s="247" t="e">
        <f>IF(L376="nio",0,IF(L376&gt;0,L376*I376/P376,0))*VLOOKUP(B376,'2-Kosten per locatie'!$A$14:$C$31,3,FALSE)</f>
        <v>#DIV/0!</v>
      </c>
      <c r="O376" s="247">
        <f>IF(M376&gt;0,M376*I376/Q376,0)*VLOOKUP(B376,'2-Kosten per locatie'!$A$14:$C$31,3,FALSE)</f>
        <v>0</v>
      </c>
      <c r="P376" s="334">
        <f>IF(L376="nio",0,IF(L376&gt;0,VLOOKUP(F376,'3-Productie normen'!A:O,VLOOKUP(L376,'3-Productie normen'!$B$38:$C$48,2,FALSE),FALSE)))</f>
        <v>0</v>
      </c>
      <c r="Q376" s="334">
        <f t="shared" si="16"/>
        <v>0</v>
      </c>
      <c r="R376" s="335" t="str">
        <f>VLOOKUP(F376,'3-Productie normen'!A:P,16,FALSE)</f>
        <v>B</v>
      </c>
      <c r="S376" s="335"/>
      <c r="U376" s="336">
        <f t="shared" si="17"/>
        <v>5144.3374223999999</v>
      </c>
      <c r="V376" s="2"/>
    </row>
    <row r="377" spans="1:22" ht="14.1" customHeight="1">
      <c r="A377" s="75">
        <v>377</v>
      </c>
      <c r="B377" s="300" t="s">
        <v>41</v>
      </c>
      <c r="C377" s="481" t="s">
        <v>136</v>
      </c>
      <c r="D377" s="483" t="s">
        <v>664</v>
      </c>
      <c r="E377" s="536" t="s">
        <v>633</v>
      </c>
      <c r="F377" s="72" t="s">
        <v>97</v>
      </c>
      <c r="G377" s="72" t="s">
        <v>241</v>
      </c>
      <c r="H377" s="482" t="s">
        <v>197</v>
      </c>
      <c r="I377" s="537">
        <v>56.051335029999997</v>
      </c>
      <c r="J377" s="526"/>
      <c r="K377" s="333">
        <f t="shared" si="15"/>
        <v>200</v>
      </c>
      <c r="L377" s="534">
        <v>200</v>
      </c>
      <c r="M377" s="538"/>
      <c r="N377" s="247" t="e">
        <f>IF(L377="nio",0,IF(L377&gt;0,L377*I377/P377,0))*VLOOKUP(B377,'2-Kosten per locatie'!$A$14:$C$31,3,FALSE)</f>
        <v>#DIV/0!</v>
      </c>
      <c r="O377" s="247">
        <f>IF(M377&gt;0,M377*I377/Q377,0)*VLOOKUP(B377,'2-Kosten per locatie'!$A$14:$C$31,3,FALSE)</f>
        <v>0</v>
      </c>
      <c r="P377" s="334">
        <f>IF(L377="nio",0,IF(L377&gt;0,VLOOKUP(F377,'3-Productie normen'!A:O,VLOOKUP(L377,'3-Productie normen'!$B$38:$C$48,2,FALSE),FALSE)))</f>
        <v>0</v>
      </c>
      <c r="Q377" s="334">
        <f t="shared" si="16"/>
        <v>0</v>
      </c>
      <c r="R377" s="335" t="str">
        <f>VLOOKUP(F377,'3-Productie normen'!A:P,16,FALSE)</f>
        <v>V</v>
      </c>
      <c r="S377" s="335"/>
      <c r="U377" s="336">
        <f t="shared" si="17"/>
        <v>11210.267006</v>
      </c>
      <c r="V377" s="2"/>
    </row>
    <row r="378" spans="1:22" ht="14.1" customHeight="1">
      <c r="A378" s="75">
        <v>378</v>
      </c>
      <c r="B378" s="300" t="s">
        <v>41</v>
      </c>
      <c r="C378" s="481" t="s">
        <v>136</v>
      </c>
      <c r="D378" s="483" t="s">
        <v>665</v>
      </c>
      <c r="E378" s="536" t="s">
        <v>666</v>
      </c>
      <c r="F378" s="72" t="s">
        <v>88</v>
      </c>
      <c r="G378" s="72" t="s">
        <v>241</v>
      </c>
      <c r="H378" s="482" t="s">
        <v>197</v>
      </c>
      <c r="I378" s="537">
        <v>31.773707829999999</v>
      </c>
      <c r="J378" s="526"/>
      <c r="K378" s="333">
        <f t="shared" si="15"/>
        <v>120</v>
      </c>
      <c r="L378" s="534">
        <v>120</v>
      </c>
      <c r="M378" s="538"/>
      <c r="N378" s="247" t="e">
        <f>IF(L378="nio",0,IF(L378&gt;0,L378*I378/P378,0))*VLOOKUP(B378,'2-Kosten per locatie'!$A$14:$C$31,3,FALSE)</f>
        <v>#DIV/0!</v>
      </c>
      <c r="O378" s="247">
        <f>IF(M378&gt;0,M378*I378/Q378,0)*VLOOKUP(B378,'2-Kosten per locatie'!$A$14:$C$31,3,FALSE)</f>
        <v>0</v>
      </c>
      <c r="P378" s="334">
        <f>IF(L378="nio",0,IF(L378&gt;0,VLOOKUP(F378,'3-Productie normen'!A:O,VLOOKUP(L378,'3-Productie normen'!$B$38:$C$48,2,FALSE),FALSE)))</f>
        <v>0</v>
      </c>
      <c r="Q378" s="334">
        <f t="shared" si="16"/>
        <v>0</v>
      </c>
      <c r="R378" s="335" t="str">
        <f>VLOOKUP(F378,'3-Productie normen'!A:P,16,FALSE)</f>
        <v>B</v>
      </c>
      <c r="S378" s="335"/>
      <c r="U378" s="336">
        <f t="shared" si="17"/>
        <v>3812.8449396000001</v>
      </c>
      <c r="V378" s="2"/>
    </row>
    <row r="379" spans="1:22" ht="14.1" customHeight="1">
      <c r="A379" s="75">
        <v>379</v>
      </c>
      <c r="B379" s="300" t="s">
        <v>41</v>
      </c>
      <c r="C379" s="481" t="s">
        <v>136</v>
      </c>
      <c r="D379" s="483" t="s">
        <v>667</v>
      </c>
      <c r="E379" s="536" t="s">
        <v>580</v>
      </c>
      <c r="F379" s="300" t="s">
        <v>110</v>
      </c>
      <c r="G379" s="72" t="s">
        <v>241</v>
      </c>
      <c r="H379" s="482" t="s">
        <v>197</v>
      </c>
      <c r="I379" s="537">
        <v>11.010358370000001</v>
      </c>
      <c r="J379" s="526"/>
      <c r="K379" s="333">
        <f t="shared" si="15"/>
        <v>200</v>
      </c>
      <c r="L379" s="534">
        <v>200</v>
      </c>
      <c r="M379" s="538"/>
      <c r="N379" s="247" t="e">
        <f>IF(L379="nio",0,IF(L379&gt;0,L379*I379/P379,0))*VLOOKUP(B379,'2-Kosten per locatie'!$A$14:$C$31,3,FALSE)</f>
        <v>#DIV/0!</v>
      </c>
      <c r="O379" s="247">
        <f>IF(M379&gt;0,M379*I379/Q379,0)*VLOOKUP(B379,'2-Kosten per locatie'!$A$14:$C$31,3,FALSE)</f>
        <v>0</v>
      </c>
      <c r="P379" s="334">
        <f>IF(L379="nio",0,IF(L379&gt;0,VLOOKUP(F379,'3-Productie normen'!A:O,VLOOKUP(L379,'3-Productie normen'!$B$38:$C$48,2,FALSE),FALSE)))</f>
        <v>0</v>
      </c>
      <c r="Q379" s="334">
        <f t="shared" si="16"/>
        <v>0</v>
      </c>
      <c r="R379" s="335" t="str">
        <f>VLOOKUP(F379,'3-Productie normen'!A:P,16,FALSE)</f>
        <v>B</v>
      </c>
      <c r="S379" s="335"/>
      <c r="U379" s="336">
        <f t="shared" si="17"/>
        <v>2202.0716740000003</v>
      </c>
      <c r="V379" s="2"/>
    </row>
    <row r="380" spans="1:22" ht="14.1" customHeight="1">
      <c r="A380" s="75">
        <v>380</v>
      </c>
      <c r="B380" s="300" t="s">
        <v>41</v>
      </c>
      <c r="C380" s="481" t="s">
        <v>136</v>
      </c>
      <c r="D380" s="483" t="s">
        <v>668</v>
      </c>
      <c r="E380" s="536" t="s">
        <v>633</v>
      </c>
      <c r="F380" s="72" t="s">
        <v>97</v>
      </c>
      <c r="G380" s="72" t="s">
        <v>241</v>
      </c>
      <c r="H380" s="482" t="s">
        <v>197</v>
      </c>
      <c r="I380" s="537">
        <v>23.56688699</v>
      </c>
      <c r="J380" s="526"/>
      <c r="K380" s="333">
        <f t="shared" si="15"/>
        <v>200</v>
      </c>
      <c r="L380" s="534">
        <v>200</v>
      </c>
      <c r="M380" s="538"/>
      <c r="N380" s="247" t="e">
        <f>IF(L380="nio",0,IF(L380&gt;0,L380*I380/P380,0))*VLOOKUP(B380,'2-Kosten per locatie'!$A$14:$C$31,3,FALSE)</f>
        <v>#DIV/0!</v>
      </c>
      <c r="O380" s="247">
        <f>IF(M380&gt;0,M380*I380/Q380,0)*VLOOKUP(B380,'2-Kosten per locatie'!$A$14:$C$31,3,FALSE)</f>
        <v>0</v>
      </c>
      <c r="P380" s="334">
        <f>IF(L380="nio",0,IF(L380&gt;0,VLOOKUP(F380,'3-Productie normen'!A:O,VLOOKUP(L380,'3-Productie normen'!$B$38:$C$48,2,FALSE),FALSE)))</f>
        <v>0</v>
      </c>
      <c r="Q380" s="334">
        <f t="shared" si="16"/>
        <v>0</v>
      </c>
      <c r="R380" s="335" t="str">
        <f>VLOOKUP(F380,'3-Productie normen'!A:P,16,FALSE)</f>
        <v>V</v>
      </c>
      <c r="S380" s="335"/>
      <c r="U380" s="336">
        <f t="shared" si="17"/>
        <v>4713.3773980000005</v>
      </c>
      <c r="V380" s="2"/>
    </row>
    <row r="381" spans="1:22" ht="14.1" customHeight="1">
      <c r="A381" s="75">
        <v>381</v>
      </c>
      <c r="B381" s="300" t="s">
        <v>41</v>
      </c>
      <c r="C381" s="481" t="s">
        <v>136</v>
      </c>
      <c r="D381" s="483" t="s">
        <v>669</v>
      </c>
      <c r="E381" s="536" t="s">
        <v>670</v>
      </c>
      <c r="F381" s="300" t="s">
        <v>111</v>
      </c>
      <c r="G381" s="72" t="s">
        <v>241</v>
      </c>
      <c r="H381" s="482" t="s">
        <v>197</v>
      </c>
      <c r="I381" s="537">
        <v>1.2326999999999999</v>
      </c>
      <c r="J381" s="526"/>
      <c r="K381" s="333">
        <f t="shared" si="15"/>
        <v>0</v>
      </c>
      <c r="L381" s="534" t="s">
        <v>148</v>
      </c>
      <c r="M381" s="538"/>
      <c r="N381" s="247">
        <f>IF(L381="nio",0,IF(L381&gt;0,L381*I381/P381,0))*VLOOKUP(B381,'2-Kosten per locatie'!$A$14:$C$31,3,FALSE)</f>
        <v>0</v>
      </c>
      <c r="O381" s="247">
        <f>IF(M381&gt;0,M381*I381/Q381,0)*VLOOKUP(B381,'2-Kosten per locatie'!$A$14:$C$31,3,FALSE)</f>
        <v>0</v>
      </c>
      <c r="P381" s="334">
        <f>IF(L381="nio",0,IF(L381&gt;0,VLOOKUP(F381,'3-Productie normen'!A:O,VLOOKUP(L381,'3-Productie normen'!$B$38:$C$48,2,FALSE),FALSE)))</f>
        <v>0</v>
      </c>
      <c r="Q381" s="334">
        <f t="shared" si="16"/>
        <v>0</v>
      </c>
      <c r="R381" s="335" t="str">
        <f>VLOOKUP(F381,'3-Productie normen'!A:P,16,FALSE)</f>
        <v>nvt</v>
      </c>
      <c r="S381" s="335"/>
      <c r="U381" s="336">
        <f t="shared" si="17"/>
        <v>0</v>
      </c>
      <c r="V381" s="2"/>
    </row>
    <row r="382" spans="1:22" ht="14.1" customHeight="1">
      <c r="A382" s="75">
        <v>382</v>
      </c>
      <c r="B382" s="300" t="s">
        <v>41</v>
      </c>
      <c r="C382" s="481" t="s">
        <v>136</v>
      </c>
      <c r="D382" s="483" t="s">
        <v>671</v>
      </c>
      <c r="E382" s="536" t="s">
        <v>672</v>
      </c>
      <c r="F382" s="300" t="s">
        <v>111</v>
      </c>
      <c r="G382" s="72" t="s">
        <v>241</v>
      </c>
      <c r="H382" s="482" t="s">
        <v>197</v>
      </c>
      <c r="I382" s="537">
        <v>0.75293425999999997</v>
      </c>
      <c r="J382" s="526"/>
      <c r="K382" s="333">
        <f t="shared" si="15"/>
        <v>0</v>
      </c>
      <c r="L382" s="534" t="s">
        <v>148</v>
      </c>
      <c r="M382" s="538"/>
      <c r="N382" s="247">
        <f>IF(L382="nio",0,IF(L382&gt;0,L382*I382/P382,0))*VLOOKUP(B382,'2-Kosten per locatie'!$A$14:$C$31,3,FALSE)</f>
        <v>0</v>
      </c>
      <c r="O382" s="247">
        <f>IF(M382&gt;0,M382*I382/Q382,0)*VLOOKUP(B382,'2-Kosten per locatie'!$A$14:$C$31,3,FALSE)</f>
        <v>0</v>
      </c>
      <c r="P382" s="334">
        <f>IF(L382="nio",0,IF(L382&gt;0,VLOOKUP(F382,'3-Productie normen'!A:O,VLOOKUP(L382,'3-Productie normen'!$B$38:$C$48,2,FALSE),FALSE)))</f>
        <v>0</v>
      </c>
      <c r="Q382" s="334">
        <f t="shared" si="16"/>
        <v>0</v>
      </c>
      <c r="R382" s="335" t="str">
        <f>VLOOKUP(F382,'3-Productie normen'!A:P,16,FALSE)</f>
        <v>nvt</v>
      </c>
      <c r="S382" s="335"/>
      <c r="U382" s="336">
        <f t="shared" si="17"/>
        <v>0</v>
      </c>
      <c r="V382" s="2"/>
    </row>
    <row r="383" spans="1:22" ht="14.1" customHeight="1">
      <c r="A383" s="75">
        <v>383</v>
      </c>
      <c r="B383" s="300" t="s">
        <v>41</v>
      </c>
      <c r="C383" s="481" t="s">
        <v>136</v>
      </c>
      <c r="D383" s="483" t="s">
        <v>673</v>
      </c>
      <c r="E383" s="536" t="s">
        <v>674</v>
      </c>
      <c r="F383" s="300" t="s">
        <v>111</v>
      </c>
      <c r="G383" s="72" t="s">
        <v>241</v>
      </c>
      <c r="H383" s="482" t="s">
        <v>197</v>
      </c>
      <c r="I383" s="537">
        <v>10.760725000000001</v>
      </c>
      <c r="J383" s="526"/>
      <c r="K383" s="333">
        <f t="shared" si="15"/>
        <v>0</v>
      </c>
      <c r="L383" s="534" t="s">
        <v>148</v>
      </c>
      <c r="M383" s="538"/>
      <c r="N383" s="247">
        <f>IF(L383="nio",0,IF(L383&gt;0,L383*I383/P383,0))*VLOOKUP(B383,'2-Kosten per locatie'!$A$14:$C$31,3,FALSE)</f>
        <v>0</v>
      </c>
      <c r="O383" s="247">
        <f>IF(M383&gt;0,M383*I383/Q383,0)*VLOOKUP(B383,'2-Kosten per locatie'!$A$14:$C$31,3,FALSE)</f>
        <v>0</v>
      </c>
      <c r="P383" s="334">
        <f>IF(L383="nio",0,IF(L383&gt;0,VLOOKUP(F383,'3-Productie normen'!A:O,VLOOKUP(L383,'3-Productie normen'!$B$38:$C$48,2,FALSE),FALSE)))</f>
        <v>0</v>
      </c>
      <c r="Q383" s="334">
        <f t="shared" si="16"/>
        <v>0</v>
      </c>
      <c r="R383" s="335" t="str">
        <f>VLOOKUP(F383,'3-Productie normen'!A:P,16,FALSE)</f>
        <v>nvt</v>
      </c>
      <c r="S383" s="335"/>
      <c r="U383" s="336">
        <f t="shared" si="17"/>
        <v>0</v>
      </c>
      <c r="V383" s="2"/>
    </row>
    <row r="384" spans="1:22" ht="14.1" customHeight="1">
      <c r="A384" s="75">
        <v>384</v>
      </c>
      <c r="B384" s="300" t="s">
        <v>41</v>
      </c>
      <c r="C384" s="481" t="s">
        <v>136</v>
      </c>
      <c r="D384" s="483" t="s">
        <v>675</v>
      </c>
      <c r="E384" s="536" t="s">
        <v>674</v>
      </c>
      <c r="F384" s="300" t="s">
        <v>111</v>
      </c>
      <c r="G384" s="72" t="s">
        <v>241</v>
      </c>
      <c r="H384" s="482" t="s">
        <v>197</v>
      </c>
      <c r="I384" s="537">
        <v>12.738125</v>
      </c>
      <c r="J384" s="526"/>
      <c r="K384" s="333">
        <f t="shared" si="15"/>
        <v>0</v>
      </c>
      <c r="L384" s="534" t="s">
        <v>148</v>
      </c>
      <c r="M384" s="538"/>
      <c r="N384" s="247">
        <f>IF(L384="nio",0,IF(L384&gt;0,L384*I384/P384,0))*VLOOKUP(B384,'2-Kosten per locatie'!$A$14:$C$31,3,FALSE)</f>
        <v>0</v>
      </c>
      <c r="O384" s="247">
        <f>IF(M384&gt;0,M384*I384/Q384,0)*VLOOKUP(B384,'2-Kosten per locatie'!$A$14:$C$31,3,FALSE)</f>
        <v>0</v>
      </c>
      <c r="P384" s="334">
        <f>IF(L384="nio",0,IF(L384&gt;0,VLOOKUP(F384,'3-Productie normen'!A:O,VLOOKUP(L384,'3-Productie normen'!$B$38:$C$48,2,FALSE),FALSE)))</f>
        <v>0</v>
      </c>
      <c r="Q384" s="334">
        <f t="shared" si="16"/>
        <v>0</v>
      </c>
      <c r="R384" s="335" t="str">
        <f>VLOOKUP(F384,'3-Productie normen'!A:P,16,FALSE)</f>
        <v>nvt</v>
      </c>
      <c r="S384" s="335"/>
      <c r="U384" s="336">
        <f t="shared" si="17"/>
        <v>0</v>
      </c>
      <c r="V384" s="2"/>
    </row>
    <row r="385" spans="1:22" ht="14.1" customHeight="1">
      <c r="A385" s="75">
        <v>385</v>
      </c>
      <c r="B385" s="300" t="s">
        <v>41</v>
      </c>
      <c r="C385" s="481" t="s">
        <v>136</v>
      </c>
      <c r="D385" s="483" t="s">
        <v>676</v>
      </c>
      <c r="E385" s="536" t="s">
        <v>677</v>
      </c>
      <c r="F385" s="300" t="s">
        <v>111</v>
      </c>
      <c r="G385" s="72" t="s">
        <v>241</v>
      </c>
      <c r="H385" s="482" t="s">
        <v>197</v>
      </c>
      <c r="I385" s="537">
        <v>27.2775</v>
      </c>
      <c r="J385" s="526"/>
      <c r="K385" s="333">
        <f t="shared" si="15"/>
        <v>0</v>
      </c>
      <c r="L385" s="534" t="s">
        <v>148</v>
      </c>
      <c r="M385" s="538"/>
      <c r="N385" s="247">
        <f>IF(L385="nio",0,IF(L385&gt;0,L385*I385/P385,0))*VLOOKUP(B385,'2-Kosten per locatie'!$A$14:$C$31,3,FALSE)</f>
        <v>0</v>
      </c>
      <c r="O385" s="247">
        <f>IF(M385&gt;0,M385*I385/Q385,0)*VLOOKUP(B385,'2-Kosten per locatie'!$A$14:$C$31,3,FALSE)</f>
        <v>0</v>
      </c>
      <c r="P385" s="334">
        <f>IF(L385="nio",0,IF(L385&gt;0,VLOOKUP(F385,'3-Productie normen'!A:O,VLOOKUP(L385,'3-Productie normen'!$B$38:$C$48,2,FALSE),FALSE)))</f>
        <v>0</v>
      </c>
      <c r="Q385" s="334">
        <f t="shared" si="16"/>
        <v>0</v>
      </c>
      <c r="R385" s="335" t="str">
        <f>VLOOKUP(F385,'3-Productie normen'!A:P,16,FALSE)</f>
        <v>nvt</v>
      </c>
      <c r="S385" s="335"/>
      <c r="U385" s="336">
        <f t="shared" si="17"/>
        <v>0</v>
      </c>
      <c r="V385" s="2"/>
    </row>
    <row r="386" spans="1:22" ht="14.1" customHeight="1">
      <c r="A386" s="75">
        <v>386</v>
      </c>
      <c r="B386" s="300" t="s">
        <v>41</v>
      </c>
      <c r="C386" s="481" t="s">
        <v>136</v>
      </c>
      <c r="D386" s="483" t="s">
        <v>678</v>
      </c>
      <c r="E386" s="536" t="s">
        <v>108</v>
      </c>
      <c r="F386" s="72" t="s">
        <v>108</v>
      </c>
      <c r="G386" s="72" t="s">
        <v>241</v>
      </c>
      <c r="H386" s="482" t="s">
        <v>197</v>
      </c>
      <c r="I386" s="537">
        <v>15.28320523</v>
      </c>
      <c r="J386" s="526"/>
      <c r="K386" s="333">
        <f t="shared" si="15"/>
        <v>200</v>
      </c>
      <c r="L386" s="534">
        <v>200</v>
      </c>
      <c r="M386" s="538"/>
      <c r="N386" s="247" t="e">
        <f>IF(L386="nio",0,IF(L386&gt;0,L386*I386/P386,0))*VLOOKUP(B386,'2-Kosten per locatie'!$A$14:$C$31,3,FALSE)</f>
        <v>#DIV/0!</v>
      </c>
      <c r="O386" s="247">
        <f>IF(M386&gt;0,M386*I386/Q386,0)*VLOOKUP(B386,'2-Kosten per locatie'!$A$14:$C$31,3,FALSE)</f>
        <v>0</v>
      </c>
      <c r="P386" s="334">
        <f>IF(L386="nio",0,IF(L386&gt;0,VLOOKUP(F386,'3-Productie normen'!A:O,VLOOKUP(L386,'3-Productie normen'!$B$38:$C$48,2,FALSE),FALSE)))</f>
        <v>0</v>
      </c>
      <c r="Q386" s="334">
        <f t="shared" si="16"/>
        <v>0</v>
      </c>
      <c r="R386" s="335" t="str">
        <f>VLOOKUP(F386,'3-Productie normen'!A:P,16,FALSE)</f>
        <v>V</v>
      </c>
      <c r="S386" s="335"/>
      <c r="U386" s="336">
        <f t="shared" si="17"/>
        <v>3056.6410460000002</v>
      </c>
      <c r="V386" s="2"/>
    </row>
    <row r="387" spans="1:22" ht="14.1" customHeight="1">
      <c r="A387" s="75">
        <v>387</v>
      </c>
      <c r="B387" s="300" t="s">
        <v>41</v>
      </c>
      <c r="C387" s="481" t="s">
        <v>136</v>
      </c>
      <c r="D387" s="483" t="s">
        <v>679</v>
      </c>
      <c r="E387" s="536" t="s">
        <v>108</v>
      </c>
      <c r="F387" s="72" t="s">
        <v>108</v>
      </c>
      <c r="G387" s="72" t="s">
        <v>241</v>
      </c>
      <c r="H387" s="482" t="s">
        <v>197</v>
      </c>
      <c r="I387" s="537">
        <v>12.29354386</v>
      </c>
      <c r="J387" s="526"/>
      <c r="K387" s="333">
        <f t="shared" si="15"/>
        <v>200</v>
      </c>
      <c r="L387" s="534">
        <v>200</v>
      </c>
      <c r="M387" s="538"/>
      <c r="N387" s="247" t="e">
        <f>IF(L387="nio",0,IF(L387&gt;0,L387*I387/P387,0))*VLOOKUP(B387,'2-Kosten per locatie'!$A$14:$C$31,3,FALSE)</f>
        <v>#DIV/0!</v>
      </c>
      <c r="O387" s="247">
        <f>IF(M387&gt;0,M387*I387/Q387,0)*VLOOKUP(B387,'2-Kosten per locatie'!$A$14:$C$31,3,FALSE)</f>
        <v>0</v>
      </c>
      <c r="P387" s="334">
        <f>IF(L387="nio",0,IF(L387&gt;0,VLOOKUP(F387,'3-Productie normen'!A:O,VLOOKUP(L387,'3-Productie normen'!$B$38:$C$48,2,FALSE),FALSE)))</f>
        <v>0</v>
      </c>
      <c r="Q387" s="334">
        <f t="shared" si="16"/>
        <v>0</v>
      </c>
      <c r="R387" s="335" t="str">
        <f>VLOOKUP(F387,'3-Productie normen'!A:P,16,FALSE)</f>
        <v>V</v>
      </c>
      <c r="S387" s="335"/>
      <c r="U387" s="336">
        <f t="shared" si="17"/>
        <v>2458.708772</v>
      </c>
      <c r="V387" s="2"/>
    </row>
    <row r="388" spans="1:22" ht="14.1" customHeight="1">
      <c r="A388" s="75">
        <v>388</v>
      </c>
      <c r="B388" s="300" t="s">
        <v>41</v>
      </c>
      <c r="C388" s="481" t="s">
        <v>136</v>
      </c>
      <c r="D388" s="483" t="s">
        <v>680</v>
      </c>
      <c r="E388" s="536" t="s">
        <v>681</v>
      </c>
      <c r="F388" s="300" t="s">
        <v>111</v>
      </c>
      <c r="G388" s="72" t="s">
        <v>241</v>
      </c>
      <c r="H388" s="482" t="s">
        <v>197</v>
      </c>
      <c r="I388" s="537">
        <v>0.96840000000000004</v>
      </c>
      <c r="J388" s="526"/>
      <c r="K388" s="333">
        <f t="shared" si="15"/>
        <v>0</v>
      </c>
      <c r="L388" s="534" t="s">
        <v>148</v>
      </c>
      <c r="M388" s="534"/>
      <c r="N388" s="247">
        <f>IF(L388="nio",0,IF(L388&gt;0,L388*I388/P388,0))*VLOOKUP(B388,'2-Kosten per locatie'!$A$14:$C$31,3,FALSE)</f>
        <v>0</v>
      </c>
      <c r="O388" s="247">
        <f>IF(M388&gt;0,M388*I388/Q388,0)*VLOOKUP(B388,'2-Kosten per locatie'!$A$14:$C$31,3,FALSE)</f>
        <v>0</v>
      </c>
      <c r="P388" s="334">
        <f>IF(L388="nio",0,IF(L388&gt;0,VLOOKUP(F388,'3-Productie normen'!A:O,VLOOKUP(L388,'3-Productie normen'!$B$38:$C$48,2,FALSE),FALSE)))</f>
        <v>0</v>
      </c>
      <c r="Q388" s="334">
        <f t="shared" si="16"/>
        <v>0</v>
      </c>
      <c r="R388" s="335" t="str">
        <f>VLOOKUP(F388,'3-Productie normen'!A:P,16,FALSE)</f>
        <v>nvt</v>
      </c>
      <c r="S388" s="335"/>
      <c r="U388" s="336">
        <f t="shared" si="17"/>
        <v>0</v>
      </c>
      <c r="V388" s="2"/>
    </row>
    <row r="389" spans="1:22" ht="14.1" customHeight="1">
      <c r="A389" s="75">
        <v>389</v>
      </c>
      <c r="B389" s="300" t="s">
        <v>41</v>
      </c>
      <c r="C389" s="481" t="s">
        <v>136</v>
      </c>
      <c r="D389" s="483" t="s">
        <v>682</v>
      </c>
      <c r="E389" s="536" t="s">
        <v>633</v>
      </c>
      <c r="F389" s="72" t="s">
        <v>97</v>
      </c>
      <c r="G389" s="72" t="s">
        <v>241</v>
      </c>
      <c r="H389" s="482" t="s">
        <v>197</v>
      </c>
      <c r="I389" s="537">
        <v>65.17096986</v>
      </c>
      <c r="J389" s="526"/>
      <c r="K389" s="333">
        <f t="shared" si="15"/>
        <v>200</v>
      </c>
      <c r="L389" s="534">
        <v>200</v>
      </c>
      <c r="M389" s="534"/>
      <c r="N389" s="247" t="e">
        <f>IF(L389="nio",0,IF(L389&gt;0,L389*I389/P389,0))*VLOOKUP(B389,'2-Kosten per locatie'!$A$14:$C$31,3,FALSE)</f>
        <v>#DIV/0!</v>
      </c>
      <c r="O389" s="247">
        <f>IF(M389&gt;0,M389*I389/Q389,0)*VLOOKUP(B389,'2-Kosten per locatie'!$A$14:$C$31,3,FALSE)</f>
        <v>0</v>
      </c>
      <c r="P389" s="334">
        <f>IF(L389="nio",0,IF(L389&gt;0,VLOOKUP(F389,'3-Productie normen'!A:O,VLOOKUP(L389,'3-Productie normen'!$B$38:$C$48,2,FALSE),FALSE)))</f>
        <v>0</v>
      </c>
      <c r="Q389" s="334">
        <f t="shared" si="16"/>
        <v>0</v>
      </c>
      <c r="R389" s="335" t="str">
        <f>VLOOKUP(F389,'3-Productie normen'!A:P,16,FALSE)</f>
        <v>V</v>
      </c>
      <c r="S389" s="335"/>
      <c r="U389" s="336">
        <f t="shared" si="17"/>
        <v>13034.193971999999</v>
      </c>
      <c r="V389" s="2"/>
    </row>
    <row r="390" spans="1:22" ht="14.1" customHeight="1">
      <c r="A390" s="75">
        <v>390</v>
      </c>
      <c r="B390" s="300" t="s">
        <v>41</v>
      </c>
      <c r="C390" s="481" t="s">
        <v>136</v>
      </c>
      <c r="D390" s="483" t="s">
        <v>683</v>
      </c>
      <c r="E390" s="536" t="s">
        <v>635</v>
      </c>
      <c r="F390" s="72" t="s">
        <v>100</v>
      </c>
      <c r="G390" s="72" t="s">
        <v>241</v>
      </c>
      <c r="H390" s="482" t="s">
        <v>197</v>
      </c>
      <c r="I390" s="537">
        <v>35.961555400000002</v>
      </c>
      <c r="J390" s="526"/>
      <c r="K390" s="333">
        <f t="shared" si="15"/>
        <v>200</v>
      </c>
      <c r="L390" s="534">
        <v>200</v>
      </c>
      <c r="M390" s="534"/>
      <c r="N390" s="247" t="e">
        <f>IF(L390="nio",0,IF(L390&gt;0,L390*I390/P390,0))*VLOOKUP(B390,'2-Kosten per locatie'!$A$14:$C$31,3,FALSE)</f>
        <v>#DIV/0!</v>
      </c>
      <c r="O390" s="247">
        <f>IF(M390&gt;0,M390*I390/Q390,0)*VLOOKUP(B390,'2-Kosten per locatie'!$A$14:$C$31,3,FALSE)</f>
        <v>0</v>
      </c>
      <c r="P390" s="334">
        <f>IF(L390="nio",0,IF(L390&gt;0,VLOOKUP(F390,'3-Productie normen'!A:O,VLOOKUP(L390,'3-Productie normen'!$B$38:$C$48,2,FALSE),FALSE)))</f>
        <v>0</v>
      </c>
      <c r="Q390" s="334">
        <f t="shared" si="16"/>
        <v>0</v>
      </c>
      <c r="R390" s="335" t="str">
        <f>VLOOKUP(F390,'3-Productie normen'!A:P,16,FALSE)</f>
        <v>L</v>
      </c>
      <c r="S390" s="335"/>
      <c r="U390" s="336">
        <f t="shared" si="17"/>
        <v>7192.3110800000004</v>
      </c>
      <c r="V390" s="2"/>
    </row>
    <row r="391" spans="1:22" ht="14.1" customHeight="1">
      <c r="A391" s="75">
        <v>391</v>
      </c>
      <c r="B391" s="300" t="s">
        <v>41</v>
      </c>
      <c r="C391" s="481" t="s">
        <v>136</v>
      </c>
      <c r="D391" s="483" t="s">
        <v>157</v>
      </c>
      <c r="E391" s="536" t="s">
        <v>684</v>
      </c>
      <c r="F391" s="485" t="s">
        <v>110</v>
      </c>
      <c r="G391" s="72" t="s">
        <v>241</v>
      </c>
      <c r="H391" s="482" t="s">
        <v>197</v>
      </c>
      <c r="I391" s="537">
        <v>16.86</v>
      </c>
      <c r="J391" s="526"/>
      <c r="K391" s="333">
        <f t="shared" si="15"/>
        <v>200</v>
      </c>
      <c r="L391" s="534">
        <v>200</v>
      </c>
      <c r="M391" s="538"/>
      <c r="N391" s="247" t="e">
        <f>IF(L391="nio",0,IF(L391&gt;0,L391*I391/P391,0))*VLOOKUP(B391,'2-Kosten per locatie'!$A$14:$C$31,3,FALSE)</f>
        <v>#DIV/0!</v>
      </c>
      <c r="O391" s="247">
        <f>IF(M391&gt;0,M391*I391/Q391,0)*VLOOKUP(B391,'2-Kosten per locatie'!$A$14:$C$31,3,FALSE)</f>
        <v>0</v>
      </c>
      <c r="P391" s="334">
        <f>IF(L391="nio",0,IF(L391&gt;0,VLOOKUP(F391,'3-Productie normen'!A:O,VLOOKUP(L391,'3-Productie normen'!$B$38:$C$48,2,FALSE),FALSE)))</f>
        <v>0</v>
      </c>
      <c r="Q391" s="334">
        <f t="shared" si="16"/>
        <v>0</v>
      </c>
      <c r="R391" s="335" t="str">
        <f>VLOOKUP(F391,'3-Productie normen'!A:P,16,FALSE)</f>
        <v>B</v>
      </c>
      <c r="S391" s="335"/>
      <c r="U391" s="336">
        <f t="shared" si="17"/>
        <v>3372</v>
      </c>
      <c r="V391" s="2"/>
    </row>
    <row r="392" spans="1:22" ht="14.1" customHeight="1">
      <c r="A392" s="75">
        <v>392</v>
      </c>
      <c r="B392" s="300" t="s">
        <v>41</v>
      </c>
      <c r="C392" s="481" t="s">
        <v>136</v>
      </c>
      <c r="D392" s="483" t="s">
        <v>685</v>
      </c>
      <c r="E392" s="536" t="s">
        <v>684</v>
      </c>
      <c r="F392" s="485" t="s">
        <v>110</v>
      </c>
      <c r="G392" s="72" t="s">
        <v>241</v>
      </c>
      <c r="H392" s="482" t="s">
        <v>197</v>
      </c>
      <c r="I392" s="537">
        <v>8.11</v>
      </c>
      <c r="J392" s="526"/>
      <c r="K392" s="333">
        <f t="shared" ref="K392:K455" si="18">SUM(L392:M392)</f>
        <v>200</v>
      </c>
      <c r="L392" s="534">
        <v>200</v>
      </c>
      <c r="M392" s="534"/>
      <c r="N392" s="247" t="e">
        <f>IF(L392="nio",0,IF(L392&gt;0,L392*I392/P392,0))*VLOOKUP(B392,'2-Kosten per locatie'!$A$14:$C$31,3,FALSE)</f>
        <v>#DIV/0!</v>
      </c>
      <c r="O392" s="247">
        <f>IF(M392&gt;0,M392*I392/Q392,0)*VLOOKUP(B392,'2-Kosten per locatie'!$A$14:$C$31,3,FALSE)</f>
        <v>0</v>
      </c>
      <c r="P392" s="334">
        <f>IF(L392="nio",0,IF(L392&gt;0,VLOOKUP(F392,'3-Productie normen'!A:O,VLOOKUP(L392,'3-Productie normen'!$B$38:$C$48,2,FALSE),FALSE)))</f>
        <v>0</v>
      </c>
      <c r="Q392" s="334">
        <f t="shared" ref="Q392:Q455" si="19">IF(M392&gt;0,P392*$Q$8,0)</f>
        <v>0</v>
      </c>
      <c r="R392" s="335" t="str">
        <f>VLOOKUP(F392,'3-Productie normen'!A:P,16,FALSE)</f>
        <v>B</v>
      </c>
      <c r="S392" s="335"/>
      <c r="U392" s="336">
        <f t="shared" ref="U392:U455" si="20">K392*I392</f>
        <v>1622</v>
      </c>
      <c r="V392" s="2"/>
    </row>
    <row r="393" spans="1:22" ht="14.1" customHeight="1">
      <c r="A393" s="75">
        <v>393</v>
      </c>
      <c r="B393" s="300" t="s">
        <v>41</v>
      </c>
      <c r="C393" s="481" t="s">
        <v>136</v>
      </c>
      <c r="D393" s="483" t="s">
        <v>686</v>
      </c>
      <c r="E393" s="536" t="s">
        <v>684</v>
      </c>
      <c r="F393" s="485" t="s">
        <v>110</v>
      </c>
      <c r="G393" s="72" t="s">
        <v>241</v>
      </c>
      <c r="H393" s="482" t="s">
        <v>197</v>
      </c>
      <c r="I393" s="537">
        <v>8.35</v>
      </c>
      <c r="J393" s="526"/>
      <c r="K393" s="333">
        <f t="shared" si="18"/>
        <v>200</v>
      </c>
      <c r="L393" s="534">
        <v>200</v>
      </c>
      <c r="M393" s="534"/>
      <c r="N393" s="247" t="e">
        <f>IF(L393="nio",0,IF(L393&gt;0,L393*I393/P393,0))*VLOOKUP(B393,'2-Kosten per locatie'!$A$14:$C$31,3,FALSE)</f>
        <v>#DIV/0!</v>
      </c>
      <c r="O393" s="247">
        <f>IF(M393&gt;0,M393*I393/Q393,0)*VLOOKUP(B393,'2-Kosten per locatie'!$A$14:$C$31,3,FALSE)</f>
        <v>0</v>
      </c>
      <c r="P393" s="334">
        <f>IF(L393="nio",0,IF(L393&gt;0,VLOOKUP(F393,'3-Productie normen'!A:O,VLOOKUP(L393,'3-Productie normen'!$B$38:$C$48,2,FALSE),FALSE)))</f>
        <v>0</v>
      </c>
      <c r="Q393" s="334">
        <f t="shared" si="19"/>
        <v>0</v>
      </c>
      <c r="R393" s="335" t="str">
        <f>VLOOKUP(F393,'3-Productie normen'!A:P,16,FALSE)</f>
        <v>B</v>
      </c>
      <c r="S393" s="335"/>
      <c r="U393" s="336">
        <f t="shared" si="20"/>
        <v>1670</v>
      </c>
      <c r="V393" s="2"/>
    </row>
    <row r="394" spans="1:22" ht="14.1" customHeight="1">
      <c r="A394" s="75">
        <v>394</v>
      </c>
      <c r="B394" s="300" t="s">
        <v>41</v>
      </c>
      <c r="C394" s="481" t="s">
        <v>136</v>
      </c>
      <c r="D394" s="483" t="s">
        <v>687</v>
      </c>
      <c r="E394" s="536" t="s">
        <v>633</v>
      </c>
      <c r="F394" s="72" t="s">
        <v>97</v>
      </c>
      <c r="G394" s="72" t="s">
        <v>241</v>
      </c>
      <c r="H394" s="482" t="s">
        <v>197</v>
      </c>
      <c r="I394" s="537">
        <v>11.4</v>
      </c>
      <c r="J394" s="526"/>
      <c r="K394" s="333">
        <f t="shared" si="18"/>
        <v>200</v>
      </c>
      <c r="L394" s="534">
        <v>200</v>
      </c>
      <c r="M394" s="534"/>
      <c r="N394" s="247" t="e">
        <f>IF(L394="nio",0,IF(L394&gt;0,L394*I394/P394,0))*VLOOKUP(B394,'2-Kosten per locatie'!$A$14:$C$31,3,FALSE)</f>
        <v>#DIV/0!</v>
      </c>
      <c r="O394" s="247">
        <f>IF(M394&gt;0,M394*I394/Q394,0)*VLOOKUP(B394,'2-Kosten per locatie'!$A$14:$C$31,3,FALSE)</f>
        <v>0</v>
      </c>
      <c r="P394" s="334">
        <f>IF(L394="nio",0,IF(L394&gt;0,VLOOKUP(F394,'3-Productie normen'!A:O,VLOOKUP(L394,'3-Productie normen'!$B$38:$C$48,2,FALSE),FALSE)))</f>
        <v>0</v>
      </c>
      <c r="Q394" s="334">
        <f t="shared" si="19"/>
        <v>0</v>
      </c>
      <c r="R394" s="335" t="str">
        <f>VLOOKUP(F394,'3-Productie normen'!A:P,16,FALSE)</f>
        <v>V</v>
      </c>
      <c r="S394" s="335"/>
      <c r="U394" s="336">
        <f t="shared" si="20"/>
        <v>2280</v>
      </c>
      <c r="V394" s="2"/>
    </row>
    <row r="395" spans="1:22" ht="14.1" customHeight="1">
      <c r="A395" s="75">
        <v>395</v>
      </c>
      <c r="B395" s="300" t="s">
        <v>41</v>
      </c>
      <c r="C395" s="481" t="s">
        <v>136</v>
      </c>
      <c r="D395" s="483" t="s">
        <v>688</v>
      </c>
      <c r="E395" s="536" t="s">
        <v>689</v>
      </c>
      <c r="F395" s="300" t="s">
        <v>111</v>
      </c>
      <c r="G395" s="72" t="s">
        <v>241</v>
      </c>
      <c r="H395" s="482" t="s">
        <v>197</v>
      </c>
      <c r="I395" s="537">
        <v>0.32479999999999998</v>
      </c>
      <c r="J395" s="526"/>
      <c r="K395" s="333">
        <f t="shared" si="18"/>
        <v>0</v>
      </c>
      <c r="L395" s="534" t="s">
        <v>148</v>
      </c>
      <c r="M395" s="538"/>
      <c r="N395" s="247">
        <f>IF(L395="nio",0,IF(L395&gt;0,L395*I395/P395,0))*VLOOKUP(B395,'2-Kosten per locatie'!$A$14:$C$31,3,FALSE)</f>
        <v>0</v>
      </c>
      <c r="O395" s="247">
        <f>IF(M395&gt;0,M395*I395/Q395,0)*VLOOKUP(B395,'2-Kosten per locatie'!$A$14:$C$31,3,FALSE)</f>
        <v>0</v>
      </c>
      <c r="P395" s="334">
        <f>IF(L395="nio",0,IF(L395&gt;0,VLOOKUP(F395,'3-Productie normen'!A:O,VLOOKUP(L395,'3-Productie normen'!$B$38:$C$48,2,FALSE),FALSE)))</f>
        <v>0</v>
      </c>
      <c r="Q395" s="334">
        <f t="shared" si="19"/>
        <v>0</v>
      </c>
      <c r="R395" s="335" t="str">
        <f>VLOOKUP(F395,'3-Productie normen'!A:P,16,FALSE)</f>
        <v>nvt</v>
      </c>
      <c r="S395" s="335"/>
      <c r="U395" s="336">
        <f t="shared" si="20"/>
        <v>0</v>
      </c>
      <c r="V395" s="2"/>
    </row>
    <row r="396" spans="1:22" ht="14.1" customHeight="1">
      <c r="A396" s="75">
        <v>396</v>
      </c>
      <c r="B396" s="300" t="s">
        <v>41</v>
      </c>
      <c r="C396" s="481" t="s">
        <v>136</v>
      </c>
      <c r="D396" s="483" t="s">
        <v>690</v>
      </c>
      <c r="E396" s="536" t="s">
        <v>691</v>
      </c>
      <c r="F396" s="72" t="s">
        <v>106</v>
      </c>
      <c r="G396" s="72" t="s">
        <v>241</v>
      </c>
      <c r="H396" s="482" t="s">
        <v>188</v>
      </c>
      <c r="I396" s="537">
        <v>1.0081199999999999</v>
      </c>
      <c r="J396" s="526"/>
      <c r="K396" s="333">
        <f t="shared" si="18"/>
        <v>400</v>
      </c>
      <c r="L396" s="534">
        <v>200</v>
      </c>
      <c r="M396" s="538">
        <v>200</v>
      </c>
      <c r="N396" s="247" t="e">
        <f>IF(L396="nio",0,IF(L396&gt;0,L396*I396/P396,0))*VLOOKUP(B396,'2-Kosten per locatie'!$A$14:$C$31,3,FALSE)</f>
        <v>#DIV/0!</v>
      </c>
      <c r="O396" s="247" t="e">
        <f>IF(M396&gt;0,M396*I396/Q396,0)*VLOOKUP(B396,'2-Kosten per locatie'!$A$14:$C$31,3,FALSE)</f>
        <v>#DIV/0!</v>
      </c>
      <c r="P396" s="334">
        <f>IF(L396="nio",0,IF(L396&gt;0,VLOOKUP(F396,'3-Productie normen'!A:O,VLOOKUP(L396,'3-Productie normen'!$B$38:$C$48,2,FALSE),FALSE)))</f>
        <v>0</v>
      </c>
      <c r="Q396" s="334">
        <f t="shared" si="19"/>
        <v>0</v>
      </c>
      <c r="R396" s="335" t="str">
        <f>VLOOKUP(F396,'3-Productie normen'!A:P,16,FALSE)</f>
        <v>S</v>
      </c>
      <c r="S396" s="335"/>
      <c r="U396" s="336">
        <f t="shared" si="20"/>
        <v>403.24799999999993</v>
      </c>
      <c r="V396" s="2"/>
    </row>
    <row r="397" spans="1:22" ht="14.1" customHeight="1">
      <c r="A397" s="75">
        <v>397</v>
      </c>
      <c r="B397" s="300" t="s">
        <v>41</v>
      </c>
      <c r="C397" s="481" t="s">
        <v>136</v>
      </c>
      <c r="D397" s="483" t="s">
        <v>692</v>
      </c>
      <c r="E397" s="536" t="s">
        <v>691</v>
      </c>
      <c r="F397" s="536" t="s">
        <v>106</v>
      </c>
      <c r="G397" s="72" t="s">
        <v>241</v>
      </c>
      <c r="H397" s="482" t="s">
        <v>188</v>
      </c>
      <c r="I397" s="537">
        <v>1.0081199999999999</v>
      </c>
      <c r="J397" s="526"/>
      <c r="K397" s="333">
        <f t="shared" si="18"/>
        <v>400</v>
      </c>
      <c r="L397" s="534">
        <v>200</v>
      </c>
      <c r="M397" s="538">
        <v>200</v>
      </c>
      <c r="N397" s="247" t="e">
        <f>IF(L397="nio",0,IF(L397&gt;0,L397*I397/P397,0))*VLOOKUP(B397,'2-Kosten per locatie'!$A$14:$C$31,3,FALSE)</f>
        <v>#DIV/0!</v>
      </c>
      <c r="O397" s="247" t="e">
        <f>IF(M397&gt;0,M397*I397/Q397,0)*VLOOKUP(B397,'2-Kosten per locatie'!$A$14:$C$31,3,FALSE)</f>
        <v>#DIV/0!</v>
      </c>
      <c r="P397" s="334">
        <f>IF(L397="nio",0,IF(L397&gt;0,VLOOKUP(F397,'3-Productie normen'!A:O,VLOOKUP(L397,'3-Productie normen'!$B$38:$C$48,2,FALSE),FALSE)))</f>
        <v>0</v>
      </c>
      <c r="Q397" s="334">
        <f t="shared" si="19"/>
        <v>0</v>
      </c>
      <c r="R397" s="335" t="str">
        <f>VLOOKUP(F397,'3-Productie normen'!A:P,16,FALSE)</f>
        <v>S</v>
      </c>
      <c r="S397" s="335"/>
      <c r="U397" s="336">
        <f t="shared" si="20"/>
        <v>403.24799999999993</v>
      </c>
      <c r="V397" s="2"/>
    </row>
    <row r="398" spans="1:22" ht="14.1" customHeight="1">
      <c r="A398" s="75">
        <v>398</v>
      </c>
      <c r="B398" s="300" t="s">
        <v>41</v>
      </c>
      <c r="C398" s="481" t="s">
        <v>136</v>
      </c>
      <c r="D398" s="483" t="s">
        <v>693</v>
      </c>
      <c r="E398" s="536" t="s">
        <v>612</v>
      </c>
      <c r="F398" s="536" t="s">
        <v>106</v>
      </c>
      <c r="G398" s="72" t="s">
        <v>241</v>
      </c>
      <c r="H398" s="482" t="s">
        <v>188</v>
      </c>
      <c r="I398" s="537">
        <v>3.528</v>
      </c>
      <c r="J398" s="526"/>
      <c r="K398" s="333">
        <f t="shared" si="18"/>
        <v>400</v>
      </c>
      <c r="L398" s="534">
        <v>200</v>
      </c>
      <c r="M398" s="538">
        <v>200</v>
      </c>
      <c r="N398" s="247" t="e">
        <f>IF(L398="nio",0,IF(L398&gt;0,L398*I398/P398,0))*VLOOKUP(B398,'2-Kosten per locatie'!$A$14:$C$31,3,FALSE)</f>
        <v>#DIV/0!</v>
      </c>
      <c r="O398" s="247" t="e">
        <f>IF(M398&gt;0,M398*I398/Q398,0)*VLOOKUP(B398,'2-Kosten per locatie'!$A$14:$C$31,3,FALSE)</f>
        <v>#DIV/0!</v>
      </c>
      <c r="P398" s="334">
        <f>IF(L398="nio",0,IF(L398&gt;0,VLOOKUP(F398,'3-Productie normen'!A:O,VLOOKUP(L398,'3-Productie normen'!$B$38:$C$48,2,FALSE),FALSE)))</f>
        <v>0</v>
      </c>
      <c r="Q398" s="334">
        <f t="shared" si="19"/>
        <v>0</v>
      </c>
      <c r="R398" s="335" t="str">
        <f>VLOOKUP(F398,'3-Productie normen'!A:P,16,FALSE)</f>
        <v>S</v>
      </c>
      <c r="S398" s="335"/>
      <c r="U398" s="336">
        <f t="shared" si="20"/>
        <v>1411.2</v>
      </c>
      <c r="V398" s="2"/>
    </row>
    <row r="399" spans="1:22" ht="14.1" customHeight="1">
      <c r="A399" s="75">
        <v>399</v>
      </c>
      <c r="B399" s="300" t="s">
        <v>41</v>
      </c>
      <c r="C399" s="481" t="s">
        <v>136</v>
      </c>
      <c r="D399" s="483" t="s">
        <v>694</v>
      </c>
      <c r="E399" s="536" t="s">
        <v>695</v>
      </c>
      <c r="F399" s="536" t="s">
        <v>106</v>
      </c>
      <c r="G399" s="72" t="s">
        <v>241</v>
      </c>
      <c r="H399" s="482" t="s">
        <v>188</v>
      </c>
      <c r="I399" s="537">
        <v>3.0767500000000001</v>
      </c>
      <c r="J399" s="526"/>
      <c r="K399" s="333">
        <f t="shared" si="18"/>
        <v>400</v>
      </c>
      <c r="L399" s="534">
        <v>200</v>
      </c>
      <c r="M399" s="538">
        <v>200</v>
      </c>
      <c r="N399" s="247" t="e">
        <f>IF(L399="nio",0,IF(L399&gt;0,L399*I399/P399,0))*VLOOKUP(B399,'2-Kosten per locatie'!$A$14:$C$31,3,FALSE)</f>
        <v>#DIV/0!</v>
      </c>
      <c r="O399" s="247" t="e">
        <f>IF(M399&gt;0,M399*I399/Q399,0)*VLOOKUP(B399,'2-Kosten per locatie'!$A$14:$C$31,3,FALSE)</f>
        <v>#DIV/0!</v>
      </c>
      <c r="P399" s="334">
        <f>IF(L399="nio",0,IF(L399&gt;0,VLOOKUP(F399,'3-Productie normen'!A:O,VLOOKUP(L399,'3-Productie normen'!$B$38:$C$48,2,FALSE),FALSE)))</f>
        <v>0</v>
      </c>
      <c r="Q399" s="334">
        <f t="shared" si="19"/>
        <v>0</v>
      </c>
      <c r="R399" s="335" t="str">
        <f>VLOOKUP(F399,'3-Productie normen'!A:P,16,FALSE)</f>
        <v>S</v>
      </c>
      <c r="S399" s="335"/>
      <c r="U399" s="336">
        <f t="shared" si="20"/>
        <v>1230.7</v>
      </c>
      <c r="V399" s="2"/>
    </row>
    <row r="400" spans="1:22" ht="14.1" customHeight="1">
      <c r="A400" s="75">
        <v>400</v>
      </c>
      <c r="B400" s="300" t="s">
        <v>41</v>
      </c>
      <c r="C400" s="481" t="s">
        <v>136</v>
      </c>
      <c r="D400" s="483" t="s">
        <v>696</v>
      </c>
      <c r="E400" s="536" t="s">
        <v>697</v>
      </c>
      <c r="F400" s="72" t="s">
        <v>106</v>
      </c>
      <c r="G400" s="72" t="s">
        <v>241</v>
      </c>
      <c r="H400" s="482" t="s">
        <v>188</v>
      </c>
      <c r="I400" s="537">
        <v>0.97650000000000003</v>
      </c>
      <c r="J400" s="526"/>
      <c r="K400" s="333">
        <f t="shared" si="18"/>
        <v>400</v>
      </c>
      <c r="L400" s="534">
        <v>200</v>
      </c>
      <c r="M400" s="538">
        <v>200</v>
      </c>
      <c r="N400" s="247" t="e">
        <f>IF(L400="nio",0,IF(L400&gt;0,L400*I400/P400,0))*VLOOKUP(B400,'2-Kosten per locatie'!$A$14:$C$31,3,FALSE)</f>
        <v>#DIV/0!</v>
      </c>
      <c r="O400" s="247" t="e">
        <f>IF(M400&gt;0,M400*I400/Q400,0)*VLOOKUP(B400,'2-Kosten per locatie'!$A$14:$C$31,3,FALSE)</f>
        <v>#DIV/0!</v>
      </c>
      <c r="P400" s="334">
        <f>IF(L400="nio",0,IF(L400&gt;0,VLOOKUP(F400,'3-Productie normen'!A:O,VLOOKUP(L400,'3-Productie normen'!$B$38:$C$48,2,FALSE),FALSE)))</f>
        <v>0</v>
      </c>
      <c r="Q400" s="334">
        <f t="shared" si="19"/>
        <v>0</v>
      </c>
      <c r="R400" s="335" t="str">
        <f>VLOOKUP(F400,'3-Productie normen'!A:P,16,FALSE)</f>
        <v>S</v>
      </c>
      <c r="S400" s="335"/>
      <c r="U400" s="336">
        <f t="shared" si="20"/>
        <v>390.6</v>
      </c>
      <c r="V400" s="2"/>
    </row>
    <row r="401" spans="1:22" ht="14.1" customHeight="1">
      <c r="A401" s="75">
        <v>401</v>
      </c>
      <c r="B401" s="300" t="s">
        <v>41</v>
      </c>
      <c r="C401" s="481" t="s">
        <v>136</v>
      </c>
      <c r="D401" s="483" t="s">
        <v>698</v>
      </c>
      <c r="E401" s="536" t="s">
        <v>697</v>
      </c>
      <c r="F401" s="536" t="s">
        <v>106</v>
      </c>
      <c r="G401" s="72" t="s">
        <v>241</v>
      </c>
      <c r="H401" s="482" t="s">
        <v>188</v>
      </c>
      <c r="I401" s="537">
        <v>0.97650000000000003</v>
      </c>
      <c r="J401" s="526"/>
      <c r="K401" s="333">
        <f t="shared" si="18"/>
        <v>400</v>
      </c>
      <c r="L401" s="534">
        <v>200</v>
      </c>
      <c r="M401" s="538">
        <v>200</v>
      </c>
      <c r="N401" s="247" t="e">
        <f>IF(L401="nio",0,IF(L401&gt;0,L401*I401/P401,0))*VLOOKUP(B401,'2-Kosten per locatie'!$A$14:$C$31,3,FALSE)</f>
        <v>#DIV/0!</v>
      </c>
      <c r="O401" s="247" t="e">
        <f>IF(M401&gt;0,M401*I401/Q401,0)*VLOOKUP(B401,'2-Kosten per locatie'!$A$14:$C$31,3,FALSE)</f>
        <v>#DIV/0!</v>
      </c>
      <c r="P401" s="334">
        <f>IF(L401="nio",0,IF(L401&gt;0,VLOOKUP(F401,'3-Productie normen'!A:O,VLOOKUP(L401,'3-Productie normen'!$B$38:$C$48,2,FALSE),FALSE)))</f>
        <v>0</v>
      </c>
      <c r="Q401" s="334">
        <f t="shared" si="19"/>
        <v>0</v>
      </c>
      <c r="R401" s="335" t="str">
        <f>VLOOKUP(F401,'3-Productie normen'!A:P,16,FALSE)</f>
        <v>S</v>
      </c>
      <c r="S401" s="335"/>
      <c r="U401" s="336">
        <f t="shared" si="20"/>
        <v>390.6</v>
      </c>
      <c r="V401" s="2"/>
    </row>
    <row r="402" spans="1:22" ht="14.1" customHeight="1">
      <c r="A402" s="75">
        <v>402</v>
      </c>
      <c r="B402" s="300" t="s">
        <v>41</v>
      </c>
      <c r="C402" s="481" t="s">
        <v>136</v>
      </c>
      <c r="D402" s="483" t="s">
        <v>699</v>
      </c>
      <c r="E402" s="536" t="s">
        <v>612</v>
      </c>
      <c r="F402" s="536" t="s">
        <v>106</v>
      </c>
      <c r="G402" s="72" t="s">
        <v>241</v>
      </c>
      <c r="H402" s="482" t="s">
        <v>188</v>
      </c>
      <c r="I402" s="537">
        <v>4.5063920399999997</v>
      </c>
      <c r="J402" s="526"/>
      <c r="K402" s="333">
        <f t="shared" si="18"/>
        <v>400</v>
      </c>
      <c r="L402" s="534">
        <v>200</v>
      </c>
      <c r="M402" s="538">
        <v>200</v>
      </c>
      <c r="N402" s="247" t="e">
        <f>IF(L402="nio",0,IF(L402&gt;0,L402*I402/P402,0))*VLOOKUP(B402,'2-Kosten per locatie'!$A$14:$C$31,3,FALSE)</f>
        <v>#DIV/0!</v>
      </c>
      <c r="O402" s="247" t="e">
        <f>IF(M402&gt;0,M402*I402/Q402,0)*VLOOKUP(B402,'2-Kosten per locatie'!$A$14:$C$31,3,FALSE)</f>
        <v>#DIV/0!</v>
      </c>
      <c r="P402" s="334">
        <f>IF(L402="nio",0,IF(L402&gt;0,VLOOKUP(F402,'3-Productie normen'!A:O,VLOOKUP(L402,'3-Productie normen'!$B$38:$C$48,2,FALSE),FALSE)))</f>
        <v>0</v>
      </c>
      <c r="Q402" s="334">
        <f t="shared" si="19"/>
        <v>0</v>
      </c>
      <c r="R402" s="335" t="str">
        <f>VLOOKUP(F402,'3-Productie normen'!A:P,16,FALSE)</f>
        <v>S</v>
      </c>
      <c r="S402" s="335"/>
      <c r="U402" s="336">
        <f t="shared" si="20"/>
        <v>1802.5568159999998</v>
      </c>
      <c r="V402" s="2"/>
    </row>
    <row r="403" spans="1:22" ht="14.1" customHeight="1">
      <c r="A403" s="75">
        <v>403</v>
      </c>
      <c r="B403" s="300" t="s">
        <v>41</v>
      </c>
      <c r="C403" s="481" t="s">
        <v>136</v>
      </c>
      <c r="D403" s="483" t="s">
        <v>700</v>
      </c>
      <c r="E403" s="536" t="s">
        <v>608</v>
      </c>
      <c r="F403" s="300" t="s">
        <v>111</v>
      </c>
      <c r="G403" s="72" t="s">
        <v>241</v>
      </c>
      <c r="H403" s="482" t="s">
        <v>197</v>
      </c>
      <c r="I403" s="537">
        <v>2.38931585</v>
      </c>
      <c r="J403" s="526"/>
      <c r="K403" s="333">
        <f t="shared" si="18"/>
        <v>0</v>
      </c>
      <c r="L403" s="534" t="s">
        <v>148</v>
      </c>
      <c r="M403" s="538"/>
      <c r="N403" s="247">
        <f>IF(L403="nio",0,IF(L403&gt;0,L403*I403/P403,0))*VLOOKUP(B403,'2-Kosten per locatie'!$A$14:$C$31,3,FALSE)</f>
        <v>0</v>
      </c>
      <c r="O403" s="247">
        <f>IF(M403&gt;0,M403*I403/Q403,0)*VLOOKUP(B403,'2-Kosten per locatie'!$A$14:$C$31,3,FALSE)</f>
        <v>0</v>
      </c>
      <c r="P403" s="334">
        <f>IF(L403="nio",0,IF(L403&gt;0,VLOOKUP(F403,'3-Productie normen'!A:O,VLOOKUP(L403,'3-Productie normen'!$B$38:$C$48,2,FALSE),FALSE)))</f>
        <v>0</v>
      </c>
      <c r="Q403" s="334">
        <f t="shared" si="19"/>
        <v>0</v>
      </c>
      <c r="R403" s="335" t="str">
        <f>VLOOKUP(F403,'3-Productie normen'!A:P,16,FALSE)</f>
        <v>nvt</v>
      </c>
      <c r="S403" s="335"/>
      <c r="U403" s="336">
        <f t="shared" si="20"/>
        <v>0</v>
      </c>
      <c r="V403" s="2"/>
    </row>
    <row r="404" spans="1:22" ht="14.1" customHeight="1">
      <c r="A404" s="75">
        <v>404</v>
      </c>
      <c r="B404" s="300" t="s">
        <v>41</v>
      </c>
      <c r="C404" s="481" t="s">
        <v>267</v>
      </c>
      <c r="D404" s="483" t="s">
        <v>701</v>
      </c>
      <c r="E404" s="536" t="s">
        <v>633</v>
      </c>
      <c r="F404" s="72" t="s">
        <v>97</v>
      </c>
      <c r="G404" s="72" t="s">
        <v>187</v>
      </c>
      <c r="H404" s="482" t="s">
        <v>197</v>
      </c>
      <c r="I404" s="537">
        <v>47.110950000000003</v>
      </c>
      <c r="J404" s="526"/>
      <c r="K404" s="333">
        <f t="shared" si="18"/>
        <v>200</v>
      </c>
      <c r="L404" s="534">
        <v>200</v>
      </c>
      <c r="M404" s="538"/>
      <c r="N404" s="247" t="e">
        <f>IF(L404="nio",0,IF(L404&gt;0,L404*I404/P404,0))*VLOOKUP(B404,'2-Kosten per locatie'!$A$14:$C$31,3,FALSE)</f>
        <v>#DIV/0!</v>
      </c>
      <c r="O404" s="247">
        <f>IF(M404&gt;0,M404*I404/Q404,0)*VLOOKUP(B404,'2-Kosten per locatie'!$A$14:$C$31,3,FALSE)</f>
        <v>0</v>
      </c>
      <c r="P404" s="334">
        <f>IF(L404="nio",0,IF(L404&gt;0,VLOOKUP(F404,'3-Productie normen'!A:O,VLOOKUP(L404,'3-Productie normen'!$B$38:$C$48,2,FALSE),FALSE)))</f>
        <v>0</v>
      </c>
      <c r="Q404" s="334">
        <f t="shared" si="19"/>
        <v>0</v>
      </c>
      <c r="R404" s="335" t="str">
        <f>VLOOKUP(F404,'3-Productie normen'!A:P,16,FALSE)</f>
        <v>V</v>
      </c>
      <c r="S404" s="335"/>
      <c r="U404" s="336">
        <f t="shared" si="20"/>
        <v>9422.19</v>
      </c>
      <c r="V404" s="2"/>
    </row>
    <row r="405" spans="1:22" ht="14.1" customHeight="1">
      <c r="A405" s="75">
        <v>405</v>
      </c>
      <c r="B405" s="300" t="s">
        <v>41</v>
      </c>
      <c r="C405" s="481" t="s">
        <v>267</v>
      </c>
      <c r="D405" s="483" t="s">
        <v>702</v>
      </c>
      <c r="E405" s="536" t="s">
        <v>608</v>
      </c>
      <c r="F405" s="300" t="s">
        <v>111</v>
      </c>
      <c r="G405" s="72" t="s">
        <v>187</v>
      </c>
      <c r="H405" s="482" t="s">
        <v>197</v>
      </c>
      <c r="I405" s="537">
        <v>4.6848000000000001</v>
      </c>
      <c r="J405" s="526"/>
      <c r="K405" s="333">
        <f t="shared" si="18"/>
        <v>0</v>
      </c>
      <c r="L405" s="534" t="s">
        <v>148</v>
      </c>
      <c r="M405" s="538"/>
      <c r="N405" s="247">
        <f>IF(L405="nio",0,IF(L405&gt;0,L405*I405/P405,0))*VLOOKUP(B405,'2-Kosten per locatie'!$A$14:$C$31,3,FALSE)</f>
        <v>0</v>
      </c>
      <c r="O405" s="247">
        <f>IF(M405&gt;0,M405*I405/Q405,0)*VLOOKUP(B405,'2-Kosten per locatie'!$A$14:$C$31,3,FALSE)</f>
        <v>0</v>
      </c>
      <c r="P405" s="334">
        <f>IF(L405="nio",0,IF(L405&gt;0,VLOOKUP(F405,'3-Productie normen'!A:O,VLOOKUP(L405,'3-Productie normen'!$B$38:$C$48,2,FALSE),FALSE)))</f>
        <v>0</v>
      </c>
      <c r="Q405" s="334">
        <f t="shared" si="19"/>
        <v>0</v>
      </c>
      <c r="R405" s="335" t="str">
        <f>VLOOKUP(F405,'3-Productie normen'!A:P,16,FALSE)</f>
        <v>nvt</v>
      </c>
      <c r="S405" s="335"/>
      <c r="U405" s="336">
        <f t="shared" si="20"/>
        <v>0</v>
      </c>
      <c r="V405" s="2"/>
    </row>
    <row r="406" spans="1:22" ht="14.1" customHeight="1">
      <c r="A406" s="75">
        <v>406</v>
      </c>
      <c r="B406" s="300" t="s">
        <v>41</v>
      </c>
      <c r="C406" s="481" t="s">
        <v>267</v>
      </c>
      <c r="D406" s="483" t="s">
        <v>703</v>
      </c>
      <c r="E406" s="536" t="s">
        <v>704</v>
      </c>
      <c r="F406" s="300" t="s">
        <v>111</v>
      </c>
      <c r="G406" s="72" t="s">
        <v>187</v>
      </c>
      <c r="H406" s="482" t="s">
        <v>197</v>
      </c>
      <c r="I406" s="537">
        <v>6.1032000000000002</v>
      </c>
      <c r="J406" s="526"/>
      <c r="K406" s="333">
        <f t="shared" si="18"/>
        <v>0</v>
      </c>
      <c r="L406" s="534" t="s">
        <v>148</v>
      </c>
      <c r="M406" s="538"/>
      <c r="N406" s="247">
        <f>IF(L406="nio",0,IF(L406&gt;0,L406*I406/P406,0))*VLOOKUP(B406,'2-Kosten per locatie'!$A$14:$C$31,3,FALSE)</f>
        <v>0</v>
      </c>
      <c r="O406" s="247">
        <f>IF(M406&gt;0,M406*I406/Q406,0)*VLOOKUP(B406,'2-Kosten per locatie'!$A$14:$C$31,3,FALSE)</f>
        <v>0</v>
      </c>
      <c r="P406" s="334">
        <f>IF(L406="nio",0,IF(L406&gt;0,VLOOKUP(F406,'3-Productie normen'!A:O,VLOOKUP(L406,'3-Productie normen'!$B$38:$C$48,2,FALSE),FALSE)))</f>
        <v>0</v>
      </c>
      <c r="Q406" s="334">
        <f t="shared" si="19"/>
        <v>0</v>
      </c>
      <c r="R406" s="335" t="str">
        <f>VLOOKUP(F406,'3-Productie normen'!A:P,16,FALSE)</f>
        <v>nvt</v>
      </c>
      <c r="S406" s="335"/>
      <c r="U406" s="336">
        <f t="shared" si="20"/>
        <v>0</v>
      </c>
      <c r="V406" s="2"/>
    </row>
    <row r="407" spans="1:22" ht="14.1" customHeight="1">
      <c r="A407" s="75">
        <v>407</v>
      </c>
      <c r="B407" s="300" t="s">
        <v>41</v>
      </c>
      <c r="C407" s="481" t="s">
        <v>267</v>
      </c>
      <c r="D407" s="483" t="s">
        <v>705</v>
      </c>
      <c r="E407" s="536" t="s">
        <v>612</v>
      </c>
      <c r="F407" s="536" t="s">
        <v>106</v>
      </c>
      <c r="G407" s="72" t="s">
        <v>187</v>
      </c>
      <c r="H407" s="482" t="s">
        <v>188</v>
      </c>
      <c r="I407" s="537">
        <v>4.1118842500000001</v>
      </c>
      <c r="J407" s="526"/>
      <c r="K407" s="333">
        <f t="shared" si="18"/>
        <v>400</v>
      </c>
      <c r="L407" s="534">
        <v>200</v>
      </c>
      <c r="M407" s="538">
        <v>200</v>
      </c>
      <c r="N407" s="247" t="e">
        <f>IF(L407="nio",0,IF(L407&gt;0,L407*I407/P407,0))*VLOOKUP(B407,'2-Kosten per locatie'!$A$14:$C$31,3,FALSE)</f>
        <v>#DIV/0!</v>
      </c>
      <c r="O407" s="247" t="e">
        <f>IF(M407&gt;0,M407*I407/Q407,0)*VLOOKUP(B407,'2-Kosten per locatie'!$A$14:$C$31,3,FALSE)</f>
        <v>#DIV/0!</v>
      </c>
      <c r="P407" s="334">
        <f>IF(L407="nio",0,IF(L407&gt;0,VLOOKUP(F407,'3-Productie normen'!A:O,VLOOKUP(L407,'3-Productie normen'!$B$38:$C$48,2,FALSE),FALSE)))</f>
        <v>0</v>
      </c>
      <c r="Q407" s="334">
        <f t="shared" si="19"/>
        <v>0</v>
      </c>
      <c r="R407" s="335" t="str">
        <f>VLOOKUP(F407,'3-Productie normen'!A:P,16,FALSE)</f>
        <v>S</v>
      </c>
      <c r="S407" s="335"/>
      <c r="U407" s="336">
        <f t="shared" si="20"/>
        <v>1644.7537</v>
      </c>
      <c r="V407" s="2"/>
    </row>
    <row r="408" spans="1:22" ht="14.1" customHeight="1">
      <c r="A408" s="75">
        <v>408</v>
      </c>
      <c r="B408" s="300" t="s">
        <v>41</v>
      </c>
      <c r="C408" s="481" t="s">
        <v>267</v>
      </c>
      <c r="D408" s="483" t="s">
        <v>706</v>
      </c>
      <c r="E408" s="536" t="s">
        <v>614</v>
      </c>
      <c r="F408" s="536" t="s">
        <v>106</v>
      </c>
      <c r="G408" s="72" t="s">
        <v>187</v>
      </c>
      <c r="H408" s="482" t="s">
        <v>188</v>
      </c>
      <c r="I408" s="537">
        <v>0.83214999999999995</v>
      </c>
      <c r="J408" s="526"/>
      <c r="K408" s="333">
        <f t="shared" si="18"/>
        <v>400</v>
      </c>
      <c r="L408" s="534">
        <v>200</v>
      </c>
      <c r="M408" s="538">
        <v>200</v>
      </c>
      <c r="N408" s="247" t="e">
        <f>IF(L408="nio",0,IF(L408&gt;0,L408*I408/P408,0))*VLOOKUP(B408,'2-Kosten per locatie'!$A$14:$C$31,3,FALSE)</f>
        <v>#DIV/0!</v>
      </c>
      <c r="O408" s="247" t="e">
        <f>IF(M408&gt;0,M408*I408/Q408,0)*VLOOKUP(B408,'2-Kosten per locatie'!$A$14:$C$31,3,FALSE)</f>
        <v>#DIV/0!</v>
      </c>
      <c r="P408" s="334">
        <f>IF(L408="nio",0,IF(L408&gt;0,VLOOKUP(F408,'3-Productie normen'!A:O,VLOOKUP(L408,'3-Productie normen'!$B$38:$C$48,2,FALSE),FALSE)))</f>
        <v>0</v>
      </c>
      <c r="Q408" s="334">
        <f t="shared" si="19"/>
        <v>0</v>
      </c>
      <c r="R408" s="335" t="str">
        <f>VLOOKUP(F408,'3-Productie normen'!A:P,16,FALSE)</f>
        <v>S</v>
      </c>
      <c r="S408" s="335"/>
      <c r="U408" s="336">
        <f t="shared" si="20"/>
        <v>332.85999999999996</v>
      </c>
      <c r="V408" s="2"/>
    </row>
    <row r="409" spans="1:22" ht="14.1" customHeight="1">
      <c r="A409" s="75">
        <v>409</v>
      </c>
      <c r="B409" s="300" t="s">
        <v>41</v>
      </c>
      <c r="C409" s="481" t="s">
        <v>267</v>
      </c>
      <c r="D409" s="483" t="s">
        <v>707</v>
      </c>
      <c r="E409" s="536" t="s">
        <v>614</v>
      </c>
      <c r="F409" s="536" t="s">
        <v>106</v>
      </c>
      <c r="G409" s="72" t="s">
        <v>187</v>
      </c>
      <c r="H409" s="482" t="s">
        <v>188</v>
      </c>
      <c r="I409" s="537">
        <v>0.83299999999999996</v>
      </c>
      <c r="J409" s="526"/>
      <c r="K409" s="333">
        <f t="shared" si="18"/>
        <v>400</v>
      </c>
      <c r="L409" s="534">
        <v>200</v>
      </c>
      <c r="M409" s="538">
        <v>200</v>
      </c>
      <c r="N409" s="247" t="e">
        <f>IF(L409="nio",0,IF(L409&gt;0,L409*I409/P409,0))*VLOOKUP(B409,'2-Kosten per locatie'!$A$14:$C$31,3,FALSE)</f>
        <v>#DIV/0!</v>
      </c>
      <c r="O409" s="247" t="e">
        <f>IF(M409&gt;0,M409*I409/Q409,0)*VLOOKUP(B409,'2-Kosten per locatie'!$A$14:$C$31,3,FALSE)</f>
        <v>#DIV/0!</v>
      </c>
      <c r="P409" s="334">
        <f>IF(L409="nio",0,IF(L409&gt;0,VLOOKUP(F409,'3-Productie normen'!A:O,VLOOKUP(L409,'3-Productie normen'!$B$38:$C$48,2,FALSE),FALSE)))</f>
        <v>0</v>
      </c>
      <c r="Q409" s="334">
        <f t="shared" si="19"/>
        <v>0</v>
      </c>
      <c r="R409" s="335" t="str">
        <f>VLOOKUP(F409,'3-Productie normen'!A:P,16,FALSE)</f>
        <v>S</v>
      </c>
      <c r="S409" s="335"/>
      <c r="U409" s="336">
        <f t="shared" si="20"/>
        <v>333.2</v>
      </c>
      <c r="V409" s="2"/>
    </row>
    <row r="410" spans="1:22" ht="14.1" customHeight="1">
      <c r="A410" s="75">
        <v>410</v>
      </c>
      <c r="B410" s="300" t="s">
        <v>41</v>
      </c>
      <c r="C410" s="481" t="s">
        <v>267</v>
      </c>
      <c r="D410" s="483" t="s">
        <v>708</v>
      </c>
      <c r="E410" s="536" t="s">
        <v>614</v>
      </c>
      <c r="F410" s="536" t="s">
        <v>106</v>
      </c>
      <c r="G410" s="72" t="s">
        <v>187</v>
      </c>
      <c r="H410" s="482" t="s">
        <v>188</v>
      </c>
      <c r="I410" s="537">
        <v>0.86118795000000004</v>
      </c>
      <c r="J410" s="526"/>
      <c r="K410" s="333">
        <f t="shared" si="18"/>
        <v>400</v>
      </c>
      <c r="L410" s="534">
        <v>200</v>
      </c>
      <c r="M410" s="538">
        <v>200</v>
      </c>
      <c r="N410" s="247" t="e">
        <f>IF(L410="nio",0,IF(L410&gt;0,L410*I410/P410,0))*VLOOKUP(B410,'2-Kosten per locatie'!$A$14:$C$31,3,FALSE)</f>
        <v>#DIV/0!</v>
      </c>
      <c r="O410" s="247" t="e">
        <f>IF(M410&gt;0,M410*I410/Q410,0)*VLOOKUP(B410,'2-Kosten per locatie'!$A$14:$C$31,3,FALSE)</f>
        <v>#DIV/0!</v>
      </c>
      <c r="P410" s="334">
        <f>IF(L410="nio",0,IF(L410&gt;0,VLOOKUP(F410,'3-Productie normen'!A:O,VLOOKUP(L410,'3-Productie normen'!$B$38:$C$48,2,FALSE),FALSE)))</f>
        <v>0</v>
      </c>
      <c r="Q410" s="334">
        <f t="shared" si="19"/>
        <v>0</v>
      </c>
      <c r="R410" s="335" t="str">
        <f>VLOOKUP(F410,'3-Productie normen'!A:P,16,FALSE)</f>
        <v>S</v>
      </c>
      <c r="S410" s="335"/>
      <c r="U410" s="336">
        <f t="shared" si="20"/>
        <v>344.47518000000002</v>
      </c>
      <c r="V410" s="2"/>
    </row>
    <row r="411" spans="1:22" ht="14.1" customHeight="1">
      <c r="A411" s="75">
        <v>411</v>
      </c>
      <c r="B411" s="300" t="s">
        <v>41</v>
      </c>
      <c r="C411" s="481" t="s">
        <v>267</v>
      </c>
      <c r="D411" s="483" t="s">
        <v>709</v>
      </c>
      <c r="E411" s="536" t="s">
        <v>710</v>
      </c>
      <c r="F411" s="300" t="s">
        <v>88</v>
      </c>
      <c r="G411" s="72" t="s">
        <v>187</v>
      </c>
      <c r="H411" s="482" t="s">
        <v>197</v>
      </c>
      <c r="I411" s="537">
        <v>9.3692309900000001</v>
      </c>
      <c r="J411" s="526"/>
      <c r="K411" s="333">
        <f t="shared" si="18"/>
        <v>120</v>
      </c>
      <c r="L411" s="534">
        <v>120</v>
      </c>
      <c r="M411" s="538"/>
      <c r="N411" s="247" t="e">
        <f>IF(L411="nio",0,IF(L411&gt;0,L411*I411/P411,0))*VLOOKUP(B411,'2-Kosten per locatie'!$A$14:$C$31,3,FALSE)</f>
        <v>#DIV/0!</v>
      </c>
      <c r="O411" s="247">
        <f>IF(M411&gt;0,M411*I411/Q411,0)*VLOOKUP(B411,'2-Kosten per locatie'!$A$14:$C$31,3,FALSE)</f>
        <v>0</v>
      </c>
      <c r="P411" s="334">
        <f>IF(L411="nio",0,IF(L411&gt;0,VLOOKUP(F411,'3-Productie normen'!A:O,VLOOKUP(L411,'3-Productie normen'!$B$38:$C$48,2,FALSE),FALSE)))</f>
        <v>0</v>
      </c>
      <c r="Q411" s="334">
        <f t="shared" si="19"/>
        <v>0</v>
      </c>
      <c r="R411" s="335" t="str">
        <f>VLOOKUP(F411,'3-Productie normen'!A:P,16,FALSE)</f>
        <v>B</v>
      </c>
      <c r="S411" s="335"/>
      <c r="U411" s="336">
        <f t="shared" si="20"/>
        <v>1124.3077188</v>
      </c>
      <c r="V411" s="2"/>
    </row>
    <row r="412" spans="1:22" ht="14.1" customHeight="1">
      <c r="A412" s="75">
        <v>412</v>
      </c>
      <c r="B412" s="300" t="s">
        <v>41</v>
      </c>
      <c r="C412" s="481" t="s">
        <v>267</v>
      </c>
      <c r="D412" s="483" t="s">
        <v>711</v>
      </c>
      <c r="E412" s="536" t="s">
        <v>614</v>
      </c>
      <c r="F412" s="536" t="s">
        <v>106</v>
      </c>
      <c r="G412" s="72" t="s">
        <v>187</v>
      </c>
      <c r="H412" s="482" t="s">
        <v>188</v>
      </c>
      <c r="I412" s="537">
        <v>0.83214999999999995</v>
      </c>
      <c r="J412" s="526"/>
      <c r="K412" s="333">
        <f t="shared" si="18"/>
        <v>400</v>
      </c>
      <c r="L412" s="534">
        <v>200</v>
      </c>
      <c r="M412" s="538">
        <v>200</v>
      </c>
      <c r="N412" s="247" t="e">
        <f>IF(L412="nio",0,IF(L412&gt;0,L412*I412/P412,0))*VLOOKUP(B412,'2-Kosten per locatie'!$A$14:$C$31,3,FALSE)</f>
        <v>#DIV/0!</v>
      </c>
      <c r="O412" s="247" t="e">
        <f>IF(M412&gt;0,M412*I412/Q412,0)*VLOOKUP(B412,'2-Kosten per locatie'!$A$14:$C$31,3,FALSE)</f>
        <v>#DIV/0!</v>
      </c>
      <c r="P412" s="334">
        <f>IF(L412="nio",0,IF(L412&gt;0,VLOOKUP(F412,'3-Productie normen'!A:O,VLOOKUP(L412,'3-Productie normen'!$B$38:$C$48,2,FALSE),FALSE)))</f>
        <v>0</v>
      </c>
      <c r="Q412" s="334">
        <f t="shared" si="19"/>
        <v>0</v>
      </c>
      <c r="R412" s="335" t="str">
        <f>VLOOKUP(F412,'3-Productie normen'!A:P,16,FALSE)</f>
        <v>S</v>
      </c>
      <c r="S412" s="335"/>
      <c r="U412" s="336">
        <f t="shared" si="20"/>
        <v>332.85999999999996</v>
      </c>
      <c r="V412" s="2"/>
    </row>
    <row r="413" spans="1:22" ht="14.1" customHeight="1">
      <c r="A413" s="75">
        <v>413</v>
      </c>
      <c r="B413" s="300" t="s">
        <v>41</v>
      </c>
      <c r="C413" s="481" t="s">
        <v>267</v>
      </c>
      <c r="D413" s="483" t="s">
        <v>712</v>
      </c>
      <c r="E413" s="536" t="s">
        <v>614</v>
      </c>
      <c r="F413" s="536" t="s">
        <v>106</v>
      </c>
      <c r="G413" s="72" t="s">
        <v>187</v>
      </c>
      <c r="H413" s="482" t="s">
        <v>188</v>
      </c>
      <c r="I413" s="537">
        <v>0.83299999999999996</v>
      </c>
      <c r="J413" s="526"/>
      <c r="K413" s="333">
        <f t="shared" si="18"/>
        <v>400</v>
      </c>
      <c r="L413" s="534">
        <v>200</v>
      </c>
      <c r="M413" s="538">
        <v>200</v>
      </c>
      <c r="N413" s="247" t="e">
        <f>IF(L413="nio",0,IF(L413&gt;0,L413*I413/P413,0))*VLOOKUP(B413,'2-Kosten per locatie'!$A$14:$C$31,3,FALSE)</f>
        <v>#DIV/0!</v>
      </c>
      <c r="O413" s="247" t="e">
        <f>IF(M413&gt;0,M413*I413/Q413,0)*VLOOKUP(B413,'2-Kosten per locatie'!$A$14:$C$31,3,FALSE)</f>
        <v>#DIV/0!</v>
      </c>
      <c r="P413" s="334">
        <f>IF(L413="nio",0,IF(L413&gt;0,VLOOKUP(F413,'3-Productie normen'!A:O,VLOOKUP(L413,'3-Productie normen'!$B$38:$C$48,2,FALSE),FALSE)))</f>
        <v>0</v>
      </c>
      <c r="Q413" s="334">
        <f t="shared" si="19"/>
        <v>0</v>
      </c>
      <c r="R413" s="335" t="str">
        <f>VLOOKUP(F413,'3-Productie normen'!A:P,16,FALSE)</f>
        <v>S</v>
      </c>
      <c r="S413" s="335"/>
      <c r="U413" s="336">
        <f t="shared" si="20"/>
        <v>333.2</v>
      </c>
      <c r="V413" s="2"/>
    </row>
    <row r="414" spans="1:22" ht="14.1" customHeight="1">
      <c r="A414" s="75">
        <v>414</v>
      </c>
      <c r="B414" s="300" t="s">
        <v>41</v>
      </c>
      <c r="C414" s="481" t="s">
        <v>267</v>
      </c>
      <c r="D414" s="483" t="s">
        <v>713</v>
      </c>
      <c r="E414" s="536" t="s">
        <v>614</v>
      </c>
      <c r="F414" s="536" t="s">
        <v>106</v>
      </c>
      <c r="G414" s="72" t="s">
        <v>187</v>
      </c>
      <c r="H414" s="482" t="s">
        <v>188</v>
      </c>
      <c r="I414" s="537">
        <v>0.86118795000000004</v>
      </c>
      <c r="J414" s="526"/>
      <c r="K414" s="333">
        <f t="shared" si="18"/>
        <v>400</v>
      </c>
      <c r="L414" s="534">
        <v>200</v>
      </c>
      <c r="M414" s="538">
        <v>200</v>
      </c>
      <c r="N414" s="247" t="e">
        <f>IF(L414="nio",0,IF(L414&gt;0,L414*I414/P414,0))*VLOOKUP(B414,'2-Kosten per locatie'!$A$14:$C$31,3,FALSE)</f>
        <v>#DIV/0!</v>
      </c>
      <c r="O414" s="247" t="e">
        <f>IF(M414&gt;0,M414*I414/Q414,0)*VLOOKUP(B414,'2-Kosten per locatie'!$A$14:$C$31,3,FALSE)</f>
        <v>#DIV/0!</v>
      </c>
      <c r="P414" s="334">
        <f>IF(L414="nio",0,IF(L414&gt;0,VLOOKUP(F414,'3-Productie normen'!A:O,VLOOKUP(L414,'3-Productie normen'!$B$38:$C$48,2,FALSE),FALSE)))</f>
        <v>0</v>
      </c>
      <c r="Q414" s="334">
        <f t="shared" si="19"/>
        <v>0</v>
      </c>
      <c r="R414" s="335" t="str">
        <f>VLOOKUP(F414,'3-Productie normen'!A:P,16,FALSE)</f>
        <v>S</v>
      </c>
      <c r="S414" s="335"/>
      <c r="U414" s="336">
        <f t="shared" si="20"/>
        <v>344.47518000000002</v>
      </c>
      <c r="V414" s="2"/>
    </row>
    <row r="415" spans="1:22" ht="14.1" customHeight="1">
      <c r="A415" s="75">
        <v>415</v>
      </c>
      <c r="B415" s="300" t="s">
        <v>41</v>
      </c>
      <c r="C415" s="481" t="s">
        <v>267</v>
      </c>
      <c r="D415" s="483" t="s">
        <v>714</v>
      </c>
      <c r="E415" s="536" t="s">
        <v>614</v>
      </c>
      <c r="F415" s="536" t="s">
        <v>106</v>
      </c>
      <c r="G415" s="72" t="s">
        <v>187</v>
      </c>
      <c r="H415" s="482" t="s">
        <v>188</v>
      </c>
      <c r="I415" s="537">
        <v>4.1118842500000001</v>
      </c>
      <c r="J415" s="526"/>
      <c r="K415" s="333">
        <f t="shared" si="18"/>
        <v>400</v>
      </c>
      <c r="L415" s="534">
        <v>200</v>
      </c>
      <c r="M415" s="538">
        <v>200</v>
      </c>
      <c r="N415" s="247" t="e">
        <f>IF(L415="nio",0,IF(L415&gt;0,L415*I415/P415,0))*VLOOKUP(B415,'2-Kosten per locatie'!$A$14:$C$31,3,FALSE)</f>
        <v>#DIV/0!</v>
      </c>
      <c r="O415" s="247" t="e">
        <f>IF(M415&gt;0,M415*I415/Q415,0)*VLOOKUP(B415,'2-Kosten per locatie'!$A$14:$C$31,3,FALSE)</f>
        <v>#DIV/0!</v>
      </c>
      <c r="P415" s="334">
        <f>IF(L415="nio",0,IF(L415&gt;0,VLOOKUP(F415,'3-Productie normen'!A:O,VLOOKUP(L415,'3-Productie normen'!$B$38:$C$48,2,FALSE),FALSE)))</f>
        <v>0</v>
      </c>
      <c r="Q415" s="334">
        <f t="shared" si="19"/>
        <v>0</v>
      </c>
      <c r="R415" s="335" t="str">
        <f>VLOOKUP(F415,'3-Productie normen'!A:P,16,FALSE)</f>
        <v>S</v>
      </c>
      <c r="S415" s="335"/>
      <c r="U415" s="336">
        <f t="shared" si="20"/>
        <v>1644.7537</v>
      </c>
      <c r="V415" s="2"/>
    </row>
    <row r="416" spans="1:22" ht="14.1" customHeight="1">
      <c r="A416" s="75">
        <v>416</v>
      </c>
      <c r="B416" s="300" t="s">
        <v>41</v>
      </c>
      <c r="C416" s="481" t="s">
        <v>267</v>
      </c>
      <c r="D416" s="483" t="s">
        <v>715</v>
      </c>
      <c r="E416" s="536" t="s">
        <v>108</v>
      </c>
      <c r="F416" s="72" t="s">
        <v>108</v>
      </c>
      <c r="G416" s="72" t="s">
        <v>241</v>
      </c>
      <c r="H416" s="482" t="s">
        <v>197</v>
      </c>
      <c r="I416" s="537">
        <v>8</v>
      </c>
      <c r="J416" s="526"/>
      <c r="K416" s="333">
        <f t="shared" si="18"/>
        <v>200</v>
      </c>
      <c r="L416" s="534">
        <v>200</v>
      </c>
      <c r="M416" s="538"/>
      <c r="N416" s="247" t="e">
        <f>IF(L416="nio",0,IF(L416&gt;0,L416*I416/P416,0))*VLOOKUP(B416,'2-Kosten per locatie'!$A$14:$C$31,3,FALSE)</f>
        <v>#DIV/0!</v>
      </c>
      <c r="O416" s="247">
        <f>IF(M416&gt;0,M416*I416/Q416,0)*VLOOKUP(B416,'2-Kosten per locatie'!$A$14:$C$31,3,FALSE)</f>
        <v>0</v>
      </c>
      <c r="P416" s="334">
        <f>IF(L416="nio",0,IF(L416&gt;0,VLOOKUP(F416,'3-Productie normen'!A:O,VLOOKUP(L416,'3-Productie normen'!$B$38:$C$48,2,FALSE),FALSE)))</f>
        <v>0</v>
      </c>
      <c r="Q416" s="334">
        <f t="shared" si="19"/>
        <v>0</v>
      </c>
      <c r="R416" s="335" t="str">
        <f>VLOOKUP(F416,'3-Productie normen'!A:P,16,FALSE)</f>
        <v>V</v>
      </c>
      <c r="S416" s="335"/>
      <c r="U416" s="336">
        <f t="shared" si="20"/>
        <v>1600</v>
      </c>
      <c r="V416" s="2"/>
    </row>
    <row r="417" spans="1:22" ht="14.1" customHeight="1">
      <c r="A417" s="75">
        <v>417</v>
      </c>
      <c r="B417" s="300" t="s">
        <v>41</v>
      </c>
      <c r="C417" s="481" t="s">
        <v>267</v>
      </c>
      <c r="D417" s="483" t="s">
        <v>716</v>
      </c>
      <c r="E417" s="536" t="s">
        <v>717</v>
      </c>
      <c r="F417" s="300" t="s">
        <v>111</v>
      </c>
      <c r="G417" s="72" t="s">
        <v>241</v>
      </c>
      <c r="H417" s="482" t="s">
        <v>197</v>
      </c>
      <c r="I417" s="537">
        <v>3.927</v>
      </c>
      <c r="J417" s="526"/>
      <c r="K417" s="333">
        <f t="shared" si="18"/>
        <v>0</v>
      </c>
      <c r="L417" s="534" t="s">
        <v>148</v>
      </c>
      <c r="M417" s="538"/>
      <c r="N417" s="247">
        <f>IF(L417="nio",0,IF(L417&gt;0,L417*I417/P417,0))*VLOOKUP(B417,'2-Kosten per locatie'!$A$14:$C$31,3,FALSE)</f>
        <v>0</v>
      </c>
      <c r="O417" s="247">
        <f>IF(M417&gt;0,M417*I417/Q417,0)*VLOOKUP(B417,'2-Kosten per locatie'!$A$14:$C$31,3,FALSE)</f>
        <v>0</v>
      </c>
      <c r="P417" s="334">
        <f>IF(L417="nio",0,IF(L417&gt;0,VLOOKUP(F417,'3-Productie normen'!A:O,VLOOKUP(L417,'3-Productie normen'!$B$38:$C$48,2,FALSE),FALSE)))</f>
        <v>0</v>
      </c>
      <c r="Q417" s="334">
        <f t="shared" si="19"/>
        <v>0</v>
      </c>
      <c r="R417" s="335" t="str">
        <f>VLOOKUP(F417,'3-Productie normen'!A:P,16,FALSE)</f>
        <v>nvt</v>
      </c>
      <c r="S417" s="335"/>
      <c r="U417" s="336">
        <f t="shared" si="20"/>
        <v>0</v>
      </c>
      <c r="V417" s="2"/>
    </row>
    <row r="418" spans="1:22" ht="14.1" customHeight="1">
      <c r="A418" s="75">
        <v>418</v>
      </c>
      <c r="B418" s="300" t="s">
        <v>41</v>
      </c>
      <c r="C418" s="481" t="s">
        <v>267</v>
      </c>
      <c r="D418" s="483" t="s">
        <v>718</v>
      </c>
      <c r="E418" s="536" t="s">
        <v>633</v>
      </c>
      <c r="F418" s="72" t="s">
        <v>97</v>
      </c>
      <c r="G418" s="72" t="s">
        <v>241</v>
      </c>
      <c r="H418" s="482" t="s">
        <v>197</v>
      </c>
      <c r="I418" s="537">
        <v>53.484000000000002</v>
      </c>
      <c r="J418" s="526"/>
      <c r="K418" s="333">
        <f t="shared" si="18"/>
        <v>200</v>
      </c>
      <c r="L418" s="534">
        <v>200</v>
      </c>
      <c r="M418" s="538"/>
      <c r="N418" s="247" t="e">
        <f>IF(L418="nio",0,IF(L418&gt;0,L418*I418/P418,0))*VLOOKUP(B418,'2-Kosten per locatie'!$A$14:$C$31,3,FALSE)</f>
        <v>#DIV/0!</v>
      </c>
      <c r="O418" s="247">
        <f>IF(M418&gt;0,M418*I418/Q418,0)*VLOOKUP(B418,'2-Kosten per locatie'!$A$14:$C$31,3,FALSE)</f>
        <v>0</v>
      </c>
      <c r="P418" s="334">
        <f>IF(L418="nio",0,IF(L418&gt;0,VLOOKUP(F418,'3-Productie normen'!A:O,VLOOKUP(L418,'3-Productie normen'!$B$38:$C$48,2,FALSE),FALSE)))</f>
        <v>0</v>
      </c>
      <c r="Q418" s="334">
        <f t="shared" si="19"/>
        <v>0</v>
      </c>
      <c r="R418" s="335" t="str">
        <f>VLOOKUP(F418,'3-Productie normen'!A:P,16,FALSE)</f>
        <v>V</v>
      </c>
      <c r="S418" s="335"/>
      <c r="U418" s="336">
        <f t="shared" si="20"/>
        <v>10696.800000000001</v>
      </c>
      <c r="V418" s="2"/>
    </row>
    <row r="419" spans="1:22" ht="14.1" customHeight="1">
      <c r="A419" s="75">
        <v>419</v>
      </c>
      <c r="B419" s="300" t="s">
        <v>41</v>
      </c>
      <c r="C419" s="481" t="s">
        <v>267</v>
      </c>
      <c r="D419" s="483" t="s">
        <v>719</v>
      </c>
      <c r="E419" s="536" t="s">
        <v>633</v>
      </c>
      <c r="F419" s="72" t="s">
        <v>97</v>
      </c>
      <c r="G419" s="72" t="s">
        <v>241</v>
      </c>
      <c r="H419" s="482" t="s">
        <v>197</v>
      </c>
      <c r="I419" s="537">
        <v>32.972173769999998</v>
      </c>
      <c r="J419" s="526"/>
      <c r="K419" s="333">
        <f t="shared" si="18"/>
        <v>200</v>
      </c>
      <c r="L419" s="534">
        <v>200</v>
      </c>
      <c r="M419" s="538"/>
      <c r="N419" s="247" t="e">
        <f>IF(L419="nio",0,IF(L419&gt;0,L419*I419/P419,0))*VLOOKUP(B419,'2-Kosten per locatie'!$A$14:$C$31,3,FALSE)</f>
        <v>#DIV/0!</v>
      </c>
      <c r="O419" s="247">
        <f>IF(M419&gt;0,M419*I419/Q419,0)*VLOOKUP(B419,'2-Kosten per locatie'!$A$14:$C$31,3,FALSE)</f>
        <v>0</v>
      </c>
      <c r="P419" s="334">
        <f>IF(L419="nio",0,IF(L419&gt;0,VLOOKUP(F419,'3-Productie normen'!A:O,VLOOKUP(L419,'3-Productie normen'!$B$38:$C$48,2,FALSE),FALSE)))</f>
        <v>0</v>
      </c>
      <c r="Q419" s="334">
        <f t="shared" si="19"/>
        <v>0</v>
      </c>
      <c r="R419" s="335" t="str">
        <f>VLOOKUP(F419,'3-Productie normen'!A:P,16,FALSE)</f>
        <v>V</v>
      </c>
      <c r="S419" s="335"/>
      <c r="U419" s="336">
        <f t="shared" si="20"/>
        <v>6594.4347539999999</v>
      </c>
      <c r="V419" s="2"/>
    </row>
    <row r="420" spans="1:22" ht="14.1" customHeight="1">
      <c r="A420" s="75">
        <v>420</v>
      </c>
      <c r="B420" s="300" t="s">
        <v>41</v>
      </c>
      <c r="C420" s="481" t="s">
        <v>267</v>
      </c>
      <c r="D420" s="483" t="s">
        <v>720</v>
      </c>
      <c r="E420" s="536" t="s">
        <v>108</v>
      </c>
      <c r="F420" s="72" t="s">
        <v>108</v>
      </c>
      <c r="G420" s="72" t="s">
        <v>241</v>
      </c>
      <c r="H420" s="482" t="s">
        <v>197</v>
      </c>
      <c r="I420" s="537">
        <v>13.09</v>
      </c>
      <c r="J420" s="526"/>
      <c r="K420" s="333">
        <f t="shared" si="18"/>
        <v>200</v>
      </c>
      <c r="L420" s="534">
        <v>200</v>
      </c>
      <c r="M420" s="538"/>
      <c r="N420" s="247" t="e">
        <f>IF(L420="nio",0,IF(L420&gt;0,L420*I420/P420,0))*VLOOKUP(B420,'2-Kosten per locatie'!$A$14:$C$31,3,FALSE)</f>
        <v>#DIV/0!</v>
      </c>
      <c r="O420" s="247">
        <f>IF(M420&gt;0,M420*I420/Q420,0)*VLOOKUP(B420,'2-Kosten per locatie'!$A$14:$C$31,3,FALSE)</f>
        <v>0</v>
      </c>
      <c r="P420" s="334">
        <f>IF(L420="nio",0,IF(L420&gt;0,VLOOKUP(F420,'3-Productie normen'!A:O,VLOOKUP(L420,'3-Productie normen'!$B$38:$C$48,2,FALSE),FALSE)))</f>
        <v>0</v>
      </c>
      <c r="Q420" s="334">
        <f t="shared" si="19"/>
        <v>0</v>
      </c>
      <c r="R420" s="335" t="str">
        <f>VLOOKUP(F420,'3-Productie normen'!A:P,16,FALSE)</f>
        <v>V</v>
      </c>
      <c r="S420" s="335"/>
      <c r="U420" s="336">
        <f t="shared" si="20"/>
        <v>2618</v>
      </c>
      <c r="V420" s="2"/>
    </row>
    <row r="421" spans="1:22" ht="14.1" customHeight="1">
      <c r="A421" s="75">
        <v>421</v>
      </c>
      <c r="B421" s="300" t="s">
        <v>41</v>
      </c>
      <c r="C421" s="481" t="s">
        <v>267</v>
      </c>
      <c r="D421" s="483" t="s">
        <v>721</v>
      </c>
      <c r="E421" s="536" t="s">
        <v>635</v>
      </c>
      <c r="F421" s="72" t="s">
        <v>100</v>
      </c>
      <c r="G421" s="72" t="s">
        <v>241</v>
      </c>
      <c r="H421" s="482" t="s">
        <v>197</v>
      </c>
      <c r="I421" s="537">
        <v>25.68028</v>
      </c>
      <c r="J421" s="526"/>
      <c r="K421" s="333">
        <f t="shared" si="18"/>
        <v>200</v>
      </c>
      <c r="L421" s="534">
        <v>200</v>
      </c>
      <c r="M421" s="538"/>
      <c r="N421" s="247" t="e">
        <f>IF(L421="nio",0,IF(L421&gt;0,L421*I421/P421,0))*VLOOKUP(B421,'2-Kosten per locatie'!$A$14:$C$31,3,FALSE)</f>
        <v>#DIV/0!</v>
      </c>
      <c r="O421" s="247">
        <f>IF(M421&gt;0,M421*I421/Q421,0)*VLOOKUP(B421,'2-Kosten per locatie'!$A$14:$C$31,3,FALSE)</f>
        <v>0</v>
      </c>
      <c r="P421" s="334">
        <f>IF(L421="nio",0,IF(L421&gt;0,VLOOKUP(F421,'3-Productie normen'!A:O,VLOOKUP(L421,'3-Productie normen'!$B$38:$C$48,2,FALSE),FALSE)))</f>
        <v>0</v>
      </c>
      <c r="Q421" s="334">
        <f t="shared" si="19"/>
        <v>0</v>
      </c>
      <c r="R421" s="335" t="str">
        <f>VLOOKUP(F421,'3-Productie normen'!A:P,16,FALSE)</f>
        <v>L</v>
      </c>
      <c r="S421" s="335"/>
      <c r="U421" s="336">
        <f t="shared" si="20"/>
        <v>5136.0559999999996</v>
      </c>
      <c r="V421" s="2"/>
    </row>
    <row r="422" spans="1:22" ht="14.1" customHeight="1">
      <c r="A422" s="75">
        <v>422</v>
      </c>
      <c r="B422" s="300" t="s">
        <v>41</v>
      </c>
      <c r="C422" s="481" t="s">
        <v>267</v>
      </c>
      <c r="D422" s="483" t="s">
        <v>722</v>
      </c>
      <c r="E422" s="536" t="s">
        <v>633</v>
      </c>
      <c r="F422" s="72" t="s">
        <v>97</v>
      </c>
      <c r="G422" s="72" t="s">
        <v>241</v>
      </c>
      <c r="H422" s="482" t="s">
        <v>197</v>
      </c>
      <c r="I422" s="537">
        <v>15.20515</v>
      </c>
      <c r="J422" s="526"/>
      <c r="K422" s="333">
        <f t="shared" si="18"/>
        <v>200</v>
      </c>
      <c r="L422" s="534">
        <v>200</v>
      </c>
      <c r="M422" s="538"/>
      <c r="N422" s="247" t="e">
        <f>IF(L422="nio",0,IF(L422&gt;0,L422*I422/P422,0))*VLOOKUP(B422,'2-Kosten per locatie'!$A$14:$C$31,3,FALSE)</f>
        <v>#DIV/0!</v>
      </c>
      <c r="O422" s="247">
        <f>IF(M422&gt;0,M422*I422/Q422,0)*VLOOKUP(B422,'2-Kosten per locatie'!$A$14:$C$31,3,FALSE)</f>
        <v>0</v>
      </c>
      <c r="P422" s="334">
        <f>IF(L422="nio",0,IF(L422&gt;0,VLOOKUP(F422,'3-Productie normen'!A:O,VLOOKUP(L422,'3-Productie normen'!$B$38:$C$48,2,FALSE),FALSE)))</f>
        <v>0</v>
      </c>
      <c r="Q422" s="334">
        <f t="shared" si="19"/>
        <v>0</v>
      </c>
      <c r="R422" s="335" t="str">
        <f>VLOOKUP(F422,'3-Productie normen'!A:P,16,FALSE)</f>
        <v>V</v>
      </c>
      <c r="S422" s="335"/>
      <c r="U422" s="336">
        <f t="shared" si="20"/>
        <v>3041.0299999999997</v>
      </c>
      <c r="V422" s="2"/>
    </row>
    <row r="423" spans="1:22" ht="14.1" customHeight="1">
      <c r="A423" s="75">
        <v>423</v>
      </c>
      <c r="B423" s="300" t="s">
        <v>41</v>
      </c>
      <c r="C423" s="481" t="s">
        <v>267</v>
      </c>
      <c r="D423" s="483" t="s">
        <v>723</v>
      </c>
      <c r="E423" s="536" t="s">
        <v>635</v>
      </c>
      <c r="F423" s="72" t="s">
        <v>100</v>
      </c>
      <c r="G423" s="72" t="s">
        <v>241</v>
      </c>
      <c r="H423" s="482" t="s">
        <v>197</v>
      </c>
      <c r="I423" s="537">
        <v>24.536052699999999</v>
      </c>
      <c r="J423" s="526"/>
      <c r="K423" s="333">
        <f t="shared" si="18"/>
        <v>200</v>
      </c>
      <c r="L423" s="534">
        <v>200</v>
      </c>
      <c r="M423" s="538"/>
      <c r="N423" s="247" t="e">
        <f>IF(L423="nio",0,IF(L423&gt;0,L423*I423/P423,0))*VLOOKUP(B423,'2-Kosten per locatie'!$A$14:$C$31,3,FALSE)</f>
        <v>#DIV/0!</v>
      </c>
      <c r="O423" s="247">
        <f>IF(M423&gt;0,M423*I423/Q423,0)*VLOOKUP(B423,'2-Kosten per locatie'!$A$14:$C$31,3,FALSE)</f>
        <v>0</v>
      </c>
      <c r="P423" s="334">
        <f>IF(L423="nio",0,IF(L423&gt;0,VLOOKUP(F423,'3-Productie normen'!A:O,VLOOKUP(L423,'3-Productie normen'!$B$38:$C$48,2,FALSE),FALSE)))</f>
        <v>0</v>
      </c>
      <c r="Q423" s="334">
        <f t="shared" si="19"/>
        <v>0</v>
      </c>
      <c r="R423" s="335" t="str">
        <f>VLOOKUP(F423,'3-Productie normen'!A:P,16,FALSE)</f>
        <v>L</v>
      </c>
      <c r="S423" s="335"/>
      <c r="U423" s="336">
        <f t="shared" si="20"/>
        <v>4907.21054</v>
      </c>
      <c r="V423" s="2"/>
    </row>
    <row r="424" spans="1:22" ht="14.1" customHeight="1">
      <c r="A424" s="75">
        <v>424</v>
      </c>
      <c r="B424" s="300" t="s">
        <v>41</v>
      </c>
      <c r="C424" s="481" t="s">
        <v>267</v>
      </c>
      <c r="D424" s="483" t="s">
        <v>724</v>
      </c>
      <c r="E424" s="536" t="s">
        <v>725</v>
      </c>
      <c r="F424" s="536" t="s">
        <v>103</v>
      </c>
      <c r="G424" s="72" t="s">
        <v>241</v>
      </c>
      <c r="H424" s="482" t="s">
        <v>197</v>
      </c>
      <c r="I424" s="537">
        <v>219.80304111000001</v>
      </c>
      <c r="J424" s="526"/>
      <c r="K424" s="333">
        <f t="shared" si="18"/>
        <v>200</v>
      </c>
      <c r="L424" s="534">
        <v>200</v>
      </c>
      <c r="M424" s="538"/>
      <c r="N424" s="247" t="e">
        <f>IF(L424="nio",0,IF(L424&gt;0,L424*I424/P424,0))*VLOOKUP(B424,'2-Kosten per locatie'!$A$14:$C$31,3,FALSE)</f>
        <v>#DIV/0!</v>
      </c>
      <c r="O424" s="247">
        <f>IF(M424&gt;0,M424*I424/Q424,0)*VLOOKUP(B424,'2-Kosten per locatie'!$A$14:$C$31,3,FALSE)</f>
        <v>0</v>
      </c>
      <c r="P424" s="334">
        <f>IF(L424="nio",0,IF(L424&gt;0,VLOOKUP(F424,'3-Productie normen'!A:O,VLOOKUP(L424,'3-Productie normen'!$B$38:$C$48,2,FALSE),FALSE)))</f>
        <v>0</v>
      </c>
      <c r="Q424" s="334">
        <f t="shared" si="19"/>
        <v>0</v>
      </c>
      <c r="R424" s="335" t="str">
        <f>VLOOKUP(F424,'3-Productie normen'!A:P,16,FALSE)</f>
        <v>L</v>
      </c>
      <c r="S424" s="335"/>
      <c r="U424" s="336">
        <f t="shared" si="20"/>
        <v>43960.608222000003</v>
      </c>
      <c r="V424" s="2"/>
    </row>
    <row r="425" spans="1:22" ht="14.1" customHeight="1">
      <c r="A425" s="75">
        <v>425</v>
      </c>
      <c r="B425" s="300" t="s">
        <v>41</v>
      </c>
      <c r="C425" s="481" t="s">
        <v>267</v>
      </c>
      <c r="D425" s="483" t="s">
        <v>726</v>
      </c>
      <c r="E425" s="536" t="s">
        <v>635</v>
      </c>
      <c r="F425" s="72" t="s">
        <v>100</v>
      </c>
      <c r="G425" s="72" t="s">
        <v>241</v>
      </c>
      <c r="H425" s="482" t="s">
        <v>197</v>
      </c>
      <c r="I425" s="537">
        <v>35.122653800000002</v>
      </c>
      <c r="J425" s="526"/>
      <c r="K425" s="333">
        <f t="shared" si="18"/>
        <v>200</v>
      </c>
      <c r="L425" s="534">
        <v>200</v>
      </c>
      <c r="M425" s="538"/>
      <c r="N425" s="247" t="e">
        <f>IF(L425="nio",0,IF(L425&gt;0,L425*I425/P425,0))*VLOOKUP(B425,'2-Kosten per locatie'!$A$14:$C$31,3,FALSE)</f>
        <v>#DIV/0!</v>
      </c>
      <c r="O425" s="247">
        <f>IF(M425&gt;0,M425*I425/Q425,0)*VLOOKUP(B425,'2-Kosten per locatie'!$A$14:$C$31,3,FALSE)</f>
        <v>0</v>
      </c>
      <c r="P425" s="334">
        <f>IF(L425="nio",0,IF(L425&gt;0,VLOOKUP(F425,'3-Productie normen'!A:O,VLOOKUP(L425,'3-Productie normen'!$B$38:$C$48,2,FALSE),FALSE)))</f>
        <v>0</v>
      </c>
      <c r="Q425" s="334">
        <f t="shared" si="19"/>
        <v>0</v>
      </c>
      <c r="R425" s="335" t="str">
        <f>VLOOKUP(F425,'3-Productie normen'!A:P,16,FALSE)</f>
        <v>L</v>
      </c>
      <c r="S425" s="335"/>
      <c r="U425" s="336">
        <f t="shared" si="20"/>
        <v>7024.5307600000006</v>
      </c>
      <c r="V425" s="2"/>
    </row>
    <row r="426" spans="1:22" ht="14.1" customHeight="1">
      <c r="A426" s="75">
        <v>426</v>
      </c>
      <c r="B426" s="300" t="s">
        <v>41</v>
      </c>
      <c r="C426" s="481" t="s">
        <v>267</v>
      </c>
      <c r="D426" s="483" t="s">
        <v>727</v>
      </c>
      <c r="E426" s="536" t="s">
        <v>728</v>
      </c>
      <c r="F426" s="300" t="s">
        <v>111</v>
      </c>
      <c r="G426" s="72" t="s">
        <v>241</v>
      </c>
      <c r="H426" s="482" t="s">
        <v>197</v>
      </c>
      <c r="I426" s="537">
        <v>16.46112686</v>
      </c>
      <c r="J426" s="526"/>
      <c r="K426" s="333">
        <f t="shared" si="18"/>
        <v>0</v>
      </c>
      <c r="L426" s="534" t="s">
        <v>148</v>
      </c>
      <c r="M426" s="538"/>
      <c r="N426" s="247">
        <f>IF(L426="nio",0,IF(L426&gt;0,L426*I426/P426,0))*VLOOKUP(B426,'2-Kosten per locatie'!$A$14:$C$31,3,FALSE)</f>
        <v>0</v>
      </c>
      <c r="O426" s="247">
        <f>IF(M426&gt;0,M426*I426/Q426,0)*VLOOKUP(B426,'2-Kosten per locatie'!$A$14:$C$31,3,FALSE)</f>
        <v>0</v>
      </c>
      <c r="P426" s="334">
        <f>IF(L426="nio",0,IF(L426&gt;0,VLOOKUP(F426,'3-Productie normen'!A:O,VLOOKUP(L426,'3-Productie normen'!$B$38:$C$48,2,FALSE),FALSE)))</f>
        <v>0</v>
      </c>
      <c r="Q426" s="334">
        <f t="shared" si="19"/>
        <v>0</v>
      </c>
      <c r="R426" s="335" t="str">
        <f>VLOOKUP(F426,'3-Productie normen'!A:P,16,FALSE)</f>
        <v>nvt</v>
      </c>
      <c r="S426" s="335"/>
      <c r="U426" s="336">
        <f t="shared" si="20"/>
        <v>0</v>
      </c>
      <c r="V426" s="2"/>
    </row>
    <row r="427" spans="1:22" ht="14.1" customHeight="1">
      <c r="A427" s="75">
        <v>427</v>
      </c>
      <c r="B427" s="300" t="s">
        <v>41</v>
      </c>
      <c r="C427" s="481" t="s">
        <v>267</v>
      </c>
      <c r="D427" s="483" t="s">
        <v>729</v>
      </c>
      <c r="E427" s="536" t="s">
        <v>633</v>
      </c>
      <c r="F427" s="72" t="s">
        <v>97</v>
      </c>
      <c r="G427" s="72" t="s">
        <v>241</v>
      </c>
      <c r="H427" s="482" t="s">
        <v>197</v>
      </c>
      <c r="I427" s="537">
        <v>54.150101749999997</v>
      </c>
      <c r="J427" s="526"/>
      <c r="K427" s="333">
        <f t="shared" si="18"/>
        <v>200</v>
      </c>
      <c r="L427" s="534">
        <v>200</v>
      </c>
      <c r="M427" s="538"/>
      <c r="N427" s="247" t="e">
        <f>IF(L427="nio",0,IF(L427&gt;0,L427*I427/P427,0))*VLOOKUP(B427,'2-Kosten per locatie'!$A$14:$C$31,3,FALSE)</f>
        <v>#DIV/0!</v>
      </c>
      <c r="O427" s="247">
        <f>IF(M427&gt;0,M427*I427/Q427,0)*VLOOKUP(B427,'2-Kosten per locatie'!$A$14:$C$31,3,FALSE)</f>
        <v>0</v>
      </c>
      <c r="P427" s="334">
        <f>IF(L427="nio",0,IF(L427&gt;0,VLOOKUP(F427,'3-Productie normen'!A:O,VLOOKUP(L427,'3-Productie normen'!$B$38:$C$48,2,FALSE),FALSE)))</f>
        <v>0</v>
      </c>
      <c r="Q427" s="334">
        <f t="shared" si="19"/>
        <v>0</v>
      </c>
      <c r="R427" s="335" t="str">
        <f>VLOOKUP(F427,'3-Productie normen'!A:P,16,FALSE)</f>
        <v>V</v>
      </c>
      <c r="S427" s="335"/>
      <c r="U427" s="336">
        <f t="shared" si="20"/>
        <v>10830.020349999999</v>
      </c>
      <c r="V427" s="2"/>
    </row>
    <row r="428" spans="1:22" ht="14.1" customHeight="1">
      <c r="A428" s="75">
        <v>428</v>
      </c>
      <c r="B428" s="300" t="s">
        <v>41</v>
      </c>
      <c r="C428" s="481" t="s">
        <v>267</v>
      </c>
      <c r="D428" s="483" t="s">
        <v>730</v>
      </c>
      <c r="E428" s="536" t="s">
        <v>633</v>
      </c>
      <c r="F428" s="72" t="s">
        <v>97</v>
      </c>
      <c r="G428" s="72" t="s">
        <v>241</v>
      </c>
      <c r="H428" s="482" t="s">
        <v>197</v>
      </c>
      <c r="I428" s="537">
        <v>27.488812339999999</v>
      </c>
      <c r="J428" s="526"/>
      <c r="K428" s="333">
        <f t="shared" si="18"/>
        <v>200</v>
      </c>
      <c r="L428" s="534">
        <v>200</v>
      </c>
      <c r="M428" s="538"/>
      <c r="N428" s="247" t="e">
        <f>IF(L428="nio",0,IF(L428&gt;0,L428*I428/P428,0))*VLOOKUP(B428,'2-Kosten per locatie'!$A$14:$C$31,3,FALSE)</f>
        <v>#DIV/0!</v>
      </c>
      <c r="O428" s="247">
        <f>IF(M428&gt;0,M428*I428/Q428,0)*VLOOKUP(B428,'2-Kosten per locatie'!$A$14:$C$31,3,FALSE)</f>
        <v>0</v>
      </c>
      <c r="P428" s="334">
        <f>IF(L428="nio",0,IF(L428&gt;0,VLOOKUP(F428,'3-Productie normen'!A:O,VLOOKUP(L428,'3-Productie normen'!$B$38:$C$48,2,FALSE),FALSE)))</f>
        <v>0</v>
      </c>
      <c r="Q428" s="334">
        <f t="shared" si="19"/>
        <v>0</v>
      </c>
      <c r="R428" s="335" t="str">
        <f>VLOOKUP(F428,'3-Productie normen'!A:P,16,FALSE)</f>
        <v>V</v>
      </c>
      <c r="S428" s="335"/>
      <c r="U428" s="336">
        <f t="shared" si="20"/>
        <v>5497.7624679999999</v>
      </c>
      <c r="V428" s="2"/>
    </row>
    <row r="429" spans="1:22" ht="14.1" customHeight="1">
      <c r="A429" s="75">
        <v>429</v>
      </c>
      <c r="B429" s="300" t="s">
        <v>41</v>
      </c>
      <c r="C429" s="481" t="s">
        <v>267</v>
      </c>
      <c r="D429" s="483" t="s">
        <v>731</v>
      </c>
      <c r="E429" s="536" t="s">
        <v>732</v>
      </c>
      <c r="F429" s="300" t="s">
        <v>111</v>
      </c>
      <c r="G429" s="72" t="s">
        <v>241</v>
      </c>
      <c r="H429" s="482" t="s">
        <v>197</v>
      </c>
      <c r="I429" s="537">
        <v>4.0724125600000001</v>
      </c>
      <c r="J429" s="526"/>
      <c r="K429" s="333">
        <f t="shared" si="18"/>
        <v>0</v>
      </c>
      <c r="L429" s="534" t="s">
        <v>148</v>
      </c>
      <c r="M429" s="538"/>
      <c r="N429" s="247">
        <f>IF(L429="nio",0,IF(L429&gt;0,L429*I429/P429,0))*VLOOKUP(B429,'2-Kosten per locatie'!$A$14:$C$31,3,FALSE)</f>
        <v>0</v>
      </c>
      <c r="O429" s="247">
        <f>IF(M429&gt;0,M429*I429/Q429,0)*VLOOKUP(B429,'2-Kosten per locatie'!$A$14:$C$31,3,FALSE)</f>
        <v>0</v>
      </c>
      <c r="P429" s="334">
        <f>IF(L429="nio",0,IF(L429&gt;0,VLOOKUP(F429,'3-Productie normen'!A:O,VLOOKUP(L429,'3-Productie normen'!$B$38:$C$48,2,FALSE),FALSE)))</f>
        <v>0</v>
      </c>
      <c r="Q429" s="334">
        <f t="shared" si="19"/>
        <v>0</v>
      </c>
      <c r="R429" s="335" t="str">
        <f>VLOOKUP(F429,'3-Productie normen'!A:P,16,FALSE)</f>
        <v>nvt</v>
      </c>
      <c r="S429" s="335"/>
      <c r="U429" s="336">
        <f t="shared" si="20"/>
        <v>0</v>
      </c>
      <c r="V429" s="2"/>
    </row>
    <row r="430" spans="1:22" ht="14.1" customHeight="1">
      <c r="A430" s="75">
        <v>430</v>
      </c>
      <c r="B430" s="300" t="s">
        <v>41</v>
      </c>
      <c r="C430" s="481" t="s">
        <v>267</v>
      </c>
      <c r="D430" s="483" t="s">
        <v>733</v>
      </c>
      <c r="E430" s="536" t="s">
        <v>732</v>
      </c>
      <c r="F430" s="300" t="s">
        <v>111</v>
      </c>
      <c r="G430" s="72" t="s">
        <v>241</v>
      </c>
      <c r="H430" s="482" t="s">
        <v>197</v>
      </c>
      <c r="I430" s="537">
        <v>2.2050749999999999</v>
      </c>
      <c r="J430" s="526"/>
      <c r="K430" s="333">
        <f t="shared" si="18"/>
        <v>0</v>
      </c>
      <c r="L430" s="534" t="s">
        <v>148</v>
      </c>
      <c r="M430" s="534"/>
      <c r="N430" s="247">
        <f>IF(L430="nio",0,IF(L430&gt;0,L430*I430/P430,0))*VLOOKUP(B430,'2-Kosten per locatie'!$A$14:$C$31,3,FALSE)</f>
        <v>0</v>
      </c>
      <c r="O430" s="247">
        <f>IF(M430&gt;0,M430*I430/Q430,0)*VLOOKUP(B430,'2-Kosten per locatie'!$A$14:$C$31,3,FALSE)</f>
        <v>0</v>
      </c>
      <c r="P430" s="334">
        <f>IF(L430="nio",0,IF(L430&gt;0,VLOOKUP(F430,'3-Productie normen'!A:O,VLOOKUP(L430,'3-Productie normen'!$B$38:$C$48,2,FALSE),FALSE)))</f>
        <v>0</v>
      </c>
      <c r="Q430" s="334">
        <f t="shared" si="19"/>
        <v>0</v>
      </c>
      <c r="R430" s="335" t="str">
        <f>VLOOKUP(F430,'3-Productie normen'!A:P,16,FALSE)</f>
        <v>nvt</v>
      </c>
      <c r="S430" s="335"/>
      <c r="U430" s="336">
        <f t="shared" si="20"/>
        <v>0</v>
      </c>
      <c r="V430" s="2"/>
    </row>
    <row r="431" spans="1:22" ht="14.1" customHeight="1">
      <c r="A431" s="75">
        <v>431</v>
      </c>
      <c r="B431" s="300" t="s">
        <v>41</v>
      </c>
      <c r="C431" s="481" t="s">
        <v>267</v>
      </c>
      <c r="D431" s="483" t="s">
        <v>734</v>
      </c>
      <c r="E431" s="536" t="s">
        <v>580</v>
      </c>
      <c r="F431" s="300" t="s">
        <v>110</v>
      </c>
      <c r="G431" s="72" t="s">
        <v>241</v>
      </c>
      <c r="H431" s="482" t="s">
        <v>197</v>
      </c>
      <c r="I431" s="537">
        <v>17.87882398</v>
      </c>
      <c r="J431" s="526"/>
      <c r="K431" s="333">
        <f t="shared" si="18"/>
        <v>200</v>
      </c>
      <c r="L431" s="534">
        <v>200</v>
      </c>
      <c r="M431" s="534"/>
      <c r="N431" s="247" t="e">
        <f>IF(L431="nio",0,IF(L431&gt;0,L431*I431/P431,0))*VLOOKUP(B431,'2-Kosten per locatie'!$A$14:$C$31,3,FALSE)</f>
        <v>#DIV/0!</v>
      </c>
      <c r="O431" s="247">
        <f>IF(M431&gt;0,M431*I431/Q431,0)*VLOOKUP(B431,'2-Kosten per locatie'!$A$14:$C$31,3,FALSE)</f>
        <v>0</v>
      </c>
      <c r="P431" s="334">
        <f>IF(L431="nio",0,IF(L431&gt;0,VLOOKUP(F431,'3-Productie normen'!A:O,VLOOKUP(L431,'3-Productie normen'!$B$38:$C$48,2,FALSE),FALSE)))</f>
        <v>0</v>
      </c>
      <c r="Q431" s="334">
        <f t="shared" si="19"/>
        <v>0</v>
      </c>
      <c r="R431" s="335" t="str">
        <f>VLOOKUP(F431,'3-Productie normen'!A:P,16,FALSE)</f>
        <v>B</v>
      </c>
      <c r="S431" s="335"/>
      <c r="U431" s="336">
        <f t="shared" si="20"/>
        <v>3575.7647959999999</v>
      </c>
      <c r="V431" s="2"/>
    </row>
    <row r="432" spans="1:22" ht="14.1" customHeight="1">
      <c r="A432" s="75">
        <v>432</v>
      </c>
      <c r="B432" s="300" t="s">
        <v>41</v>
      </c>
      <c r="C432" s="481" t="s">
        <v>267</v>
      </c>
      <c r="D432" s="483" t="s">
        <v>735</v>
      </c>
      <c r="E432" s="536" t="s">
        <v>633</v>
      </c>
      <c r="F432" s="72" t="s">
        <v>97</v>
      </c>
      <c r="G432" s="72" t="s">
        <v>241</v>
      </c>
      <c r="H432" s="482" t="s">
        <v>197</v>
      </c>
      <c r="I432" s="537">
        <v>75.02643587</v>
      </c>
      <c r="J432" s="526"/>
      <c r="K432" s="333">
        <f t="shared" si="18"/>
        <v>200</v>
      </c>
      <c r="L432" s="534">
        <v>200</v>
      </c>
      <c r="M432" s="534"/>
      <c r="N432" s="247" t="e">
        <f>IF(L432="nio",0,IF(L432&gt;0,L432*I432/P432,0))*VLOOKUP(B432,'2-Kosten per locatie'!$A$14:$C$31,3,FALSE)</f>
        <v>#DIV/0!</v>
      </c>
      <c r="O432" s="247">
        <f>IF(M432&gt;0,M432*I432/Q432,0)*VLOOKUP(B432,'2-Kosten per locatie'!$A$14:$C$31,3,FALSE)</f>
        <v>0</v>
      </c>
      <c r="P432" s="334">
        <f>IF(L432="nio",0,IF(L432&gt;0,VLOOKUP(F432,'3-Productie normen'!A:O,VLOOKUP(L432,'3-Productie normen'!$B$38:$C$48,2,FALSE),FALSE)))</f>
        <v>0</v>
      </c>
      <c r="Q432" s="334">
        <f t="shared" si="19"/>
        <v>0</v>
      </c>
      <c r="R432" s="335" t="str">
        <f>VLOOKUP(F432,'3-Productie normen'!A:P,16,FALSE)</f>
        <v>V</v>
      </c>
      <c r="S432" s="335"/>
      <c r="U432" s="336">
        <f t="shared" si="20"/>
        <v>15005.287174000001</v>
      </c>
      <c r="V432" s="2"/>
    </row>
    <row r="433" spans="1:22" ht="14.1" customHeight="1">
      <c r="A433" s="75">
        <v>433</v>
      </c>
      <c r="B433" s="300" t="s">
        <v>41</v>
      </c>
      <c r="C433" s="481" t="s">
        <v>267</v>
      </c>
      <c r="D433" s="483" t="s">
        <v>736</v>
      </c>
      <c r="E433" s="536" t="s">
        <v>608</v>
      </c>
      <c r="F433" s="300" t="s">
        <v>111</v>
      </c>
      <c r="G433" s="72" t="s">
        <v>187</v>
      </c>
      <c r="H433" s="482" t="s">
        <v>197</v>
      </c>
      <c r="I433" s="537">
        <v>10.65810667</v>
      </c>
      <c r="J433" s="526"/>
      <c r="K433" s="333">
        <f t="shared" si="18"/>
        <v>0</v>
      </c>
      <c r="L433" s="534" t="s">
        <v>148</v>
      </c>
      <c r="M433" s="534"/>
      <c r="N433" s="247">
        <f>IF(L433="nio",0,IF(L433&gt;0,L433*I433/P433,0))*VLOOKUP(B433,'2-Kosten per locatie'!$A$14:$C$31,3,FALSE)</f>
        <v>0</v>
      </c>
      <c r="O433" s="247">
        <f>IF(M433&gt;0,M433*I433/Q433,0)*VLOOKUP(B433,'2-Kosten per locatie'!$A$14:$C$31,3,FALSE)</f>
        <v>0</v>
      </c>
      <c r="P433" s="334">
        <f>IF(L433="nio",0,IF(L433&gt;0,VLOOKUP(F433,'3-Productie normen'!A:O,VLOOKUP(L433,'3-Productie normen'!$B$38:$C$48,2,FALSE),FALSE)))</f>
        <v>0</v>
      </c>
      <c r="Q433" s="334">
        <f t="shared" si="19"/>
        <v>0</v>
      </c>
      <c r="R433" s="335" t="str">
        <f>VLOOKUP(F433,'3-Productie normen'!A:P,16,FALSE)</f>
        <v>nvt</v>
      </c>
      <c r="S433" s="335"/>
      <c r="U433" s="336">
        <f t="shared" si="20"/>
        <v>0</v>
      </c>
      <c r="V433" s="2"/>
    </row>
    <row r="434" spans="1:22" ht="14.1" customHeight="1">
      <c r="A434" s="75">
        <v>434</v>
      </c>
      <c r="B434" s="300" t="s">
        <v>41</v>
      </c>
      <c r="C434" s="481" t="s">
        <v>267</v>
      </c>
      <c r="D434" s="483" t="s">
        <v>737</v>
      </c>
      <c r="E434" s="536" t="s">
        <v>108</v>
      </c>
      <c r="F434" s="72" t="s">
        <v>108</v>
      </c>
      <c r="G434" s="72" t="s">
        <v>241</v>
      </c>
      <c r="H434" s="482" t="s">
        <v>197</v>
      </c>
      <c r="I434" s="537">
        <v>12.31493109</v>
      </c>
      <c r="J434" s="526"/>
      <c r="K434" s="333">
        <f t="shared" si="18"/>
        <v>200</v>
      </c>
      <c r="L434" s="534">
        <v>200</v>
      </c>
      <c r="M434" s="538"/>
      <c r="N434" s="247" t="e">
        <f>IF(L434="nio",0,IF(L434&gt;0,L434*I434/P434,0))*VLOOKUP(B434,'2-Kosten per locatie'!$A$14:$C$31,3,FALSE)</f>
        <v>#DIV/0!</v>
      </c>
      <c r="O434" s="247">
        <f>IF(M434&gt;0,M434*I434/Q434,0)*VLOOKUP(B434,'2-Kosten per locatie'!$A$14:$C$31,3,FALSE)</f>
        <v>0</v>
      </c>
      <c r="P434" s="334">
        <f>IF(L434="nio",0,IF(L434&gt;0,VLOOKUP(F434,'3-Productie normen'!A:O,VLOOKUP(L434,'3-Productie normen'!$B$38:$C$48,2,FALSE),FALSE)))</f>
        <v>0</v>
      </c>
      <c r="Q434" s="334">
        <f t="shared" si="19"/>
        <v>0</v>
      </c>
      <c r="R434" s="335" t="str">
        <f>VLOOKUP(F434,'3-Productie normen'!A:P,16,FALSE)</f>
        <v>V</v>
      </c>
      <c r="S434" s="335"/>
      <c r="U434" s="336">
        <f t="shared" si="20"/>
        <v>2462.986218</v>
      </c>
      <c r="V434" s="2"/>
    </row>
    <row r="435" spans="1:22" ht="14.1" customHeight="1">
      <c r="A435" s="75">
        <v>435</v>
      </c>
      <c r="B435" s="300" t="s">
        <v>41</v>
      </c>
      <c r="C435" s="481" t="s">
        <v>267</v>
      </c>
      <c r="D435" s="483" t="s">
        <v>738</v>
      </c>
      <c r="E435" s="536" t="s">
        <v>108</v>
      </c>
      <c r="F435" s="72" t="s">
        <v>108</v>
      </c>
      <c r="G435" s="72" t="s">
        <v>241</v>
      </c>
      <c r="H435" s="482" t="s">
        <v>197</v>
      </c>
      <c r="I435" s="537">
        <v>13.09</v>
      </c>
      <c r="J435" s="526"/>
      <c r="K435" s="333">
        <f t="shared" si="18"/>
        <v>200</v>
      </c>
      <c r="L435" s="534">
        <v>200</v>
      </c>
      <c r="M435" s="538"/>
      <c r="N435" s="247" t="e">
        <f>IF(L435="nio",0,IF(L435&gt;0,L435*I435/P435,0))*VLOOKUP(B435,'2-Kosten per locatie'!$A$14:$C$31,3,FALSE)</f>
        <v>#DIV/0!</v>
      </c>
      <c r="O435" s="247">
        <f>IF(M435&gt;0,M435*I435/Q435,0)*VLOOKUP(B435,'2-Kosten per locatie'!$A$14:$C$31,3,FALSE)</f>
        <v>0</v>
      </c>
      <c r="P435" s="334">
        <f>IF(L435="nio",0,IF(L435&gt;0,VLOOKUP(F435,'3-Productie normen'!A:O,VLOOKUP(L435,'3-Productie normen'!$B$38:$C$48,2,FALSE),FALSE)))</f>
        <v>0</v>
      </c>
      <c r="Q435" s="334">
        <f t="shared" si="19"/>
        <v>0</v>
      </c>
      <c r="R435" s="335" t="str">
        <f>VLOOKUP(F435,'3-Productie normen'!A:P,16,FALSE)</f>
        <v>V</v>
      </c>
      <c r="S435" s="335"/>
      <c r="U435" s="336">
        <f t="shared" si="20"/>
        <v>2618</v>
      </c>
      <c r="V435" s="2"/>
    </row>
    <row r="436" spans="1:22" ht="14.1" customHeight="1">
      <c r="A436" s="75">
        <v>436</v>
      </c>
      <c r="B436" s="300" t="s">
        <v>41</v>
      </c>
      <c r="C436" s="481" t="s">
        <v>267</v>
      </c>
      <c r="D436" s="483" t="s">
        <v>739</v>
      </c>
      <c r="E436" s="536" t="s">
        <v>633</v>
      </c>
      <c r="F436" s="72" t="s">
        <v>97</v>
      </c>
      <c r="G436" s="72" t="s">
        <v>241</v>
      </c>
      <c r="H436" s="482" t="s">
        <v>197</v>
      </c>
      <c r="I436" s="537">
        <v>67.423264000000003</v>
      </c>
      <c r="J436" s="526"/>
      <c r="K436" s="333">
        <f t="shared" si="18"/>
        <v>200</v>
      </c>
      <c r="L436" s="534">
        <v>200</v>
      </c>
      <c r="M436" s="538"/>
      <c r="N436" s="247" t="e">
        <f>IF(L436="nio",0,IF(L436&gt;0,L436*I436/P436,0))*VLOOKUP(B436,'2-Kosten per locatie'!$A$14:$C$31,3,FALSE)</f>
        <v>#DIV/0!</v>
      </c>
      <c r="O436" s="247">
        <f>IF(M436&gt;0,M436*I436/Q436,0)*VLOOKUP(B436,'2-Kosten per locatie'!$A$14:$C$31,3,FALSE)</f>
        <v>0</v>
      </c>
      <c r="P436" s="334">
        <f>IF(L436="nio",0,IF(L436&gt;0,VLOOKUP(F436,'3-Productie normen'!A:O,VLOOKUP(L436,'3-Productie normen'!$B$38:$C$48,2,FALSE),FALSE)))</f>
        <v>0</v>
      </c>
      <c r="Q436" s="334">
        <f t="shared" si="19"/>
        <v>0</v>
      </c>
      <c r="R436" s="335" t="str">
        <f>VLOOKUP(F436,'3-Productie normen'!A:P,16,FALSE)</f>
        <v>V</v>
      </c>
      <c r="S436" s="335"/>
      <c r="U436" s="336">
        <f t="shared" si="20"/>
        <v>13484.6528</v>
      </c>
      <c r="V436" s="2"/>
    </row>
    <row r="437" spans="1:22" ht="14.1" customHeight="1">
      <c r="A437" s="75">
        <v>437</v>
      </c>
      <c r="B437" s="300" t="s">
        <v>41</v>
      </c>
      <c r="C437" s="481" t="s">
        <v>267</v>
      </c>
      <c r="D437" s="483" t="s">
        <v>740</v>
      </c>
      <c r="E437" s="536" t="s">
        <v>635</v>
      </c>
      <c r="F437" s="72" t="s">
        <v>100</v>
      </c>
      <c r="G437" s="72" t="s">
        <v>241</v>
      </c>
      <c r="H437" s="482" t="s">
        <v>197</v>
      </c>
      <c r="I437" s="537">
        <v>47.363574999999997</v>
      </c>
      <c r="J437" s="526"/>
      <c r="K437" s="333">
        <f t="shared" si="18"/>
        <v>200</v>
      </c>
      <c r="L437" s="534">
        <v>200</v>
      </c>
      <c r="M437" s="538"/>
      <c r="N437" s="247" t="e">
        <f>IF(L437="nio",0,IF(L437&gt;0,L437*I437/P437,0))*VLOOKUP(B437,'2-Kosten per locatie'!$A$14:$C$31,3,FALSE)</f>
        <v>#DIV/0!</v>
      </c>
      <c r="O437" s="247">
        <f>IF(M437&gt;0,M437*I437/Q437,0)*VLOOKUP(B437,'2-Kosten per locatie'!$A$14:$C$31,3,FALSE)</f>
        <v>0</v>
      </c>
      <c r="P437" s="334">
        <f>IF(L437="nio",0,IF(L437&gt;0,VLOOKUP(F437,'3-Productie normen'!A:O,VLOOKUP(L437,'3-Productie normen'!$B$38:$C$48,2,FALSE),FALSE)))</f>
        <v>0</v>
      </c>
      <c r="Q437" s="334">
        <f t="shared" si="19"/>
        <v>0</v>
      </c>
      <c r="R437" s="335" t="str">
        <f>VLOOKUP(F437,'3-Productie normen'!A:P,16,FALSE)</f>
        <v>L</v>
      </c>
      <c r="S437" s="335"/>
      <c r="U437" s="336">
        <f t="shared" si="20"/>
        <v>9472.7150000000001</v>
      </c>
      <c r="V437" s="2"/>
    </row>
    <row r="438" spans="1:22" ht="14.1" customHeight="1">
      <c r="A438" s="75">
        <v>438</v>
      </c>
      <c r="B438" s="300" t="s">
        <v>41</v>
      </c>
      <c r="C438" s="481" t="s">
        <v>267</v>
      </c>
      <c r="D438" s="483" t="s">
        <v>741</v>
      </c>
      <c r="E438" s="536" t="s">
        <v>742</v>
      </c>
      <c r="F438" s="300" t="s">
        <v>111</v>
      </c>
      <c r="G438" s="72" t="s">
        <v>241</v>
      </c>
      <c r="H438" s="482" t="s">
        <v>197</v>
      </c>
      <c r="I438" s="537">
        <v>53.45035</v>
      </c>
      <c r="J438" s="526"/>
      <c r="K438" s="333">
        <f t="shared" si="18"/>
        <v>0</v>
      </c>
      <c r="L438" s="534" t="s">
        <v>148</v>
      </c>
      <c r="M438" s="538"/>
      <c r="N438" s="247">
        <f>IF(L438="nio",0,IF(L438&gt;0,L438*I438/P438,0))*VLOOKUP(B438,'2-Kosten per locatie'!$A$14:$C$31,3,FALSE)</f>
        <v>0</v>
      </c>
      <c r="O438" s="247">
        <f>IF(M438&gt;0,M438*I438/Q438,0)*VLOOKUP(B438,'2-Kosten per locatie'!$A$14:$C$31,3,FALSE)</f>
        <v>0</v>
      </c>
      <c r="P438" s="334">
        <f>IF(L438="nio",0,IF(L438&gt;0,VLOOKUP(F438,'3-Productie normen'!A:O,VLOOKUP(L438,'3-Productie normen'!$B$38:$C$48,2,FALSE),FALSE)))</f>
        <v>0</v>
      </c>
      <c r="Q438" s="334">
        <f t="shared" si="19"/>
        <v>0</v>
      </c>
      <c r="R438" s="335" t="str">
        <f>VLOOKUP(F438,'3-Productie normen'!A:P,16,FALSE)</f>
        <v>nvt</v>
      </c>
      <c r="S438" s="335"/>
      <c r="U438" s="336">
        <f t="shared" si="20"/>
        <v>0</v>
      </c>
      <c r="V438" s="2"/>
    </row>
    <row r="439" spans="1:22" ht="14.1" customHeight="1">
      <c r="A439" s="75">
        <v>439</v>
      </c>
      <c r="B439" s="300" t="s">
        <v>41</v>
      </c>
      <c r="C439" s="481" t="s">
        <v>267</v>
      </c>
      <c r="D439" s="483" t="s">
        <v>743</v>
      </c>
      <c r="E439" s="536" t="s">
        <v>744</v>
      </c>
      <c r="F439" s="300" t="s">
        <v>111</v>
      </c>
      <c r="G439" s="72" t="s">
        <v>241</v>
      </c>
      <c r="H439" s="482" t="s">
        <v>197</v>
      </c>
      <c r="I439" s="537">
        <v>1.3968446699999999</v>
      </c>
      <c r="J439" s="526"/>
      <c r="K439" s="333">
        <f t="shared" si="18"/>
        <v>0</v>
      </c>
      <c r="L439" s="534" t="s">
        <v>148</v>
      </c>
      <c r="M439" s="538"/>
      <c r="N439" s="247">
        <f>IF(L439="nio",0,IF(L439&gt;0,L439*I439/P439,0))*VLOOKUP(B439,'2-Kosten per locatie'!$A$14:$C$31,3,FALSE)</f>
        <v>0</v>
      </c>
      <c r="O439" s="247">
        <f>IF(M439&gt;0,M439*I439/Q439,0)*VLOOKUP(B439,'2-Kosten per locatie'!$A$14:$C$31,3,FALSE)</f>
        <v>0</v>
      </c>
      <c r="P439" s="334">
        <f>IF(L439="nio",0,IF(L439&gt;0,VLOOKUP(F439,'3-Productie normen'!A:O,VLOOKUP(L439,'3-Productie normen'!$B$38:$C$48,2,FALSE),FALSE)))</f>
        <v>0</v>
      </c>
      <c r="Q439" s="334">
        <f t="shared" si="19"/>
        <v>0</v>
      </c>
      <c r="R439" s="335" t="str">
        <f>VLOOKUP(F439,'3-Productie normen'!A:P,16,FALSE)</f>
        <v>nvt</v>
      </c>
      <c r="S439" s="335"/>
      <c r="U439" s="336">
        <f t="shared" si="20"/>
        <v>0</v>
      </c>
      <c r="V439" s="2"/>
    </row>
    <row r="440" spans="1:22" ht="14.1" customHeight="1">
      <c r="A440" s="75">
        <v>440</v>
      </c>
      <c r="B440" s="300" t="s">
        <v>41</v>
      </c>
      <c r="C440" s="481" t="s">
        <v>267</v>
      </c>
      <c r="D440" s="483" t="s">
        <v>745</v>
      </c>
      <c r="E440" s="536" t="s">
        <v>746</v>
      </c>
      <c r="F440" s="300" t="s">
        <v>111</v>
      </c>
      <c r="G440" s="72" t="s">
        <v>241</v>
      </c>
      <c r="H440" s="482" t="s">
        <v>197</v>
      </c>
      <c r="I440" s="537">
        <v>15.458125089999999</v>
      </c>
      <c r="J440" s="526"/>
      <c r="K440" s="333">
        <f t="shared" si="18"/>
        <v>0</v>
      </c>
      <c r="L440" s="534" t="s">
        <v>148</v>
      </c>
      <c r="M440" s="538"/>
      <c r="N440" s="247">
        <f>IF(L440="nio",0,IF(L440&gt;0,L440*I440/P440,0))*VLOOKUP(B440,'2-Kosten per locatie'!$A$14:$C$31,3,FALSE)</f>
        <v>0</v>
      </c>
      <c r="O440" s="247">
        <f>IF(M440&gt;0,M440*I440/Q440,0)*VLOOKUP(B440,'2-Kosten per locatie'!$A$14:$C$31,3,FALSE)</f>
        <v>0</v>
      </c>
      <c r="P440" s="334">
        <f>IF(L440="nio",0,IF(L440&gt;0,VLOOKUP(F440,'3-Productie normen'!A:O,VLOOKUP(L440,'3-Productie normen'!$B$38:$C$48,2,FALSE),FALSE)))</f>
        <v>0</v>
      </c>
      <c r="Q440" s="334">
        <f t="shared" si="19"/>
        <v>0</v>
      </c>
      <c r="R440" s="335" t="str">
        <f>VLOOKUP(F440,'3-Productie normen'!A:P,16,FALSE)</f>
        <v>nvt</v>
      </c>
      <c r="S440" s="335"/>
      <c r="U440" s="336">
        <f t="shared" si="20"/>
        <v>0</v>
      </c>
      <c r="V440" s="2"/>
    </row>
    <row r="441" spans="1:22" ht="14.1" customHeight="1">
      <c r="A441" s="75">
        <v>441</v>
      </c>
      <c r="B441" s="300" t="s">
        <v>41</v>
      </c>
      <c r="C441" s="481" t="s">
        <v>267</v>
      </c>
      <c r="D441" s="483" t="s">
        <v>747</v>
      </c>
      <c r="E441" s="536" t="s">
        <v>748</v>
      </c>
      <c r="F441" s="300" t="s">
        <v>100</v>
      </c>
      <c r="G441" s="72" t="s">
        <v>241</v>
      </c>
      <c r="H441" s="482" t="s">
        <v>197</v>
      </c>
      <c r="I441" s="537">
        <v>16.86</v>
      </c>
      <c r="J441" s="526"/>
      <c r="K441" s="333">
        <f t="shared" si="18"/>
        <v>200</v>
      </c>
      <c r="L441" s="534">
        <v>200</v>
      </c>
      <c r="M441" s="538"/>
      <c r="N441" s="247" t="e">
        <f>IF(L441="nio",0,IF(L441&gt;0,L441*I441/P441,0))*VLOOKUP(B441,'2-Kosten per locatie'!$A$14:$C$31,3,FALSE)</f>
        <v>#DIV/0!</v>
      </c>
      <c r="O441" s="247">
        <f>IF(M441&gt;0,M441*I441/Q441,0)*VLOOKUP(B441,'2-Kosten per locatie'!$A$14:$C$31,3,FALSE)</f>
        <v>0</v>
      </c>
      <c r="P441" s="334">
        <f>IF(L441="nio",0,IF(L441&gt;0,VLOOKUP(F441,'3-Productie normen'!A:O,VLOOKUP(L441,'3-Productie normen'!$B$38:$C$48,2,FALSE),FALSE)))</f>
        <v>0</v>
      </c>
      <c r="Q441" s="334">
        <f t="shared" si="19"/>
        <v>0</v>
      </c>
      <c r="R441" s="335" t="str">
        <f>VLOOKUP(F441,'3-Productie normen'!A:P,16,FALSE)</f>
        <v>L</v>
      </c>
      <c r="S441" s="335"/>
      <c r="U441" s="336">
        <f t="shared" si="20"/>
        <v>3372</v>
      </c>
      <c r="V441" s="2"/>
    </row>
    <row r="442" spans="1:22" ht="14.1" customHeight="1">
      <c r="A442" s="75">
        <v>442</v>
      </c>
      <c r="B442" s="300" t="s">
        <v>41</v>
      </c>
      <c r="C442" s="481" t="s">
        <v>267</v>
      </c>
      <c r="D442" s="483" t="s">
        <v>749</v>
      </c>
      <c r="E442" s="536" t="s">
        <v>750</v>
      </c>
      <c r="F442" s="300" t="s">
        <v>100</v>
      </c>
      <c r="G442" s="72" t="s">
        <v>241</v>
      </c>
      <c r="H442" s="482" t="s">
        <v>197</v>
      </c>
      <c r="I442" s="537">
        <v>16.875</v>
      </c>
      <c r="J442" s="526"/>
      <c r="K442" s="333">
        <f t="shared" si="18"/>
        <v>200</v>
      </c>
      <c r="L442" s="534">
        <v>200</v>
      </c>
      <c r="M442" s="538"/>
      <c r="N442" s="247" t="e">
        <f>IF(L442="nio",0,IF(L442&gt;0,L442*I442/P442,0))*VLOOKUP(B442,'2-Kosten per locatie'!$A$14:$C$31,3,FALSE)</f>
        <v>#DIV/0!</v>
      </c>
      <c r="O442" s="247">
        <f>IF(M442&gt;0,M442*I442/Q442,0)*VLOOKUP(B442,'2-Kosten per locatie'!$A$14:$C$31,3,FALSE)</f>
        <v>0</v>
      </c>
      <c r="P442" s="334">
        <f>IF(L442="nio",0,IF(L442&gt;0,VLOOKUP(F442,'3-Productie normen'!A:O,VLOOKUP(L442,'3-Productie normen'!$B$38:$C$48,2,FALSE),FALSE)))</f>
        <v>0</v>
      </c>
      <c r="Q442" s="334">
        <f t="shared" si="19"/>
        <v>0</v>
      </c>
      <c r="R442" s="335" t="str">
        <f>VLOOKUP(F442,'3-Productie normen'!A:P,16,FALSE)</f>
        <v>L</v>
      </c>
      <c r="S442" s="335"/>
      <c r="U442" s="336">
        <f t="shared" si="20"/>
        <v>3375</v>
      </c>
      <c r="V442" s="2"/>
    </row>
    <row r="443" spans="1:22" ht="14.1" customHeight="1">
      <c r="A443" s="75">
        <v>443</v>
      </c>
      <c r="B443" s="300" t="s">
        <v>41</v>
      </c>
      <c r="C443" s="481" t="s">
        <v>267</v>
      </c>
      <c r="D443" s="483" t="s">
        <v>751</v>
      </c>
      <c r="E443" s="536" t="s">
        <v>689</v>
      </c>
      <c r="F443" s="300" t="s">
        <v>111</v>
      </c>
      <c r="G443" s="72" t="s">
        <v>241</v>
      </c>
      <c r="H443" s="482" t="s">
        <v>197</v>
      </c>
      <c r="I443" s="537">
        <v>0.33393499999999998</v>
      </c>
      <c r="J443" s="526"/>
      <c r="K443" s="333">
        <f t="shared" si="18"/>
        <v>0</v>
      </c>
      <c r="L443" s="534" t="s">
        <v>148</v>
      </c>
      <c r="M443" s="538"/>
      <c r="N443" s="247">
        <f>IF(L443="nio",0,IF(L443&gt;0,L443*I443/P443,0))*VLOOKUP(B443,'2-Kosten per locatie'!$A$14:$C$31,3,FALSE)</f>
        <v>0</v>
      </c>
      <c r="O443" s="247">
        <f>IF(M443&gt;0,M443*I443/Q443,0)*VLOOKUP(B443,'2-Kosten per locatie'!$A$14:$C$31,3,FALSE)</f>
        <v>0</v>
      </c>
      <c r="P443" s="334">
        <f>IF(L443="nio",0,IF(L443&gt;0,VLOOKUP(F443,'3-Productie normen'!A:O,VLOOKUP(L443,'3-Productie normen'!$B$38:$C$48,2,FALSE),FALSE)))</f>
        <v>0</v>
      </c>
      <c r="Q443" s="334">
        <f t="shared" si="19"/>
        <v>0</v>
      </c>
      <c r="R443" s="335" t="str">
        <f>VLOOKUP(F443,'3-Productie normen'!A:P,16,FALSE)</f>
        <v>nvt</v>
      </c>
      <c r="S443" s="335"/>
      <c r="U443" s="336">
        <f t="shared" si="20"/>
        <v>0</v>
      </c>
      <c r="V443" s="2"/>
    </row>
    <row r="444" spans="1:22" ht="14.1" customHeight="1">
      <c r="A444" s="75">
        <v>444</v>
      </c>
      <c r="B444" s="300" t="s">
        <v>41</v>
      </c>
      <c r="C444" s="481" t="s">
        <v>267</v>
      </c>
      <c r="D444" s="483" t="s">
        <v>752</v>
      </c>
      <c r="E444" s="536" t="s">
        <v>691</v>
      </c>
      <c r="F444" s="300" t="s">
        <v>106</v>
      </c>
      <c r="G444" s="72" t="s">
        <v>241</v>
      </c>
      <c r="H444" s="482" t="s">
        <v>188</v>
      </c>
      <c r="I444" s="537">
        <v>1.007036</v>
      </c>
      <c r="J444" s="526"/>
      <c r="K444" s="333">
        <f t="shared" si="18"/>
        <v>400</v>
      </c>
      <c r="L444" s="534">
        <v>200</v>
      </c>
      <c r="M444" s="538">
        <v>200</v>
      </c>
      <c r="N444" s="247" t="e">
        <f>IF(L444="nio",0,IF(L444&gt;0,L444*I444/P444,0))*VLOOKUP(B444,'2-Kosten per locatie'!$A$14:$C$31,3,FALSE)</f>
        <v>#DIV/0!</v>
      </c>
      <c r="O444" s="247" t="e">
        <f>IF(M444&gt;0,M444*I444/Q444,0)*VLOOKUP(B444,'2-Kosten per locatie'!$A$14:$C$31,3,FALSE)</f>
        <v>#DIV/0!</v>
      </c>
      <c r="P444" s="334">
        <f>IF(L444="nio",0,IF(L444&gt;0,VLOOKUP(F444,'3-Productie normen'!A:O,VLOOKUP(L444,'3-Productie normen'!$B$38:$C$48,2,FALSE),FALSE)))</f>
        <v>0</v>
      </c>
      <c r="Q444" s="334">
        <f t="shared" si="19"/>
        <v>0</v>
      </c>
      <c r="R444" s="335" t="str">
        <f>VLOOKUP(F444,'3-Productie normen'!A:P,16,FALSE)</f>
        <v>S</v>
      </c>
      <c r="S444" s="335"/>
      <c r="U444" s="336">
        <f t="shared" si="20"/>
        <v>402.81440000000003</v>
      </c>
      <c r="V444" s="2"/>
    </row>
    <row r="445" spans="1:22" ht="14.1" customHeight="1">
      <c r="A445" s="75">
        <v>445</v>
      </c>
      <c r="B445" s="300" t="s">
        <v>41</v>
      </c>
      <c r="C445" s="481" t="s">
        <v>267</v>
      </c>
      <c r="D445" s="483" t="s">
        <v>753</v>
      </c>
      <c r="E445" s="536" t="s">
        <v>691</v>
      </c>
      <c r="F445" s="300" t="s">
        <v>106</v>
      </c>
      <c r="G445" s="72" t="s">
        <v>241</v>
      </c>
      <c r="H445" s="482" t="s">
        <v>188</v>
      </c>
      <c r="I445" s="537">
        <v>1.0081199999999999</v>
      </c>
      <c r="J445" s="526"/>
      <c r="K445" s="333">
        <f t="shared" si="18"/>
        <v>400</v>
      </c>
      <c r="L445" s="534">
        <v>200</v>
      </c>
      <c r="M445" s="538">
        <v>200</v>
      </c>
      <c r="N445" s="247" t="e">
        <f>IF(L445="nio",0,IF(L445&gt;0,L445*I445/P445,0))*VLOOKUP(B445,'2-Kosten per locatie'!$A$14:$C$31,3,FALSE)</f>
        <v>#DIV/0!</v>
      </c>
      <c r="O445" s="247" t="e">
        <f>IF(M445&gt;0,M445*I445/Q445,0)*VLOOKUP(B445,'2-Kosten per locatie'!$A$14:$C$31,3,FALSE)</f>
        <v>#DIV/0!</v>
      </c>
      <c r="P445" s="334">
        <f>IF(L445="nio",0,IF(L445&gt;0,VLOOKUP(F445,'3-Productie normen'!A:O,VLOOKUP(L445,'3-Productie normen'!$B$38:$C$48,2,FALSE),FALSE)))</f>
        <v>0</v>
      </c>
      <c r="Q445" s="334">
        <f t="shared" si="19"/>
        <v>0</v>
      </c>
      <c r="R445" s="335" t="str">
        <f>VLOOKUP(F445,'3-Productie normen'!A:P,16,FALSE)</f>
        <v>S</v>
      </c>
      <c r="S445" s="335"/>
      <c r="U445" s="336">
        <f t="shared" si="20"/>
        <v>403.24799999999993</v>
      </c>
      <c r="V445" s="2"/>
    </row>
    <row r="446" spans="1:22" ht="14.1" customHeight="1">
      <c r="A446" s="75">
        <v>446</v>
      </c>
      <c r="B446" s="300" t="s">
        <v>41</v>
      </c>
      <c r="C446" s="481" t="s">
        <v>267</v>
      </c>
      <c r="D446" s="483" t="s">
        <v>754</v>
      </c>
      <c r="E446" s="536" t="s">
        <v>612</v>
      </c>
      <c r="F446" s="300" t="s">
        <v>106</v>
      </c>
      <c r="G446" s="72" t="s">
        <v>241</v>
      </c>
      <c r="H446" s="482" t="s">
        <v>188</v>
      </c>
      <c r="I446" s="537">
        <v>3.5261999999999998</v>
      </c>
      <c r="J446" s="526"/>
      <c r="K446" s="333">
        <f t="shared" si="18"/>
        <v>400</v>
      </c>
      <c r="L446" s="534">
        <v>200</v>
      </c>
      <c r="M446" s="538">
        <v>200</v>
      </c>
      <c r="N446" s="247" t="e">
        <f>IF(L446="nio",0,IF(L446&gt;0,L446*I446/P446,0))*VLOOKUP(B446,'2-Kosten per locatie'!$A$14:$C$31,3,FALSE)</f>
        <v>#DIV/0!</v>
      </c>
      <c r="O446" s="247" t="e">
        <f>IF(M446&gt;0,M446*I446/Q446,0)*VLOOKUP(B446,'2-Kosten per locatie'!$A$14:$C$31,3,FALSE)</f>
        <v>#DIV/0!</v>
      </c>
      <c r="P446" s="334">
        <f>IF(L446="nio",0,IF(L446&gt;0,VLOOKUP(F446,'3-Productie normen'!A:O,VLOOKUP(L446,'3-Productie normen'!$B$38:$C$48,2,FALSE),FALSE)))</f>
        <v>0</v>
      </c>
      <c r="Q446" s="334">
        <f t="shared" si="19"/>
        <v>0</v>
      </c>
      <c r="R446" s="335" t="str">
        <f>VLOOKUP(F446,'3-Productie normen'!A:P,16,FALSE)</f>
        <v>S</v>
      </c>
      <c r="S446" s="335"/>
      <c r="U446" s="336">
        <f t="shared" si="20"/>
        <v>1410.48</v>
      </c>
      <c r="V446" s="2"/>
    </row>
    <row r="447" spans="1:22" ht="14.1" customHeight="1">
      <c r="A447" s="75">
        <v>447</v>
      </c>
      <c r="B447" s="300" t="s">
        <v>41</v>
      </c>
      <c r="C447" s="481" t="s">
        <v>267</v>
      </c>
      <c r="D447" s="483" t="s">
        <v>755</v>
      </c>
      <c r="E447" s="536" t="s">
        <v>695</v>
      </c>
      <c r="F447" s="300" t="s">
        <v>106</v>
      </c>
      <c r="G447" s="72" t="s">
        <v>241</v>
      </c>
      <c r="H447" s="482" t="s">
        <v>188</v>
      </c>
      <c r="I447" s="537">
        <v>3.0585</v>
      </c>
      <c r="J447" s="526"/>
      <c r="K447" s="333">
        <f t="shared" si="18"/>
        <v>400</v>
      </c>
      <c r="L447" s="534">
        <v>200</v>
      </c>
      <c r="M447" s="538">
        <v>200</v>
      </c>
      <c r="N447" s="247" t="e">
        <f>IF(L447="nio",0,IF(L447&gt;0,L447*I447/P447,0))*VLOOKUP(B447,'2-Kosten per locatie'!$A$14:$C$31,3,FALSE)</f>
        <v>#DIV/0!</v>
      </c>
      <c r="O447" s="247" t="e">
        <f>IF(M447&gt;0,M447*I447/Q447,0)*VLOOKUP(B447,'2-Kosten per locatie'!$A$14:$C$31,3,FALSE)</f>
        <v>#DIV/0!</v>
      </c>
      <c r="P447" s="334">
        <f>IF(L447="nio",0,IF(L447&gt;0,VLOOKUP(F447,'3-Productie normen'!A:O,VLOOKUP(L447,'3-Productie normen'!$B$38:$C$48,2,FALSE),FALSE)))</f>
        <v>0</v>
      </c>
      <c r="Q447" s="334">
        <f t="shared" si="19"/>
        <v>0</v>
      </c>
      <c r="R447" s="335" t="str">
        <f>VLOOKUP(F447,'3-Productie normen'!A:P,16,FALSE)</f>
        <v>S</v>
      </c>
      <c r="S447" s="335"/>
      <c r="U447" s="336">
        <f t="shared" si="20"/>
        <v>1223.4000000000001</v>
      </c>
      <c r="V447" s="2"/>
    </row>
    <row r="448" spans="1:22" ht="14.1" customHeight="1">
      <c r="A448" s="75">
        <v>448</v>
      </c>
      <c r="B448" s="300" t="s">
        <v>41</v>
      </c>
      <c r="C448" s="481" t="s">
        <v>267</v>
      </c>
      <c r="D448" s="483" t="s">
        <v>756</v>
      </c>
      <c r="E448" s="536" t="s">
        <v>697</v>
      </c>
      <c r="F448" s="300" t="s">
        <v>106</v>
      </c>
      <c r="G448" s="72" t="s">
        <v>241</v>
      </c>
      <c r="H448" s="482" t="s">
        <v>188</v>
      </c>
      <c r="I448" s="537">
        <v>0.97650000000000003</v>
      </c>
      <c r="J448" s="526"/>
      <c r="K448" s="333">
        <f t="shared" si="18"/>
        <v>400</v>
      </c>
      <c r="L448" s="534">
        <v>200</v>
      </c>
      <c r="M448" s="538">
        <v>200</v>
      </c>
      <c r="N448" s="247" t="e">
        <f>IF(L448="nio",0,IF(L448&gt;0,L448*I448/P448,0))*VLOOKUP(B448,'2-Kosten per locatie'!$A$14:$C$31,3,FALSE)</f>
        <v>#DIV/0!</v>
      </c>
      <c r="O448" s="247" t="e">
        <f>IF(M448&gt;0,M448*I448/Q448,0)*VLOOKUP(B448,'2-Kosten per locatie'!$A$14:$C$31,3,FALSE)</f>
        <v>#DIV/0!</v>
      </c>
      <c r="P448" s="334">
        <f>IF(L448="nio",0,IF(L448&gt;0,VLOOKUP(F448,'3-Productie normen'!A:O,VLOOKUP(L448,'3-Productie normen'!$B$38:$C$48,2,FALSE),FALSE)))</f>
        <v>0</v>
      </c>
      <c r="Q448" s="334">
        <f t="shared" si="19"/>
        <v>0</v>
      </c>
      <c r="R448" s="335" t="str">
        <f>VLOOKUP(F448,'3-Productie normen'!A:P,16,FALSE)</f>
        <v>S</v>
      </c>
      <c r="S448" s="335"/>
      <c r="U448" s="336">
        <f t="shared" si="20"/>
        <v>390.6</v>
      </c>
      <c r="V448" s="2"/>
    </row>
    <row r="449" spans="1:22" ht="14.1" customHeight="1">
      <c r="A449" s="75">
        <v>449</v>
      </c>
      <c r="B449" s="300" t="s">
        <v>41</v>
      </c>
      <c r="C449" s="481" t="s">
        <v>267</v>
      </c>
      <c r="D449" s="483" t="s">
        <v>757</v>
      </c>
      <c r="E449" s="536" t="s">
        <v>697</v>
      </c>
      <c r="F449" s="300" t="s">
        <v>106</v>
      </c>
      <c r="G449" s="72" t="s">
        <v>241</v>
      </c>
      <c r="H449" s="482" t="s">
        <v>188</v>
      </c>
      <c r="I449" s="537">
        <v>0.97650000000000003</v>
      </c>
      <c r="J449" s="526"/>
      <c r="K449" s="333">
        <f t="shared" si="18"/>
        <v>400</v>
      </c>
      <c r="L449" s="534">
        <v>200</v>
      </c>
      <c r="M449" s="538">
        <v>200</v>
      </c>
      <c r="N449" s="247" t="e">
        <f>IF(L449="nio",0,IF(L449&gt;0,L449*I449/P449,0))*VLOOKUP(B449,'2-Kosten per locatie'!$A$14:$C$31,3,FALSE)</f>
        <v>#DIV/0!</v>
      </c>
      <c r="O449" s="247" t="e">
        <f>IF(M449&gt;0,M449*I449/Q449,0)*VLOOKUP(B449,'2-Kosten per locatie'!$A$14:$C$31,3,FALSE)</f>
        <v>#DIV/0!</v>
      </c>
      <c r="P449" s="334">
        <f>IF(L449="nio",0,IF(L449&gt;0,VLOOKUP(F449,'3-Productie normen'!A:O,VLOOKUP(L449,'3-Productie normen'!$B$38:$C$48,2,FALSE),FALSE)))</f>
        <v>0</v>
      </c>
      <c r="Q449" s="334">
        <f t="shared" si="19"/>
        <v>0</v>
      </c>
      <c r="R449" s="335" t="str">
        <f>VLOOKUP(F449,'3-Productie normen'!A:P,16,FALSE)</f>
        <v>S</v>
      </c>
      <c r="S449" s="335"/>
      <c r="U449" s="336">
        <f t="shared" si="20"/>
        <v>390.6</v>
      </c>
      <c r="V449" s="2"/>
    </row>
    <row r="450" spans="1:22" ht="14.1" customHeight="1">
      <c r="A450" s="75">
        <v>450</v>
      </c>
      <c r="B450" s="300" t="s">
        <v>41</v>
      </c>
      <c r="C450" s="481" t="s">
        <v>267</v>
      </c>
      <c r="D450" s="483" t="s">
        <v>758</v>
      </c>
      <c r="E450" s="536" t="s">
        <v>612</v>
      </c>
      <c r="F450" s="300" t="s">
        <v>106</v>
      </c>
      <c r="G450" s="72" t="s">
        <v>241</v>
      </c>
      <c r="H450" s="482" t="s">
        <v>188</v>
      </c>
      <c r="I450" s="537">
        <v>4.5351420400000002</v>
      </c>
      <c r="J450" s="526"/>
      <c r="K450" s="333">
        <f t="shared" si="18"/>
        <v>400</v>
      </c>
      <c r="L450" s="534">
        <v>200</v>
      </c>
      <c r="M450" s="538">
        <v>200</v>
      </c>
      <c r="N450" s="247" t="e">
        <f>IF(L450="nio",0,IF(L450&gt;0,L450*I450/P450,0))*VLOOKUP(B450,'2-Kosten per locatie'!$A$14:$C$31,3,FALSE)</f>
        <v>#DIV/0!</v>
      </c>
      <c r="O450" s="247" t="e">
        <f>IF(M450&gt;0,M450*I450/Q450,0)*VLOOKUP(B450,'2-Kosten per locatie'!$A$14:$C$31,3,FALSE)</f>
        <v>#DIV/0!</v>
      </c>
      <c r="P450" s="334">
        <f>IF(L450="nio",0,IF(L450&gt;0,VLOOKUP(F450,'3-Productie normen'!A:O,VLOOKUP(L450,'3-Productie normen'!$B$38:$C$48,2,FALSE),FALSE)))</f>
        <v>0</v>
      </c>
      <c r="Q450" s="334">
        <f t="shared" si="19"/>
        <v>0</v>
      </c>
      <c r="R450" s="335" t="str">
        <f>VLOOKUP(F450,'3-Productie normen'!A:P,16,FALSE)</f>
        <v>S</v>
      </c>
      <c r="S450" s="335"/>
      <c r="U450" s="336">
        <f t="shared" si="20"/>
        <v>1814.056816</v>
      </c>
      <c r="V450" s="2"/>
    </row>
    <row r="451" spans="1:22" ht="14.1" customHeight="1">
      <c r="A451" s="75">
        <v>451</v>
      </c>
      <c r="B451" s="300" t="s">
        <v>41</v>
      </c>
      <c r="C451" s="481" t="s">
        <v>267</v>
      </c>
      <c r="D451" s="483" t="s">
        <v>759</v>
      </c>
      <c r="E451" s="536" t="s">
        <v>717</v>
      </c>
      <c r="F451" s="300" t="s">
        <v>111</v>
      </c>
      <c r="G451" s="72" t="s">
        <v>241</v>
      </c>
      <c r="H451" s="482" t="s">
        <v>197</v>
      </c>
      <c r="I451" s="537">
        <v>2.38931585</v>
      </c>
      <c r="J451" s="526"/>
      <c r="K451" s="333">
        <f t="shared" si="18"/>
        <v>0</v>
      </c>
      <c r="L451" s="534" t="s">
        <v>148</v>
      </c>
      <c r="M451" s="538"/>
      <c r="N451" s="247">
        <f>IF(L451="nio",0,IF(L451&gt;0,L451*I451/P451,0))*VLOOKUP(B451,'2-Kosten per locatie'!$A$14:$C$31,3,FALSE)</f>
        <v>0</v>
      </c>
      <c r="O451" s="247">
        <f>IF(M451&gt;0,M451*I451/Q451,0)*VLOOKUP(B451,'2-Kosten per locatie'!$A$14:$C$31,3,FALSE)</f>
        <v>0</v>
      </c>
      <c r="P451" s="334">
        <f>IF(L451="nio",0,IF(L451&gt;0,VLOOKUP(F451,'3-Productie normen'!A:O,VLOOKUP(L451,'3-Productie normen'!$B$38:$C$48,2,FALSE),FALSE)))</f>
        <v>0</v>
      </c>
      <c r="Q451" s="334">
        <f t="shared" si="19"/>
        <v>0</v>
      </c>
      <c r="R451" s="335" t="str">
        <f>VLOOKUP(F451,'3-Productie normen'!A:P,16,FALSE)</f>
        <v>nvt</v>
      </c>
      <c r="S451" s="335"/>
      <c r="U451" s="336">
        <f t="shared" si="20"/>
        <v>0</v>
      </c>
      <c r="V451" s="2"/>
    </row>
    <row r="452" spans="1:22" ht="14.1" customHeight="1">
      <c r="A452" s="75">
        <v>452</v>
      </c>
      <c r="B452" s="300" t="s">
        <v>41</v>
      </c>
      <c r="C452" s="481" t="s">
        <v>267</v>
      </c>
      <c r="D452" s="483" t="s">
        <v>760</v>
      </c>
      <c r="E452" s="536" t="s">
        <v>689</v>
      </c>
      <c r="F452" s="300" t="s">
        <v>111</v>
      </c>
      <c r="G452" s="72" t="s">
        <v>241</v>
      </c>
      <c r="H452" s="482" t="s">
        <v>197</v>
      </c>
      <c r="I452" s="537">
        <v>0.77112000000000003</v>
      </c>
      <c r="J452" s="526"/>
      <c r="K452" s="333">
        <f t="shared" si="18"/>
        <v>0</v>
      </c>
      <c r="L452" s="534" t="s">
        <v>148</v>
      </c>
      <c r="M452" s="538"/>
      <c r="N452" s="247">
        <f>IF(L452="nio",0,IF(L452&gt;0,L452*I452/P452,0))*VLOOKUP(B452,'2-Kosten per locatie'!$A$14:$C$31,3,FALSE)</f>
        <v>0</v>
      </c>
      <c r="O452" s="247">
        <f>IF(M452&gt;0,M452*I452/Q452,0)*VLOOKUP(B452,'2-Kosten per locatie'!$A$14:$C$31,3,FALSE)</f>
        <v>0</v>
      </c>
      <c r="P452" s="334">
        <f>IF(L452="nio",0,IF(L452&gt;0,VLOOKUP(F452,'3-Productie normen'!A:O,VLOOKUP(L452,'3-Productie normen'!$B$38:$C$48,2,FALSE),FALSE)))</f>
        <v>0</v>
      </c>
      <c r="Q452" s="334">
        <f t="shared" si="19"/>
        <v>0</v>
      </c>
      <c r="R452" s="335" t="str">
        <f>VLOOKUP(F452,'3-Productie normen'!A:P,16,FALSE)</f>
        <v>nvt</v>
      </c>
      <c r="S452" s="335"/>
      <c r="U452" s="336">
        <f t="shared" si="20"/>
        <v>0</v>
      </c>
      <c r="V452" s="2"/>
    </row>
    <row r="453" spans="1:22" ht="14.1" customHeight="1">
      <c r="A453" s="75">
        <v>453</v>
      </c>
      <c r="B453" s="300" t="s">
        <v>41</v>
      </c>
      <c r="C453" s="481" t="s">
        <v>267</v>
      </c>
      <c r="D453" s="483" t="s">
        <v>761</v>
      </c>
      <c r="E453" s="536" t="s">
        <v>592</v>
      </c>
      <c r="F453" s="300" t="s">
        <v>100</v>
      </c>
      <c r="G453" s="72" t="s">
        <v>241</v>
      </c>
      <c r="H453" s="482" t="s">
        <v>197</v>
      </c>
      <c r="I453" s="537">
        <v>67.729127640000002</v>
      </c>
      <c r="J453" s="526"/>
      <c r="K453" s="333">
        <f t="shared" si="18"/>
        <v>200</v>
      </c>
      <c r="L453" s="534">
        <v>200</v>
      </c>
      <c r="M453" s="538"/>
      <c r="N453" s="247" t="e">
        <f>IF(L453="nio",0,IF(L453&gt;0,L453*I453/P453,0))*VLOOKUP(B453,'2-Kosten per locatie'!$A$14:$C$31,3,FALSE)</f>
        <v>#DIV/0!</v>
      </c>
      <c r="O453" s="247">
        <f>IF(M453&gt;0,M453*I453/Q453,0)*VLOOKUP(B453,'2-Kosten per locatie'!$A$14:$C$31,3,FALSE)</f>
        <v>0</v>
      </c>
      <c r="P453" s="334">
        <f>IF(L453="nio",0,IF(L453&gt;0,VLOOKUP(F453,'3-Productie normen'!A:O,VLOOKUP(L453,'3-Productie normen'!$B$38:$C$48,2,FALSE),FALSE)))</f>
        <v>0</v>
      </c>
      <c r="Q453" s="334">
        <f t="shared" si="19"/>
        <v>0</v>
      </c>
      <c r="R453" s="335" t="str">
        <f>VLOOKUP(F453,'3-Productie normen'!A:P,16,FALSE)</f>
        <v>L</v>
      </c>
      <c r="S453" s="335"/>
      <c r="U453" s="336">
        <f t="shared" si="20"/>
        <v>13545.825528000001</v>
      </c>
      <c r="V453" s="2"/>
    </row>
    <row r="454" spans="1:22" ht="14.1" customHeight="1">
      <c r="A454" s="75">
        <v>454</v>
      </c>
      <c r="B454" s="300" t="s">
        <v>41</v>
      </c>
      <c r="C454" s="481" t="s">
        <v>267</v>
      </c>
      <c r="D454" s="483" t="s">
        <v>762</v>
      </c>
      <c r="E454" s="536" t="s">
        <v>592</v>
      </c>
      <c r="F454" s="300" t="s">
        <v>100</v>
      </c>
      <c r="G454" s="72" t="s">
        <v>241</v>
      </c>
      <c r="H454" s="482" t="s">
        <v>197</v>
      </c>
      <c r="I454" s="537">
        <v>58.297797899999999</v>
      </c>
      <c r="J454" s="526"/>
      <c r="K454" s="333">
        <f t="shared" si="18"/>
        <v>200</v>
      </c>
      <c r="L454" s="534">
        <v>200</v>
      </c>
      <c r="M454" s="538"/>
      <c r="N454" s="247" t="e">
        <f>IF(L454="nio",0,IF(L454&gt;0,L454*I454/P454,0))*VLOOKUP(B454,'2-Kosten per locatie'!$A$14:$C$31,3,FALSE)</f>
        <v>#DIV/0!</v>
      </c>
      <c r="O454" s="247">
        <f>IF(M454&gt;0,M454*I454/Q454,0)*VLOOKUP(B454,'2-Kosten per locatie'!$A$14:$C$31,3,FALSE)</f>
        <v>0</v>
      </c>
      <c r="P454" s="334">
        <f>IF(L454="nio",0,IF(L454&gt;0,VLOOKUP(F454,'3-Productie normen'!A:O,VLOOKUP(L454,'3-Productie normen'!$B$38:$C$48,2,FALSE),FALSE)))</f>
        <v>0</v>
      </c>
      <c r="Q454" s="334">
        <f t="shared" si="19"/>
        <v>0</v>
      </c>
      <c r="R454" s="335" t="str">
        <f>VLOOKUP(F454,'3-Productie normen'!A:P,16,FALSE)</f>
        <v>L</v>
      </c>
      <c r="S454" s="335"/>
      <c r="U454" s="336">
        <f t="shared" si="20"/>
        <v>11659.559579999999</v>
      </c>
      <c r="V454" s="2"/>
    </row>
    <row r="455" spans="1:22" ht="14.1" customHeight="1">
      <c r="A455" s="75">
        <v>455</v>
      </c>
      <c r="B455" s="300" t="s">
        <v>41</v>
      </c>
      <c r="C455" s="481" t="s">
        <v>267</v>
      </c>
      <c r="D455" s="483" t="s">
        <v>763</v>
      </c>
      <c r="E455" s="536" t="s">
        <v>592</v>
      </c>
      <c r="F455" s="536" t="s">
        <v>100</v>
      </c>
      <c r="G455" s="72" t="s">
        <v>241</v>
      </c>
      <c r="H455" s="482" t="s">
        <v>197</v>
      </c>
      <c r="I455" s="537">
        <v>46.792797899999997</v>
      </c>
      <c r="J455" s="526"/>
      <c r="K455" s="333">
        <f t="shared" si="18"/>
        <v>200</v>
      </c>
      <c r="L455" s="534">
        <v>200</v>
      </c>
      <c r="M455" s="538"/>
      <c r="N455" s="247" t="e">
        <f>IF(L455="nio",0,IF(L455&gt;0,L455*I455/P455,0))*VLOOKUP(B455,'2-Kosten per locatie'!$A$14:$C$31,3,FALSE)</f>
        <v>#DIV/0!</v>
      </c>
      <c r="O455" s="247">
        <f>IF(M455&gt;0,M455*I455/Q455,0)*VLOOKUP(B455,'2-Kosten per locatie'!$A$14:$C$31,3,FALSE)</f>
        <v>0</v>
      </c>
      <c r="P455" s="334">
        <f>IF(L455="nio",0,IF(L455&gt;0,VLOOKUP(F455,'3-Productie normen'!A:O,VLOOKUP(L455,'3-Productie normen'!$B$38:$C$48,2,FALSE),FALSE)))</f>
        <v>0</v>
      </c>
      <c r="Q455" s="334">
        <f t="shared" si="19"/>
        <v>0</v>
      </c>
      <c r="R455" s="335" t="str">
        <f>VLOOKUP(F455,'3-Productie normen'!A:P,16,FALSE)</f>
        <v>L</v>
      </c>
      <c r="S455" s="335"/>
      <c r="U455" s="336">
        <f t="shared" si="20"/>
        <v>9358.5595799999992</v>
      </c>
      <c r="V455" s="2"/>
    </row>
    <row r="456" spans="1:22" ht="14.1" customHeight="1">
      <c r="A456" s="75">
        <v>456</v>
      </c>
      <c r="B456" s="300" t="s">
        <v>41</v>
      </c>
      <c r="C456" s="481" t="s">
        <v>267</v>
      </c>
      <c r="D456" s="483" t="s">
        <v>764</v>
      </c>
      <c r="E456" s="536" t="s">
        <v>765</v>
      </c>
      <c r="F456" s="536" t="s">
        <v>103</v>
      </c>
      <c r="G456" s="72" t="s">
        <v>241</v>
      </c>
      <c r="H456" s="482" t="s">
        <v>197</v>
      </c>
      <c r="I456" s="537">
        <v>88.837907479999998</v>
      </c>
      <c r="J456" s="526"/>
      <c r="K456" s="333">
        <f t="shared" ref="K456:K519" si="21">SUM(L456:M456)</f>
        <v>200</v>
      </c>
      <c r="L456" s="534">
        <v>200</v>
      </c>
      <c r="M456" s="538"/>
      <c r="N456" s="247" t="e">
        <f>IF(L456="nio",0,IF(L456&gt;0,L456*I456/P456,0))*VLOOKUP(B456,'2-Kosten per locatie'!$A$14:$C$31,3,FALSE)</f>
        <v>#DIV/0!</v>
      </c>
      <c r="O456" s="247">
        <f>IF(M456&gt;0,M456*I456/Q456,0)*VLOOKUP(B456,'2-Kosten per locatie'!$A$14:$C$31,3,FALSE)</f>
        <v>0</v>
      </c>
      <c r="P456" s="334">
        <f>IF(L456="nio",0,IF(L456&gt;0,VLOOKUP(F456,'3-Productie normen'!A:O,VLOOKUP(L456,'3-Productie normen'!$B$38:$C$48,2,FALSE),FALSE)))</f>
        <v>0</v>
      </c>
      <c r="Q456" s="334">
        <f t="shared" ref="Q456:Q519" si="22">IF(M456&gt;0,P456*$Q$8,0)</f>
        <v>0</v>
      </c>
      <c r="R456" s="335" t="str">
        <f>VLOOKUP(F456,'3-Productie normen'!A:P,16,FALSE)</f>
        <v>L</v>
      </c>
      <c r="S456" s="335"/>
      <c r="U456" s="336">
        <f t="shared" ref="U456:U519" si="23">K456*I456</f>
        <v>17767.581495999999</v>
      </c>
      <c r="V456" s="2"/>
    </row>
    <row r="457" spans="1:22" ht="14.1" customHeight="1">
      <c r="A457" s="75">
        <v>457</v>
      </c>
      <c r="B457" s="72" t="s">
        <v>41</v>
      </c>
      <c r="C457" s="539" t="s">
        <v>267</v>
      </c>
      <c r="D457" s="415" t="s">
        <v>766</v>
      </c>
      <c r="E457" s="72" t="s">
        <v>592</v>
      </c>
      <c r="F457" s="488" t="s">
        <v>100</v>
      </c>
      <c r="G457" s="72" t="s">
        <v>241</v>
      </c>
      <c r="H457" s="482" t="s">
        <v>197</v>
      </c>
      <c r="I457" s="537">
        <v>49.086649999999999</v>
      </c>
      <c r="J457" s="526"/>
      <c r="K457" s="333">
        <f t="shared" si="21"/>
        <v>200</v>
      </c>
      <c r="L457" s="534">
        <v>200</v>
      </c>
      <c r="M457" s="540"/>
      <c r="N457" s="247" t="e">
        <f>IF(L457="nio",0,IF(L457&gt;0,L457*I457/P457,0))*VLOOKUP(B457,'2-Kosten per locatie'!$A$14:$C$31,3,FALSE)</f>
        <v>#DIV/0!</v>
      </c>
      <c r="O457" s="247">
        <f>IF(M457&gt;0,M457*I457/Q457,0)*VLOOKUP(B457,'2-Kosten per locatie'!$A$14:$C$31,3,FALSE)</f>
        <v>0</v>
      </c>
      <c r="P457" s="334">
        <f>IF(L457="nio",0,IF(L457&gt;0,VLOOKUP(F457,'3-Productie normen'!A:O,VLOOKUP(L457,'3-Productie normen'!$B$38:$C$48,2,FALSE),FALSE)))</f>
        <v>0</v>
      </c>
      <c r="Q457" s="334">
        <f t="shared" si="22"/>
        <v>0</v>
      </c>
      <c r="R457" s="335" t="str">
        <f>VLOOKUP(F457,'3-Productie normen'!A:P,16,FALSE)</f>
        <v>L</v>
      </c>
      <c r="S457" s="335"/>
      <c r="U457" s="336">
        <f t="shared" si="23"/>
        <v>9817.33</v>
      </c>
      <c r="V457" s="2"/>
    </row>
    <row r="458" spans="1:22" ht="14.1" customHeight="1">
      <c r="A458" s="75">
        <v>458</v>
      </c>
      <c r="B458" s="72" t="s">
        <v>41</v>
      </c>
      <c r="C458" s="539" t="s">
        <v>267</v>
      </c>
      <c r="D458" s="415" t="s">
        <v>767</v>
      </c>
      <c r="E458" s="72" t="s">
        <v>768</v>
      </c>
      <c r="F458" s="488" t="s">
        <v>103</v>
      </c>
      <c r="G458" s="72" t="s">
        <v>241</v>
      </c>
      <c r="H458" s="482" t="s">
        <v>197</v>
      </c>
      <c r="I458" s="537">
        <v>97.181873019999998</v>
      </c>
      <c r="J458" s="526"/>
      <c r="K458" s="333">
        <f t="shared" si="21"/>
        <v>200</v>
      </c>
      <c r="L458" s="534">
        <v>200</v>
      </c>
      <c r="M458" s="534"/>
      <c r="N458" s="247" t="e">
        <f>IF(L458="nio",0,IF(L458&gt;0,L458*I458/P458,0))*VLOOKUP(B458,'2-Kosten per locatie'!$A$14:$C$31,3,FALSE)</f>
        <v>#DIV/0!</v>
      </c>
      <c r="O458" s="247">
        <f>IF(M458&gt;0,M458*I458/Q458,0)*VLOOKUP(B458,'2-Kosten per locatie'!$A$14:$C$31,3,FALSE)</f>
        <v>0</v>
      </c>
      <c r="P458" s="334">
        <f>IF(L458="nio",0,IF(L458&gt;0,VLOOKUP(F458,'3-Productie normen'!A:O,VLOOKUP(L458,'3-Productie normen'!$B$38:$C$48,2,FALSE),FALSE)))</f>
        <v>0</v>
      </c>
      <c r="Q458" s="334">
        <f t="shared" si="22"/>
        <v>0</v>
      </c>
      <c r="R458" s="335" t="str">
        <f>VLOOKUP(F458,'3-Productie normen'!A:P,16,FALSE)</f>
        <v>L</v>
      </c>
      <c r="S458" s="335"/>
      <c r="U458" s="336">
        <f t="shared" si="23"/>
        <v>19436.374604000001</v>
      </c>
      <c r="V458" s="2"/>
    </row>
    <row r="459" spans="1:22" ht="14.1" customHeight="1">
      <c r="A459" s="75">
        <v>459</v>
      </c>
      <c r="B459" s="72" t="s">
        <v>41</v>
      </c>
      <c r="C459" s="539" t="s">
        <v>267</v>
      </c>
      <c r="D459" s="415" t="s">
        <v>769</v>
      </c>
      <c r="E459" s="72" t="s">
        <v>770</v>
      </c>
      <c r="F459" s="300" t="s">
        <v>103</v>
      </c>
      <c r="G459" s="72" t="s">
        <v>241</v>
      </c>
      <c r="H459" s="482" t="s">
        <v>197</v>
      </c>
      <c r="I459" s="537">
        <v>82.501141680000003</v>
      </c>
      <c r="J459" s="526"/>
      <c r="K459" s="333">
        <f t="shared" si="21"/>
        <v>200</v>
      </c>
      <c r="L459" s="534">
        <v>200</v>
      </c>
      <c r="M459" s="534"/>
      <c r="N459" s="247" t="e">
        <f>IF(L459="nio",0,IF(L459&gt;0,L459*I459/P459,0))*VLOOKUP(B459,'2-Kosten per locatie'!$A$14:$C$31,3,FALSE)</f>
        <v>#DIV/0!</v>
      </c>
      <c r="O459" s="247">
        <f>IF(M459&gt;0,M459*I459/Q459,0)*VLOOKUP(B459,'2-Kosten per locatie'!$A$14:$C$31,3,FALSE)</f>
        <v>0</v>
      </c>
      <c r="P459" s="334">
        <f>IF(L459="nio",0,IF(L459&gt;0,VLOOKUP(F459,'3-Productie normen'!A:O,VLOOKUP(L459,'3-Productie normen'!$B$38:$C$48,2,FALSE),FALSE)))</f>
        <v>0</v>
      </c>
      <c r="Q459" s="334">
        <f t="shared" si="22"/>
        <v>0</v>
      </c>
      <c r="R459" s="335" t="str">
        <f>VLOOKUP(F459,'3-Productie normen'!A:P,16,FALSE)</f>
        <v>L</v>
      </c>
      <c r="S459" s="335"/>
      <c r="U459" s="336">
        <f t="shared" si="23"/>
        <v>16500.228336</v>
      </c>
      <c r="V459" s="2"/>
    </row>
    <row r="460" spans="1:22" ht="14.1" customHeight="1">
      <c r="A460" s="75">
        <v>460</v>
      </c>
      <c r="B460" s="72" t="s">
        <v>41</v>
      </c>
      <c r="C460" s="539" t="s">
        <v>267</v>
      </c>
      <c r="D460" s="415" t="s">
        <v>771</v>
      </c>
      <c r="E460" s="72" t="s">
        <v>592</v>
      </c>
      <c r="F460" s="72" t="s">
        <v>100</v>
      </c>
      <c r="G460" s="72" t="s">
        <v>241</v>
      </c>
      <c r="H460" s="482" t="s">
        <v>197</v>
      </c>
      <c r="I460" s="537">
        <v>51.799500000000002</v>
      </c>
      <c r="J460" s="526"/>
      <c r="K460" s="333">
        <f t="shared" si="21"/>
        <v>200</v>
      </c>
      <c r="L460" s="534">
        <v>200</v>
      </c>
      <c r="M460" s="534"/>
      <c r="N460" s="247" t="e">
        <f>IF(L460="nio",0,IF(L460&gt;0,L460*I460/P460,0))*VLOOKUP(B460,'2-Kosten per locatie'!$A$14:$C$31,3,FALSE)</f>
        <v>#DIV/0!</v>
      </c>
      <c r="O460" s="247">
        <f>IF(M460&gt;0,M460*I460/Q460,0)*VLOOKUP(B460,'2-Kosten per locatie'!$A$14:$C$31,3,FALSE)</f>
        <v>0</v>
      </c>
      <c r="P460" s="334">
        <f>IF(L460="nio",0,IF(L460&gt;0,VLOOKUP(F460,'3-Productie normen'!A:O,VLOOKUP(L460,'3-Productie normen'!$B$38:$C$48,2,FALSE),FALSE)))</f>
        <v>0</v>
      </c>
      <c r="Q460" s="334">
        <f t="shared" si="22"/>
        <v>0</v>
      </c>
      <c r="R460" s="335" t="str">
        <f>VLOOKUP(F460,'3-Productie normen'!A:P,16,FALSE)</f>
        <v>L</v>
      </c>
      <c r="S460" s="335"/>
      <c r="U460" s="336">
        <f t="shared" si="23"/>
        <v>10359.9</v>
      </c>
      <c r="V460" s="2"/>
    </row>
    <row r="461" spans="1:22" ht="14.1" customHeight="1">
      <c r="A461" s="75">
        <v>461</v>
      </c>
      <c r="B461" s="72" t="s">
        <v>41</v>
      </c>
      <c r="C461" s="539" t="s">
        <v>267</v>
      </c>
      <c r="D461" s="415" t="s">
        <v>772</v>
      </c>
      <c r="E461" s="72" t="s">
        <v>592</v>
      </c>
      <c r="F461" s="72" t="s">
        <v>100</v>
      </c>
      <c r="G461" s="72" t="s">
        <v>241</v>
      </c>
      <c r="H461" s="482" t="s">
        <v>197</v>
      </c>
      <c r="I461" s="537">
        <v>50.289000000000001</v>
      </c>
      <c r="J461" s="526"/>
      <c r="K461" s="333">
        <f t="shared" si="21"/>
        <v>200</v>
      </c>
      <c r="L461" s="534">
        <v>200</v>
      </c>
      <c r="M461" s="534"/>
      <c r="N461" s="247" t="e">
        <f>IF(L461="nio",0,IF(L461&gt;0,L461*I461/P461,0))*VLOOKUP(B461,'2-Kosten per locatie'!$A$14:$C$31,3,FALSE)</f>
        <v>#DIV/0!</v>
      </c>
      <c r="O461" s="247">
        <f>IF(M461&gt;0,M461*I461/Q461,0)*VLOOKUP(B461,'2-Kosten per locatie'!$A$14:$C$31,3,FALSE)</f>
        <v>0</v>
      </c>
      <c r="P461" s="334">
        <f>IF(L461="nio",0,IF(L461&gt;0,VLOOKUP(F461,'3-Productie normen'!A:O,VLOOKUP(L461,'3-Productie normen'!$B$38:$C$48,2,FALSE),FALSE)))</f>
        <v>0</v>
      </c>
      <c r="Q461" s="334">
        <f t="shared" si="22"/>
        <v>0</v>
      </c>
      <c r="R461" s="335" t="str">
        <f>VLOOKUP(F461,'3-Productie normen'!A:P,16,FALSE)</f>
        <v>L</v>
      </c>
      <c r="S461" s="335"/>
      <c r="U461" s="336">
        <f t="shared" si="23"/>
        <v>10057.800000000001</v>
      </c>
      <c r="V461" s="2"/>
    </row>
    <row r="462" spans="1:22" ht="14.1" customHeight="1">
      <c r="A462" s="75">
        <v>462</v>
      </c>
      <c r="B462" s="72" t="s">
        <v>41</v>
      </c>
      <c r="C462" s="539" t="s">
        <v>267</v>
      </c>
      <c r="D462" s="415" t="s">
        <v>773</v>
      </c>
      <c r="E462" s="72" t="s">
        <v>592</v>
      </c>
      <c r="F462" s="72" t="s">
        <v>100</v>
      </c>
      <c r="G462" s="72" t="s">
        <v>241</v>
      </c>
      <c r="H462" s="482" t="s">
        <v>197</v>
      </c>
      <c r="I462" s="537">
        <v>51.334000000000003</v>
      </c>
      <c r="J462" s="526"/>
      <c r="K462" s="333">
        <f t="shared" si="21"/>
        <v>200</v>
      </c>
      <c r="L462" s="534">
        <v>200</v>
      </c>
      <c r="M462" s="534"/>
      <c r="N462" s="247" t="e">
        <f>IF(L462="nio",0,IF(L462&gt;0,L462*I462/P462,0))*VLOOKUP(B462,'2-Kosten per locatie'!$A$14:$C$31,3,FALSE)</f>
        <v>#DIV/0!</v>
      </c>
      <c r="O462" s="247">
        <f>IF(M462&gt;0,M462*I462/Q462,0)*VLOOKUP(B462,'2-Kosten per locatie'!$A$14:$C$31,3,FALSE)</f>
        <v>0</v>
      </c>
      <c r="P462" s="334">
        <f>IF(L462="nio",0,IF(L462&gt;0,VLOOKUP(F462,'3-Productie normen'!A:O,VLOOKUP(L462,'3-Productie normen'!$B$38:$C$48,2,FALSE),FALSE)))</f>
        <v>0</v>
      </c>
      <c r="Q462" s="334">
        <f t="shared" si="22"/>
        <v>0</v>
      </c>
      <c r="R462" s="335" t="str">
        <f>VLOOKUP(F462,'3-Productie normen'!A:P,16,FALSE)</f>
        <v>L</v>
      </c>
      <c r="S462" s="335"/>
      <c r="U462" s="336">
        <f t="shared" si="23"/>
        <v>10266.800000000001</v>
      </c>
      <c r="V462" s="2"/>
    </row>
    <row r="463" spans="1:22" ht="14.1" customHeight="1">
      <c r="A463" s="75">
        <v>463</v>
      </c>
      <c r="B463" s="72" t="s">
        <v>41</v>
      </c>
      <c r="C463" s="539" t="s">
        <v>267</v>
      </c>
      <c r="D463" s="415" t="s">
        <v>774</v>
      </c>
      <c r="E463" s="72" t="s">
        <v>592</v>
      </c>
      <c r="F463" s="72" t="s">
        <v>100</v>
      </c>
      <c r="G463" s="72" t="s">
        <v>241</v>
      </c>
      <c r="H463" s="482" t="s">
        <v>197</v>
      </c>
      <c r="I463" s="537">
        <v>51.73</v>
      </c>
      <c r="J463" s="526"/>
      <c r="K463" s="333">
        <f t="shared" si="21"/>
        <v>200</v>
      </c>
      <c r="L463" s="534">
        <v>200</v>
      </c>
      <c r="M463" s="534"/>
      <c r="N463" s="247" t="e">
        <f>IF(L463="nio",0,IF(L463&gt;0,L463*I463/P463,0))*VLOOKUP(B463,'2-Kosten per locatie'!$A$14:$C$31,3,FALSE)</f>
        <v>#DIV/0!</v>
      </c>
      <c r="O463" s="247">
        <f>IF(M463&gt;0,M463*I463/Q463,0)*VLOOKUP(B463,'2-Kosten per locatie'!$A$14:$C$31,3,FALSE)</f>
        <v>0</v>
      </c>
      <c r="P463" s="334">
        <f>IF(L463="nio",0,IF(L463&gt;0,VLOOKUP(F463,'3-Productie normen'!A:O,VLOOKUP(L463,'3-Productie normen'!$B$38:$C$48,2,FALSE),FALSE)))</f>
        <v>0</v>
      </c>
      <c r="Q463" s="334">
        <f t="shared" si="22"/>
        <v>0</v>
      </c>
      <c r="R463" s="335" t="str">
        <f>VLOOKUP(F463,'3-Productie normen'!A:P,16,FALSE)</f>
        <v>L</v>
      </c>
      <c r="S463" s="335"/>
      <c r="U463" s="336">
        <f t="shared" si="23"/>
        <v>10346</v>
      </c>
      <c r="V463" s="2"/>
    </row>
    <row r="464" spans="1:22" ht="14.1" customHeight="1">
      <c r="A464" s="75">
        <v>464</v>
      </c>
      <c r="B464" s="72" t="s">
        <v>41</v>
      </c>
      <c r="C464" s="539" t="s">
        <v>267</v>
      </c>
      <c r="D464" s="415" t="s">
        <v>775</v>
      </c>
      <c r="E464" s="72" t="s">
        <v>592</v>
      </c>
      <c r="F464" s="72" t="s">
        <v>100</v>
      </c>
      <c r="G464" s="72" t="s">
        <v>241</v>
      </c>
      <c r="H464" s="482" t="s">
        <v>197</v>
      </c>
      <c r="I464" s="537">
        <v>51.334000000000003</v>
      </c>
      <c r="J464" s="526"/>
      <c r="K464" s="333">
        <f t="shared" si="21"/>
        <v>200</v>
      </c>
      <c r="L464" s="534">
        <v>200</v>
      </c>
      <c r="M464" s="540"/>
      <c r="N464" s="247" t="e">
        <f>IF(L464="nio",0,IF(L464&gt;0,L464*I464/P464,0))*VLOOKUP(B464,'2-Kosten per locatie'!$A$14:$C$31,3,FALSE)</f>
        <v>#DIV/0!</v>
      </c>
      <c r="O464" s="247">
        <f>IF(M464&gt;0,M464*I464/Q464,0)*VLOOKUP(B464,'2-Kosten per locatie'!$A$14:$C$31,3,FALSE)</f>
        <v>0</v>
      </c>
      <c r="P464" s="334">
        <f>IF(L464="nio",0,IF(L464&gt;0,VLOOKUP(F464,'3-Productie normen'!A:O,VLOOKUP(L464,'3-Productie normen'!$B$38:$C$48,2,FALSE),FALSE)))</f>
        <v>0</v>
      </c>
      <c r="Q464" s="334">
        <f t="shared" si="22"/>
        <v>0</v>
      </c>
      <c r="R464" s="335" t="str">
        <f>VLOOKUP(F464,'3-Productie normen'!A:P,16,FALSE)</f>
        <v>L</v>
      </c>
      <c r="S464" s="335"/>
      <c r="U464" s="336">
        <f t="shared" si="23"/>
        <v>10266.800000000001</v>
      </c>
      <c r="V464" s="2"/>
    </row>
    <row r="465" spans="1:22" ht="14.1" customHeight="1">
      <c r="A465" s="75">
        <v>465</v>
      </c>
      <c r="B465" s="72" t="s">
        <v>41</v>
      </c>
      <c r="C465" s="539" t="s">
        <v>267</v>
      </c>
      <c r="D465" s="415" t="s">
        <v>776</v>
      </c>
      <c r="E465" s="72" t="s">
        <v>592</v>
      </c>
      <c r="F465" s="72" t="s">
        <v>100</v>
      </c>
      <c r="G465" s="72" t="s">
        <v>241</v>
      </c>
      <c r="H465" s="482" t="s">
        <v>197</v>
      </c>
      <c r="I465" s="537">
        <v>52.070999999999998</v>
      </c>
      <c r="J465" s="526"/>
      <c r="K465" s="333">
        <f t="shared" si="21"/>
        <v>200</v>
      </c>
      <c r="L465" s="534">
        <v>200</v>
      </c>
      <c r="M465" s="534"/>
      <c r="N465" s="247" t="e">
        <f>IF(L465="nio",0,IF(L465&gt;0,L465*I465/P465,0))*VLOOKUP(B465,'2-Kosten per locatie'!$A$14:$C$31,3,FALSE)</f>
        <v>#DIV/0!</v>
      </c>
      <c r="O465" s="247">
        <f>IF(M465&gt;0,M465*I465/Q465,0)*VLOOKUP(B465,'2-Kosten per locatie'!$A$14:$C$31,3,FALSE)</f>
        <v>0</v>
      </c>
      <c r="P465" s="334">
        <f>IF(L465="nio",0,IF(L465&gt;0,VLOOKUP(F465,'3-Productie normen'!A:O,VLOOKUP(L465,'3-Productie normen'!$B$38:$C$48,2,FALSE),FALSE)))</f>
        <v>0</v>
      </c>
      <c r="Q465" s="334">
        <f t="shared" si="22"/>
        <v>0</v>
      </c>
      <c r="R465" s="335" t="str">
        <f>VLOOKUP(F465,'3-Productie normen'!A:P,16,FALSE)</f>
        <v>L</v>
      </c>
      <c r="S465" s="335"/>
      <c r="U465" s="336">
        <f t="shared" si="23"/>
        <v>10414.199999999999</v>
      </c>
      <c r="V465" s="2"/>
    </row>
    <row r="466" spans="1:22" ht="14.1" customHeight="1">
      <c r="A466" s="75">
        <v>466</v>
      </c>
      <c r="B466" s="72" t="s">
        <v>41</v>
      </c>
      <c r="C466" s="539" t="s">
        <v>267</v>
      </c>
      <c r="D466" s="415" t="s">
        <v>777</v>
      </c>
      <c r="E466" s="72" t="s">
        <v>778</v>
      </c>
      <c r="F466" s="72" t="s">
        <v>103</v>
      </c>
      <c r="G466" s="72" t="s">
        <v>241</v>
      </c>
      <c r="H466" s="482" t="s">
        <v>197</v>
      </c>
      <c r="I466" s="537">
        <v>85.602599999999995</v>
      </c>
      <c r="J466" s="526"/>
      <c r="K466" s="333">
        <f t="shared" si="21"/>
        <v>200</v>
      </c>
      <c r="L466" s="534">
        <v>200</v>
      </c>
      <c r="M466" s="534"/>
      <c r="N466" s="247" t="e">
        <f>IF(L466="nio",0,IF(L466&gt;0,L466*I466/P466,0))*VLOOKUP(B466,'2-Kosten per locatie'!$A$14:$C$31,3,FALSE)</f>
        <v>#DIV/0!</v>
      </c>
      <c r="O466" s="247">
        <f>IF(M466&gt;0,M466*I466/Q466,0)*VLOOKUP(B466,'2-Kosten per locatie'!$A$14:$C$31,3,FALSE)</f>
        <v>0</v>
      </c>
      <c r="P466" s="334">
        <f>IF(L466="nio",0,IF(L466&gt;0,VLOOKUP(F466,'3-Productie normen'!A:O,VLOOKUP(L466,'3-Productie normen'!$B$38:$C$48,2,FALSE),FALSE)))</f>
        <v>0</v>
      </c>
      <c r="Q466" s="334">
        <f t="shared" si="22"/>
        <v>0</v>
      </c>
      <c r="R466" s="335" t="str">
        <f>VLOOKUP(F466,'3-Productie normen'!A:P,16,FALSE)</f>
        <v>L</v>
      </c>
      <c r="S466" s="335"/>
      <c r="U466" s="336">
        <f t="shared" si="23"/>
        <v>17120.52</v>
      </c>
      <c r="V466" s="2"/>
    </row>
    <row r="467" spans="1:22" ht="14.1" customHeight="1">
      <c r="A467" s="75">
        <v>467</v>
      </c>
      <c r="B467" s="72" t="s">
        <v>41</v>
      </c>
      <c r="C467" s="539" t="s">
        <v>267</v>
      </c>
      <c r="D467" s="415" t="s">
        <v>779</v>
      </c>
      <c r="E467" s="72" t="s">
        <v>780</v>
      </c>
      <c r="F467" s="300" t="s">
        <v>103</v>
      </c>
      <c r="G467" s="72" t="s">
        <v>241</v>
      </c>
      <c r="H467" s="482" t="s">
        <v>197</v>
      </c>
      <c r="I467" s="537">
        <v>85.34</v>
      </c>
      <c r="J467" s="526"/>
      <c r="K467" s="333">
        <f t="shared" si="21"/>
        <v>200</v>
      </c>
      <c r="L467" s="534">
        <v>200</v>
      </c>
      <c r="M467" s="534"/>
      <c r="N467" s="247" t="e">
        <f>IF(L467="nio",0,IF(L467&gt;0,L467*I467/P467,0))*VLOOKUP(B467,'2-Kosten per locatie'!$A$14:$C$31,3,FALSE)</f>
        <v>#DIV/0!</v>
      </c>
      <c r="O467" s="247">
        <f>IF(M467&gt;0,M467*I467/Q467,0)*VLOOKUP(B467,'2-Kosten per locatie'!$A$14:$C$31,3,FALSE)</f>
        <v>0</v>
      </c>
      <c r="P467" s="334">
        <f>IF(L467="nio",0,IF(L467&gt;0,VLOOKUP(F467,'3-Productie normen'!A:O,VLOOKUP(L467,'3-Productie normen'!$B$38:$C$48,2,FALSE),FALSE)))</f>
        <v>0</v>
      </c>
      <c r="Q467" s="334">
        <f t="shared" si="22"/>
        <v>0</v>
      </c>
      <c r="R467" s="335" t="str">
        <f>VLOOKUP(F467,'3-Productie normen'!A:P,16,FALSE)</f>
        <v>L</v>
      </c>
      <c r="S467" s="335"/>
      <c r="U467" s="336">
        <f t="shared" si="23"/>
        <v>17068</v>
      </c>
      <c r="V467" s="2"/>
    </row>
    <row r="468" spans="1:22" ht="14.1" customHeight="1">
      <c r="A468" s="75">
        <v>468</v>
      </c>
      <c r="B468" s="72" t="s">
        <v>41</v>
      </c>
      <c r="C468" s="539" t="s">
        <v>267</v>
      </c>
      <c r="D468" s="415" t="s">
        <v>781</v>
      </c>
      <c r="E468" s="72" t="s">
        <v>780</v>
      </c>
      <c r="F468" s="300" t="s">
        <v>103</v>
      </c>
      <c r="G468" s="72" t="s">
        <v>241</v>
      </c>
      <c r="H468" s="482" t="s">
        <v>197</v>
      </c>
      <c r="I468" s="537">
        <v>85.736000000000004</v>
      </c>
      <c r="J468" s="526"/>
      <c r="K468" s="333">
        <f t="shared" si="21"/>
        <v>200</v>
      </c>
      <c r="L468" s="534">
        <v>200</v>
      </c>
      <c r="M468" s="534"/>
      <c r="N468" s="247" t="e">
        <f>IF(L468="nio",0,IF(L468&gt;0,L468*I468/P468,0))*VLOOKUP(B468,'2-Kosten per locatie'!$A$14:$C$31,3,FALSE)</f>
        <v>#DIV/0!</v>
      </c>
      <c r="O468" s="247">
        <f>IF(M468&gt;0,M468*I468/Q468,0)*VLOOKUP(B468,'2-Kosten per locatie'!$A$14:$C$31,3,FALSE)</f>
        <v>0</v>
      </c>
      <c r="P468" s="334">
        <f>IF(L468="nio",0,IF(L468&gt;0,VLOOKUP(F468,'3-Productie normen'!A:O,VLOOKUP(L468,'3-Productie normen'!$B$38:$C$48,2,FALSE),FALSE)))</f>
        <v>0</v>
      </c>
      <c r="Q468" s="334">
        <f t="shared" si="22"/>
        <v>0</v>
      </c>
      <c r="R468" s="335" t="str">
        <f>VLOOKUP(F468,'3-Productie normen'!A:P,16,FALSE)</f>
        <v>L</v>
      </c>
      <c r="S468" s="335"/>
      <c r="U468" s="336">
        <f t="shared" si="23"/>
        <v>17147.2</v>
      </c>
      <c r="V468" s="2"/>
    </row>
    <row r="469" spans="1:22" ht="14.1" customHeight="1">
      <c r="A469" s="75">
        <v>469</v>
      </c>
      <c r="B469" s="72" t="s">
        <v>41</v>
      </c>
      <c r="C469" s="539" t="s">
        <v>267</v>
      </c>
      <c r="D469" s="415" t="s">
        <v>782</v>
      </c>
      <c r="E469" s="72" t="s">
        <v>783</v>
      </c>
      <c r="F469" s="72" t="s">
        <v>103</v>
      </c>
      <c r="G469" s="72" t="s">
        <v>241</v>
      </c>
      <c r="H469" s="482" t="s">
        <v>197</v>
      </c>
      <c r="I469" s="537">
        <v>86.132000000000005</v>
      </c>
      <c r="J469" s="526"/>
      <c r="K469" s="333">
        <f t="shared" si="21"/>
        <v>200</v>
      </c>
      <c r="L469" s="534">
        <v>200</v>
      </c>
      <c r="M469" s="534"/>
      <c r="N469" s="247" t="e">
        <f>IF(L469="nio",0,IF(L469&gt;0,L469*I469/P469,0))*VLOOKUP(B469,'2-Kosten per locatie'!$A$14:$C$31,3,FALSE)</f>
        <v>#DIV/0!</v>
      </c>
      <c r="O469" s="247">
        <f>IF(M469&gt;0,M469*I469/Q469,0)*VLOOKUP(B469,'2-Kosten per locatie'!$A$14:$C$31,3,FALSE)</f>
        <v>0</v>
      </c>
      <c r="P469" s="334">
        <f>IF(L469="nio",0,IF(L469&gt;0,VLOOKUP(F469,'3-Productie normen'!A:O,VLOOKUP(L469,'3-Productie normen'!$B$38:$C$48,2,FALSE),FALSE)))</f>
        <v>0</v>
      </c>
      <c r="Q469" s="334">
        <f t="shared" si="22"/>
        <v>0</v>
      </c>
      <c r="R469" s="335" t="str">
        <f>VLOOKUP(F469,'3-Productie normen'!A:P,16,FALSE)</f>
        <v>L</v>
      </c>
      <c r="S469" s="335"/>
      <c r="U469" s="336">
        <f t="shared" si="23"/>
        <v>17226.400000000001</v>
      </c>
      <c r="V469" s="2"/>
    </row>
    <row r="470" spans="1:22" ht="14.1" customHeight="1">
      <c r="A470" s="75">
        <v>470</v>
      </c>
      <c r="B470" s="72" t="s">
        <v>41</v>
      </c>
      <c r="C470" s="539" t="s">
        <v>267</v>
      </c>
      <c r="D470" s="415" t="s">
        <v>784</v>
      </c>
      <c r="E470" s="72" t="s">
        <v>592</v>
      </c>
      <c r="F470" s="72" t="s">
        <v>100</v>
      </c>
      <c r="G470" s="72" t="s">
        <v>241</v>
      </c>
      <c r="H470" s="482" t="s">
        <v>197</v>
      </c>
      <c r="I470" s="537">
        <v>51.826000000000001</v>
      </c>
      <c r="J470" s="526"/>
      <c r="K470" s="333">
        <f t="shared" si="21"/>
        <v>200</v>
      </c>
      <c r="L470" s="534">
        <v>200</v>
      </c>
      <c r="M470" s="534"/>
      <c r="N470" s="247" t="e">
        <f>IF(L470="nio",0,IF(L470&gt;0,L470*I470/P470,0))*VLOOKUP(B470,'2-Kosten per locatie'!$A$14:$C$31,3,FALSE)</f>
        <v>#DIV/0!</v>
      </c>
      <c r="O470" s="247">
        <f>IF(M470&gt;0,M470*I470/Q470,0)*VLOOKUP(B470,'2-Kosten per locatie'!$A$14:$C$31,3,FALSE)</f>
        <v>0</v>
      </c>
      <c r="P470" s="334">
        <f>IF(L470="nio",0,IF(L470&gt;0,VLOOKUP(F470,'3-Productie normen'!A:O,VLOOKUP(L470,'3-Productie normen'!$B$38:$C$48,2,FALSE),FALSE)))</f>
        <v>0</v>
      </c>
      <c r="Q470" s="334">
        <f t="shared" si="22"/>
        <v>0</v>
      </c>
      <c r="R470" s="335" t="str">
        <f>VLOOKUP(F470,'3-Productie normen'!A:P,16,FALSE)</f>
        <v>L</v>
      </c>
      <c r="S470" s="335"/>
      <c r="U470" s="336">
        <f t="shared" si="23"/>
        <v>10365.200000000001</v>
      </c>
      <c r="V470" s="2"/>
    </row>
    <row r="471" spans="1:22" ht="14.1" customHeight="1">
      <c r="A471" s="75">
        <v>471</v>
      </c>
      <c r="B471" s="72" t="s">
        <v>41</v>
      </c>
      <c r="C471" s="539" t="s">
        <v>267</v>
      </c>
      <c r="D471" s="415" t="s">
        <v>785</v>
      </c>
      <c r="E471" s="72" t="s">
        <v>592</v>
      </c>
      <c r="F471" s="72" t="s">
        <v>100</v>
      </c>
      <c r="G471" s="72" t="s">
        <v>241</v>
      </c>
      <c r="H471" s="482" t="s">
        <v>197</v>
      </c>
      <c r="I471" s="537">
        <v>32.814799999999998</v>
      </c>
      <c r="J471" s="526"/>
      <c r="K471" s="333">
        <f t="shared" si="21"/>
        <v>200</v>
      </c>
      <c r="L471" s="534">
        <v>200</v>
      </c>
      <c r="M471" s="534"/>
      <c r="N471" s="247" t="e">
        <f>IF(L471="nio",0,IF(L471&gt;0,L471*I471/P471,0))*VLOOKUP(B471,'2-Kosten per locatie'!$A$14:$C$31,3,FALSE)</f>
        <v>#DIV/0!</v>
      </c>
      <c r="O471" s="247">
        <f>IF(M471&gt;0,M471*I471/Q471,0)*VLOOKUP(B471,'2-Kosten per locatie'!$A$14:$C$31,3,FALSE)</f>
        <v>0</v>
      </c>
      <c r="P471" s="334">
        <f>IF(L471="nio",0,IF(L471&gt;0,VLOOKUP(F471,'3-Productie normen'!A:O,VLOOKUP(L471,'3-Productie normen'!$B$38:$C$48,2,FALSE),FALSE)))</f>
        <v>0</v>
      </c>
      <c r="Q471" s="334">
        <f t="shared" si="22"/>
        <v>0</v>
      </c>
      <c r="R471" s="335" t="str">
        <f>VLOOKUP(F471,'3-Productie normen'!A:P,16,FALSE)</f>
        <v>L</v>
      </c>
      <c r="S471" s="335"/>
      <c r="U471" s="336">
        <f t="shared" si="23"/>
        <v>6562.96</v>
      </c>
      <c r="V471" s="2"/>
    </row>
    <row r="472" spans="1:22" ht="14.1" customHeight="1">
      <c r="A472" s="75">
        <v>472</v>
      </c>
      <c r="B472" s="72" t="s">
        <v>41</v>
      </c>
      <c r="C472" s="539" t="s">
        <v>267</v>
      </c>
      <c r="D472" s="415" t="s">
        <v>786</v>
      </c>
      <c r="E472" s="72" t="s">
        <v>592</v>
      </c>
      <c r="F472" s="72" t="s">
        <v>100</v>
      </c>
      <c r="G472" s="72" t="s">
        <v>241</v>
      </c>
      <c r="H472" s="482" t="s">
        <v>197</v>
      </c>
      <c r="I472" s="537">
        <v>52.664000000000001</v>
      </c>
      <c r="J472" s="526"/>
      <c r="K472" s="333">
        <f t="shared" si="21"/>
        <v>200</v>
      </c>
      <c r="L472" s="534">
        <v>200</v>
      </c>
      <c r="M472" s="534"/>
      <c r="N472" s="247" t="e">
        <f>IF(L472="nio",0,IF(L472&gt;0,L472*I472/P472,0))*VLOOKUP(B472,'2-Kosten per locatie'!$A$14:$C$31,3,FALSE)</f>
        <v>#DIV/0!</v>
      </c>
      <c r="O472" s="247">
        <f>IF(M472&gt;0,M472*I472/Q472,0)*VLOOKUP(B472,'2-Kosten per locatie'!$A$14:$C$31,3,FALSE)</f>
        <v>0</v>
      </c>
      <c r="P472" s="334">
        <f>IF(L472="nio",0,IF(L472&gt;0,VLOOKUP(F472,'3-Productie normen'!A:O,VLOOKUP(L472,'3-Productie normen'!$B$38:$C$48,2,FALSE),FALSE)))</f>
        <v>0</v>
      </c>
      <c r="Q472" s="334">
        <f t="shared" si="22"/>
        <v>0</v>
      </c>
      <c r="R472" s="335" t="str">
        <f>VLOOKUP(F472,'3-Productie normen'!A:P,16,FALSE)</f>
        <v>L</v>
      </c>
      <c r="S472" s="335"/>
      <c r="U472" s="336">
        <f t="shared" si="23"/>
        <v>10532.800000000001</v>
      </c>
      <c r="V472" s="2"/>
    </row>
    <row r="473" spans="1:22" ht="14.1" customHeight="1">
      <c r="A473" s="75">
        <v>473</v>
      </c>
      <c r="B473" s="72" t="s">
        <v>41</v>
      </c>
      <c r="C473" s="539" t="s">
        <v>509</v>
      </c>
      <c r="D473" s="415" t="s">
        <v>787</v>
      </c>
      <c r="E473" s="72" t="s">
        <v>633</v>
      </c>
      <c r="F473" s="72" t="s">
        <v>97</v>
      </c>
      <c r="G473" s="72" t="s">
        <v>241</v>
      </c>
      <c r="H473" s="482" t="s">
        <v>197</v>
      </c>
      <c r="I473" s="537">
        <v>47.110950000000003</v>
      </c>
      <c r="J473" s="526"/>
      <c r="K473" s="333">
        <f t="shared" si="21"/>
        <v>200</v>
      </c>
      <c r="L473" s="534">
        <v>200</v>
      </c>
      <c r="M473" s="534"/>
      <c r="N473" s="247" t="e">
        <f>IF(L473="nio",0,IF(L473&gt;0,L473*I473/P473,0))*VLOOKUP(B473,'2-Kosten per locatie'!$A$14:$C$31,3,FALSE)</f>
        <v>#DIV/0!</v>
      </c>
      <c r="O473" s="247">
        <f>IF(M473&gt;0,M473*I473/Q473,0)*VLOOKUP(B473,'2-Kosten per locatie'!$A$14:$C$31,3,FALSE)</f>
        <v>0</v>
      </c>
      <c r="P473" s="334">
        <f>IF(L473="nio",0,IF(L473&gt;0,VLOOKUP(F473,'3-Productie normen'!A:O,VLOOKUP(L473,'3-Productie normen'!$B$38:$C$48,2,FALSE),FALSE)))</f>
        <v>0</v>
      </c>
      <c r="Q473" s="334">
        <f t="shared" si="22"/>
        <v>0</v>
      </c>
      <c r="R473" s="335" t="str">
        <f>VLOOKUP(F473,'3-Productie normen'!A:P,16,FALSE)</f>
        <v>V</v>
      </c>
      <c r="S473" s="335"/>
      <c r="U473" s="336">
        <f t="shared" si="23"/>
        <v>9422.19</v>
      </c>
      <c r="V473" s="2"/>
    </row>
    <row r="474" spans="1:22" ht="14.1" customHeight="1">
      <c r="A474" s="75">
        <v>474</v>
      </c>
      <c r="B474" s="72" t="s">
        <v>41</v>
      </c>
      <c r="C474" s="539" t="s">
        <v>509</v>
      </c>
      <c r="D474" s="415" t="s">
        <v>788</v>
      </c>
      <c r="E474" s="72" t="s">
        <v>608</v>
      </c>
      <c r="F474" s="300" t="s">
        <v>111</v>
      </c>
      <c r="G474" s="72" t="s">
        <v>241</v>
      </c>
      <c r="H474" s="482" t="s">
        <v>197</v>
      </c>
      <c r="I474" s="537">
        <v>4.6848000000000001</v>
      </c>
      <c r="J474" s="526"/>
      <c r="K474" s="333">
        <f t="shared" si="21"/>
        <v>0</v>
      </c>
      <c r="L474" s="534" t="s">
        <v>148</v>
      </c>
      <c r="M474" s="534"/>
      <c r="N474" s="247">
        <f>IF(L474="nio",0,IF(L474&gt;0,L474*I474/P474,0))*VLOOKUP(B474,'2-Kosten per locatie'!$A$14:$C$31,3,FALSE)</f>
        <v>0</v>
      </c>
      <c r="O474" s="247">
        <f>IF(M474&gt;0,M474*I474/Q474,0)*VLOOKUP(B474,'2-Kosten per locatie'!$A$14:$C$31,3,FALSE)</f>
        <v>0</v>
      </c>
      <c r="P474" s="334">
        <f>IF(L474="nio",0,IF(L474&gt;0,VLOOKUP(F474,'3-Productie normen'!A:O,VLOOKUP(L474,'3-Productie normen'!$B$38:$C$48,2,FALSE),FALSE)))</f>
        <v>0</v>
      </c>
      <c r="Q474" s="334">
        <f t="shared" si="22"/>
        <v>0</v>
      </c>
      <c r="R474" s="335" t="str">
        <f>VLOOKUP(F474,'3-Productie normen'!A:P,16,FALSE)</f>
        <v>nvt</v>
      </c>
      <c r="S474" s="335"/>
      <c r="U474" s="336">
        <f t="shared" si="23"/>
        <v>0</v>
      </c>
      <c r="V474" s="2"/>
    </row>
    <row r="475" spans="1:22" ht="14.1" customHeight="1">
      <c r="A475" s="75">
        <v>475</v>
      </c>
      <c r="B475" s="72" t="s">
        <v>41</v>
      </c>
      <c r="C475" s="539" t="s">
        <v>509</v>
      </c>
      <c r="D475" s="415" t="s">
        <v>789</v>
      </c>
      <c r="E475" s="72" t="s">
        <v>704</v>
      </c>
      <c r="F475" s="300" t="s">
        <v>111</v>
      </c>
      <c r="G475" s="72" t="s">
        <v>241</v>
      </c>
      <c r="H475" s="482" t="s">
        <v>197</v>
      </c>
      <c r="I475" s="537">
        <v>6.1032000000000002</v>
      </c>
      <c r="J475" s="526"/>
      <c r="K475" s="333">
        <f t="shared" si="21"/>
        <v>0</v>
      </c>
      <c r="L475" s="534" t="s">
        <v>148</v>
      </c>
      <c r="M475" s="534"/>
      <c r="N475" s="247">
        <f>IF(L475="nio",0,IF(L475&gt;0,L475*I475/P475,0))*VLOOKUP(B475,'2-Kosten per locatie'!$A$14:$C$31,3,FALSE)</f>
        <v>0</v>
      </c>
      <c r="O475" s="247">
        <f>IF(M475&gt;0,M475*I475/Q475,0)*VLOOKUP(B475,'2-Kosten per locatie'!$A$14:$C$31,3,FALSE)</f>
        <v>0</v>
      </c>
      <c r="P475" s="334">
        <f>IF(L475="nio",0,IF(L475&gt;0,VLOOKUP(F475,'3-Productie normen'!A:O,VLOOKUP(L475,'3-Productie normen'!$B$38:$C$48,2,FALSE),FALSE)))</f>
        <v>0</v>
      </c>
      <c r="Q475" s="334">
        <f t="shared" si="22"/>
        <v>0</v>
      </c>
      <c r="R475" s="335" t="str">
        <f>VLOOKUP(F475,'3-Productie normen'!A:P,16,FALSE)</f>
        <v>nvt</v>
      </c>
      <c r="S475" s="335"/>
      <c r="U475" s="336">
        <f t="shared" si="23"/>
        <v>0</v>
      </c>
      <c r="V475" s="2"/>
    </row>
    <row r="476" spans="1:22" ht="14.1" customHeight="1">
      <c r="A476" s="75">
        <v>476</v>
      </c>
      <c r="B476" s="72" t="s">
        <v>41</v>
      </c>
      <c r="C476" s="539" t="s">
        <v>509</v>
      </c>
      <c r="D476" s="415" t="s">
        <v>790</v>
      </c>
      <c r="E476" s="72" t="s">
        <v>612</v>
      </c>
      <c r="F476" s="72" t="s">
        <v>106</v>
      </c>
      <c r="G476" s="72" t="s">
        <v>187</v>
      </c>
      <c r="H476" s="482" t="s">
        <v>188</v>
      </c>
      <c r="I476" s="537">
        <v>4.1118842500000001</v>
      </c>
      <c r="J476" s="526"/>
      <c r="K476" s="333">
        <f t="shared" si="21"/>
        <v>400</v>
      </c>
      <c r="L476" s="534">
        <v>200</v>
      </c>
      <c r="M476" s="538">
        <v>200</v>
      </c>
      <c r="N476" s="247" t="e">
        <f>IF(L476="nio",0,IF(L476&gt;0,L476*I476/P476,0))*VLOOKUP(B476,'2-Kosten per locatie'!$A$14:$C$31,3,FALSE)</f>
        <v>#DIV/0!</v>
      </c>
      <c r="O476" s="247" t="e">
        <f>IF(M476&gt;0,M476*I476/Q476,0)*VLOOKUP(B476,'2-Kosten per locatie'!$A$14:$C$31,3,FALSE)</f>
        <v>#DIV/0!</v>
      </c>
      <c r="P476" s="334">
        <f>IF(L476="nio",0,IF(L476&gt;0,VLOOKUP(F476,'3-Productie normen'!A:O,VLOOKUP(L476,'3-Productie normen'!$B$38:$C$48,2,FALSE),FALSE)))</f>
        <v>0</v>
      </c>
      <c r="Q476" s="334">
        <f t="shared" si="22"/>
        <v>0</v>
      </c>
      <c r="R476" s="335" t="str">
        <f>VLOOKUP(F476,'3-Productie normen'!A:P,16,FALSE)</f>
        <v>S</v>
      </c>
      <c r="S476" s="335"/>
      <c r="U476" s="336">
        <f t="shared" si="23"/>
        <v>1644.7537</v>
      </c>
      <c r="V476" s="2"/>
    </row>
    <row r="477" spans="1:22" ht="14.1" customHeight="1">
      <c r="A477" s="75">
        <v>477</v>
      </c>
      <c r="B477" s="72" t="s">
        <v>41</v>
      </c>
      <c r="C477" s="539" t="s">
        <v>509</v>
      </c>
      <c r="D477" s="415" t="s">
        <v>791</v>
      </c>
      <c r="E477" s="72" t="s">
        <v>614</v>
      </c>
      <c r="F477" s="72" t="s">
        <v>106</v>
      </c>
      <c r="G477" s="72" t="s">
        <v>187</v>
      </c>
      <c r="H477" s="482" t="s">
        <v>188</v>
      </c>
      <c r="I477" s="537">
        <v>0.83214999999999995</v>
      </c>
      <c r="J477" s="526"/>
      <c r="K477" s="333">
        <f t="shared" si="21"/>
        <v>400</v>
      </c>
      <c r="L477" s="534">
        <v>200</v>
      </c>
      <c r="M477" s="538">
        <v>200</v>
      </c>
      <c r="N477" s="247" t="e">
        <f>IF(L477="nio",0,IF(L477&gt;0,L477*I477/P477,0))*VLOOKUP(B477,'2-Kosten per locatie'!$A$14:$C$31,3,FALSE)</f>
        <v>#DIV/0!</v>
      </c>
      <c r="O477" s="247" t="e">
        <f>IF(M477&gt;0,M477*I477/Q477,0)*VLOOKUP(B477,'2-Kosten per locatie'!$A$14:$C$31,3,FALSE)</f>
        <v>#DIV/0!</v>
      </c>
      <c r="P477" s="334">
        <f>IF(L477="nio",0,IF(L477&gt;0,VLOOKUP(F477,'3-Productie normen'!A:O,VLOOKUP(L477,'3-Productie normen'!$B$38:$C$48,2,FALSE),FALSE)))</f>
        <v>0</v>
      </c>
      <c r="Q477" s="334">
        <f t="shared" si="22"/>
        <v>0</v>
      </c>
      <c r="R477" s="335" t="str">
        <f>VLOOKUP(F477,'3-Productie normen'!A:P,16,FALSE)</f>
        <v>S</v>
      </c>
      <c r="S477" s="335"/>
      <c r="U477" s="336">
        <f t="shared" si="23"/>
        <v>332.85999999999996</v>
      </c>
      <c r="V477" s="2"/>
    </row>
    <row r="478" spans="1:22" ht="14.1" customHeight="1">
      <c r="A478" s="75">
        <v>478</v>
      </c>
      <c r="B478" s="72" t="s">
        <v>41</v>
      </c>
      <c r="C478" s="539" t="s">
        <v>509</v>
      </c>
      <c r="D478" s="415" t="s">
        <v>792</v>
      </c>
      <c r="E478" s="72" t="s">
        <v>614</v>
      </c>
      <c r="F478" s="488" t="s">
        <v>106</v>
      </c>
      <c r="G478" s="72" t="s">
        <v>187</v>
      </c>
      <c r="H478" s="482" t="s">
        <v>188</v>
      </c>
      <c r="I478" s="537">
        <v>0.83299999999999996</v>
      </c>
      <c r="J478" s="526"/>
      <c r="K478" s="333">
        <f t="shared" si="21"/>
        <v>400</v>
      </c>
      <c r="L478" s="534">
        <v>200</v>
      </c>
      <c r="M478" s="538">
        <v>200</v>
      </c>
      <c r="N478" s="247" t="e">
        <f>IF(L478="nio",0,IF(L478&gt;0,L478*I478/P478,0))*VLOOKUP(B478,'2-Kosten per locatie'!$A$14:$C$31,3,FALSE)</f>
        <v>#DIV/0!</v>
      </c>
      <c r="O478" s="247" t="e">
        <f>IF(M478&gt;0,M478*I478/Q478,0)*VLOOKUP(B478,'2-Kosten per locatie'!$A$14:$C$31,3,FALSE)</f>
        <v>#DIV/0!</v>
      </c>
      <c r="P478" s="334">
        <f>IF(L478="nio",0,IF(L478&gt;0,VLOOKUP(F478,'3-Productie normen'!A:O,VLOOKUP(L478,'3-Productie normen'!$B$38:$C$48,2,FALSE),FALSE)))</f>
        <v>0</v>
      </c>
      <c r="Q478" s="334">
        <f t="shared" si="22"/>
        <v>0</v>
      </c>
      <c r="R478" s="335" t="str">
        <f>VLOOKUP(F478,'3-Productie normen'!A:P,16,FALSE)</f>
        <v>S</v>
      </c>
      <c r="S478" s="335"/>
      <c r="U478" s="336">
        <f t="shared" si="23"/>
        <v>333.2</v>
      </c>
      <c r="V478" s="2"/>
    </row>
    <row r="479" spans="1:22" ht="14.1" customHeight="1">
      <c r="A479" s="75">
        <v>479</v>
      </c>
      <c r="B479" s="72" t="s">
        <v>41</v>
      </c>
      <c r="C479" s="539" t="s">
        <v>509</v>
      </c>
      <c r="D479" s="415" t="s">
        <v>793</v>
      </c>
      <c r="E479" s="72" t="s">
        <v>614</v>
      </c>
      <c r="F479" s="72" t="s">
        <v>106</v>
      </c>
      <c r="G479" s="72" t="s">
        <v>187</v>
      </c>
      <c r="H479" s="482" t="s">
        <v>188</v>
      </c>
      <c r="I479" s="537">
        <v>0.86118795000000004</v>
      </c>
      <c r="J479" s="526"/>
      <c r="K479" s="333">
        <f t="shared" si="21"/>
        <v>400</v>
      </c>
      <c r="L479" s="534">
        <v>200</v>
      </c>
      <c r="M479" s="538">
        <v>200</v>
      </c>
      <c r="N479" s="247" t="e">
        <f>IF(L479="nio",0,IF(L479&gt;0,L479*I479/P479,0))*VLOOKUP(B479,'2-Kosten per locatie'!$A$14:$C$31,3,FALSE)</f>
        <v>#DIV/0!</v>
      </c>
      <c r="O479" s="247" t="e">
        <f>IF(M479&gt;0,M479*I479/Q479,0)*VLOOKUP(B479,'2-Kosten per locatie'!$A$14:$C$31,3,FALSE)</f>
        <v>#DIV/0!</v>
      </c>
      <c r="P479" s="334">
        <f>IF(L479="nio",0,IF(L479&gt;0,VLOOKUP(F479,'3-Productie normen'!A:O,VLOOKUP(L479,'3-Productie normen'!$B$38:$C$48,2,FALSE),FALSE)))</f>
        <v>0</v>
      </c>
      <c r="Q479" s="334">
        <f t="shared" si="22"/>
        <v>0</v>
      </c>
      <c r="R479" s="335" t="str">
        <f>VLOOKUP(F479,'3-Productie normen'!A:P,16,FALSE)</f>
        <v>S</v>
      </c>
      <c r="S479" s="335"/>
      <c r="U479" s="336">
        <f t="shared" si="23"/>
        <v>344.47518000000002</v>
      </c>
      <c r="V479" s="2"/>
    </row>
    <row r="480" spans="1:22" ht="14.1" customHeight="1">
      <c r="A480" s="75">
        <v>480</v>
      </c>
      <c r="B480" s="72" t="s">
        <v>41</v>
      </c>
      <c r="C480" s="539" t="s">
        <v>509</v>
      </c>
      <c r="D480" s="415" t="s">
        <v>794</v>
      </c>
      <c r="E480" s="72" t="s">
        <v>580</v>
      </c>
      <c r="F480" s="300" t="s">
        <v>110</v>
      </c>
      <c r="G480" s="72" t="s">
        <v>187</v>
      </c>
      <c r="H480" s="482" t="s">
        <v>197</v>
      </c>
      <c r="I480" s="537">
        <v>9.3692309900000001</v>
      </c>
      <c r="J480" s="526"/>
      <c r="K480" s="333">
        <f t="shared" si="21"/>
        <v>200</v>
      </c>
      <c r="L480" s="534">
        <v>200</v>
      </c>
      <c r="M480" s="540"/>
      <c r="N480" s="247" t="e">
        <f>IF(L480="nio",0,IF(L480&gt;0,L480*I480/P480,0))*VLOOKUP(B480,'2-Kosten per locatie'!$A$14:$C$31,3,FALSE)</f>
        <v>#DIV/0!</v>
      </c>
      <c r="O480" s="247">
        <f>IF(M480&gt;0,M480*I480/Q480,0)*VLOOKUP(B480,'2-Kosten per locatie'!$A$14:$C$31,3,FALSE)</f>
        <v>0</v>
      </c>
      <c r="P480" s="334">
        <f>IF(L480="nio",0,IF(L480&gt;0,VLOOKUP(F480,'3-Productie normen'!A:O,VLOOKUP(L480,'3-Productie normen'!$B$38:$C$48,2,FALSE),FALSE)))</f>
        <v>0</v>
      </c>
      <c r="Q480" s="334">
        <f t="shared" si="22"/>
        <v>0</v>
      </c>
      <c r="R480" s="335" t="str">
        <f>VLOOKUP(F480,'3-Productie normen'!A:P,16,FALSE)</f>
        <v>B</v>
      </c>
      <c r="S480" s="335"/>
      <c r="U480" s="336">
        <f t="shared" si="23"/>
        <v>1873.846198</v>
      </c>
      <c r="V480" s="2"/>
    </row>
    <row r="481" spans="1:22" ht="14.1" customHeight="1">
      <c r="A481" s="75">
        <v>481</v>
      </c>
      <c r="B481" s="72" t="s">
        <v>41</v>
      </c>
      <c r="C481" s="539" t="s">
        <v>509</v>
      </c>
      <c r="D481" s="415" t="s">
        <v>795</v>
      </c>
      <c r="E481" s="72" t="s">
        <v>614</v>
      </c>
      <c r="F481" s="72" t="s">
        <v>106</v>
      </c>
      <c r="G481" s="72" t="s">
        <v>187</v>
      </c>
      <c r="H481" s="482" t="s">
        <v>188</v>
      </c>
      <c r="I481" s="537">
        <v>0.83214999999999995</v>
      </c>
      <c r="J481" s="526"/>
      <c r="K481" s="333">
        <f t="shared" si="21"/>
        <v>400</v>
      </c>
      <c r="L481" s="534">
        <v>200</v>
      </c>
      <c r="M481" s="538">
        <v>200</v>
      </c>
      <c r="N481" s="247" t="e">
        <f>IF(L481="nio",0,IF(L481&gt;0,L481*I481/P481,0))*VLOOKUP(B481,'2-Kosten per locatie'!$A$14:$C$31,3,FALSE)</f>
        <v>#DIV/0!</v>
      </c>
      <c r="O481" s="247" t="e">
        <f>IF(M481&gt;0,M481*I481/Q481,0)*VLOOKUP(B481,'2-Kosten per locatie'!$A$14:$C$31,3,FALSE)</f>
        <v>#DIV/0!</v>
      </c>
      <c r="P481" s="334">
        <f>IF(L481="nio",0,IF(L481&gt;0,VLOOKUP(F481,'3-Productie normen'!A:O,VLOOKUP(L481,'3-Productie normen'!$B$38:$C$48,2,FALSE),FALSE)))</f>
        <v>0</v>
      </c>
      <c r="Q481" s="334">
        <f t="shared" si="22"/>
        <v>0</v>
      </c>
      <c r="R481" s="335" t="str">
        <f>VLOOKUP(F481,'3-Productie normen'!A:P,16,FALSE)</f>
        <v>S</v>
      </c>
      <c r="S481" s="335"/>
      <c r="U481" s="336">
        <f t="shared" si="23"/>
        <v>332.85999999999996</v>
      </c>
      <c r="V481" s="2"/>
    </row>
    <row r="482" spans="1:22" ht="14.1" customHeight="1">
      <c r="A482" s="75">
        <v>482</v>
      </c>
      <c r="B482" s="72" t="s">
        <v>41</v>
      </c>
      <c r="C482" s="539" t="s">
        <v>509</v>
      </c>
      <c r="D482" s="415" t="s">
        <v>796</v>
      </c>
      <c r="E482" s="72" t="s">
        <v>614</v>
      </c>
      <c r="F482" s="72" t="s">
        <v>106</v>
      </c>
      <c r="G482" s="72" t="s">
        <v>187</v>
      </c>
      <c r="H482" s="482" t="s">
        <v>188</v>
      </c>
      <c r="I482" s="537">
        <v>0.83299999999999996</v>
      </c>
      <c r="J482" s="526"/>
      <c r="K482" s="333">
        <f t="shared" si="21"/>
        <v>400</v>
      </c>
      <c r="L482" s="534">
        <v>200</v>
      </c>
      <c r="M482" s="538">
        <v>200</v>
      </c>
      <c r="N482" s="247" t="e">
        <f>IF(L482="nio",0,IF(L482&gt;0,L482*I482/P482,0))*VLOOKUP(B482,'2-Kosten per locatie'!$A$14:$C$31,3,FALSE)</f>
        <v>#DIV/0!</v>
      </c>
      <c r="O482" s="247" t="e">
        <f>IF(M482&gt;0,M482*I482/Q482,0)*VLOOKUP(B482,'2-Kosten per locatie'!$A$14:$C$31,3,FALSE)</f>
        <v>#DIV/0!</v>
      </c>
      <c r="P482" s="334">
        <f>IF(L482="nio",0,IF(L482&gt;0,VLOOKUP(F482,'3-Productie normen'!A:O,VLOOKUP(L482,'3-Productie normen'!$B$38:$C$48,2,FALSE),FALSE)))</f>
        <v>0</v>
      </c>
      <c r="Q482" s="334">
        <f t="shared" si="22"/>
        <v>0</v>
      </c>
      <c r="R482" s="335" t="str">
        <f>VLOOKUP(F482,'3-Productie normen'!A:P,16,FALSE)</f>
        <v>S</v>
      </c>
      <c r="S482" s="335"/>
      <c r="U482" s="336">
        <f t="shared" si="23"/>
        <v>333.2</v>
      </c>
      <c r="V482" s="2"/>
    </row>
    <row r="483" spans="1:22" ht="14.1" customHeight="1">
      <c r="A483" s="75">
        <v>483</v>
      </c>
      <c r="B483" s="72" t="s">
        <v>41</v>
      </c>
      <c r="C483" s="539" t="s">
        <v>509</v>
      </c>
      <c r="D483" s="415" t="s">
        <v>797</v>
      </c>
      <c r="E483" s="72" t="s">
        <v>614</v>
      </c>
      <c r="F483" s="72" t="s">
        <v>106</v>
      </c>
      <c r="G483" s="72" t="s">
        <v>187</v>
      </c>
      <c r="H483" s="482" t="s">
        <v>188</v>
      </c>
      <c r="I483" s="537">
        <v>0.86118795000000004</v>
      </c>
      <c r="J483" s="526"/>
      <c r="K483" s="333">
        <f t="shared" si="21"/>
        <v>400</v>
      </c>
      <c r="L483" s="534">
        <v>200</v>
      </c>
      <c r="M483" s="538">
        <v>200</v>
      </c>
      <c r="N483" s="247" t="e">
        <f>IF(L483="nio",0,IF(L483&gt;0,L483*I483/P483,0))*VLOOKUP(B483,'2-Kosten per locatie'!$A$14:$C$31,3,FALSE)</f>
        <v>#DIV/0!</v>
      </c>
      <c r="O483" s="247" t="e">
        <f>IF(M483&gt;0,M483*I483/Q483,0)*VLOOKUP(B483,'2-Kosten per locatie'!$A$14:$C$31,3,FALSE)</f>
        <v>#DIV/0!</v>
      </c>
      <c r="P483" s="334">
        <f>IF(L483="nio",0,IF(L483&gt;0,VLOOKUP(F483,'3-Productie normen'!A:O,VLOOKUP(L483,'3-Productie normen'!$B$38:$C$48,2,FALSE),FALSE)))</f>
        <v>0</v>
      </c>
      <c r="Q483" s="334">
        <f t="shared" si="22"/>
        <v>0</v>
      </c>
      <c r="R483" s="335" t="str">
        <f>VLOOKUP(F483,'3-Productie normen'!A:P,16,FALSE)</f>
        <v>S</v>
      </c>
      <c r="S483" s="335"/>
      <c r="U483" s="336">
        <f t="shared" si="23"/>
        <v>344.47518000000002</v>
      </c>
      <c r="V483" s="2"/>
    </row>
    <row r="484" spans="1:22" ht="14.1" customHeight="1">
      <c r="A484" s="75">
        <v>484</v>
      </c>
      <c r="B484" s="72" t="s">
        <v>41</v>
      </c>
      <c r="C484" s="539" t="s">
        <v>509</v>
      </c>
      <c r="D484" s="415" t="s">
        <v>798</v>
      </c>
      <c r="E484" s="72" t="s">
        <v>612</v>
      </c>
      <c r="F484" s="72" t="s">
        <v>106</v>
      </c>
      <c r="G484" s="72" t="s">
        <v>187</v>
      </c>
      <c r="H484" s="482" t="s">
        <v>188</v>
      </c>
      <c r="I484" s="537">
        <v>4.1118842500000001</v>
      </c>
      <c r="J484" s="526"/>
      <c r="K484" s="333">
        <f t="shared" si="21"/>
        <v>400</v>
      </c>
      <c r="L484" s="534">
        <v>200</v>
      </c>
      <c r="M484" s="538">
        <v>200</v>
      </c>
      <c r="N484" s="247" t="e">
        <f>IF(L484="nio",0,IF(L484&gt;0,L484*I484/P484,0))*VLOOKUP(B484,'2-Kosten per locatie'!$A$14:$C$31,3,FALSE)</f>
        <v>#DIV/0!</v>
      </c>
      <c r="O484" s="247" t="e">
        <f>IF(M484&gt;0,M484*I484/Q484,0)*VLOOKUP(B484,'2-Kosten per locatie'!$A$14:$C$31,3,FALSE)</f>
        <v>#DIV/0!</v>
      </c>
      <c r="P484" s="334">
        <f>IF(L484="nio",0,IF(L484&gt;0,VLOOKUP(F484,'3-Productie normen'!A:O,VLOOKUP(L484,'3-Productie normen'!$B$38:$C$48,2,FALSE),FALSE)))</f>
        <v>0</v>
      </c>
      <c r="Q484" s="334">
        <f t="shared" si="22"/>
        <v>0</v>
      </c>
      <c r="R484" s="335" t="str">
        <f>VLOOKUP(F484,'3-Productie normen'!A:P,16,FALSE)</f>
        <v>S</v>
      </c>
      <c r="S484" s="335"/>
      <c r="U484" s="336">
        <f t="shared" si="23"/>
        <v>1644.7537</v>
      </c>
      <c r="V484" s="2"/>
    </row>
    <row r="485" spans="1:22" ht="14.1" customHeight="1">
      <c r="A485" s="75">
        <v>485</v>
      </c>
      <c r="B485" s="72" t="s">
        <v>41</v>
      </c>
      <c r="C485" s="539" t="s">
        <v>509</v>
      </c>
      <c r="D485" s="415" t="s">
        <v>799</v>
      </c>
      <c r="E485" s="72" t="s">
        <v>108</v>
      </c>
      <c r="F485" s="72" t="s">
        <v>108</v>
      </c>
      <c r="G485" s="72" t="s">
        <v>241</v>
      </c>
      <c r="H485" s="482" t="s">
        <v>197</v>
      </c>
      <c r="I485" s="537">
        <v>8</v>
      </c>
      <c r="J485" s="526"/>
      <c r="K485" s="333">
        <f t="shared" si="21"/>
        <v>200</v>
      </c>
      <c r="L485" s="534">
        <v>200</v>
      </c>
      <c r="M485" s="534"/>
      <c r="N485" s="247" t="e">
        <f>IF(L485="nio",0,IF(L485&gt;0,L485*I485/P485,0))*VLOOKUP(B485,'2-Kosten per locatie'!$A$14:$C$31,3,FALSE)</f>
        <v>#DIV/0!</v>
      </c>
      <c r="O485" s="247">
        <f>IF(M485&gt;0,M485*I485/Q485,0)*VLOOKUP(B485,'2-Kosten per locatie'!$A$14:$C$31,3,FALSE)</f>
        <v>0</v>
      </c>
      <c r="P485" s="334">
        <f>IF(L485="nio",0,IF(L485&gt;0,VLOOKUP(F485,'3-Productie normen'!A:O,VLOOKUP(L485,'3-Productie normen'!$B$38:$C$48,2,FALSE),FALSE)))</f>
        <v>0</v>
      </c>
      <c r="Q485" s="334">
        <f t="shared" si="22"/>
        <v>0</v>
      </c>
      <c r="R485" s="335" t="str">
        <f>VLOOKUP(F485,'3-Productie normen'!A:P,16,FALSE)</f>
        <v>V</v>
      </c>
      <c r="S485" s="335"/>
      <c r="U485" s="336">
        <f t="shared" si="23"/>
        <v>1600</v>
      </c>
      <c r="V485" s="2"/>
    </row>
    <row r="486" spans="1:22" ht="14.1" customHeight="1">
      <c r="A486" s="75">
        <v>486</v>
      </c>
      <c r="B486" s="72" t="s">
        <v>41</v>
      </c>
      <c r="C486" s="539" t="s">
        <v>509</v>
      </c>
      <c r="D486" s="415" t="s">
        <v>800</v>
      </c>
      <c r="E486" s="72" t="s">
        <v>717</v>
      </c>
      <c r="F486" s="300" t="s">
        <v>111</v>
      </c>
      <c r="G486" s="72" t="s">
        <v>241</v>
      </c>
      <c r="H486" s="482" t="s">
        <v>197</v>
      </c>
      <c r="I486" s="537">
        <v>3.927</v>
      </c>
      <c r="J486" s="526"/>
      <c r="K486" s="333">
        <f t="shared" si="21"/>
        <v>0</v>
      </c>
      <c r="L486" s="534" t="s">
        <v>148</v>
      </c>
      <c r="M486" s="534"/>
      <c r="N486" s="247">
        <f>IF(L486="nio",0,IF(L486&gt;0,L486*I486/P486,0))*VLOOKUP(B486,'2-Kosten per locatie'!$A$14:$C$31,3,FALSE)</f>
        <v>0</v>
      </c>
      <c r="O486" s="247">
        <f>IF(M486&gt;0,M486*I486/Q486,0)*VLOOKUP(B486,'2-Kosten per locatie'!$A$14:$C$31,3,FALSE)</f>
        <v>0</v>
      </c>
      <c r="P486" s="334">
        <f>IF(L486="nio",0,IF(L486&gt;0,VLOOKUP(F486,'3-Productie normen'!A:O,VLOOKUP(L486,'3-Productie normen'!$B$38:$C$48,2,FALSE),FALSE)))</f>
        <v>0</v>
      </c>
      <c r="Q486" s="334">
        <f t="shared" si="22"/>
        <v>0</v>
      </c>
      <c r="R486" s="335" t="str">
        <f>VLOOKUP(F486,'3-Productie normen'!A:P,16,FALSE)</f>
        <v>nvt</v>
      </c>
      <c r="S486" s="335"/>
      <c r="U486" s="336">
        <f t="shared" si="23"/>
        <v>0</v>
      </c>
      <c r="V486" s="2"/>
    </row>
    <row r="487" spans="1:22" ht="14.1" customHeight="1">
      <c r="A487" s="75">
        <v>487</v>
      </c>
      <c r="B487" s="72" t="s">
        <v>41</v>
      </c>
      <c r="C487" s="539" t="s">
        <v>509</v>
      </c>
      <c r="D487" s="415" t="s">
        <v>801</v>
      </c>
      <c r="E487" s="72" t="s">
        <v>633</v>
      </c>
      <c r="F487" s="72" t="s">
        <v>97</v>
      </c>
      <c r="G487" s="72" t="s">
        <v>241</v>
      </c>
      <c r="H487" s="482" t="s">
        <v>197</v>
      </c>
      <c r="I487" s="537">
        <v>57.104500000000002</v>
      </c>
      <c r="J487" s="526"/>
      <c r="K487" s="333">
        <f t="shared" si="21"/>
        <v>200</v>
      </c>
      <c r="L487" s="534">
        <v>200</v>
      </c>
      <c r="M487" s="540"/>
      <c r="N487" s="247" t="e">
        <f>IF(L487="nio",0,IF(L487&gt;0,L487*I487/P487,0))*VLOOKUP(B487,'2-Kosten per locatie'!$A$14:$C$31,3,FALSE)</f>
        <v>#DIV/0!</v>
      </c>
      <c r="O487" s="247">
        <f>IF(M487&gt;0,M487*I487/Q487,0)*VLOOKUP(B487,'2-Kosten per locatie'!$A$14:$C$31,3,FALSE)</f>
        <v>0</v>
      </c>
      <c r="P487" s="334">
        <f>IF(L487="nio",0,IF(L487&gt;0,VLOOKUP(F487,'3-Productie normen'!A:O,VLOOKUP(L487,'3-Productie normen'!$B$38:$C$48,2,FALSE),FALSE)))</f>
        <v>0</v>
      </c>
      <c r="Q487" s="334">
        <f t="shared" si="22"/>
        <v>0</v>
      </c>
      <c r="R487" s="335" t="str">
        <f>VLOOKUP(F487,'3-Productie normen'!A:P,16,FALSE)</f>
        <v>V</v>
      </c>
      <c r="S487" s="335"/>
      <c r="U487" s="336">
        <f t="shared" si="23"/>
        <v>11420.9</v>
      </c>
      <c r="V487" s="2"/>
    </row>
    <row r="488" spans="1:22" ht="14.1" customHeight="1">
      <c r="A488" s="75">
        <v>488</v>
      </c>
      <c r="B488" s="72" t="s">
        <v>41</v>
      </c>
      <c r="C488" s="539" t="s">
        <v>509</v>
      </c>
      <c r="D488" s="415" t="s">
        <v>802</v>
      </c>
      <c r="E488" s="72" t="s">
        <v>635</v>
      </c>
      <c r="F488" s="72" t="s">
        <v>100</v>
      </c>
      <c r="G488" s="72" t="s">
        <v>241</v>
      </c>
      <c r="H488" s="482" t="s">
        <v>197</v>
      </c>
      <c r="I488" s="537">
        <v>53.459000000000003</v>
      </c>
      <c r="J488" s="526"/>
      <c r="K488" s="333">
        <f t="shared" si="21"/>
        <v>200</v>
      </c>
      <c r="L488" s="534">
        <v>200</v>
      </c>
      <c r="M488" s="534"/>
      <c r="N488" s="247" t="e">
        <f>IF(L488="nio",0,IF(L488&gt;0,L488*I488/P488,0))*VLOOKUP(B488,'2-Kosten per locatie'!$A$14:$C$31,3,FALSE)</f>
        <v>#DIV/0!</v>
      </c>
      <c r="O488" s="247">
        <f>IF(M488&gt;0,M488*I488/Q488,0)*VLOOKUP(B488,'2-Kosten per locatie'!$A$14:$C$31,3,FALSE)</f>
        <v>0</v>
      </c>
      <c r="P488" s="334">
        <f>IF(L488="nio",0,IF(L488&gt;0,VLOOKUP(F488,'3-Productie normen'!A:O,VLOOKUP(L488,'3-Productie normen'!$B$38:$C$48,2,FALSE),FALSE)))</f>
        <v>0</v>
      </c>
      <c r="Q488" s="334">
        <f t="shared" si="22"/>
        <v>0</v>
      </c>
      <c r="R488" s="335" t="str">
        <f>VLOOKUP(F488,'3-Productie normen'!A:P,16,FALSE)</f>
        <v>L</v>
      </c>
      <c r="S488" s="335"/>
      <c r="U488" s="336">
        <f t="shared" si="23"/>
        <v>10691.800000000001</v>
      </c>
      <c r="V488" s="2"/>
    </row>
    <row r="489" spans="1:22" ht="14.1" customHeight="1">
      <c r="A489" s="75">
        <v>489</v>
      </c>
      <c r="B489" s="72" t="s">
        <v>41</v>
      </c>
      <c r="C489" s="539" t="s">
        <v>509</v>
      </c>
      <c r="D489" s="415" t="s">
        <v>803</v>
      </c>
      <c r="E489" s="72" t="s">
        <v>633</v>
      </c>
      <c r="F489" s="72" t="s">
        <v>97</v>
      </c>
      <c r="G489" s="72" t="s">
        <v>241</v>
      </c>
      <c r="H489" s="482" t="s">
        <v>197</v>
      </c>
      <c r="I489" s="537">
        <v>24.699200000000001</v>
      </c>
      <c r="J489" s="526"/>
      <c r="K489" s="333">
        <f t="shared" si="21"/>
        <v>200</v>
      </c>
      <c r="L489" s="534">
        <v>200</v>
      </c>
      <c r="M489" s="534"/>
      <c r="N489" s="247" t="e">
        <f>IF(L489="nio",0,IF(L489&gt;0,L489*I489/P489,0))*VLOOKUP(B489,'2-Kosten per locatie'!$A$14:$C$31,3,FALSE)</f>
        <v>#DIV/0!</v>
      </c>
      <c r="O489" s="247">
        <f>IF(M489&gt;0,M489*I489/Q489,0)*VLOOKUP(B489,'2-Kosten per locatie'!$A$14:$C$31,3,FALSE)</f>
        <v>0</v>
      </c>
      <c r="P489" s="334">
        <f>IF(L489="nio",0,IF(L489&gt;0,VLOOKUP(F489,'3-Productie normen'!A:O,VLOOKUP(L489,'3-Productie normen'!$B$38:$C$48,2,FALSE),FALSE)))</f>
        <v>0</v>
      </c>
      <c r="Q489" s="334">
        <f t="shared" si="22"/>
        <v>0</v>
      </c>
      <c r="R489" s="335" t="str">
        <f>VLOOKUP(F489,'3-Productie normen'!A:P,16,FALSE)</f>
        <v>V</v>
      </c>
      <c r="S489" s="335"/>
      <c r="U489" s="336">
        <f t="shared" si="23"/>
        <v>4939.84</v>
      </c>
      <c r="V489" s="2"/>
    </row>
    <row r="490" spans="1:22" ht="14.1" customHeight="1">
      <c r="A490" s="75">
        <v>490</v>
      </c>
      <c r="B490" s="72" t="s">
        <v>41</v>
      </c>
      <c r="C490" s="539" t="s">
        <v>509</v>
      </c>
      <c r="D490" s="415" t="s">
        <v>804</v>
      </c>
      <c r="E490" s="72" t="s">
        <v>108</v>
      </c>
      <c r="F490" s="72" t="s">
        <v>108</v>
      </c>
      <c r="G490" s="72" t="s">
        <v>241</v>
      </c>
      <c r="H490" s="482" t="s">
        <v>197</v>
      </c>
      <c r="I490" s="537">
        <v>13.138719999999999</v>
      </c>
      <c r="J490" s="526"/>
      <c r="K490" s="333">
        <f t="shared" si="21"/>
        <v>200</v>
      </c>
      <c r="L490" s="534">
        <v>200</v>
      </c>
      <c r="M490" s="534"/>
      <c r="N490" s="247" t="e">
        <f>IF(L490="nio",0,IF(L490&gt;0,L490*I490/P490,0))*VLOOKUP(B490,'2-Kosten per locatie'!$A$14:$C$31,3,FALSE)</f>
        <v>#DIV/0!</v>
      </c>
      <c r="O490" s="247">
        <f>IF(M490&gt;0,M490*I490/Q490,0)*VLOOKUP(B490,'2-Kosten per locatie'!$A$14:$C$31,3,FALSE)</f>
        <v>0</v>
      </c>
      <c r="P490" s="334">
        <f>IF(L490="nio",0,IF(L490&gt;0,VLOOKUP(F490,'3-Productie normen'!A:O,VLOOKUP(L490,'3-Productie normen'!$B$38:$C$48,2,FALSE),FALSE)))</f>
        <v>0</v>
      </c>
      <c r="Q490" s="334">
        <f t="shared" si="22"/>
        <v>0</v>
      </c>
      <c r="R490" s="335" t="str">
        <f>VLOOKUP(F490,'3-Productie normen'!A:P,16,FALSE)</f>
        <v>V</v>
      </c>
      <c r="S490" s="335"/>
      <c r="U490" s="336">
        <f t="shared" si="23"/>
        <v>2627.7439999999997</v>
      </c>
      <c r="V490" s="2"/>
    </row>
    <row r="491" spans="1:22" ht="14.1" customHeight="1">
      <c r="A491" s="75">
        <v>491</v>
      </c>
      <c r="B491" s="72" t="s">
        <v>41</v>
      </c>
      <c r="C491" s="539" t="s">
        <v>509</v>
      </c>
      <c r="D491" s="415" t="s">
        <v>805</v>
      </c>
      <c r="E491" s="72" t="s">
        <v>625</v>
      </c>
      <c r="F491" s="300" t="s">
        <v>111</v>
      </c>
      <c r="G491" s="72" t="s">
        <v>241</v>
      </c>
      <c r="H491" s="482" t="s">
        <v>197</v>
      </c>
      <c r="I491" s="537">
        <v>29.38349118</v>
      </c>
      <c r="J491" s="526"/>
      <c r="K491" s="333">
        <f t="shared" si="21"/>
        <v>0</v>
      </c>
      <c r="L491" s="534" t="s">
        <v>148</v>
      </c>
      <c r="M491" s="534"/>
      <c r="N491" s="247">
        <f>IF(L491="nio",0,IF(L491&gt;0,L491*I491/P491,0))*VLOOKUP(B491,'2-Kosten per locatie'!$A$14:$C$31,3,FALSE)</f>
        <v>0</v>
      </c>
      <c r="O491" s="247">
        <f>IF(M491&gt;0,M491*I491/Q491,0)*VLOOKUP(B491,'2-Kosten per locatie'!$A$14:$C$31,3,FALSE)</f>
        <v>0</v>
      </c>
      <c r="P491" s="334">
        <f>IF(L491="nio",0,IF(L491&gt;0,VLOOKUP(F491,'3-Productie normen'!A:O,VLOOKUP(L491,'3-Productie normen'!$B$38:$C$48,2,FALSE),FALSE)))</f>
        <v>0</v>
      </c>
      <c r="Q491" s="334">
        <f t="shared" si="22"/>
        <v>0</v>
      </c>
      <c r="R491" s="335" t="str">
        <f>VLOOKUP(F491,'3-Productie normen'!A:P,16,FALSE)</f>
        <v>nvt</v>
      </c>
      <c r="S491" s="335"/>
      <c r="U491" s="336">
        <f t="shared" si="23"/>
        <v>0</v>
      </c>
      <c r="V491" s="2"/>
    </row>
    <row r="492" spans="1:22" ht="14.1" customHeight="1">
      <c r="A492" s="75">
        <v>492</v>
      </c>
      <c r="B492" s="72" t="s">
        <v>41</v>
      </c>
      <c r="C492" s="539" t="s">
        <v>509</v>
      </c>
      <c r="D492" s="415" t="s">
        <v>806</v>
      </c>
      <c r="E492" s="72" t="s">
        <v>608</v>
      </c>
      <c r="F492" s="300" t="s">
        <v>111</v>
      </c>
      <c r="G492" s="72" t="s">
        <v>187</v>
      </c>
      <c r="H492" s="482" t="s">
        <v>197</v>
      </c>
      <c r="I492" s="537">
        <v>4.4247723800000003</v>
      </c>
      <c r="J492" s="526"/>
      <c r="K492" s="333">
        <f t="shared" si="21"/>
        <v>0</v>
      </c>
      <c r="L492" s="534" t="s">
        <v>148</v>
      </c>
      <c r="M492" s="534"/>
      <c r="N492" s="247">
        <f>IF(L492="nio",0,IF(L492&gt;0,L492*I492/P492,0))*VLOOKUP(B492,'2-Kosten per locatie'!$A$14:$C$31,3,FALSE)</f>
        <v>0</v>
      </c>
      <c r="O492" s="247">
        <f>IF(M492&gt;0,M492*I492/Q492,0)*VLOOKUP(B492,'2-Kosten per locatie'!$A$14:$C$31,3,FALSE)</f>
        <v>0</v>
      </c>
      <c r="P492" s="334">
        <f>IF(L492="nio",0,IF(L492&gt;0,VLOOKUP(F492,'3-Productie normen'!A:O,VLOOKUP(L492,'3-Productie normen'!$B$38:$C$48,2,FALSE),FALSE)))</f>
        <v>0</v>
      </c>
      <c r="Q492" s="334">
        <f t="shared" si="22"/>
        <v>0</v>
      </c>
      <c r="R492" s="335" t="str">
        <f>VLOOKUP(F492,'3-Productie normen'!A:P,16,FALSE)</f>
        <v>nvt</v>
      </c>
      <c r="S492" s="335"/>
      <c r="U492" s="336">
        <f t="shared" si="23"/>
        <v>0</v>
      </c>
      <c r="V492" s="2"/>
    </row>
    <row r="493" spans="1:22" ht="14.1" customHeight="1">
      <c r="A493" s="75">
        <v>493</v>
      </c>
      <c r="B493" s="72" t="s">
        <v>41</v>
      </c>
      <c r="C493" s="539" t="s">
        <v>509</v>
      </c>
      <c r="D493" s="415" t="s">
        <v>807</v>
      </c>
      <c r="E493" s="72" t="s">
        <v>580</v>
      </c>
      <c r="F493" s="300" t="s">
        <v>110</v>
      </c>
      <c r="G493" s="72" t="s">
        <v>241</v>
      </c>
      <c r="H493" s="482" t="s">
        <v>197</v>
      </c>
      <c r="I493" s="537">
        <v>16.875</v>
      </c>
      <c r="J493" s="526"/>
      <c r="K493" s="333">
        <f t="shared" si="21"/>
        <v>200</v>
      </c>
      <c r="L493" s="534">
        <v>200</v>
      </c>
      <c r="M493" s="534"/>
      <c r="N493" s="247" t="e">
        <f>IF(L493="nio",0,IF(L493&gt;0,L493*I493/P493,0))*VLOOKUP(B493,'2-Kosten per locatie'!$A$14:$C$31,3,FALSE)</f>
        <v>#DIV/0!</v>
      </c>
      <c r="O493" s="247">
        <f>IF(M493&gt;0,M493*I493/Q493,0)*VLOOKUP(B493,'2-Kosten per locatie'!$A$14:$C$31,3,FALSE)</f>
        <v>0</v>
      </c>
      <c r="P493" s="334">
        <f>IF(L493="nio",0,IF(L493&gt;0,VLOOKUP(F493,'3-Productie normen'!A:O,VLOOKUP(L493,'3-Productie normen'!$B$38:$C$48,2,FALSE),FALSE)))</f>
        <v>0</v>
      </c>
      <c r="Q493" s="334">
        <f t="shared" si="22"/>
        <v>0</v>
      </c>
      <c r="R493" s="335" t="str">
        <f>VLOOKUP(F493,'3-Productie normen'!A:P,16,FALSE)</f>
        <v>B</v>
      </c>
      <c r="S493" s="335"/>
      <c r="U493" s="336">
        <f t="shared" si="23"/>
        <v>3375</v>
      </c>
      <c r="V493" s="2"/>
    </row>
    <row r="494" spans="1:22" ht="14.1" customHeight="1">
      <c r="A494" s="75">
        <v>494</v>
      </c>
      <c r="B494" s="72" t="s">
        <v>41</v>
      </c>
      <c r="C494" s="539" t="s">
        <v>509</v>
      </c>
      <c r="D494" s="415" t="s">
        <v>808</v>
      </c>
      <c r="E494" s="72" t="s">
        <v>809</v>
      </c>
      <c r="F494" s="488" t="s">
        <v>110</v>
      </c>
      <c r="G494" s="72" t="s">
        <v>241</v>
      </c>
      <c r="H494" s="482" t="s">
        <v>197</v>
      </c>
      <c r="I494" s="537">
        <v>35.061</v>
      </c>
      <c r="J494" s="526"/>
      <c r="K494" s="333">
        <f t="shared" si="21"/>
        <v>200</v>
      </c>
      <c r="L494" s="534">
        <v>200</v>
      </c>
      <c r="M494" s="534"/>
      <c r="N494" s="247" t="e">
        <f>IF(L494="nio",0,IF(L494&gt;0,L494*I494/P494,0))*VLOOKUP(B494,'2-Kosten per locatie'!$A$14:$C$31,3,FALSE)</f>
        <v>#DIV/0!</v>
      </c>
      <c r="O494" s="247">
        <f>IF(M494&gt;0,M494*I494/Q494,0)*VLOOKUP(B494,'2-Kosten per locatie'!$A$14:$C$31,3,FALSE)</f>
        <v>0</v>
      </c>
      <c r="P494" s="334">
        <f>IF(L494="nio",0,IF(L494&gt;0,VLOOKUP(F494,'3-Productie normen'!A:O,VLOOKUP(L494,'3-Productie normen'!$B$38:$C$48,2,FALSE),FALSE)))</f>
        <v>0</v>
      </c>
      <c r="Q494" s="334">
        <f t="shared" si="22"/>
        <v>0</v>
      </c>
      <c r="R494" s="335" t="str">
        <f>VLOOKUP(F494,'3-Productie normen'!A:P,16,FALSE)</f>
        <v>B</v>
      </c>
      <c r="S494" s="335"/>
      <c r="U494" s="336">
        <f t="shared" si="23"/>
        <v>7012.2</v>
      </c>
      <c r="V494" s="2"/>
    </row>
    <row r="495" spans="1:22" ht="14.1" customHeight="1">
      <c r="A495" s="75">
        <v>495</v>
      </c>
      <c r="B495" s="72" t="s">
        <v>41</v>
      </c>
      <c r="C495" s="539" t="s">
        <v>509</v>
      </c>
      <c r="D495" s="415" t="s">
        <v>810</v>
      </c>
      <c r="E495" s="72" t="s">
        <v>580</v>
      </c>
      <c r="F495" s="300" t="s">
        <v>110</v>
      </c>
      <c r="G495" s="72" t="s">
        <v>241</v>
      </c>
      <c r="H495" s="482" t="s">
        <v>197</v>
      </c>
      <c r="I495" s="537">
        <v>15.65802178</v>
      </c>
      <c r="J495" s="526"/>
      <c r="K495" s="333">
        <f t="shared" si="21"/>
        <v>200</v>
      </c>
      <c r="L495" s="534">
        <v>200</v>
      </c>
      <c r="M495" s="540"/>
      <c r="N495" s="247" t="e">
        <f>IF(L495="nio",0,IF(L495&gt;0,L495*I495/P495,0))*VLOOKUP(B495,'2-Kosten per locatie'!$A$14:$C$31,3,FALSE)</f>
        <v>#DIV/0!</v>
      </c>
      <c r="O495" s="247">
        <f>IF(M495&gt;0,M495*I495/Q495,0)*VLOOKUP(B495,'2-Kosten per locatie'!$A$14:$C$31,3,FALSE)</f>
        <v>0</v>
      </c>
      <c r="P495" s="334">
        <f>IF(L495="nio",0,IF(L495&gt;0,VLOOKUP(F495,'3-Productie normen'!A:O,VLOOKUP(L495,'3-Productie normen'!$B$38:$C$48,2,FALSE),FALSE)))</f>
        <v>0</v>
      </c>
      <c r="Q495" s="334">
        <f t="shared" si="22"/>
        <v>0</v>
      </c>
      <c r="R495" s="335" t="str">
        <f>VLOOKUP(F495,'3-Productie normen'!A:P,16,FALSE)</f>
        <v>B</v>
      </c>
      <c r="S495" s="335"/>
      <c r="U495" s="336">
        <f t="shared" si="23"/>
        <v>3131.6043560000003</v>
      </c>
      <c r="V495" s="2"/>
    </row>
    <row r="496" spans="1:22" ht="14.1" customHeight="1">
      <c r="A496" s="75">
        <v>496</v>
      </c>
      <c r="B496" s="72" t="s">
        <v>41</v>
      </c>
      <c r="C496" s="539" t="s">
        <v>509</v>
      </c>
      <c r="D496" s="415" t="s">
        <v>811</v>
      </c>
      <c r="E496" s="72" t="s">
        <v>580</v>
      </c>
      <c r="F496" s="300" t="s">
        <v>110</v>
      </c>
      <c r="G496" s="72" t="s">
        <v>241</v>
      </c>
      <c r="H496" s="482" t="s">
        <v>197</v>
      </c>
      <c r="I496" s="537">
        <v>15.432978220000001</v>
      </c>
      <c r="J496" s="526"/>
      <c r="K496" s="333">
        <f t="shared" si="21"/>
        <v>200</v>
      </c>
      <c r="L496" s="534">
        <v>200</v>
      </c>
      <c r="M496" s="540"/>
      <c r="N496" s="247" t="e">
        <f>IF(L496="nio",0,IF(L496&gt;0,L496*I496/P496,0))*VLOOKUP(B496,'2-Kosten per locatie'!$A$14:$C$31,3,FALSE)</f>
        <v>#DIV/0!</v>
      </c>
      <c r="O496" s="247">
        <f>IF(M496&gt;0,M496*I496/Q496,0)*VLOOKUP(B496,'2-Kosten per locatie'!$A$14:$C$31,3,FALSE)</f>
        <v>0</v>
      </c>
      <c r="P496" s="334">
        <f>IF(L496="nio",0,IF(L496&gt;0,VLOOKUP(F496,'3-Productie normen'!A:O,VLOOKUP(L496,'3-Productie normen'!$B$38:$C$48,2,FALSE),FALSE)))</f>
        <v>0</v>
      </c>
      <c r="Q496" s="334">
        <f t="shared" si="22"/>
        <v>0</v>
      </c>
      <c r="R496" s="335" t="str">
        <f>VLOOKUP(F496,'3-Productie normen'!A:P,16,FALSE)</f>
        <v>B</v>
      </c>
      <c r="S496" s="335"/>
      <c r="U496" s="336">
        <f t="shared" si="23"/>
        <v>3086.595644</v>
      </c>
      <c r="V496" s="2"/>
    </row>
    <row r="497" spans="1:22" ht="14.1" customHeight="1">
      <c r="A497" s="75">
        <v>497</v>
      </c>
      <c r="B497" s="72" t="s">
        <v>41</v>
      </c>
      <c r="C497" s="539" t="s">
        <v>509</v>
      </c>
      <c r="D497" s="415" t="s">
        <v>812</v>
      </c>
      <c r="E497" s="72" t="s">
        <v>633</v>
      </c>
      <c r="F497" s="72" t="s">
        <v>97</v>
      </c>
      <c r="G497" s="72" t="s">
        <v>241</v>
      </c>
      <c r="H497" s="482" t="s">
        <v>197</v>
      </c>
      <c r="I497" s="537">
        <v>15.16218303</v>
      </c>
      <c r="J497" s="526"/>
      <c r="K497" s="333">
        <f t="shared" si="21"/>
        <v>200</v>
      </c>
      <c r="L497" s="534">
        <v>200</v>
      </c>
      <c r="M497" s="540"/>
      <c r="N497" s="247" t="e">
        <f>IF(L497="nio",0,IF(L497&gt;0,L497*I497/P497,0))*VLOOKUP(B497,'2-Kosten per locatie'!$A$14:$C$31,3,FALSE)</f>
        <v>#DIV/0!</v>
      </c>
      <c r="O497" s="247">
        <f>IF(M497&gt;0,M497*I497/Q497,0)*VLOOKUP(B497,'2-Kosten per locatie'!$A$14:$C$31,3,FALSE)</f>
        <v>0</v>
      </c>
      <c r="P497" s="334">
        <f>IF(L497="nio",0,IF(L497&gt;0,VLOOKUP(F497,'3-Productie normen'!A:O,VLOOKUP(L497,'3-Productie normen'!$B$38:$C$48,2,FALSE),FALSE)))</f>
        <v>0</v>
      </c>
      <c r="Q497" s="334">
        <f t="shared" si="22"/>
        <v>0</v>
      </c>
      <c r="R497" s="335" t="str">
        <f>VLOOKUP(F497,'3-Productie normen'!A:P,16,FALSE)</f>
        <v>V</v>
      </c>
      <c r="S497" s="335"/>
      <c r="U497" s="336">
        <f t="shared" si="23"/>
        <v>3032.4366059999998</v>
      </c>
      <c r="V497" s="2"/>
    </row>
    <row r="498" spans="1:22" ht="14.1" customHeight="1">
      <c r="A498" s="75">
        <v>498</v>
      </c>
      <c r="B498" s="72" t="s">
        <v>41</v>
      </c>
      <c r="C498" s="539" t="s">
        <v>509</v>
      </c>
      <c r="D498" s="415" t="s">
        <v>813</v>
      </c>
      <c r="E498" s="72" t="s">
        <v>814</v>
      </c>
      <c r="F498" s="300" t="s">
        <v>111</v>
      </c>
      <c r="G498" s="72" t="s">
        <v>241</v>
      </c>
      <c r="H498" s="482" t="s">
        <v>197</v>
      </c>
      <c r="I498" s="537">
        <v>49</v>
      </c>
      <c r="J498" s="526"/>
      <c r="K498" s="333">
        <f t="shared" si="21"/>
        <v>0</v>
      </c>
      <c r="L498" s="534" t="s">
        <v>148</v>
      </c>
      <c r="M498" s="540"/>
      <c r="N498" s="247">
        <f>IF(L498="nio",0,IF(L498&gt;0,L498*I498/P498,0))*VLOOKUP(B498,'2-Kosten per locatie'!$A$14:$C$31,3,FALSE)</f>
        <v>0</v>
      </c>
      <c r="O498" s="247">
        <f>IF(M498&gt;0,M498*I498/Q498,0)*VLOOKUP(B498,'2-Kosten per locatie'!$A$14:$C$31,3,FALSE)</f>
        <v>0</v>
      </c>
      <c r="P498" s="334">
        <f>IF(L498="nio",0,IF(L498&gt;0,VLOOKUP(F498,'3-Productie normen'!A:O,VLOOKUP(L498,'3-Productie normen'!$B$38:$C$48,2,FALSE),FALSE)))</f>
        <v>0</v>
      </c>
      <c r="Q498" s="334">
        <f t="shared" si="22"/>
        <v>0</v>
      </c>
      <c r="R498" s="335" t="str">
        <f>VLOOKUP(F498,'3-Productie normen'!A:P,16,FALSE)</f>
        <v>nvt</v>
      </c>
      <c r="S498" s="335"/>
      <c r="U498" s="336">
        <f t="shared" si="23"/>
        <v>0</v>
      </c>
      <c r="V498" s="2"/>
    </row>
    <row r="499" spans="1:22" ht="14.1" customHeight="1">
      <c r="A499" s="75">
        <v>499</v>
      </c>
      <c r="B499" s="72" t="s">
        <v>41</v>
      </c>
      <c r="C499" s="481" t="s">
        <v>509</v>
      </c>
      <c r="D499" s="415" t="s">
        <v>815</v>
      </c>
      <c r="E499" s="72" t="s">
        <v>814</v>
      </c>
      <c r="F499" s="300" t="s">
        <v>111</v>
      </c>
      <c r="G499" s="72" t="s">
        <v>241</v>
      </c>
      <c r="H499" s="482" t="s">
        <v>197</v>
      </c>
      <c r="I499" s="537">
        <v>48.57780966</v>
      </c>
      <c r="J499" s="526"/>
      <c r="K499" s="333">
        <f t="shared" si="21"/>
        <v>0</v>
      </c>
      <c r="L499" s="534" t="s">
        <v>148</v>
      </c>
      <c r="M499" s="540"/>
      <c r="N499" s="247">
        <f>IF(L499="nio",0,IF(L499&gt;0,L499*I499/P499,0))*VLOOKUP(B499,'2-Kosten per locatie'!$A$14:$C$31,3,FALSE)</f>
        <v>0</v>
      </c>
      <c r="O499" s="247">
        <f>IF(M499&gt;0,M499*I499/Q499,0)*VLOOKUP(B499,'2-Kosten per locatie'!$A$14:$C$31,3,FALSE)</f>
        <v>0</v>
      </c>
      <c r="P499" s="334">
        <f>IF(L499="nio",0,IF(L499&gt;0,VLOOKUP(F499,'3-Productie normen'!A:O,VLOOKUP(L499,'3-Productie normen'!$B$38:$C$48,2,FALSE),FALSE)))</f>
        <v>0</v>
      </c>
      <c r="Q499" s="334">
        <f t="shared" si="22"/>
        <v>0</v>
      </c>
      <c r="R499" s="335" t="str">
        <f>VLOOKUP(F499,'3-Productie normen'!A:P,16,FALSE)</f>
        <v>nvt</v>
      </c>
      <c r="S499" s="335"/>
      <c r="U499" s="336">
        <f t="shared" si="23"/>
        <v>0</v>
      </c>
      <c r="V499" s="2"/>
    </row>
    <row r="500" spans="1:22" ht="14.1" customHeight="1">
      <c r="A500" s="75">
        <v>500</v>
      </c>
      <c r="B500" s="72" t="s">
        <v>41</v>
      </c>
      <c r="C500" s="539" t="s">
        <v>509</v>
      </c>
      <c r="D500" s="415" t="s">
        <v>816</v>
      </c>
      <c r="E500" s="72" t="s">
        <v>817</v>
      </c>
      <c r="F500" s="72" t="s">
        <v>100</v>
      </c>
      <c r="G500" s="72" t="s">
        <v>241</v>
      </c>
      <c r="H500" s="482" t="s">
        <v>197</v>
      </c>
      <c r="I500" s="537">
        <v>15.01394279</v>
      </c>
      <c r="J500" s="526"/>
      <c r="K500" s="333">
        <f t="shared" si="21"/>
        <v>200</v>
      </c>
      <c r="L500" s="534">
        <v>200</v>
      </c>
      <c r="M500" s="540"/>
      <c r="N500" s="247" t="e">
        <f>IF(L500="nio",0,IF(L500&gt;0,L500*I500/P500,0))*VLOOKUP(B500,'2-Kosten per locatie'!$A$14:$C$31,3,FALSE)</f>
        <v>#DIV/0!</v>
      </c>
      <c r="O500" s="247">
        <f>IF(M500&gt;0,M500*I500/Q500,0)*VLOOKUP(B500,'2-Kosten per locatie'!$A$14:$C$31,3,FALSE)</f>
        <v>0</v>
      </c>
      <c r="P500" s="334">
        <f>IF(L500="nio",0,IF(L500&gt;0,VLOOKUP(F500,'3-Productie normen'!A:O,VLOOKUP(L500,'3-Productie normen'!$B$38:$C$48,2,FALSE),FALSE)))</f>
        <v>0</v>
      </c>
      <c r="Q500" s="334">
        <f t="shared" si="22"/>
        <v>0</v>
      </c>
      <c r="R500" s="335" t="str">
        <f>VLOOKUP(F500,'3-Productie normen'!A:P,16,FALSE)</f>
        <v>L</v>
      </c>
      <c r="S500" s="335"/>
      <c r="U500" s="336">
        <f t="shared" si="23"/>
        <v>3002.7885579999997</v>
      </c>
      <c r="V500" s="2"/>
    </row>
    <row r="501" spans="1:22" ht="14.1" customHeight="1">
      <c r="A501" s="75">
        <v>501</v>
      </c>
      <c r="B501" s="72" t="s">
        <v>41</v>
      </c>
      <c r="C501" s="481" t="s">
        <v>509</v>
      </c>
      <c r="D501" s="415" t="s">
        <v>818</v>
      </c>
      <c r="E501" s="72" t="s">
        <v>633</v>
      </c>
      <c r="F501" s="72" t="s">
        <v>97</v>
      </c>
      <c r="G501" s="72" t="s">
        <v>241</v>
      </c>
      <c r="H501" s="482" t="s">
        <v>197</v>
      </c>
      <c r="I501" s="537">
        <v>16.086386009999998</v>
      </c>
      <c r="J501" s="526"/>
      <c r="K501" s="333">
        <f t="shared" si="21"/>
        <v>200</v>
      </c>
      <c r="L501" s="534">
        <v>200</v>
      </c>
      <c r="M501" s="540"/>
      <c r="N501" s="247" t="e">
        <f>IF(L501="nio",0,IF(L501&gt;0,L501*I501/P501,0))*VLOOKUP(B501,'2-Kosten per locatie'!$A$14:$C$31,3,FALSE)</f>
        <v>#DIV/0!</v>
      </c>
      <c r="O501" s="247">
        <f>IF(M501&gt;0,M501*I501/Q501,0)*VLOOKUP(B501,'2-Kosten per locatie'!$A$14:$C$31,3,FALSE)</f>
        <v>0</v>
      </c>
      <c r="P501" s="334">
        <f>IF(L501="nio",0,IF(L501&gt;0,VLOOKUP(F501,'3-Productie normen'!A:O,VLOOKUP(L501,'3-Productie normen'!$B$38:$C$48,2,FALSE),FALSE)))</f>
        <v>0</v>
      </c>
      <c r="Q501" s="334">
        <f t="shared" si="22"/>
        <v>0</v>
      </c>
      <c r="R501" s="335" t="str">
        <f>VLOOKUP(F501,'3-Productie normen'!A:P,16,FALSE)</f>
        <v>V</v>
      </c>
      <c r="S501" s="335"/>
      <c r="U501" s="336">
        <f t="shared" si="23"/>
        <v>3217.2772019999998</v>
      </c>
      <c r="V501" s="2"/>
    </row>
    <row r="502" spans="1:22" ht="14.1" customHeight="1">
      <c r="A502" s="75">
        <v>502</v>
      </c>
      <c r="B502" s="72" t="s">
        <v>41</v>
      </c>
      <c r="C502" s="481" t="s">
        <v>509</v>
      </c>
      <c r="D502" s="415" t="s">
        <v>819</v>
      </c>
      <c r="E502" s="72" t="s">
        <v>814</v>
      </c>
      <c r="F502" s="300" t="s">
        <v>111</v>
      </c>
      <c r="G502" s="72" t="s">
        <v>241</v>
      </c>
      <c r="H502" s="482" t="s">
        <v>197</v>
      </c>
      <c r="I502" s="537">
        <v>12.47320143</v>
      </c>
      <c r="J502" s="526"/>
      <c r="K502" s="333">
        <f t="shared" si="21"/>
        <v>0</v>
      </c>
      <c r="L502" s="534" t="s">
        <v>148</v>
      </c>
      <c r="M502" s="540"/>
      <c r="N502" s="247">
        <f>IF(L502="nio",0,IF(L502&gt;0,L502*I502/P502,0))*VLOOKUP(B502,'2-Kosten per locatie'!$A$14:$C$31,3,FALSE)</f>
        <v>0</v>
      </c>
      <c r="O502" s="247">
        <f>IF(M502&gt;0,M502*I502/Q502,0)*VLOOKUP(B502,'2-Kosten per locatie'!$A$14:$C$31,3,FALSE)</f>
        <v>0</v>
      </c>
      <c r="P502" s="334">
        <f>IF(L502="nio",0,IF(L502&gt;0,VLOOKUP(F502,'3-Productie normen'!A:O,VLOOKUP(L502,'3-Productie normen'!$B$38:$C$48,2,FALSE),FALSE)))</f>
        <v>0</v>
      </c>
      <c r="Q502" s="334">
        <f t="shared" si="22"/>
        <v>0</v>
      </c>
      <c r="R502" s="335" t="str">
        <f>VLOOKUP(F502,'3-Productie normen'!A:P,16,FALSE)</f>
        <v>nvt</v>
      </c>
      <c r="S502" s="335"/>
      <c r="U502" s="336">
        <f t="shared" si="23"/>
        <v>0</v>
      </c>
      <c r="V502" s="2"/>
    </row>
    <row r="503" spans="1:22" ht="14.1" customHeight="1">
      <c r="A503" s="75">
        <v>503</v>
      </c>
      <c r="B503" s="72" t="s">
        <v>41</v>
      </c>
      <c r="C503" s="481" t="s">
        <v>509</v>
      </c>
      <c r="D503" s="415" t="s">
        <v>820</v>
      </c>
      <c r="E503" s="72" t="s">
        <v>817</v>
      </c>
      <c r="F503" s="72" t="s">
        <v>100</v>
      </c>
      <c r="G503" s="72" t="s">
        <v>241</v>
      </c>
      <c r="H503" s="482" t="s">
        <v>197</v>
      </c>
      <c r="I503" s="537">
        <v>17.1228601</v>
      </c>
      <c r="J503" s="526"/>
      <c r="K503" s="333">
        <f t="shared" si="21"/>
        <v>200</v>
      </c>
      <c r="L503" s="534">
        <v>200</v>
      </c>
      <c r="M503" s="540"/>
      <c r="N503" s="247" t="e">
        <f>IF(L503="nio",0,IF(L503&gt;0,L503*I503/P503,0))*VLOOKUP(B503,'2-Kosten per locatie'!$A$14:$C$31,3,FALSE)</f>
        <v>#DIV/0!</v>
      </c>
      <c r="O503" s="247">
        <f>IF(M503&gt;0,M503*I503/Q503,0)*VLOOKUP(B503,'2-Kosten per locatie'!$A$14:$C$31,3,FALSE)</f>
        <v>0</v>
      </c>
      <c r="P503" s="334">
        <f>IF(L503="nio",0,IF(L503&gt;0,VLOOKUP(F503,'3-Productie normen'!A:O,VLOOKUP(L503,'3-Productie normen'!$B$38:$C$48,2,FALSE),FALSE)))</f>
        <v>0</v>
      </c>
      <c r="Q503" s="334">
        <f t="shared" si="22"/>
        <v>0</v>
      </c>
      <c r="R503" s="335" t="str">
        <f>VLOOKUP(F503,'3-Productie normen'!A:P,16,FALSE)</f>
        <v>L</v>
      </c>
      <c r="S503" s="335"/>
      <c r="U503" s="336">
        <f t="shared" si="23"/>
        <v>3424.5720200000001</v>
      </c>
      <c r="V503" s="2"/>
    </row>
    <row r="504" spans="1:22" ht="14.1" customHeight="1">
      <c r="A504" s="75">
        <v>504</v>
      </c>
      <c r="B504" s="72" t="s">
        <v>41</v>
      </c>
      <c r="C504" s="481" t="s">
        <v>509</v>
      </c>
      <c r="D504" s="415" t="s">
        <v>821</v>
      </c>
      <c r="E504" s="72" t="s">
        <v>822</v>
      </c>
      <c r="F504" s="72" t="s">
        <v>88</v>
      </c>
      <c r="G504" s="72" t="s">
        <v>241</v>
      </c>
      <c r="H504" s="482" t="s">
        <v>197</v>
      </c>
      <c r="I504" s="537">
        <v>103.71428084999999</v>
      </c>
      <c r="J504" s="526"/>
      <c r="K504" s="333">
        <f t="shared" si="21"/>
        <v>120</v>
      </c>
      <c r="L504" s="534">
        <v>120</v>
      </c>
      <c r="M504" s="540"/>
      <c r="N504" s="247" t="e">
        <f>IF(L504="nio",0,IF(L504&gt;0,L504*I504/P504,0))*VLOOKUP(B504,'2-Kosten per locatie'!$A$14:$C$31,3,FALSE)</f>
        <v>#DIV/0!</v>
      </c>
      <c r="O504" s="247">
        <f>IF(M504&gt;0,M504*I504/Q504,0)*VLOOKUP(B504,'2-Kosten per locatie'!$A$14:$C$31,3,FALSE)</f>
        <v>0</v>
      </c>
      <c r="P504" s="334">
        <f>IF(L504="nio",0,IF(L504&gt;0,VLOOKUP(F504,'3-Productie normen'!A:O,VLOOKUP(L504,'3-Productie normen'!$B$38:$C$48,2,FALSE),FALSE)))</f>
        <v>0</v>
      </c>
      <c r="Q504" s="334">
        <f t="shared" si="22"/>
        <v>0</v>
      </c>
      <c r="R504" s="335" t="str">
        <f>VLOOKUP(F504,'3-Productie normen'!A:P,16,FALSE)</f>
        <v>B</v>
      </c>
      <c r="S504" s="335"/>
      <c r="U504" s="336">
        <f t="shared" si="23"/>
        <v>12445.713701999999</v>
      </c>
      <c r="V504" s="2"/>
    </row>
    <row r="505" spans="1:22" ht="14.1" customHeight="1">
      <c r="A505" s="75">
        <v>505</v>
      </c>
      <c r="B505" s="72" t="s">
        <v>41</v>
      </c>
      <c r="C505" s="481" t="s">
        <v>509</v>
      </c>
      <c r="D505" s="415" t="s">
        <v>823</v>
      </c>
      <c r="E505" s="72" t="s">
        <v>824</v>
      </c>
      <c r="F505" s="72" t="s">
        <v>88</v>
      </c>
      <c r="G505" s="72" t="s">
        <v>241</v>
      </c>
      <c r="H505" s="482" t="s">
        <v>197</v>
      </c>
      <c r="I505" s="537">
        <v>9.3396875000000001</v>
      </c>
      <c r="J505" s="526"/>
      <c r="K505" s="333">
        <f t="shared" si="21"/>
        <v>120</v>
      </c>
      <c r="L505" s="534">
        <v>120</v>
      </c>
      <c r="M505" s="534"/>
      <c r="N505" s="247" t="e">
        <f>IF(L505="nio",0,IF(L505&gt;0,L505*I505/P505,0))*VLOOKUP(B505,'2-Kosten per locatie'!$A$14:$C$31,3,FALSE)</f>
        <v>#DIV/0!</v>
      </c>
      <c r="O505" s="247">
        <f>IF(M505&gt;0,M505*I505/Q505,0)*VLOOKUP(B505,'2-Kosten per locatie'!$A$14:$C$31,3,FALSE)</f>
        <v>0</v>
      </c>
      <c r="P505" s="334">
        <f>IF(L505="nio",0,IF(L505&gt;0,VLOOKUP(F505,'3-Productie normen'!A:O,VLOOKUP(L505,'3-Productie normen'!$B$38:$C$48,2,FALSE),FALSE)))</f>
        <v>0</v>
      </c>
      <c r="Q505" s="334">
        <f t="shared" si="22"/>
        <v>0</v>
      </c>
      <c r="R505" s="335" t="str">
        <f>VLOOKUP(F505,'3-Productie normen'!A:P,16,FALSE)</f>
        <v>B</v>
      </c>
      <c r="S505" s="335"/>
      <c r="U505" s="336">
        <f t="shared" si="23"/>
        <v>1120.7625</v>
      </c>
      <c r="V505" s="2"/>
    </row>
    <row r="506" spans="1:22" ht="14.1" customHeight="1">
      <c r="A506" s="75">
        <v>506</v>
      </c>
      <c r="B506" s="72" t="s">
        <v>41</v>
      </c>
      <c r="C506" s="481" t="s">
        <v>509</v>
      </c>
      <c r="D506" s="415" t="s">
        <v>825</v>
      </c>
      <c r="E506" s="72" t="s">
        <v>580</v>
      </c>
      <c r="F506" s="300" t="s">
        <v>110</v>
      </c>
      <c r="G506" s="72" t="s">
        <v>241</v>
      </c>
      <c r="H506" s="482" t="s">
        <v>197</v>
      </c>
      <c r="I506" s="537">
        <v>8.9544004099999999</v>
      </c>
      <c r="J506" s="526"/>
      <c r="K506" s="333">
        <f t="shared" si="21"/>
        <v>200</v>
      </c>
      <c r="L506" s="534">
        <v>200</v>
      </c>
      <c r="M506" s="534"/>
      <c r="N506" s="247" t="e">
        <f>IF(L506="nio",0,IF(L506&gt;0,L506*I506/P506,0))*VLOOKUP(B506,'2-Kosten per locatie'!$A$14:$C$31,3,FALSE)</f>
        <v>#DIV/0!</v>
      </c>
      <c r="O506" s="247">
        <f>IF(M506&gt;0,M506*I506/Q506,0)*VLOOKUP(B506,'2-Kosten per locatie'!$A$14:$C$31,3,FALSE)</f>
        <v>0</v>
      </c>
      <c r="P506" s="334">
        <f>IF(L506="nio",0,IF(L506&gt;0,VLOOKUP(F506,'3-Productie normen'!A:O,VLOOKUP(L506,'3-Productie normen'!$B$38:$C$48,2,FALSE),FALSE)))</f>
        <v>0</v>
      </c>
      <c r="Q506" s="334">
        <f t="shared" si="22"/>
        <v>0</v>
      </c>
      <c r="R506" s="335" t="str">
        <f>VLOOKUP(F506,'3-Productie normen'!A:P,16,FALSE)</f>
        <v>B</v>
      </c>
      <c r="S506" s="335"/>
      <c r="U506" s="336">
        <f t="shared" si="23"/>
        <v>1790.8800819999999</v>
      </c>
      <c r="V506" s="2"/>
    </row>
    <row r="507" spans="1:22" ht="14.1" customHeight="1">
      <c r="A507" s="75">
        <v>507</v>
      </c>
      <c r="B507" s="72" t="s">
        <v>41</v>
      </c>
      <c r="C507" s="481" t="s">
        <v>509</v>
      </c>
      <c r="D507" s="415" t="s">
        <v>826</v>
      </c>
      <c r="E507" s="72" t="s">
        <v>827</v>
      </c>
      <c r="F507" s="300" t="s">
        <v>110</v>
      </c>
      <c r="G507" s="72" t="s">
        <v>241</v>
      </c>
      <c r="H507" s="482" t="s">
        <v>197</v>
      </c>
      <c r="I507" s="537">
        <v>50.556317290000003</v>
      </c>
      <c r="J507" s="526"/>
      <c r="K507" s="333">
        <f t="shared" si="21"/>
        <v>200</v>
      </c>
      <c r="L507" s="534">
        <v>200</v>
      </c>
      <c r="M507" s="534"/>
      <c r="N507" s="247" t="e">
        <f>IF(L507="nio",0,IF(L507&gt;0,L507*I507/P507,0))*VLOOKUP(B507,'2-Kosten per locatie'!$A$14:$C$31,3,FALSE)</f>
        <v>#DIV/0!</v>
      </c>
      <c r="O507" s="247">
        <f>IF(M507&gt;0,M507*I507/Q507,0)*VLOOKUP(B507,'2-Kosten per locatie'!$A$14:$C$31,3,FALSE)</f>
        <v>0</v>
      </c>
      <c r="P507" s="334">
        <f>IF(L507="nio",0,IF(L507&gt;0,VLOOKUP(F507,'3-Productie normen'!A:O,VLOOKUP(L507,'3-Productie normen'!$B$38:$C$48,2,FALSE),FALSE)))</f>
        <v>0</v>
      </c>
      <c r="Q507" s="334">
        <f t="shared" si="22"/>
        <v>0</v>
      </c>
      <c r="R507" s="335" t="str">
        <f>VLOOKUP(F507,'3-Productie normen'!A:P,16,FALSE)</f>
        <v>B</v>
      </c>
      <c r="S507" s="335"/>
      <c r="U507" s="336">
        <f t="shared" si="23"/>
        <v>10111.263458000001</v>
      </c>
      <c r="V507" s="2"/>
    </row>
    <row r="508" spans="1:22" ht="14.1" customHeight="1">
      <c r="A508" s="75">
        <v>508</v>
      </c>
      <c r="B508" s="72" t="s">
        <v>41</v>
      </c>
      <c r="C508" s="481" t="s">
        <v>509</v>
      </c>
      <c r="D508" s="415" t="s">
        <v>828</v>
      </c>
      <c r="E508" s="72" t="s">
        <v>633</v>
      </c>
      <c r="F508" s="72" t="s">
        <v>97</v>
      </c>
      <c r="G508" s="72" t="s">
        <v>241</v>
      </c>
      <c r="H508" s="482" t="s">
        <v>197</v>
      </c>
      <c r="I508" s="537">
        <v>29.882459799999999</v>
      </c>
      <c r="J508" s="526"/>
      <c r="K508" s="333">
        <f t="shared" si="21"/>
        <v>200</v>
      </c>
      <c r="L508" s="534">
        <v>200</v>
      </c>
      <c r="M508" s="540"/>
      <c r="N508" s="247" t="e">
        <f>IF(L508="nio",0,IF(L508&gt;0,L508*I508/P508,0))*VLOOKUP(B508,'2-Kosten per locatie'!$A$14:$C$31,3,FALSE)</f>
        <v>#DIV/0!</v>
      </c>
      <c r="O508" s="247">
        <f>IF(M508&gt;0,M508*I508/Q508,0)*VLOOKUP(B508,'2-Kosten per locatie'!$A$14:$C$31,3,FALSE)</f>
        <v>0</v>
      </c>
      <c r="P508" s="334">
        <f>IF(L508="nio",0,IF(L508&gt;0,VLOOKUP(F508,'3-Productie normen'!A:O,VLOOKUP(L508,'3-Productie normen'!$B$38:$C$48,2,FALSE),FALSE)))</f>
        <v>0</v>
      </c>
      <c r="Q508" s="334">
        <f t="shared" si="22"/>
        <v>0</v>
      </c>
      <c r="R508" s="335" t="str">
        <f>VLOOKUP(F508,'3-Productie normen'!A:P,16,FALSE)</f>
        <v>V</v>
      </c>
      <c r="S508" s="335"/>
      <c r="U508" s="336">
        <f t="shared" si="23"/>
        <v>5976.4919600000003</v>
      </c>
      <c r="V508" s="2"/>
    </row>
    <row r="509" spans="1:22" ht="14.1" customHeight="1">
      <c r="A509" s="75">
        <v>509</v>
      </c>
      <c r="B509" s="72" t="s">
        <v>41</v>
      </c>
      <c r="C509" s="481" t="s">
        <v>509</v>
      </c>
      <c r="D509" s="415" t="s">
        <v>829</v>
      </c>
      <c r="E509" s="72" t="s">
        <v>633</v>
      </c>
      <c r="F509" s="72" t="s">
        <v>97</v>
      </c>
      <c r="G509" s="72" t="s">
        <v>241</v>
      </c>
      <c r="H509" s="482" t="s">
        <v>197</v>
      </c>
      <c r="I509" s="537">
        <v>56.002263560000003</v>
      </c>
      <c r="J509" s="526"/>
      <c r="K509" s="333">
        <f t="shared" si="21"/>
        <v>200</v>
      </c>
      <c r="L509" s="534">
        <v>200</v>
      </c>
      <c r="M509" s="540"/>
      <c r="N509" s="247" t="e">
        <f>IF(L509="nio",0,IF(L509&gt;0,L509*I509/P509,0))*VLOOKUP(B509,'2-Kosten per locatie'!$A$14:$C$31,3,FALSE)</f>
        <v>#DIV/0!</v>
      </c>
      <c r="O509" s="247">
        <f>IF(M509&gt;0,M509*I509/Q509,0)*VLOOKUP(B509,'2-Kosten per locatie'!$A$14:$C$31,3,FALSE)</f>
        <v>0</v>
      </c>
      <c r="P509" s="334">
        <f>IF(L509="nio",0,IF(L509&gt;0,VLOOKUP(F509,'3-Productie normen'!A:O,VLOOKUP(L509,'3-Productie normen'!$B$38:$C$48,2,FALSE),FALSE)))</f>
        <v>0</v>
      </c>
      <c r="Q509" s="334">
        <f t="shared" si="22"/>
        <v>0</v>
      </c>
      <c r="R509" s="335" t="str">
        <f>VLOOKUP(F509,'3-Productie normen'!A:P,16,FALSE)</f>
        <v>V</v>
      </c>
      <c r="S509" s="335"/>
      <c r="U509" s="336">
        <f t="shared" si="23"/>
        <v>11200.452712</v>
      </c>
      <c r="V509" s="2"/>
    </row>
    <row r="510" spans="1:22" ht="14.1" customHeight="1">
      <c r="A510" s="75">
        <v>510</v>
      </c>
      <c r="B510" s="72" t="s">
        <v>41</v>
      </c>
      <c r="C510" s="481" t="s">
        <v>509</v>
      </c>
      <c r="D510" s="415" t="s">
        <v>830</v>
      </c>
      <c r="E510" s="72" t="s">
        <v>732</v>
      </c>
      <c r="F510" s="300" t="s">
        <v>111</v>
      </c>
      <c r="G510" s="72" t="s">
        <v>241</v>
      </c>
      <c r="H510" s="482" t="s">
        <v>197</v>
      </c>
      <c r="I510" s="537">
        <v>2.3850750000000001</v>
      </c>
      <c r="J510" s="526"/>
      <c r="K510" s="333">
        <f t="shared" si="21"/>
        <v>0</v>
      </c>
      <c r="L510" s="534" t="s">
        <v>148</v>
      </c>
      <c r="M510" s="540"/>
      <c r="N510" s="247">
        <f>IF(L510="nio",0,IF(L510&gt;0,L510*I510/P510,0))*VLOOKUP(B510,'2-Kosten per locatie'!$A$14:$C$31,3,FALSE)</f>
        <v>0</v>
      </c>
      <c r="O510" s="247">
        <f>IF(M510&gt;0,M510*I510/Q510,0)*VLOOKUP(B510,'2-Kosten per locatie'!$A$14:$C$31,3,FALSE)</f>
        <v>0</v>
      </c>
      <c r="P510" s="334">
        <f>IF(L510="nio",0,IF(L510&gt;0,VLOOKUP(F510,'3-Productie normen'!A:O,VLOOKUP(L510,'3-Productie normen'!$B$38:$C$48,2,FALSE),FALSE)))</f>
        <v>0</v>
      </c>
      <c r="Q510" s="334">
        <f t="shared" si="22"/>
        <v>0</v>
      </c>
      <c r="R510" s="335" t="str">
        <f>VLOOKUP(F510,'3-Productie normen'!A:P,16,FALSE)</f>
        <v>nvt</v>
      </c>
      <c r="S510" s="335"/>
      <c r="U510" s="336">
        <f t="shared" si="23"/>
        <v>0</v>
      </c>
      <c r="V510" s="2"/>
    </row>
    <row r="511" spans="1:22" ht="14.1" customHeight="1">
      <c r="A511" s="75">
        <v>511</v>
      </c>
      <c r="B511" s="72" t="s">
        <v>41</v>
      </c>
      <c r="C511" s="481" t="s">
        <v>509</v>
      </c>
      <c r="D511" s="415" t="s">
        <v>831</v>
      </c>
      <c r="E511" s="72" t="s">
        <v>832</v>
      </c>
      <c r="F511" s="300" t="s">
        <v>111</v>
      </c>
      <c r="G511" s="72" t="s">
        <v>241</v>
      </c>
      <c r="H511" s="482" t="s">
        <v>197</v>
      </c>
      <c r="I511" s="537">
        <v>22.678725</v>
      </c>
      <c r="J511" s="526"/>
      <c r="K511" s="333">
        <f t="shared" si="21"/>
        <v>0</v>
      </c>
      <c r="L511" s="534" t="s">
        <v>148</v>
      </c>
      <c r="M511" s="540"/>
      <c r="N511" s="247">
        <f>IF(L511="nio",0,IF(L511&gt;0,L511*I511/P511,0))*VLOOKUP(B511,'2-Kosten per locatie'!$A$14:$C$31,3,FALSE)</f>
        <v>0</v>
      </c>
      <c r="O511" s="247">
        <f>IF(M511&gt;0,M511*I511/Q511,0)*VLOOKUP(B511,'2-Kosten per locatie'!$A$14:$C$31,3,FALSE)</f>
        <v>0</v>
      </c>
      <c r="P511" s="334">
        <f>IF(L511="nio",0,IF(L511&gt;0,VLOOKUP(F511,'3-Productie normen'!A:O,VLOOKUP(L511,'3-Productie normen'!$B$38:$C$48,2,FALSE),FALSE)))</f>
        <v>0</v>
      </c>
      <c r="Q511" s="334">
        <f t="shared" si="22"/>
        <v>0</v>
      </c>
      <c r="R511" s="335" t="str">
        <f>VLOOKUP(F511,'3-Productie normen'!A:P,16,FALSE)</f>
        <v>nvt</v>
      </c>
      <c r="S511" s="335"/>
      <c r="U511" s="336">
        <f t="shared" si="23"/>
        <v>0</v>
      </c>
      <c r="V511" s="2"/>
    </row>
    <row r="512" spans="1:22" ht="14.1" customHeight="1">
      <c r="A512" s="75">
        <v>512</v>
      </c>
      <c r="B512" s="72" t="s">
        <v>41</v>
      </c>
      <c r="C512" s="481" t="s">
        <v>509</v>
      </c>
      <c r="D512" s="415" t="s">
        <v>833</v>
      </c>
      <c r="E512" s="72" t="s">
        <v>580</v>
      </c>
      <c r="F512" s="300" t="s">
        <v>110</v>
      </c>
      <c r="G512" s="72" t="s">
        <v>241</v>
      </c>
      <c r="H512" s="482" t="s">
        <v>197</v>
      </c>
      <c r="I512" s="537">
        <v>10.26375</v>
      </c>
      <c r="J512" s="526"/>
      <c r="K512" s="333">
        <f t="shared" si="21"/>
        <v>200</v>
      </c>
      <c r="L512" s="534">
        <v>200</v>
      </c>
      <c r="M512" s="540"/>
      <c r="N512" s="247" t="e">
        <f>IF(L512="nio",0,IF(L512&gt;0,L512*I512/P512,0))*VLOOKUP(B512,'2-Kosten per locatie'!$A$14:$C$31,3,FALSE)</f>
        <v>#DIV/0!</v>
      </c>
      <c r="O512" s="247">
        <f>IF(M512&gt;0,M512*I512/Q512,0)*VLOOKUP(B512,'2-Kosten per locatie'!$A$14:$C$31,3,FALSE)</f>
        <v>0</v>
      </c>
      <c r="P512" s="334">
        <f>IF(L512="nio",0,IF(L512&gt;0,VLOOKUP(F512,'3-Productie normen'!A:O,VLOOKUP(L512,'3-Productie normen'!$B$38:$C$48,2,FALSE),FALSE)))</f>
        <v>0</v>
      </c>
      <c r="Q512" s="334">
        <f t="shared" si="22"/>
        <v>0</v>
      </c>
      <c r="R512" s="335" t="str">
        <f>VLOOKUP(F512,'3-Productie normen'!A:P,16,FALSE)</f>
        <v>B</v>
      </c>
      <c r="S512" s="335"/>
      <c r="U512" s="336">
        <f t="shared" si="23"/>
        <v>2052.75</v>
      </c>
      <c r="V512" s="2"/>
    </row>
    <row r="513" spans="1:22" ht="14.1" customHeight="1">
      <c r="A513" s="75">
        <v>513</v>
      </c>
      <c r="B513" s="72" t="s">
        <v>41</v>
      </c>
      <c r="C513" s="481" t="s">
        <v>509</v>
      </c>
      <c r="D513" s="415" t="s">
        <v>834</v>
      </c>
      <c r="E513" s="72" t="s">
        <v>835</v>
      </c>
      <c r="F513" s="72" t="s">
        <v>98</v>
      </c>
      <c r="G513" s="72" t="s">
        <v>241</v>
      </c>
      <c r="H513" s="482" t="s">
        <v>197</v>
      </c>
      <c r="I513" s="537">
        <v>102.24195</v>
      </c>
      <c r="J513" s="526"/>
      <c r="K513" s="333">
        <f t="shared" si="21"/>
        <v>200</v>
      </c>
      <c r="L513" s="534">
        <v>200</v>
      </c>
      <c r="M513" s="540"/>
      <c r="N513" s="247" t="e">
        <f>IF(L513="nio",0,IF(L513&gt;0,L513*I513/P513,0))*VLOOKUP(B513,'2-Kosten per locatie'!$A$14:$C$31,3,FALSE)</f>
        <v>#DIV/0!</v>
      </c>
      <c r="O513" s="247">
        <f>IF(M513&gt;0,M513*I513/Q513,0)*VLOOKUP(B513,'2-Kosten per locatie'!$A$14:$C$31,3,FALSE)</f>
        <v>0</v>
      </c>
      <c r="P513" s="334">
        <f>IF(L513="nio",0,IF(L513&gt;0,VLOOKUP(F513,'3-Productie normen'!A:O,VLOOKUP(L513,'3-Productie normen'!$B$38:$C$48,2,FALSE),FALSE)))</f>
        <v>0</v>
      </c>
      <c r="Q513" s="334">
        <f t="shared" si="22"/>
        <v>0</v>
      </c>
      <c r="R513" s="335" t="str">
        <f>VLOOKUP(F513,'3-Productie normen'!A:P,16,FALSE)</f>
        <v>V</v>
      </c>
      <c r="S513" s="335"/>
      <c r="U513" s="336">
        <f t="shared" si="23"/>
        <v>20448.39</v>
      </c>
      <c r="V513" s="2"/>
    </row>
    <row r="514" spans="1:22" ht="14.1" customHeight="1">
      <c r="A514" s="75">
        <v>514</v>
      </c>
      <c r="B514" s="72" t="s">
        <v>41</v>
      </c>
      <c r="C514" s="481" t="s">
        <v>509</v>
      </c>
      <c r="D514" s="415" t="s">
        <v>836</v>
      </c>
      <c r="E514" s="72" t="s">
        <v>837</v>
      </c>
      <c r="F514" s="300" t="s">
        <v>88</v>
      </c>
      <c r="G514" s="72" t="s">
        <v>241</v>
      </c>
      <c r="H514" s="482" t="s">
        <v>197</v>
      </c>
      <c r="I514" s="537">
        <v>2.4521875</v>
      </c>
      <c r="J514" s="526"/>
      <c r="K514" s="333">
        <f t="shared" si="21"/>
        <v>120</v>
      </c>
      <c r="L514" s="534">
        <v>120</v>
      </c>
      <c r="M514" s="534"/>
      <c r="N514" s="247" t="e">
        <f>IF(L514="nio",0,IF(L514&gt;0,L514*I514/P514,0))*VLOOKUP(B514,'2-Kosten per locatie'!$A$14:$C$31,3,FALSE)</f>
        <v>#DIV/0!</v>
      </c>
      <c r="O514" s="247">
        <f>IF(M514&gt;0,M514*I514/Q514,0)*VLOOKUP(B514,'2-Kosten per locatie'!$A$14:$C$31,3,FALSE)</f>
        <v>0</v>
      </c>
      <c r="P514" s="334">
        <f>IF(L514="nio",0,IF(L514&gt;0,VLOOKUP(F514,'3-Productie normen'!A:O,VLOOKUP(L514,'3-Productie normen'!$B$38:$C$48,2,FALSE),FALSE)))</f>
        <v>0</v>
      </c>
      <c r="Q514" s="334">
        <f t="shared" si="22"/>
        <v>0</v>
      </c>
      <c r="R514" s="335" t="str">
        <f>VLOOKUP(F514,'3-Productie normen'!A:P,16,FALSE)</f>
        <v>B</v>
      </c>
      <c r="S514" s="335"/>
      <c r="U514" s="336">
        <f t="shared" si="23"/>
        <v>294.26249999999999</v>
      </c>
      <c r="V514" s="2"/>
    </row>
    <row r="515" spans="1:22" ht="14.1" customHeight="1">
      <c r="A515" s="75">
        <v>515</v>
      </c>
      <c r="B515" s="72" t="s">
        <v>41</v>
      </c>
      <c r="C515" s="481" t="s">
        <v>509</v>
      </c>
      <c r="D515" s="415" t="s">
        <v>838</v>
      </c>
      <c r="E515" s="72" t="s">
        <v>837</v>
      </c>
      <c r="F515" s="300" t="s">
        <v>88</v>
      </c>
      <c r="G515" s="72" t="s">
        <v>241</v>
      </c>
      <c r="H515" s="482" t="s">
        <v>197</v>
      </c>
      <c r="I515" s="537">
        <v>2.4521875</v>
      </c>
      <c r="J515" s="526"/>
      <c r="K515" s="333">
        <f t="shared" si="21"/>
        <v>120</v>
      </c>
      <c r="L515" s="534">
        <v>120</v>
      </c>
      <c r="M515" s="534"/>
      <c r="N515" s="247" t="e">
        <f>IF(L515="nio",0,IF(L515&gt;0,L515*I515/P515,0))*VLOOKUP(B515,'2-Kosten per locatie'!$A$14:$C$31,3,FALSE)</f>
        <v>#DIV/0!</v>
      </c>
      <c r="O515" s="247">
        <f>IF(M515&gt;0,M515*I515/Q515,0)*VLOOKUP(B515,'2-Kosten per locatie'!$A$14:$C$31,3,FALSE)</f>
        <v>0</v>
      </c>
      <c r="P515" s="334">
        <f>IF(L515="nio",0,IF(L515&gt;0,VLOOKUP(F515,'3-Productie normen'!A:O,VLOOKUP(L515,'3-Productie normen'!$B$38:$C$48,2,FALSE),FALSE)))</f>
        <v>0</v>
      </c>
      <c r="Q515" s="334">
        <f t="shared" si="22"/>
        <v>0</v>
      </c>
      <c r="R515" s="335" t="str">
        <f>VLOOKUP(F515,'3-Productie normen'!A:P,16,FALSE)</f>
        <v>B</v>
      </c>
      <c r="S515" s="335"/>
      <c r="U515" s="336">
        <f t="shared" si="23"/>
        <v>294.26249999999999</v>
      </c>
      <c r="V515" s="2"/>
    </row>
    <row r="516" spans="1:22" ht="14.1" customHeight="1">
      <c r="A516" s="75">
        <v>516</v>
      </c>
      <c r="B516" s="72" t="s">
        <v>41</v>
      </c>
      <c r="C516" s="481" t="s">
        <v>509</v>
      </c>
      <c r="D516" s="415" t="s">
        <v>839</v>
      </c>
      <c r="E516" s="72" t="s">
        <v>580</v>
      </c>
      <c r="F516" s="300" t="s">
        <v>110</v>
      </c>
      <c r="G516" s="72" t="s">
        <v>241</v>
      </c>
      <c r="H516" s="482" t="s">
        <v>197</v>
      </c>
      <c r="I516" s="537">
        <v>17.878371250000001</v>
      </c>
      <c r="J516" s="526"/>
      <c r="K516" s="333">
        <f t="shared" si="21"/>
        <v>200</v>
      </c>
      <c r="L516" s="534">
        <v>200</v>
      </c>
      <c r="M516" s="534"/>
      <c r="N516" s="247" t="e">
        <f>IF(L516="nio",0,IF(L516&gt;0,L516*I516/P516,0))*VLOOKUP(B516,'2-Kosten per locatie'!$A$14:$C$31,3,FALSE)</f>
        <v>#DIV/0!</v>
      </c>
      <c r="O516" s="247">
        <f>IF(M516&gt;0,M516*I516/Q516,0)*VLOOKUP(B516,'2-Kosten per locatie'!$A$14:$C$31,3,FALSE)</f>
        <v>0</v>
      </c>
      <c r="P516" s="334">
        <f>IF(L516="nio",0,IF(L516&gt;0,VLOOKUP(F516,'3-Productie normen'!A:O,VLOOKUP(L516,'3-Productie normen'!$B$38:$C$48,2,FALSE),FALSE)))</f>
        <v>0</v>
      </c>
      <c r="Q516" s="334">
        <f t="shared" si="22"/>
        <v>0</v>
      </c>
      <c r="R516" s="335" t="str">
        <f>VLOOKUP(F516,'3-Productie normen'!A:P,16,FALSE)</f>
        <v>B</v>
      </c>
      <c r="S516" s="335"/>
      <c r="U516" s="336">
        <f t="shared" si="23"/>
        <v>3575.67425</v>
      </c>
      <c r="V516" s="2"/>
    </row>
    <row r="517" spans="1:22" ht="14.1" customHeight="1">
      <c r="A517" s="75">
        <v>517</v>
      </c>
      <c r="B517" s="72" t="s">
        <v>41</v>
      </c>
      <c r="C517" s="481" t="s">
        <v>509</v>
      </c>
      <c r="D517" s="415" t="s">
        <v>840</v>
      </c>
      <c r="E517" s="72" t="s">
        <v>822</v>
      </c>
      <c r="F517" s="72" t="s">
        <v>88</v>
      </c>
      <c r="G517" s="72" t="s">
        <v>241</v>
      </c>
      <c r="H517" s="482" t="s">
        <v>197</v>
      </c>
      <c r="I517" s="537">
        <v>247.93658289999999</v>
      </c>
      <c r="J517" s="526"/>
      <c r="K517" s="333">
        <f t="shared" si="21"/>
        <v>120</v>
      </c>
      <c r="L517" s="534">
        <v>120</v>
      </c>
      <c r="M517" s="534"/>
      <c r="N517" s="247" t="e">
        <f>IF(L517="nio",0,IF(L517&gt;0,L517*I517/P517,0))*VLOOKUP(B517,'2-Kosten per locatie'!$A$14:$C$31,3,FALSE)</f>
        <v>#DIV/0!</v>
      </c>
      <c r="O517" s="247">
        <f>IF(M517&gt;0,M517*I517/Q517,0)*VLOOKUP(B517,'2-Kosten per locatie'!$A$14:$C$31,3,FALSE)</f>
        <v>0</v>
      </c>
      <c r="P517" s="334">
        <f>IF(L517="nio",0,IF(L517&gt;0,VLOOKUP(F517,'3-Productie normen'!A:O,VLOOKUP(L517,'3-Productie normen'!$B$38:$C$48,2,FALSE),FALSE)))</f>
        <v>0</v>
      </c>
      <c r="Q517" s="334">
        <f t="shared" si="22"/>
        <v>0</v>
      </c>
      <c r="R517" s="335" t="str">
        <f>VLOOKUP(F517,'3-Productie normen'!A:P,16,FALSE)</f>
        <v>B</v>
      </c>
      <c r="S517" s="335"/>
      <c r="U517" s="336">
        <f t="shared" si="23"/>
        <v>29752.389948</v>
      </c>
      <c r="V517" s="2"/>
    </row>
    <row r="518" spans="1:22" ht="14.1" customHeight="1">
      <c r="A518" s="75">
        <v>518</v>
      </c>
      <c r="B518" s="72" t="s">
        <v>41</v>
      </c>
      <c r="C518" s="481" t="s">
        <v>509</v>
      </c>
      <c r="D518" s="415" t="s">
        <v>841</v>
      </c>
      <c r="E518" s="72" t="s">
        <v>580</v>
      </c>
      <c r="F518" s="300" t="s">
        <v>110</v>
      </c>
      <c r="G518" s="72" t="s">
        <v>241</v>
      </c>
      <c r="H518" s="482" t="s">
        <v>197</v>
      </c>
      <c r="I518" s="537">
        <v>9.7887500000000003</v>
      </c>
      <c r="J518" s="526"/>
      <c r="K518" s="333">
        <f t="shared" si="21"/>
        <v>200</v>
      </c>
      <c r="L518" s="534">
        <v>200</v>
      </c>
      <c r="M518" s="534"/>
      <c r="N518" s="247" t="e">
        <f>IF(L518="nio",0,IF(L518&gt;0,L518*I518/P518,0))*VLOOKUP(B518,'2-Kosten per locatie'!$A$14:$C$31,3,FALSE)</f>
        <v>#DIV/0!</v>
      </c>
      <c r="O518" s="247">
        <f>IF(M518&gt;0,M518*I518/Q518,0)*VLOOKUP(B518,'2-Kosten per locatie'!$A$14:$C$31,3,FALSE)</f>
        <v>0</v>
      </c>
      <c r="P518" s="334">
        <f>IF(L518="nio",0,IF(L518&gt;0,VLOOKUP(F518,'3-Productie normen'!A:O,VLOOKUP(L518,'3-Productie normen'!$B$38:$C$48,2,FALSE),FALSE)))</f>
        <v>0</v>
      </c>
      <c r="Q518" s="334">
        <f t="shared" si="22"/>
        <v>0</v>
      </c>
      <c r="R518" s="335" t="str">
        <f>VLOOKUP(F518,'3-Productie normen'!A:P,16,FALSE)</f>
        <v>B</v>
      </c>
      <c r="S518" s="335"/>
      <c r="U518" s="336">
        <f t="shared" si="23"/>
        <v>1957.75</v>
      </c>
      <c r="V518" s="2"/>
    </row>
    <row r="519" spans="1:22" ht="14.1" customHeight="1">
      <c r="A519" s="75">
        <v>519</v>
      </c>
      <c r="B519" s="72" t="s">
        <v>41</v>
      </c>
      <c r="C519" s="481" t="s">
        <v>509</v>
      </c>
      <c r="D519" s="415" t="s">
        <v>842</v>
      </c>
      <c r="E519" s="72" t="s">
        <v>843</v>
      </c>
      <c r="F519" s="300" t="s">
        <v>88</v>
      </c>
      <c r="G519" s="72" t="s">
        <v>241</v>
      </c>
      <c r="H519" s="482" t="s">
        <v>197</v>
      </c>
      <c r="I519" s="537">
        <v>36.123474999999999</v>
      </c>
      <c r="J519" s="526"/>
      <c r="K519" s="333">
        <f t="shared" si="21"/>
        <v>120</v>
      </c>
      <c r="L519" s="534">
        <v>120</v>
      </c>
      <c r="M519" s="534"/>
      <c r="N519" s="247" t="e">
        <f>IF(L519="nio",0,IF(L519&gt;0,L519*I519/P519,0))*VLOOKUP(B519,'2-Kosten per locatie'!$A$14:$C$31,3,FALSE)</f>
        <v>#DIV/0!</v>
      </c>
      <c r="O519" s="247">
        <f>IF(M519&gt;0,M519*I519/Q519,0)*VLOOKUP(B519,'2-Kosten per locatie'!$A$14:$C$31,3,FALSE)</f>
        <v>0</v>
      </c>
      <c r="P519" s="334">
        <f>IF(L519="nio",0,IF(L519&gt;0,VLOOKUP(F519,'3-Productie normen'!A:O,VLOOKUP(L519,'3-Productie normen'!$B$38:$C$48,2,FALSE),FALSE)))</f>
        <v>0</v>
      </c>
      <c r="Q519" s="334">
        <f t="shared" si="22"/>
        <v>0</v>
      </c>
      <c r="R519" s="335" t="str">
        <f>VLOOKUP(F519,'3-Productie normen'!A:P,16,FALSE)</f>
        <v>B</v>
      </c>
      <c r="S519" s="335"/>
      <c r="U519" s="336">
        <f t="shared" si="23"/>
        <v>4334.817</v>
      </c>
      <c r="V519" s="2"/>
    </row>
    <row r="520" spans="1:22" ht="14.1" customHeight="1">
      <c r="A520" s="75">
        <v>520</v>
      </c>
      <c r="B520" s="72" t="s">
        <v>41</v>
      </c>
      <c r="C520" s="481" t="s">
        <v>509</v>
      </c>
      <c r="D520" s="415" t="s">
        <v>844</v>
      </c>
      <c r="E520" s="72" t="s">
        <v>108</v>
      </c>
      <c r="F520" s="72" t="s">
        <v>108</v>
      </c>
      <c r="G520" s="72" t="s">
        <v>187</v>
      </c>
      <c r="H520" s="482" t="s">
        <v>197</v>
      </c>
      <c r="I520" s="537">
        <v>12.41652045</v>
      </c>
      <c r="J520" s="526"/>
      <c r="K520" s="333">
        <f t="shared" ref="K520:K583" si="24">SUM(L520:M520)</f>
        <v>200</v>
      </c>
      <c r="L520" s="534">
        <v>200</v>
      </c>
      <c r="M520" s="534"/>
      <c r="N520" s="247" t="e">
        <f>IF(L520="nio",0,IF(L520&gt;0,L520*I520/P520,0))*VLOOKUP(B520,'2-Kosten per locatie'!$A$14:$C$31,3,FALSE)</f>
        <v>#DIV/0!</v>
      </c>
      <c r="O520" s="247">
        <f>IF(M520&gt;0,M520*I520/Q520,0)*VLOOKUP(B520,'2-Kosten per locatie'!$A$14:$C$31,3,FALSE)</f>
        <v>0</v>
      </c>
      <c r="P520" s="334">
        <f>IF(L520="nio",0,IF(L520&gt;0,VLOOKUP(F520,'3-Productie normen'!A:O,VLOOKUP(L520,'3-Productie normen'!$B$38:$C$48,2,FALSE),FALSE)))</f>
        <v>0</v>
      </c>
      <c r="Q520" s="334">
        <f t="shared" ref="Q520:Q583" si="25">IF(M520&gt;0,P520*$Q$8,0)</f>
        <v>0</v>
      </c>
      <c r="R520" s="335" t="str">
        <f>VLOOKUP(F520,'3-Productie normen'!A:P,16,FALSE)</f>
        <v>V</v>
      </c>
      <c r="S520" s="335"/>
      <c r="U520" s="336">
        <f t="shared" ref="U520:U583" si="26">K520*I520</f>
        <v>2483.3040900000001</v>
      </c>
      <c r="V520" s="2"/>
    </row>
    <row r="521" spans="1:22" ht="14.1" customHeight="1">
      <c r="A521" s="75">
        <v>521</v>
      </c>
      <c r="B521" s="72" t="s">
        <v>41</v>
      </c>
      <c r="C521" s="481" t="s">
        <v>509</v>
      </c>
      <c r="D521" s="415" t="s">
        <v>845</v>
      </c>
      <c r="E521" s="72" t="s">
        <v>108</v>
      </c>
      <c r="F521" s="72" t="s">
        <v>108</v>
      </c>
      <c r="G521" s="72" t="s">
        <v>187</v>
      </c>
      <c r="H521" s="482" t="s">
        <v>197</v>
      </c>
      <c r="I521" s="537">
        <v>13.09</v>
      </c>
      <c r="J521" s="526"/>
      <c r="K521" s="333">
        <f t="shared" si="24"/>
        <v>200</v>
      </c>
      <c r="L521" s="534">
        <v>200</v>
      </c>
      <c r="M521" s="534"/>
      <c r="N521" s="247" t="e">
        <f>IF(L521="nio",0,IF(L521&gt;0,L521*I521/P521,0))*VLOOKUP(B521,'2-Kosten per locatie'!$A$14:$C$31,3,FALSE)</f>
        <v>#DIV/0!</v>
      </c>
      <c r="O521" s="247">
        <f>IF(M521&gt;0,M521*I521/Q521,0)*VLOOKUP(B521,'2-Kosten per locatie'!$A$14:$C$31,3,FALSE)</f>
        <v>0</v>
      </c>
      <c r="P521" s="334">
        <f>IF(L521="nio",0,IF(L521&gt;0,VLOOKUP(F521,'3-Productie normen'!A:O,VLOOKUP(L521,'3-Productie normen'!$B$38:$C$48,2,FALSE),FALSE)))</f>
        <v>0</v>
      </c>
      <c r="Q521" s="334">
        <f t="shared" si="25"/>
        <v>0</v>
      </c>
      <c r="R521" s="335" t="str">
        <f>VLOOKUP(F521,'3-Productie normen'!A:P,16,FALSE)</f>
        <v>V</v>
      </c>
      <c r="S521" s="335"/>
      <c r="U521" s="336">
        <f t="shared" si="26"/>
        <v>2618</v>
      </c>
      <c r="V521" s="2"/>
    </row>
    <row r="522" spans="1:22" ht="14.1" customHeight="1">
      <c r="A522" s="75">
        <v>522</v>
      </c>
      <c r="B522" s="72" t="s">
        <v>41</v>
      </c>
      <c r="C522" s="481" t="s">
        <v>509</v>
      </c>
      <c r="D522" s="415" t="s">
        <v>846</v>
      </c>
      <c r="E522" s="72" t="s">
        <v>633</v>
      </c>
      <c r="F522" s="72" t="s">
        <v>97</v>
      </c>
      <c r="G522" s="72" t="s">
        <v>241</v>
      </c>
      <c r="H522" s="482" t="s">
        <v>197</v>
      </c>
      <c r="I522" s="537">
        <v>67.37406</v>
      </c>
      <c r="J522" s="526"/>
      <c r="K522" s="333">
        <f t="shared" si="24"/>
        <v>200</v>
      </c>
      <c r="L522" s="534">
        <v>200</v>
      </c>
      <c r="M522" s="534"/>
      <c r="N522" s="247" t="e">
        <f>IF(L522="nio",0,IF(L522&gt;0,L522*I522/P522,0))*VLOOKUP(B522,'2-Kosten per locatie'!$A$14:$C$31,3,FALSE)</f>
        <v>#DIV/0!</v>
      </c>
      <c r="O522" s="247">
        <f>IF(M522&gt;0,M522*I522/Q522,0)*VLOOKUP(B522,'2-Kosten per locatie'!$A$14:$C$31,3,FALSE)</f>
        <v>0</v>
      </c>
      <c r="P522" s="334">
        <f>IF(L522="nio",0,IF(L522&gt;0,VLOOKUP(F522,'3-Productie normen'!A:O,VLOOKUP(L522,'3-Productie normen'!$B$38:$C$48,2,FALSE),FALSE)))</f>
        <v>0</v>
      </c>
      <c r="Q522" s="334">
        <f t="shared" si="25"/>
        <v>0</v>
      </c>
      <c r="R522" s="335" t="str">
        <f>VLOOKUP(F522,'3-Productie normen'!A:P,16,FALSE)</f>
        <v>V</v>
      </c>
      <c r="S522" s="335"/>
      <c r="U522" s="336">
        <f t="shared" si="26"/>
        <v>13474.812</v>
      </c>
      <c r="V522" s="2"/>
    </row>
    <row r="523" spans="1:22" ht="14.1" customHeight="1">
      <c r="A523" s="75">
        <v>523</v>
      </c>
      <c r="B523" s="72" t="s">
        <v>41</v>
      </c>
      <c r="C523" s="481" t="s">
        <v>509</v>
      </c>
      <c r="D523" s="415" t="s">
        <v>847</v>
      </c>
      <c r="E523" s="72" t="s">
        <v>635</v>
      </c>
      <c r="F523" s="72" t="s">
        <v>100</v>
      </c>
      <c r="G523" s="72" t="s">
        <v>241</v>
      </c>
      <c r="H523" s="482" t="s">
        <v>197</v>
      </c>
      <c r="I523" s="537">
        <v>64.03295</v>
      </c>
      <c r="J523" s="526"/>
      <c r="K523" s="333">
        <f t="shared" si="24"/>
        <v>200</v>
      </c>
      <c r="L523" s="534">
        <v>200</v>
      </c>
      <c r="M523" s="534"/>
      <c r="N523" s="247" t="e">
        <f>IF(L523="nio",0,IF(L523&gt;0,L523*I523/P523,0))*VLOOKUP(B523,'2-Kosten per locatie'!$A$14:$C$31,3,FALSE)</f>
        <v>#DIV/0!</v>
      </c>
      <c r="O523" s="247">
        <f>IF(M523&gt;0,M523*I523/Q523,0)*VLOOKUP(B523,'2-Kosten per locatie'!$A$14:$C$31,3,FALSE)</f>
        <v>0</v>
      </c>
      <c r="P523" s="334">
        <f>IF(L523="nio",0,IF(L523&gt;0,VLOOKUP(F523,'3-Productie normen'!A:O,VLOOKUP(L523,'3-Productie normen'!$B$38:$C$48,2,FALSE),FALSE)))</f>
        <v>0</v>
      </c>
      <c r="Q523" s="334">
        <f t="shared" si="25"/>
        <v>0</v>
      </c>
      <c r="R523" s="335" t="str">
        <f>VLOOKUP(F523,'3-Productie normen'!A:P,16,FALSE)</f>
        <v>L</v>
      </c>
      <c r="S523" s="335"/>
      <c r="U523" s="336">
        <f t="shared" si="26"/>
        <v>12806.59</v>
      </c>
      <c r="V523" s="2"/>
    </row>
    <row r="524" spans="1:22" ht="14.1" customHeight="1">
      <c r="A524" s="75">
        <v>524</v>
      </c>
      <c r="B524" s="72" t="s">
        <v>41</v>
      </c>
      <c r="C524" s="481" t="s">
        <v>509</v>
      </c>
      <c r="D524" s="415" t="s">
        <v>848</v>
      </c>
      <c r="E524" s="72" t="s">
        <v>681</v>
      </c>
      <c r="F524" s="300" t="s">
        <v>111</v>
      </c>
      <c r="G524" s="72" t="s">
        <v>241</v>
      </c>
      <c r="H524" s="482" t="s">
        <v>197</v>
      </c>
      <c r="I524" s="537">
        <v>32.344499999999996</v>
      </c>
      <c r="J524" s="526"/>
      <c r="K524" s="333">
        <f t="shared" si="24"/>
        <v>0</v>
      </c>
      <c r="L524" s="534" t="s">
        <v>148</v>
      </c>
      <c r="M524" s="534"/>
      <c r="N524" s="247">
        <f>IF(L524="nio",0,IF(L524&gt;0,L524*I524/P524,0))*VLOOKUP(B524,'2-Kosten per locatie'!$A$14:$C$31,3,FALSE)</f>
        <v>0</v>
      </c>
      <c r="O524" s="247">
        <f>IF(M524&gt;0,M524*I524/Q524,0)*VLOOKUP(B524,'2-Kosten per locatie'!$A$14:$C$31,3,FALSE)</f>
        <v>0</v>
      </c>
      <c r="P524" s="334">
        <f>IF(L524="nio",0,IF(L524&gt;0,VLOOKUP(F524,'3-Productie normen'!A:O,VLOOKUP(L524,'3-Productie normen'!$B$38:$C$48,2,FALSE),FALSE)))</f>
        <v>0</v>
      </c>
      <c r="Q524" s="334">
        <f t="shared" si="25"/>
        <v>0</v>
      </c>
      <c r="R524" s="335" t="str">
        <f>VLOOKUP(F524,'3-Productie normen'!A:P,16,FALSE)</f>
        <v>nvt</v>
      </c>
      <c r="S524" s="335"/>
      <c r="U524" s="336">
        <f t="shared" si="26"/>
        <v>0</v>
      </c>
      <c r="V524" s="2"/>
    </row>
    <row r="525" spans="1:22" ht="14.1" customHeight="1">
      <c r="A525" s="75">
        <v>525</v>
      </c>
      <c r="B525" s="72" t="s">
        <v>41</v>
      </c>
      <c r="C525" s="481" t="s">
        <v>509</v>
      </c>
      <c r="D525" s="415" t="s">
        <v>849</v>
      </c>
      <c r="E525" s="72" t="s">
        <v>744</v>
      </c>
      <c r="F525" s="300" t="s">
        <v>111</v>
      </c>
      <c r="G525" s="72" t="s">
        <v>241</v>
      </c>
      <c r="H525" s="482" t="s">
        <v>197</v>
      </c>
      <c r="I525" s="537">
        <v>1.76</v>
      </c>
      <c r="J525" s="526"/>
      <c r="K525" s="333">
        <f t="shared" si="24"/>
        <v>0</v>
      </c>
      <c r="L525" s="534" t="s">
        <v>148</v>
      </c>
      <c r="M525" s="534"/>
      <c r="N525" s="247">
        <f>IF(L525="nio",0,IF(L525&gt;0,L525*I525/P525,0))*VLOOKUP(B525,'2-Kosten per locatie'!$A$14:$C$31,3,FALSE)</f>
        <v>0</v>
      </c>
      <c r="O525" s="247">
        <f>IF(M525&gt;0,M525*I525/Q525,0)*VLOOKUP(B525,'2-Kosten per locatie'!$A$14:$C$31,3,FALSE)</f>
        <v>0</v>
      </c>
      <c r="P525" s="334">
        <f>IF(L525="nio",0,IF(L525&gt;0,VLOOKUP(F525,'3-Productie normen'!A:O,VLOOKUP(L525,'3-Productie normen'!$B$38:$C$48,2,FALSE),FALSE)))</f>
        <v>0</v>
      </c>
      <c r="Q525" s="334">
        <f t="shared" si="25"/>
        <v>0</v>
      </c>
      <c r="R525" s="335" t="str">
        <f>VLOOKUP(F525,'3-Productie normen'!A:P,16,FALSE)</f>
        <v>nvt</v>
      </c>
      <c r="S525" s="335"/>
      <c r="U525" s="336">
        <f t="shared" si="26"/>
        <v>0</v>
      </c>
      <c r="V525" s="2"/>
    </row>
    <row r="526" spans="1:22" ht="14.1" customHeight="1">
      <c r="A526" s="75">
        <v>526</v>
      </c>
      <c r="B526" s="72" t="s">
        <v>41</v>
      </c>
      <c r="C526" s="481" t="s">
        <v>509</v>
      </c>
      <c r="D526" s="415" t="s">
        <v>850</v>
      </c>
      <c r="E526" s="72" t="s">
        <v>580</v>
      </c>
      <c r="F526" s="300" t="s">
        <v>110</v>
      </c>
      <c r="G526" s="72" t="s">
        <v>241</v>
      </c>
      <c r="H526" s="482" t="s">
        <v>197</v>
      </c>
      <c r="I526" s="537">
        <v>15.855</v>
      </c>
      <c r="J526" s="526"/>
      <c r="K526" s="333">
        <f t="shared" si="24"/>
        <v>200</v>
      </c>
      <c r="L526" s="534">
        <v>200</v>
      </c>
      <c r="M526" s="534"/>
      <c r="N526" s="247" t="e">
        <f>IF(L526="nio",0,IF(L526&gt;0,L526*I526/P526,0))*VLOOKUP(B526,'2-Kosten per locatie'!$A$14:$C$31,3,FALSE)</f>
        <v>#DIV/0!</v>
      </c>
      <c r="O526" s="247">
        <f>IF(M526&gt;0,M526*I526/Q526,0)*VLOOKUP(B526,'2-Kosten per locatie'!$A$14:$C$31,3,FALSE)</f>
        <v>0</v>
      </c>
      <c r="P526" s="334">
        <f>IF(L526="nio",0,IF(L526&gt;0,VLOOKUP(F526,'3-Productie normen'!A:O,VLOOKUP(L526,'3-Productie normen'!$B$38:$C$48,2,FALSE),FALSE)))</f>
        <v>0</v>
      </c>
      <c r="Q526" s="334">
        <f t="shared" si="25"/>
        <v>0</v>
      </c>
      <c r="R526" s="335" t="str">
        <f>VLOOKUP(F526,'3-Productie normen'!A:P,16,FALSE)</f>
        <v>B</v>
      </c>
      <c r="S526" s="335"/>
      <c r="U526" s="336">
        <f t="shared" si="26"/>
        <v>3171</v>
      </c>
      <c r="V526" s="2"/>
    </row>
    <row r="527" spans="1:22" ht="14.1" customHeight="1">
      <c r="A527" s="75">
        <v>527</v>
      </c>
      <c r="B527" s="72" t="s">
        <v>41</v>
      </c>
      <c r="C527" s="481" t="s">
        <v>509</v>
      </c>
      <c r="D527" s="415" t="s">
        <v>851</v>
      </c>
      <c r="E527" s="72" t="s">
        <v>645</v>
      </c>
      <c r="F527" s="300" t="s">
        <v>111</v>
      </c>
      <c r="G527" s="72" t="s">
        <v>241</v>
      </c>
      <c r="H527" s="482" t="s">
        <v>197</v>
      </c>
      <c r="I527" s="537">
        <v>0.32479999999999998</v>
      </c>
      <c r="J527" s="526"/>
      <c r="K527" s="333">
        <f t="shared" si="24"/>
        <v>0</v>
      </c>
      <c r="L527" s="534" t="s">
        <v>148</v>
      </c>
      <c r="M527" s="534"/>
      <c r="N527" s="247">
        <f>IF(L527="nio",0,IF(L527&gt;0,L527*I527/P527,0))*VLOOKUP(B527,'2-Kosten per locatie'!$A$14:$C$31,3,FALSE)</f>
        <v>0</v>
      </c>
      <c r="O527" s="247">
        <f>IF(M527&gt;0,M527*I527/Q527,0)*VLOOKUP(B527,'2-Kosten per locatie'!$A$14:$C$31,3,FALSE)</f>
        <v>0</v>
      </c>
      <c r="P527" s="334">
        <f>IF(L527="nio",0,IF(L527&gt;0,VLOOKUP(F527,'3-Productie normen'!A:O,VLOOKUP(L527,'3-Productie normen'!$B$38:$C$48,2,FALSE),FALSE)))</f>
        <v>0</v>
      </c>
      <c r="Q527" s="334">
        <f t="shared" si="25"/>
        <v>0</v>
      </c>
      <c r="R527" s="335" t="str">
        <f>VLOOKUP(F527,'3-Productie normen'!A:P,16,FALSE)</f>
        <v>nvt</v>
      </c>
      <c r="S527" s="335"/>
      <c r="U527" s="336">
        <f t="shared" si="26"/>
        <v>0</v>
      </c>
      <c r="V527" s="2"/>
    </row>
    <row r="528" spans="1:22" ht="14.1" customHeight="1">
      <c r="A528" s="75">
        <v>528</v>
      </c>
      <c r="B528" s="72" t="s">
        <v>41</v>
      </c>
      <c r="C528" s="481" t="s">
        <v>509</v>
      </c>
      <c r="D528" s="415" t="s">
        <v>852</v>
      </c>
      <c r="E528" s="72" t="s">
        <v>691</v>
      </c>
      <c r="F528" s="72" t="s">
        <v>106</v>
      </c>
      <c r="G528" s="72" t="s">
        <v>241</v>
      </c>
      <c r="H528" s="482" t="s">
        <v>188</v>
      </c>
      <c r="I528" s="537">
        <v>0.98951999999999996</v>
      </c>
      <c r="J528" s="526"/>
      <c r="K528" s="333">
        <f t="shared" si="24"/>
        <v>400</v>
      </c>
      <c r="L528" s="534">
        <v>200</v>
      </c>
      <c r="M528" s="538">
        <v>200</v>
      </c>
      <c r="N528" s="247" t="e">
        <f>IF(L528="nio",0,IF(L528&gt;0,L528*I528/P528,0))*VLOOKUP(B528,'2-Kosten per locatie'!$A$14:$C$31,3,FALSE)</f>
        <v>#DIV/0!</v>
      </c>
      <c r="O528" s="247" t="e">
        <f>IF(M528&gt;0,M528*I528/Q528,0)*VLOOKUP(B528,'2-Kosten per locatie'!$A$14:$C$31,3,FALSE)</f>
        <v>#DIV/0!</v>
      </c>
      <c r="P528" s="334">
        <f>IF(L528="nio",0,IF(L528&gt;0,VLOOKUP(F528,'3-Productie normen'!A:O,VLOOKUP(L528,'3-Productie normen'!$B$38:$C$48,2,FALSE),FALSE)))</f>
        <v>0</v>
      </c>
      <c r="Q528" s="334">
        <f t="shared" si="25"/>
        <v>0</v>
      </c>
      <c r="R528" s="335" t="str">
        <f>VLOOKUP(F528,'3-Productie normen'!A:P,16,FALSE)</f>
        <v>S</v>
      </c>
      <c r="S528" s="335"/>
      <c r="U528" s="336">
        <f t="shared" si="26"/>
        <v>395.80799999999999</v>
      </c>
      <c r="V528" s="2"/>
    </row>
    <row r="529" spans="1:22" ht="14.1" customHeight="1">
      <c r="A529" s="75">
        <v>529</v>
      </c>
      <c r="B529" s="72" t="s">
        <v>41</v>
      </c>
      <c r="C529" s="481" t="s">
        <v>509</v>
      </c>
      <c r="D529" s="415" t="s">
        <v>853</v>
      </c>
      <c r="E529" s="72" t="s">
        <v>691</v>
      </c>
      <c r="F529" s="72" t="s">
        <v>106</v>
      </c>
      <c r="G529" s="72" t="s">
        <v>241</v>
      </c>
      <c r="H529" s="482" t="s">
        <v>188</v>
      </c>
      <c r="I529" s="537">
        <v>0.98951999999999996</v>
      </c>
      <c r="J529" s="526"/>
      <c r="K529" s="333">
        <f t="shared" si="24"/>
        <v>400</v>
      </c>
      <c r="L529" s="534">
        <v>200</v>
      </c>
      <c r="M529" s="538">
        <v>200</v>
      </c>
      <c r="N529" s="247" t="e">
        <f>IF(L529="nio",0,IF(L529&gt;0,L529*I529/P529,0))*VLOOKUP(B529,'2-Kosten per locatie'!$A$14:$C$31,3,FALSE)</f>
        <v>#DIV/0!</v>
      </c>
      <c r="O529" s="247" t="e">
        <f>IF(M529&gt;0,M529*I529/Q529,0)*VLOOKUP(B529,'2-Kosten per locatie'!$A$14:$C$31,3,FALSE)</f>
        <v>#DIV/0!</v>
      </c>
      <c r="P529" s="334">
        <f>IF(L529="nio",0,IF(L529&gt;0,VLOOKUP(F529,'3-Productie normen'!A:O,VLOOKUP(L529,'3-Productie normen'!$B$38:$C$48,2,FALSE),FALSE)))</f>
        <v>0</v>
      </c>
      <c r="Q529" s="334">
        <f t="shared" si="25"/>
        <v>0</v>
      </c>
      <c r="R529" s="335" t="str">
        <f>VLOOKUP(F529,'3-Productie normen'!A:P,16,FALSE)</f>
        <v>S</v>
      </c>
      <c r="S529" s="335"/>
      <c r="U529" s="336">
        <f t="shared" si="26"/>
        <v>395.80799999999999</v>
      </c>
      <c r="V529" s="2"/>
    </row>
    <row r="530" spans="1:22" ht="14.1" customHeight="1">
      <c r="A530" s="75">
        <v>530</v>
      </c>
      <c r="B530" s="72" t="s">
        <v>41</v>
      </c>
      <c r="C530" s="481" t="s">
        <v>509</v>
      </c>
      <c r="D530" s="415" t="s">
        <v>854</v>
      </c>
      <c r="E530" s="72" t="s">
        <v>612</v>
      </c>
      <c r="F530" s="72" t="s">
        <v>106</v>
      </c>
      <c r="G530" s="72" t="s">
        <v>241</v>
      </c>
      <c r="H530" s="482" t="s">
        <v>188</v>
      </c>
      <c r="I530" s="537">
        <v>3.528</v>
      </c>
      <c r="J530" s="526"/>
      <c r="K530" s="333">
        <f t="shared" si="24"/>
        <v>400</v>
      </c>
      <c r="L530" s="534">
        <v>200</v>
      </c>
      <c r="M530" s="538">
        <v>200</v>
      </c>
      <c r="N530" s="247" t="e">
        <f>IF(L530="nio",0,IF(L530&gt;0,L530*I530/P530,0))*VLOOKUP(B530,'2-Kosten per locatie'!$A$14:$C$31,3,FALSE)</f>
        <v>#DIV/0!</v>
      </c>
      <c r="O530" s="247" t="e">
        <f>IF(M530&gt;0,M530*I530/Q530,0)*VLOOKUP(B530,'2-Kosten per locatie'!$A$14:$C$31,3,FALSE)</f>
        <v>#DIV/0!</v>
      </c>
      <c r="P530" s="334">
        <f>IF(L530="nio",0,IF(L530&gt;0,VLOOKUP(F530,'3-Productie normen'!A:O,VLOOKUP(L530,'3-Productie normen'!$B$38:$C$48,2,FALSE),FALSE)))</f>
        <v>0</v>
      </c>
      <c r="Q530" s="334">
        <f t="shared" si="25"/>
        <v>0</v>
      </c>
      <c r="R530" s="335" t="str">
        <f>VLOOKUP(F530,'3-Productie normen'!A:P,16,FALSE)</f>
        <v>S</v>
      </c>
      <c r="S530" s="335"/>
      <c r="U530" s="336">
        <f t="shared" si="26"/>
        <v>1411.2</v>
      </c>
      <c r="V530" s="2"/>
    </row>
    <row r="531" spans="1:22" ht="14.1" customHeight="1">
      <c r="A531" s="75">
        <v>531</v>
      </c>
      <c r="B531" s="72" t="s">
        <v>41</v>
      </c>
      <c r="C531" s="481" t="s">
        <v>509</v>
      </c>
      <c r="D531" s="415" t="s">
        <v>855</v>
      </c>
      <c r="E531" s="72" t="s">
        <v>695</v>
      </c>
      <c r="F531" s="72" t="s">
        <v>106</v>
      </c>
      <c r="G531" s="72" t="s">
        <v>241</v>
      </c>
      <c r="H531" s="482" t="s">
        <v>188</v>
      </c>
      <c r="I531" s="537">
        <v>3.0590000000000002</v>
      </c>
      <c r="J531" s="526"/>
      <c r="K531" s="333">
        <f t="shared" si="24"/>
        <v>400</v>
      </c>
      <c r="L531" s="534">
        <v>200</v>
      </c>
      <c r="M531" s="538">
        <v>200</v>
      </c>
      <c r="N531" s="247" t="e">
        <f>IF(L531="nio",0,IF(L531&gt;0,L531*I531/P531,0))*VLOOKUP(B531,'2-Kosten per locatie'!$A$14:$C$31,3,FALSE)</f>
        <v>#DIV/0!</v>
      </c>
      <c r="O531" s="247" t="e">
        <f>IF(M531&gt;0,M531*I531/Q531,0)*VLOOKUP(B531,'2-Kosten per locatie'!$A$14:$C$31,3,FALSE)</f>
        <v>#DIV/0!</v>
      </c>
      <c r="P531" s="334">
        <f>IF(L531="nio",0,IF(L531&gt;0,VLOOKUP(F531,'3-Productie normen'!A:O,VLOOKUP(L531,'3-Productie normen'!$B$38:$C$48,2,FALSE),FALSE)))</f>
        <v>0</v>
      </c>
      <c r="Q531" s="334">
        <f t="shared" si="25"/>
        <v>0</v>
      </c>
      <c r="R531" s="335" t="str">
        <f>VLOOKUP(F531,'3-Productie normen'!A:P,16,FALSE)</f>
        <v>S</v>
      </c>
      <c r="S531" s="335"/>
      <c r="U531" s="336">
        <f t="shared" si="26"/>
        <v>1223.6000000000001</v>
      </c>
      <c r="V531" s="2"/>
    </row>
    <row r="532" spans="1:22" ht="14.1" customHeight="1">
      <c r="A532" s="75">
        <v>532</v>
      </c>
      <c r="B532" s="72" t="s">
        <v>41</v>
      </c>
      <c r="C532" s="481" t="s">
        <v>509</v>
      </c>
      <c r="D532" s="415" t="s">
        <v>856</v>
      </c>
      <c r="E532" s="72" t="s">
        <v>857</v>
      </c>
      <c r="F532" s="72" t="s">
        <v>106</v>
      </c>
      <c r="G532" s="72" t="s">
        <v>241</v>
      </c>
      <c r="H532" s="482" t="s">
        <v>188</v>
      </c>
      <c r="I532" s="537">
        <v>0.97650000000000003</v>
      </c>
      <c r="J532" s="526"/>
      <c r="K532" s="333">
        <f t="shared" si="24"/>
        <v>400</v>
      </c>
      <c r="L532" s="534">
        <v>200</v>
      </c>
      <c r="M532" s="538">
        <v>200</v>
      </c>
      <c r="N532" s="247" t="e">
        <f>IF(L532="nio",0,IF(L532&gt;0,L532*I532/P532,0))*VLOOKUP(B532,'2-Kosten per locatie'!$A$14:$C$31,3,FALSE)</f>
        <v>#DIV/0!</v>
      </c>
      <c r="O532" s="247" t="e">
        <f>IF(M532&gt;0,M532*I532/Q532,0)*VLOOKUP(B532,'2-Kosten per locatie'!$A$14:$C$31,3,FALSE)</f>
        <v>#DIV/0!</v>
      </c>
      <c r="P532" s="334">
        <f>IF(L532="nio",0,IF(L532&gt;0,VLOOKUP(F532,'3-Productie normen'!A:O,VLOOKUP(L532,'3-Productie normen'!$B$38:$C$48,2,FALSE),FALSE)))</f>
        <v>0</v>
      </c>
      <c r="Q532" s="334">
        <f t="shared" si="25"/>
        <v>0</v>
      </c>
      <c r="R532" s="335" t="str">
        <f>VLOOKUP(F532,'3-Productie normen'!A:P,16,FALSE)</f>
        <v>S</v>
      </c>
      <c r="S532" s="335"/>
      <c r="U532" s="336">
        <f t="shared" si="26"/>
        <v>390.6</v>
      </c>
      <c r="V532" s="2"/>
    </row>
    <row r="533" spans="1:22" ht="14.1" customHeight="1">
      <c r="A533" s="75">
        <v>533</v>
      </c>
      <c r="B533" s="72" t="s">
        <v>41</v>
      </c>
      <c r="C533" s="481" t="s">
        <v>509</v>
      </c>
      <c r="D533" s="415" t="s">
        <v>858</v>
      </c>
      <c r="E533" s="72" t="s">
        <v>857</v>
      </c>
      <c r="F533" s="72" t="s">
        <v>106</v>
      </c>
      <c r="G533" s="72" t="s">
        <v>241</v>
      </c>
      <c r="H533" s="482" t="s">
        <v>188</v>
      </c>
      <c r="I533" s="537">
        <v>0.97650000000000003</v>
      </c>
      <c r="J533" s="526"/>
      <c r="K533" s="333">
        <f t="shared" si="24"/>
        <v>400</v>
      </c>
      <c r="L533" s="534">
        <v>200</v>
      </c>
      <c r="M533" s="538">
        <v>200</v>
      </c>
      <c r="N533" s="247" t="e">
        <f>IF(L533="nio",0,IF(L533&gt;0,L533*I533/P533,0))*VLOOKUP(B533,'2-Kosten per locatie'!$A$14:$C$31,3,FALSE)</f>
        <v>#DIV/0!</v>
      </c>
      <c r="O533" s="247" t="e">
        <f>IF(M533&gt;0,M533*I533/Q533,0)*VLOOKUP(B533,'2-Kosten per locatie'!$A$14:$C$31,3,FALSE)</f>
        <v>#DIV/0!</v>
      </c>
      <c r="P533" s="334">
        <f>IF(L533="nio",0,IF(L533&gt;0,VLOOKUP(F533,'3-Productie normen'!A:O,VLOOKUP(L533,'3-Productie normen'!$B$38:$C$48,2,FALSE),FALSE)))</f>
        <v>0</v>
      </c>
      <c r="Q533" s="334">
        <f t="shared" si="25"/>
        <v>0</v>
      </c>
      <c r="R533" s="335" t="str">
        <f>VLOOKUP(F533,'3-Productie normen'!A:P,16,FALSE)</f>
        <v>S</v>
      </c>
      <c r="S533" s="335"/>
      <c r="U533" s="336">
        <f t="shared" si="26"/>
        <v>390.6</v>
      </c>
      <c r="V533" s="2"/>
    </row>
    <row r="534" spans="1:22" ht="14.1" customHeight="1">
      <c r="A534" s="75">
        <v>534</v>
      </c>
      <c r="B534" s="72" t="s">
        <v>41</v>
      </c>
      <c r="C534" s="481" t="s">
        <v>509</v>
      </c>
      <c r="D534" s="415" t="s">
        <v>859</v>
      </c>
      <c r="E534" s="72" t="s">
        <v>612</v>
      </c>
      <c r="F534" s="72" t="s">
        <v>106</v>
      </c>
      <c r="G534" s="72" t="s">
        <v>241</v>
      </c>
      <c r="H534" s="482" t="s">
        <v>188</v>
      </c>
      <c r="I534" s="537">
        <v>4.5356420399999999</v>
      </c>
      <c r="J534" s="526"/>
      <c r="K534" s="333">
        <f t="shared" si="24"/>
        <v>400</v>
      </c>
      <c r="L534" s="534">
        <v>200</v>
      </c>
      <c r="M534" s="538">
        <v>200</v>
      </c>
      <c r="N534" s="247" t="e">
        <f>IF(L534="nio",0,IF(L534&gt;0,L534*I534/P534,0))*VLOOKUP(B534,'2-Kosten per locatie'!$A$14:$C$31,3,FALSE)</f>
        <v>#DIV/0!</v>
      </c>
      <c r="O534" s="247" t="e">
        <f>IF(M534&gt;0,M534*I534/Q534,0)*VLOOKUP(B534,'2-Kosten per locatie'!$A$14:$C$31,3,FALSE)</f>
        <v>#DIV/0!</v>
      </c>
      <c r="P534" s="334">
        <f>IF(L534="nio",0,IF(L534&gt;0,VLOOKUP(F534,'3-Productie normen'!A:O,VLOOKUP(L534,'3-Productie normen'!$B$38:$C$48,2,FALSE),FALSE)))</f>
        <v>0</v>
      </c>
      <c r="Q534" s="334">
        <f t="shared" si="25"/>
        <v>0</v>
      </c>
      <c r="R534" s="335" t="str">
        <f>VLOOKUP(F534,'3-Productie normen'!A:P,16,FALSE)</f>
        <v>S</v>
      </c>
      <c r="S534" s="335"/>
      <c r="U534" s="336">
        <f t="shared" si="26"/>
        <v>1814.2568160000001</v>
      </c>
      <c r="V534" s="2"/>
    </row>
    <row r="535" spans="1:22" ht="14.1" customHeight="1">
      <c r="A535" s="75">
        <v>535</v>
      </c>
      <c r="B535" s="72" t="s">
        <v>41</v>
      </c>
      <c r="C535" s="481" t="s">
        <v>509</v>
      </c>
      <c r="D535" s="415" t="s">
        <v>860</v>
      </c>
      <c r="E535" s="72" t="s">
        <v>717</v>
      </c>
      <c r="F535" s="300" t="s">
        <v>111</v>
      </c>
      <c r="G535" s="72" t="s">
        <v>241</v>
      </c>
      <c r="H535" s="482" t="s">
        <v>197</v>
      </c>
      <c r="I535" s="537">
        <v>2.38931585</v>
      </c>
      <c r="J535" s="526"/>
      <c r="K535" s="333">
        <f t="shared" si="24"/>
        <v>0</v>
      </c>
      <c r="L535" s="534" t="s">
        <v>148</v>
      </c>
      <c r="M535" s="540"/>
      <c r="N535" s="247">
        <f>IF(L535="nio",0,IF(L535&gt;0,L535*I535/P535,0))*VLOOKUP(B535,'2-Kosten per locatie'!$A$14:$C$31,3,FALSE)</f>
        <v>0</v>
      </c>
      <c r="O535" s="247">
        <f>IF(M535&gt;0,M535*I535/Q535,0)*VLOOKUP(B535,'2-Kosten per locatie'!$A$14:$C$31,3,FALSE)</f>
        <v>0</v>
      </c>
      <c r="P535" s="334">
        <f>IF(L535="nio",0,IF(L535&gt;0,VLOOKUP(F535,'3-Productie normen'!A:O,VLOOKUP(L535,'3-Productie normen'!$B$38:$C$48,2,FALSE),FALSE)))</f>
        <v>0</v>
      </c>
      <c r="Q535" s="334">
        <f t="shared" si="25"/>
        <v>0</v>
      </c>
      <c r="R535" s="335" t="str">
        <f>VLOOKUP(F535,'3-Productie normen'!A:P,16,FALSE)</f>
        <v>nvt</v>
      </c>
      <c r="S535" s="335"/>
      <c r="U535" s="336">
        <f t="shared" si="26"/>
        <v>0</v>
      </c>
      <c r="V535" s="2"/>
    </row>
    <row r="536" spans="1:22" ht="14.1" customHeight="1">
      <c r="A536" s="75">
        <v>536</v>
      </c>
      <c r="B536" s="72" t="s">
        <v>41</v>
      </c>
      <c r="C536" s="481" t="s">
        <v>509</v>
      </c>
      <c r="D536" s="415" t="s">
        <v>861</v>
      </c>
      <c r="E536" s="72" t="s">
        <v>689</v>
      </c>
      <c r="F536" s="300" t="s">
        <v>111</v>
      </c>
      <c r="G536" s="72" t="s">
        <v>241</v>
      </c>
      <c r="H536" s="482" t="s">
        <v>197</v>
      </c>
      <c r="I536" s="537">
        <v>0.77112000000000003</v>
      </c>
      <c r="J536" s="526"/>
      <c r="K536" s="333">
        <f t="shared" si="24"/>
        <v>0</v>
      </c>
      <c r="L536" s="534" t="s">
        <v>148</v>
      </c>
      <c r="M536" s="534"/>
      <c r="N536" s="247">
        <f>IF(L536="nio",0,IF(L536&gt;0,L536*I536/P536,0))*VLOOKUP(B536,'2-Kosten per locatie'!$A$14:$C$31,3,FALSE)</f>
        <v>0</v>
      </c>
      <c r="O536" s="247">
        <f>IF(M536&gt;0,M536*I536/Q536,0)*VLOOKUP(B536,'2-Kosten per locatie'!$A$14:$C$31,3,FALSE)</f>
        <v>0</v>
      </c>
      <c r="P536" s="334">
        <f>IF(L536="nio",0,IF(L536&gt;0,VLOOKUP(F536,'3-Productie normen'!A:O,VLOOKUP(L536,'3-Productie normen'!$B$38:$C$48,2,FALSE),FALSE)))</f>
        <v>0</v>
      </c>
      <c r="Q536" s="334">
        <f t="shared" si="25"/>
        <v>0</v>
      </c>
      <c r="R536" s="335" t="str">
        <f>VLOOKUP(F536,'3-Productie normen'!A:P,16,FALSE)</f>
        <v>nvt</v>
      </c>
      <c r="S536" s="335"/>
      <c r="U536" s="336">
        <f t="shared" si="26"/>
        <v>0</v>
      </c>
      <c r="V536" s="2"/>
    </row>
    <row r="537" spans="1:22" ht="14.1" customHeight="1">
      <c r="A537" s="75">
        <v>537</v>
      </c>
      <c r="B537" s="72" t="s">
        <v>41</v>
      </c>
      <c r="C537" s="481" t="s">
        <v>509</v>
      </c>
      <c r="D537" s="415" t="s">
        <v>862</v>
      </c>
      <c r="E537" s="72" t="s">
        <v>592</v>
      </c>
      <c r="F537" s="72" t="s">
        <v>100</v>
      </c>
      <c r="G537" s="72" t="s">
        <v>241</v>
      </c>
      <c r="H537" s="482" t="s">
        <v>197</v>
      </c>
      <c r="I537" s="537">
        <v>32.75752</v>
      </c>
      <c r="J537" s="526"/>
      <c r="K537" s="333">
        <f t="shared" si="24"/>
        <v>200</v>
      </c>
      <c r="L537" s="534">
        <v>200</v>
      </c>
      <c r="M537" s="534"/>
      <c r="N537" s="247" t="e">
        <f>IF(L537="nio",0,IF(L537&gt;0,L537*I537/P537,0))*VLOOKUP(B537,'2-Kosten per locatie'!$A$14:$C$31,3,FALSE)</f>
        <v>#DIV/0!</v>
      </c>
      <c r="O537" s="247">
        <f>IF(M537&gt;0,M537*I537/Q537,0)*VLOOKUP(B537,'2-Kosten per locatie'!$A$14:$C$31,3,FALSE)</f>
        <v>0</v>
      </c>
      <c r="P537" s="334">
        <f>IF(L537="nio",0,IF(L537&gt;0,VLOOKUP(F537,'3-Productie normen'!A:O,VLOOKUP(L537,'3-Productie normen'!$B$38:$C$48,2,FALSE),FALSE)))</f>
        <v>0</v>
      </c>
      <c r="Q537" s="334">
        <f t="shared" si="25"/>
        <v>0</v>
      </c>
      <c r="R537" s="335" t="str">
        <f>VLOOKUP(F537,'3-Productie normen'!A:P,16,FALSE)</f>
        <v>L</v>
      </c>
      <c r="S537" s="335"/>
      <c r="U537" s="336">
        <f t="shared" si="26"/>
        <v>6551.5039999999999</v>
      </c>
      <c r="V537" s="2"/>
    </row>
    <row r="538" spans="1:22" ht="14.1" customHeight="1">
      <c r="A538" s="75">
        <v>538</v>
      </c>
      <c r="B538" s="72" t="s">
        <v>41</v>
      </c>
      <c r="C538" s="481" t="s">
        <v>509</v>
      </c>
      <c r="D538" s="415" t="s">
        <v>863</v>
      </c>
      <c r="E538" s="72" t="s">
        <v>592</v>
      </c>
      <c r="F538" s="72" t="s">
        <v>100</v>
      </c>
      <c r="G538" s="72" t="s">
        <v>241</v>
      </c>
      <c r="H538" s="482" t="s">
        <v>197</v>
      </c>
      <c r="I538" s="537">
        <v>52.918399999999998</v>
      </c>
      <c r="J538" s="526"/>
      <c r="K538" s="333">
        <f t="shared" si="24"/>
        <v>200</v>
      </c>
      <c r="L538" s="534">
        <v>200</v>
      </c>
      <c r="M538" s="540"/>
      <c r="N538" s="247" t="e">
        <f>IF(L538="nio",0,IF(L538&gt;0,L538*I538/P538,0))*VLOOKUP(B538,'2-Kosten per locatie'!$A$14:$C$31,3,FALSE)</f>
        <v>#DIV/0!</v>
      </c>
      <c r="O538" s="247">
        <f>IF(M538&gt;0,M538*I538/Q538,0)*VLOOKUP(B538,'2-Kosten per locatie'!$A$14:$C$31,3,FALSE)</f>
        <v>0</v>
      </c>
      <c r="P538" s="334">
        <f>IF(L538="nio",0,IF(L538&gt;0,VLOOKUP(F538,'3-Productie normen'!A:O,VLOOKUP(L538,'3-Productie normen'!$B$38:$C$48,2,FALSE),FALSE)))</f>
        <v>0</v>
      </c>
      <c r="Q538" s="334">
        <f t="shared" si="25"/>
        <v>0</v>
      </c>
      <c r="R538" s="335" t="str">
        <f>VLOOKUP(F538,'3-Productie normen'!A:P,16,FALSE)</f>
        <v>L</v>
      </c>
      <c r="S538" s="335"/>
      <c r="U538" s="336">
        <f t="shared" si="26"/>
        <v>10583.68</v>
      </c>
      <c r="V538" s="2"/>
    </row>
    <row r="539" spans="1:22" ht="14.1" customHeight="1">
      <c r="A539" s="75">
        <v>539</v>
      </c>
      <c r="B539" s="72" t="s">
        <v>41</v>
      </c>
      <c r="C539" s="481" t="s">
        <v>509</v>
      </c>
      <c r="D539" s="415" t="s">
        <v>864</v>
      </c>
      <c r="E539" s="72" t="s">
        <v>592</v>
      </c>
      <c r="F539" s="72" t="s">
        <v>100</v>
      </c>
      <c r="G539" s="72" t="s">
        <v>241</v>
      </c>
      <c r="H539" s="482" t="s">
        <v>197</v>
      </c>
      <c r="I539" s="537">
        <v>51.403500000000001</v>
      </c>
      <c r="J539" s="526"/>
      <c r="K539" s="333">
        <f t="shared" si="24"/>
        <v>200</v>
      </c>
      <c r="L539" s="534">
        <v>200</v>
      </c>
      <c r="M539" s="540"/>
      <c r="N539" s="247" t="e">
        <f>IF(L539="nio",0,IF(L539&gt;0,L539*I539/P539,0))*VLOOKUP(B539,'2-Kosten per locatie'!$A$14:$C$31,3,FALSE)</f>
        <v>#DIV/0!</v>
      </c>
      <c r="O539" s="247">
        <f>IF(M539&gt;0,M539*I539/Q539,0)*VLOOKUP(B539,'2-Kosten per locatie'!$A$14:$C$31,3,FALSE)</f>
        <v>0</v>
      </c>
      <c r="P539" s="334">
        <f>IF(L539="nio",0,IF(L539&gt;0,VLOOKUP(F539,'3-Productie normen'!A:O,VLOOKUP(L539,'3-Productie normen'!$B$38:$C$48,2,FALSE),FALSE)))</f>
        <v>0</v>
      </c>
      <c r="Q539" s="334">
        <f t="shared" si="25"/>
        <v>0</v>
      </c>
      <c r="R539" s="335" t="str">
        <f>VLOOKUP(F539,'3-Productie normen'!A:P,16,FALSE)</f>
        <v>L</v>
      </c>
      <c r="S539" s="335"/>
      <c r="U539" s="336">
        <f t="shared" si="26"/>
        <v>10280.700000000001</v>
      </c>
      <c r="V539" s="2"/>
    </row>
    <row r="540" spans="1:22" ht="14.1" customHeight="1">
      <c r="A540" s="75">
        <v>540</v>
      </c>
      <c r="B540" s="72" t="s">
        <v>41</v>
      </c>
      <c r="C540" s="481" t="s">
        <v>509</v>
      </c>
      <c r="D540" s="415" t="s">
        <v>865</v>
      </c>
      <c r="E540" s="72" t="s">
        <v>592</v>
      </c>
      <c r="F540" s="72" t="s">
        <v>100</v>
      </c>
      <c r="G540" s="72" t="s">
        <v>241</v>
      </c>
      <c r="H540" s="482" t="s">
        <v>197</v>
      </c>
      <c r="I540" s="537">
        <v>50.289000000000001</v>
      </c>
      <c r="J540" s="526"/>
      <c r="K540" s="333">
        <f t="shared" si="24"/>
        <v>200</v>
      </c>
      <c r="L540" s="534">
        <v>200</v>
      </c>
      <c r="M540" s="540"/>
      <c r="N540" s="247" t="e">
        <f>IF(L540="nio",0,IF(L540&gt;0,L540*I540/P540,0))*VLOOKUP(B540,'2-Kosten per locatie'!$A$14:$C$31,3,FALSE)</f>
        <v>#DIV/0!</v>
      </c>
      <c r="O540" s="247">
        <f>IF(M540&gt;0,M540*I540/Q540,0)*VLOOKUP(B540,'2-Kosten per locatie'!$A$14:$C$31,3,FALSE)</f>
        <v>0</v>
      </c>
      <c r="P540" s="334">
        <f>IF(L540="nio",0,IF(L540&gt;0,VLOOKUP(F540,'3-Productie normen'!A:O,VLOOKUP(L540,'3-Productie normen'!$B$38:$C$48,2,FALSE),FALSE)))</f>
        <v>0</v>
      </c>
      <c r="Q540" s="334">
        <f t="shared" si="25"/>
        <v>0</v>
      </c>
      <c r="R540" s="335" t="str">
        <f>VLOOKUP(F540,'3-Productie normen'!A:P,16,FALSE)</f>
        <v>L</v>
      </c>
      <c r="S540" s="335"/>
      <c r="U540" s="336">
        <f t="shared" si="26"/>
        <v>10057.800000000001</v>
      </c>
      <c r="V540" s="2"/>
    </row>
    <row r="541" spans="1:22" ht="14.1" customHeight="1">
      <c r="A541" s="75">
        <v>541</v>
      </c>
      <c r="B541" s="72" t="s">
        <v>41</v>
      </c>
      <c r="C541" s="481" t="s">
        <v>509</v>
      </c>
      <c r="D541" s="415" t="s">
        <v>866</v>
      </c>
      <c r="E541" s="72" t="s">
        <v>592</v>
      </c>
      <c r="F541" s="72" t="s">
        <v>100</v>
      </c>
      <c r="G541" s="72" t="s">
        <v>241</v>
      </c>
      <c r="H541" s="482" t="s">
        <v>197</v>
      </c>
      <c r="I541" s="537">
        <v>50.938000000000002</v>
      </c>
      <c r="J541" s="526"/>
      <c r="K541" s="333">
        <f t="shared" si="24"/>
        <v>200</v>
      </c>
      <c r="L541" s="534">
        <v>200</v>
      </c>
      <c r="M541" s="540"/>
      <c r="N541" s="247" t="e">
        <f>IF(L541="nio",0,IF(L541&gt;0,L541*I541/P541,0))*VLOOKUP(B541,'2-Kosten per locatie'!$A$14:$C$31,3,FALSE)</f>
        <v>#DIV/0!</v>
      </c>
      <c r="O541" s="247">
        <f>IF(M541&gt;0,M541*I541/Q541,0)*VLOOKUP(B541,'2-Kosten per locatie'!$A$14:$C$31,3,FALSE)</f>
        <v>0</v>
      </c>
      <c r="P541" s="334">
        <f>IF(L541="nio",0,IF(L541&gt;0,VLOOKUP(F541,'3-Productie normen'!A:O,VLOOKUP(L541,'3-Productie normen'!$B$38:$C$48,2,FALSE),FALSE)))</f>
        <v>0</v>
      </c>
      <c r="Q541" s="334">
        <f t="shared" si="25"/>
        <v>0</v>
      </c>
      <c r="R541" s="335" t="str">
        <f>VLOOKUP(F541,'3-Productie normen'!A:P,16,FALSE)</f>
        <v>L</v>
      </c>
      <c r="S541" s="335"/>
      <c r="U541" s="336">
        <f t="shared" si="26"/>
        <v>10187.6</v>
      </c>
      <c r="V541" s="2"/>
    </row>
    <row r="542" spans="1:22" ht="14.1" customHeight="1">
      <c r="A542" s="75">
        <v>542</v>
      </c>
      <c r="B542" s="72" t="s">
        <v>41</v>
      </c>
      <c r="C542" s="539" t="s">
        <v>509</v>
      </c>
      <c r="D542" s="415" t="s">
        <v>867</v>
      </c>
      <c r="E542" s="72" t="s">
        <v>592</v>
      </c>
      <c r="F542" s="72" t="s">
        <v>100</v>
      </c>
      <c r="G542" s="72" t="s">
        <v>241</v>
      </c>
      <c r="H542" s="482" t="s">
        <v>197</v>
      </c>
      <c r="I542" s="537">
        <v>50.938000000000002</v>
      </c>
      <c r="J542" s="526"/>
      <c r="K542" s="333">
        <f t="shared" si="24"/>
        <v>200</v>
      </c>
      <c r="L542" s="534">
        <v>200</v>
      </c>
      <c r="M542" s="540"/>
      <c r="N542" s="247" t="e">
        <f>IF(L542="nio",0,IF(L542&gt;0,L542*I542/P542,0))*VLOOKUP(B542,'2-Kosten per locatie'!$A$14:$C$31,3,FALSE)</f>
        <v>#DIV/0!</v>
      </c>
      <c r="O542" s="247">
        <f>IF(M542&gt;0,M542*I542/Q542,0)*VLOOKUP(B542,'2-Kosten per locatie'!$A$14:$C$31,3,FALSE)</f>
        <v>0</v>
      </c>
      <c r="P542" s="334">
        <f>IF(L542="nio",0,IF(L542&gt;0,VLOOKUP(F542,'3-Productie normen'!A:O,VLOOKUP(L542,'3-Productie normen'!$B$38:$C$48,2,FALSE),FALSE)))</f>
        <v>0</v>
      </c>
      <c r="Q542" s="334">
        <f t="shared" si="25"/>
        <v>0</v>
      </c>
      <c r="R542" s="335" t="str">
        <f>VLOOKUP(F542,'3-Productie normen'!A:P,16,FALSE)</f>
        <v>L</v>
      </c>
      <c r="S542" s="335"/>
      <c r="U542" s="336">
        <f t="shared" si="26"/>
        <v>10187.6</v>
      </c>
      <c r="V542" s="2"/>
    </row>
    <row r="543" spans="1:22" ht="14.1" customHeight="1">
      <c r="A543" s="75">
        <v>543</v>
      </c>
      <c r="B543" s="72" t="s">
        <v>41</v>
      </c>
      <c r="C543" s="539" t="s">
        <v>509</v>
      </c>
      <c r="D543" s="415" t="s">
        <v>868</v>
      </c>
      <c r="E543" s="72" t="s">
        <v>592</v>
      </c>
      <c r="F543" s="72" t="s">
        <v>100</v>
      </c>
      <c r="G543" s="72" t="s">
        <v>241</v>
      </c>
      <c r="H543" s="482" t="s">
        <v>197</v>
      </c>
      <c r="I543" s="537">
        <v>50.938000000000002</v>
      </c>
      <c r="J543" s="526"/>
      <c r="K543" s="333">
        <f t="shared" si="24"/>
        <v>200</v>
      </c>
      <c r="L543" s="534">
        <v>200</v>
      </c>
      <c r="M543" s="540"/>
      <c r="N543" s="247" t="e">
        <f>IF(L543="nio",0,IF(L543&gt;0,L543*I543/P543,0))*VLOOKUP(B543,'2-Kosten per locatie'!$A$14:$C$31,3,FALSE)</f>
        <v>#DIV/0!</v>
      </c>
      <c r="O543" s="247">
        <f>IF(M543&gt;0,M543*I543/Q543,0)*VLOOKUP(B543,'2-Kosten per locatie'!$A$14:$C$31,3,FALSE)</f>
        <v>0</v>
      </c>
      <c r="P543" s="334">
        <f>IF(L543="nio",0,IF(L543&gt;0,VLOOKUP(F543,'3-Productie normen'!A:O,VLOOKUP(L543,'3-Productie normen'!$B$38:$C$48,2,FALSE),FALSE)))</f>
        <v>0</v>
      </c>
      <c r="Q543" s="334">
        <f t="shared" si="25"/>
        <v>0</v>
      </c>
      <c r="R543" s="335" t="str">
        <f>VLOOKUP(F543,'3-Productie normen'!A:P,16,FALSE)</f>
        <v>L</v>
      </c>
      <c r="S543" s="335"/>
      <c r="U543" s="336">
        <f t="shared" si="26"/>
        <v>10187.6</v>
      </c>
      <c r="V543" s="2"/>
    </row>
    <row r="544" spans="1:22" ht="14.1" customHeight="1">
      <c r="A544" s="75">
        <v>544</v>
      </c>
      <c r="B544" s="72" t="s">
        <v>41</v>
      </c>
      <c r="C544" s="539" t="s">
        <v>509</v>
      </c>
      <c r="D544" s="415" t="s">
        <v>869</v>
      </c>
      <c r="E544" s="72" t="s">
        <v>592</v>
      </c>
      <c r="F544" s="72" t="s">
        <v>100</v>
      </c>
      <c r="G544" s="72" t="s">
        <v>241</v>
      </c>
      <c r="H544" s="482" t="s">
        <v>197</v>
      </c>
      <c r="I544" s="537">
        <v>51.674999999999997</v>
      </c>
      <c r="J544" s="526"/>
      <c r="K544" s="333">
        <f t="shared" si="24"/>
        <v>200</v>
      </c>
      <c r="L544" s="534">
        <v>200</v>
      </c>
      <c r="M544" s="540"/>
      <c r="N544" s="247" t="e">
        <f>IF(L544="nio",0,IF(L544&gt;0,L544*I544/P544,0))*VLOOKUP(B544,'2-Kosten per locatie'!$A$14:$C$31,3,FALSE)</f>
        <v>#DIV/0!</v>
      </c>
      <c r="O544" s="247">
        <f>IF(M544&gt;0,M544*I544/Q544,0)*VLOOKUP(B544,'2-Kosten per locatie'!$A$14:$C$31,3,FALSE)</f>
        <v>0</v>
      </c>
      <c r="P544" s="334">
        <f>IF(L544="nio",0,IF(L544&gt;0,VLOOKUP(F544,'3-Productie normen'!A:O,VLOOKUP(L544,'3-Productie normen'!$B$38:$C$48,2,FALSE),FALSE)))</f>
        <v>0</v>
      </c>
      <c r="Q544" s="334">
        <f t="shared" si="25"/>
        <v>0</v>
      </c>
      <c r="R544" s="335" t="str">
        <f>VLOOKUP(F544,'3-Productie normen'!A:P,16,FALSE)</f>
        <v>L</v>
      </c>
      <c r="S544" s="335"/>
      <c r="U544" s="336">
        <f t="shared" si="26"/>
        <v>10335</v>
      </c>
      <c r="V544" s="2"/>
    </row>
    <row r="545" spans="1:22" ht="14.1" customHeight="1">
      <c r="A545" s="75">
        <v>545</v>
      </c>
      <c r="B545" s="72" t="s">
        <v>41</v>
      </c>
      <c r="C545" s="539" t="s">
        <v>509</v>
      </c>
      <c r="D545" s="415" t="s">
        <v>870</v>
      </c>
      <c r="E545" s="72" t="s">
        <v>592</v>
      </c>
      <c r="F545" s="300" t="s">
        <v>100</v>
      </c>
      <c r="G545" s="72" t="s">
        <v>241</v>
      </c>
      <c r="H545" s="482" t="s">
        <v>197</v>
      </c>
      <c r="I545" s="537">
        <v>102.6655875</v>
      </c>
      <c r="J545" s="526"/>
      <c r="K545" s="333">
        <f t="shared" si="24"/>
        <v>200</v>
      </c>
      <c r="L545" s="534">
        <v>200</v>
      </c>
      <c r="M545" s="540"/>
      <c r="N545" s="247" t="e">
        <f>IF(L545="nio",0,IF(L545&gt;0,L545*I545/P545,0))*VLOOKUP(B545,'2-Kosten per locatie'!$A$14:$C$31,3,FALSE)</f>
        <v>#DIV/0!</v>
      </c>
      <c r="O545" s="247">
        <f>IF(M545&gt;0,M545*I545/Q545,0)*VLOOKUP(B545,'2-Kosten per locatie'!$A$14:$C$31,3,FALSE)</f>
        <v>0</v>
      </c>
      <c r="P545" s="334">
        <f>IF(L545="nio",0,IF(L545&gt;0,VLOOKUP(F545,'3-Productie normen'!A:O,VLOOKUP(L545,'3-Productie normen'!$B$38:$C$48,2,FALSE),FALSE)))</f>
        <v>0</v>
      </c>
      <c r="Q545" s="334">
        <f t="shared" si="25"/>
        <v>0</v>
      </c>
      <c r="R545" s="335" t="str">
        <f>VLOOKUP(F545,'3-Productie normen'!A:P,16,FALSE)</f>
        <v>L</v>
      </c>
      <c r="S545" s="335"/>
      <c r="U545" s="336">
        <f t="shared" si="26"/>
        <v>20533.1175</v>
      </c>
      <c r="V545" s="2"/>
    </row>
    <row r="546" spans="1:22" ht="14.1" customHeight="1">
      <c r="A546" s="75">
        <v>546</v>
      </c>
      <c r="B546" s="72" t="s">
        <v>41</v>
      </c>
      <c r="C546" s="539" t="s">
        <v>509</v>
      </c>
      <c r="D546" s="415" t="s">
        <v>871</v>
      </c>
      <c r="E546" s="72" t="s">
        <v>592</v>
      </c>
      <c r="F546" s="300" t="s">
        <v>100</v>
      </c>
      <c r="G546" s="72" t="s">
        <v>241</v>
      </c>
      <c r="H546" s="482" t="s">
        <v>197</v>
      </c>
      <c r="I546" s="537">
        <v>48.314690249999998</v>
      </c>
      <c r="J546" s="526"/>
      <c r="K546" s="333">
        <f t="shared" si="24"/>
        <v>200</v>
      </c>
      <c r="L546" s="534">
        <v>200</v>
      </c>
      <c r="M546" s="540"/>
      <c r="N546" s="247" t="e">
        <f>IF(L546="nio",0,IF(L546&gt;0,L546*I546/P546,0))*VLOOKUP(B546,'2-Kosten per locatie'!$A$14:$C$31,3,FALSE)</f>
        <v>#DIV/0!</v>
      </c>
      <c r="O546" s="247">
        <f>IF(M546&gt;0,M546*I546/Q546,0)*VLOOKUP(B546,'2-Kosten per locatie'!$A$14:$C$31,3,FALSE)</f>
        <v>0</v>
      </c>
      <c r="P546" s="334">
        <f>IF(L546="nio",0,IF(L546&gt;0,VLOOKUP(F546,'3-Productie normen'!A:O,VLOOKUP(L546,'3-Productie normen'!$B$38:$C$48,2,FALSE),FALSE)))</f>
        <v>0</v>
      </c>
      <c r="Q546" s="334">
        <f t="shared" si="25"/>
        <v>0</v>
      </c>
      <c r="R546" s="335" t="str">
        <f>VLOOKUP(F546,'3-Productie normen'!A:P,16,FALSE)</f>
        <v>L</v>
      </c>
      <c r="S546" s="335"/>
      <c r="U546" s="336">
        <f t="shared" si="26"/>
        <v>9662.9380499999988</v>
      </c>
      <c r="V546" s="2"/>
    </row>
    <row r="547" spans="1:22" ht="14.1" customHeight="1">
      <c r="A547" s="75">
        <v>547</v>
      </c>
      <c r="B547" s="72" t="s">
        <v>41</v>
      </c>
      <c r="C547" s="539" t="s">
        <v>509</v>
      </c>
      <c r="D547" s="415" t="s">
        <v>872</v>
      </c>
      <c r="E547" s="72" t="s">
        <v>592</v>
      </c>
      <c r="F547" s="72" t="s">
        <v>100</v>
      </c>
      <c r="G547" s="72" t="s">
        <v>241</v>
      </c>
      <c r="H547" s="482" t="s">
        <v>197</v>
      </c>
      <c r="I547" s="537">
        <v>51.705599999999997</v>
      </c>
      <c r="J547" s="526"/>
      <c r="K547" s="333">
        <f t="shared" si="24"/>
        <v>200</v>
      </c>
      <c r="L547" s="534">
        <v>200</v>
      </c>
      <c r="M547" s="540"/>
      <c r="N547" s="247" t="e">
        <f>IF(L547="nio",0,IF(L547&gt;0,L547*I547/P547,0))*VLOOKUP(B547,'2-Kosten per locatie'!$A$14:$C$31,3,FALSE)</f>
        <v>#DIV/0!</v>
      </c>
      <c r="O547" s="247">
        <f>IF(M547&gt;0,M547*I547/Q547,0)*VLOOKUP(B547,'2-Kosten per locatie'!$A$14:$C$31,3,FALSE)</f>
        <v>0</v>
      </c>
      <c r="P547" s="334">
        <f>IF(L547="nio",0,IF(L547&gt;0,VLOOKUP(F547,'3-Productie normen'!A:O,VLOOKUP(L547,'3-Productie normen'!$B$38:$C$48,2,FALSE),FALSE)))</f>
        <v>0</v>
      </c>
      <c r="Q547" s="334">
        <f t="shared" si="25"/>
        <v>0</v>
      </c>
      <c r="R547" s="335" t="str">
        <f>VLOOKUP(F547,'3-Productie normen'!A:P,16,FALSE)</f>
        <v>L</v>
      </c>
      <c r="S547" s="335"/>
      <c r="U547" s="336">
        <f t="shared" si="26"/>
        <v>10341.119999999999</v>
      </c>
      <c r="V547" s="2"/>
    </row>
    <row r="548" spans="1:22" ht="14.1" customHeight="1">
      <c r="A548" s="75">
        <v>548</v>
      </c>
      <c r="B548" s="72" t="s">
        <v>41</v>
      </c>
      <c r="C548" s="539" t="s">
        <v>509</v>
      </c>
      <c r="D548" s="415" t="s">
        <v>873</v>
      </c>
      <c r="E548" s="72" t="s">
        <v>592</v>
      </c>
      <c r="F548" s="72" t="s">
        <v>100</v>
      </c>
      <c r="G548" s="72" t="s">
        <v>241</v>
      </c>
      <c r="H548" s="482" t="s">
        <v>197</v>
      </c>
      <c r="I548" s="537">
        <v>50.938000000000002</v>
      </c>
      <c r="J548" s="526"/>
      <c r="K548" s="333">
        <f t="shared" si="24"/>
        <v>200</v>
      </c>
      <c r="L548" s="534">
        <v>200</v>
      </c>
      <c r="M548" s="540"/>
      <c r="N548" s="247" t="e">
        <f>IF(L548="nio",0,IF(L548&gt;0,L548*I548/P548,0))*VLOOKUP(B548,'2-Kosten per locatie'!$A$14:$C$31,3,FALSE)</f>
        <v>#DIV/0!</v>
      </c>
      <c r="O548" s="247">
        <f>IF(M548&gt;0,M548*I548/Q548,0)*VLOOKUP(B548,'2-Kosten per locatie'!$A$14:$C$31,3,FALSE)</f>
        <v>0</v>
      </c>
      <c r="P548" s="334">
        <f>IF(L548="nio",0,IF(L548&gt;0,VLOOKUP(F548,'3-Productie normen'!A:O,VLOOKUP(L548,'3-Productie normen'!$B$38:$C$48,2,FALSE),FALSE)))</f>
        <v>0</v>
      </c>
      <c r="Q548" s="334">
        <f t="shared" si="25"/>
        <v>0</v>
      </c>
      <c r="R548" s="335" t="str">
        <f>VLOOKUP(F548,'3-Productie normen'!A:P,16,FALSE)</f>
        <v>L</v>
      </c>
      <c r="S548" s="335"/>
      <c r="U548" s="336">
        <f t="shared" si="26"/>
        <v>10187.6</v>
      </c>
      <c r="V548" s="2"/>
    </row>
    <row r="549" spans="1:22" ht="14.1" customHeight="1">
      <c r="A549" s="75">
        <v>549</v>
      </c>
      <c r="B549" s="72" t="s">
        <v>41</v>
      </c>
      <c r="C549" s="539" t="s">
        <v>509</v>
      </c>
      <c r="D549" s="415" t="s">
        <v>874</v>
      </c>
      <c r="E549" s="72" t="s">
        <v>592</v>
      </c>
      <c r="F549" s="72" t="s">
        <v>100</v>
      </c>
      <c r="G549" s="72" t="s">
        <v>241</v>
      </c>
      <c r="H549" s="482" t="s">
        <v>197</v>
      </c>
      <c r="I549" s="537">
        <v>50.938000000000002</v>
      </c>
      <c r="J549" s="526"/>
      <c r="K549" s="333">
        <f t="shared" si="24"/>
        <v>200</v>
      </c>
      <c r="L549" s="534">
        <v>200</v>
      </c>
      <c r="M549" s="540"/>
      <c r="N549" s="247" t="e">
        <f>IF(L549="nio",0,IF(L549&gt;0,L549*I549/P549,0))*VLOOKUP(B549,'2-Kosten per locatie'!$A$14:$C$31,3,FALSE)</f>
        <v>#DIV/0!</v>
      </c>
      <c r="O549" s="247">
        <f>IF(M549&gt;0,M549*I549/Q549,0)*VLOOKUP(B549,'2-Kosten per locatie'!$A$14:$C$31,3,FALSE)</f>
        <v>0</v>
      </c>
      <c r="P549" s="334">
        <f>IF(L549="nio",0,IF(L549&gt;0,VLOOKUP(F549,'3-Productie normen'!A:O,VLOOKUP(L549,'3-Productie normen'!$B$38:$C$48,2,FALSE),FALSE)))</f>
        <v>0</v>
      </c>
      <c r="Q549" s="334">
        <f t="shared" si="25"/>
        <v>0</v>
      </c>
      <c r="R549" s="335" t="str">
        <f>VLOOKUP(F549,'3-Productie normen'!A:P,16,FALSE)</f>
        <v>L</v>
      </c>
      <c r="S549" s="335"/>
      <c r="U549" s="336">
        <f t="shared" si="26"/>
        <v>10187.6</v>
      </c>
      <c r="V549" s="2"/>
    </row>
    <row r="550" spans="1:22" ht="14.1" customHeight="1">
      <c r="A550" s="75">
        <v>550</v>
      </c>
      <c r="B550" s="72" t="s">
        <v>41</v>
      </c>
      <c r="C550" s="539" t="s">
        <v>509</v>
      </c>
      <c r="D550" s="415" t="s">
        <v>875</v>
      </c>
      <c r="E550" s="72" t="s">
        <v>592</v>
      </c>
      <c r="F550" s="72" t="s">
        <v>100</v>
      </c>
      <c r="G550" s="72" t="s">
        <v>241</v>
      </c>
      <c r="H550" s="482" t="s">
        <v>197</v>
      </c>
      <c r="I550" s="537">
        <v>51.664000000000001</v>
      </c>
      <c r="J550" s="526"/>
      <c r="K550" s="333">
        <f t="shared" si="24"/>
        <v>200</v>
      </c>
      <c r="L550" s="534">
        <v>200</v>
      </c>
      <c r="M550" s="540"/>
      <c r="N550" s="247" t="e">
        <f>IF(L550="nio",0,IF(L550&gt;0,L550*I550/P550,0))*VLOOKUP(B550,'2-Kosten per locatie'!$A$14:$C$31,3,FALSE)</f>
        <v>#DIV/0!</v>
      </c>
      <c r="O550" s="247">
        <f>IF(M550&gt;0,M550*I550/Q550,0)*VLOOKUP(B550,'2-Kosten per locatie'!$A$14:$C$31,3,FALSE)</f>
        <v>0</v>
      </c>
      <c r="P550" s="334">
        <f>IF(L550="nio",0,IF(L550&gt;0,VLOOKUP(F550,'3-Productie normen'!A:O,VLOOKUP(L550,'3-Productie normen'!$B$38:$C$48,2,FALSE),FALSE)))</f>
        <v>0</v>
      </c>
      <c r="Q550" s="334">
        <f t="shared" si="25"/>
        <v>0</v>
      </c>
      <c r="R550" s="335" t="str">
        <f>VLOOKUP(F550,'3-Productie normen'!A:P,16,FALSE)</f>
        <v>L</v>
      </c>
      <c r="S550" s="335"/>
      <c r="U550" s="336">
        <f t="shared" si="26"/>
        <v>10332.800000000001</v>
      </c>
      <c r="V550" s="2"/>
    </row>
    <row r="551" spans="1:22" ht="14.1" customHeight="1">
      <c r="A551" s="75">
        <v>551</v>
      </c>
      <c r="B551" s="72" t="s">
        <v>41</v>
      </c>
      <c r="C551" s="539" t="s">
        <v>509</v>
      </c>
      <c r="D551" s="415" t="s">
        <v>876</v>
      </c>
      <c r="E551" s="72" t="s">
        <v>592</v>
      </c>
      <c r="F551" s="300" t="s">
        <v>100</v>
      </c>
      <c r="G551" s="72" t="s">
        <v>241</v>
      </c>
      <c r="H551" s="482" t="s">
        <v>197</v>
      </c>
      <c r="I551" s="537">
        <v>52.1295</v>
      </c>
      <c r="J551" s="526"/>
      <c r="K551" s="333">
        <f t="shared" si="24"/>
        <v>200</v>
      </c>
      <c r="L551" s="534">
        <v>200</v>
      </c>
      <c r="M551" s="540"/>
      <c r="N551" s="247" t="e">
        <f>IF(L551="nio",0,IF(L551&gt;0,L551*I551/P551,0))*VLOOKUP(B551,'2-Kosten per locatie'!$A$14:$C$31,3,FALSE)</f>
        <v>#DIV/0!</v>
      </c>
      <c r="O551" s="247">
        <f>IF(M551&gt;0,M551*I551/Q551,0)*VLOOKUP(B551,'2-Kosten per locatie'!$A$14:$C$31,3,FALSE)</f>
        <v>0</v>
      </c>
      <c r="P551" s="334">
        <f>IF(L551="nio",0,IF(L551&gt;0,VLOOKUP(F551,'3-Productie normen'!A:O,VLOOKUP(L551,'3-Productie normen'!$B$38:$C$48,2,FALSE),FALSE)))</f>
        <v>0</v>
      </c>
      <c r="Q551" s="334">
        <f t="shared" si="25"/>
        <v>0</v>
      </c>
      <c r="R551" s="335" t="str">
        <f>VLOOKUP(F551,'3-Productie normen'!A:P,16,FALSE)</f>
        <v>L</v>
      </c>
      <c r="S551" s="335"/>
      <c r="U551" s="336">
        <f t="shared" si="26"/>
        <v>10425.9</v>
      </c>
      <c r="V551" s="2"/>
    </row>
    <row r="552" spans="1:22" ht="14.1" customHeight="1">
      <c r="A552" s="75">
        <v>552</v>
      </c>
      <c r="B552" s="72" t="s">
        <v>41</v>
      </c>
      <c r="C552" s="539" t="s">
        <v>877</v>
      </c>
      <c r="D552" s="415" t="s">
        <v>878</v>
      </c>
      <c r="E552" s="72" t="s">
        <v>879</v>
      </c>
      <c r="F552" s="300" t="s">
        <v>111</v>
      </c>
      <c r="G552" s="72" t="s">
        <v>241</v>
      </c>
      <c r="H552" s="482" t="s">
        <v>197</v>
      </c>
      <c r="I552" s="537">
        <v>43.195521509999999</v>
      </c>
      <c r="J552" s="526"/>
      <c r="K552" s="333">
        <f t="shared" si="24"/>
        <v>0</v>
      </c>
      <c r="L552" s="534" t="s">
        <v>148</v>
      </c>
      <c r="M552" s="540"/>
      <c r="N552" s="247">
        <f>IF(L552="nio",0,IF(L552&gt;0,L552*I552/P552,0))*VLOOKUP(B552,'2-Kosten per locatie'!$A$14:$C$31,3,FALSE)</f>
        <v>0</v>
      </c>
      <c r="O552" s="247">
        <f>IF(M552&gt;0,M552*I552/Q552,0)*VLOOKUP(B552,'2-Kosten per locatie'!$A$14:$C$31,3,FALSE)</f>
        <v>0</v>
      </c>
      <c r="P552" s="334">
        <f>IF(L552="nio",0,IF(L552&gt;0,VLOOKUP(F552,'3-Productie normen'!A:O,VLOOKUP(L552,'3-Productie normen'!$B$38:$C$48,2,FALSE),FALSE)))</f>
        <v>0</v>
      </c>
      <c r="Q552" s="334">
        <f t="shared" si="25"/>
        <v>0</v>
      </c>
      <c r="R552" s="335" t="str">
        <f>VLOOKUP(F552,'3-Productie normen'!A:P,16,FALSE)</f>
        <v>nvt</v>
      </c>
      <c r="S552" s="335"/>
      <c r="U552" s="336">
        <f t="shared" si="26"/>
        <v>0</v>
      </c>
      <c r="V552" s="2"/>
    </row>
    <row r="553" spans="1:22" ht="14.1" customHeight="1">
      <c r="A553" s="75">
        <v>553</v>
      </c>
      <c r="B553" s="72" t="s">
        <v>41</v>
      </c>
      <c r="C553" s="539" t="s">
        <v>877</v>
      </c>
      <c r="D553" s="415" t="s">
        <v>880</v>
      </c>
      <c r="E553" s="72" t="s">
        <v>639</v>
      </c>
      <c r="F553" s="300" t="s">
        <v>111</v>
      </c>
      <c r="G553" s="72" t="s">
        <v>241</v>
      </c>
      <c r="H553" s="482" t="s">
        <v>197</v>
      </c>
      <c r="I553" s="537">
        <v>16.81646838</v>
      </c>
      <c r="J553" s="526"/>
      <c r="K553" s="333">
        <f t="shared" si="24"/>
        <v>0</v>
      </c>
      <c r="L553" s="534" t="s">
        <v>148</v>
      </c>
      <c r="M553" s="540"/>
      <c r="N553" s="247">
        <f>IF(L553="nio",0,IF(L553&gt;0,L553*I553/P553,0))*VLOOKUP(B553,'2-Kosten per locatie'!$A$14:$C$31,3,FALSE)</f>
        <v>0</v>
      </c>
      <c r="O553" s="247">
        <f>IF(M553&gt;0,M553*I553/Q553,0)*VLOOKUP(B553,'2-Kosten per locatie'!$A$14:$C$31,3,FALSE)</f>
        <v>0</v>
      </c>
      <c r="P553" s="334">
        <f>IF(L553="nio",0,IF(L553&gt;0,VLOOKUP(F553,'3-Productie normen'!A:O,VLOOKUP(L553,'3-Productie normen'!$B$38:$C$48,2,FALSE),FALSE)))</f>
        <v>0</v>
      </c>
      <c r="Q553" s="334">
        <f t="shared" si="25"/>
        <v>0</v>
      </c>
      <c r="R553" s="335" t="str">
        <f>VLOOKUP(F553,'3-Productie normen'!A:P,16,FALSE)</f>
        <v>nvt</v>
      </c>
      <c r="S553" s="335"/>
      <c r="U553" s="336">
        <f t="shared" si="26"/>
        <v>0</v>
      </c>
      <c r="V553" s="2"/>
    </row>
    <row r="554" spans="1:22" ht="14.1" customHeight="1">
      <c r="A554" s="75">
        <v>554</v>
      </c>
      <c r="B554" s="72" t="s">
        <v>41</v>
      </c>
      <c r="C554" s="539" t="s">
        <v>877</v>
      </c>
      <c r="D554" s="415" t="s">
        <v>881</v>
      </c>
      <c r="E554" s="72" t="s">
        <v>882</v>
      </c>
      <c r="F554" s="300" t="s">
        <v>111</v>
      </c>
      <c r="G554" s="72" t="s">
        <v>241</v>
      </c>
      <c r="H554" s="482" t="s">
        <v>197</v>
      </c>
      <c r="I554" s="537">
        <v>12.246125989999999</v>
      </c>
      <c r="J554" s="526"/>
      <c r="K554" s="333">
        <f t="shared" si="24"/>
        <v>0</v>
      </c>
      <c r="L554" s="534" t="s">
        <v>148</v>
      </c>
      <c r="M554" s="540"/>
      <c r="N554" s="247">
        <f>IF(L554="nio",0,IF(L554&gt;0,L554*I554/P554,0))*VLOOKUP(B554,'2-Kosten per locatie'!$A$14:$C$31,3,FALSE)</f>
        <v>0</v>
      </c>
      <c r="O554" s="247">
        <f>IF(M554&gt;0,M554*I554/Q554,0)*VLOOKUP(B554,'2-Kosten per locatie'!$A$14:$C$31,3,FALSE)</f>
        <v>0</v>
      </c>
      <c r="P554" s="334">
        <f>IF(L554="nio",0,IF(L554&gt;0,VLOOKUP(F554,'3-Productie normen'!A:O,VLOOKUP(L554,'3-Productie normen'!$B$38:$C$48,2,FALSE),FALSE)))</f>
        <v>0</v>
      </c>
      <c r="Q554" s="334">
        <f t="shared" si="25"/>
        <v>0</v>
      </c>
      <c r="R554" s="335" t="str">
        <f>VLOOKUP(F554,'3-Productie normen'!A:P,16,FALSE)</f>
        <v>nvt</v>
      </c>
      <c r="S554" s="335"/>
      <c r="U554" s="336">
        <f t="shared" si="26"/>
        <v>0</v>
      </c>
      <c r="V554" s="2"/>
    </row>
    <row r="555" spans="1:22" ht="14.1" customHeight="1">
      <c r="A555" s="75">
        <v>555</v>
      </c>
      <c r="B555" s="72" t="s">
        <v>41</v>
      </c>
      <c r="C555" s="539" t="s">
        <v>877</v>
      </c>
      <c r="D555" s="415" t="s">
        <v>883</v>
      </c>
      <c r="E555" s="72" t="s">
        <v>633</v>
      </c>
      <c r="F555" s="72" t="s">
        <v>97</v>
      </c>
      <c r="G555" s="72" t="s">
        <v>241</v>
      </c>
      <c r="H555" s="482" t="s">
        <v>197</v>
      </c>
      <c r="I555" s="537">
        <v>3.9649940300000002</v>
      </c>
      <c r="J555" s="526"/>
      <c r="K555" s="333">
        <f t="shared" si="24"/>
        <v>200</v>
      </c>
      <c r="L555" s="534">
        <v>200</v>
      </c>
      <c r="M555" s="540"/>
      <c r="N555" s="247" t="e">
        <f>IF(L555="nio",0,IF(L555&gt;0,L555*I555/P555,0))*VLOOKUP(B555,'2-Kosten per locatie'!$A$14:$C$31,3,FALSE)</f>
        <v>#DIV/0!</v>
      </c>
      <c r="O555" s="247">
        <f>IF(M555&gt;0,M555*I555/Q555,0)*VLOOKUP(B555,'2-Kosten per locatie'!$A$14:$C$31,3,FALSE)</f>
        <v>0</v>
      </c>
      <c r="P555" s="334">
        <f>IF(L555="nio",0,IF(L555&gt;0,VLOOKUP(F555,'3-Productie normen'!A:O,VLOOKUP(L555,'3-Productie normen'!$B$38:$C$48,2,FALSE),FALSE)))</f>
        <v>0</v>
      </c>
      <c r="Q555" s="334">
        <f t="shared" si="25"/>
        <v>0</v>
      </c>
      <c r="R555" s="335" t="str">
        <f>VLOOKUP(F555,'3-Productie normen'!A:P,16,FALSE)</f>
        <v>V</v>
      </c>
      <c r="S555" s="335"/>
      <c r="U555" s="336">
        <f t="shared" si="26"/>
        <v>792.99880600000006</v>
      </c>
      <c r="V555" s="2"/>
    </row>
    <row r="556" spans="1:22" ht="14.1" customHeight="1">
      <c r="A556" s="75">
        <v>556</v>
      </c>
      <c r="B556" s="72" t="s">
        <v>41</v>
      </c>
      <c r="C556" s="539" t="s">
        <v>877</v>
      </c>
      <c r="D556" s="415" t="s">
        <v>884</v>
      </c>
      <c r="E556" s="72" t="s">
        <v>639</v>
      </c>
      <c r="F556" s="300" t="s">
        <v>111</v>
      </c>
      <c r="G556" s="72" t="s">
        <v>241</v>
      </c>
      <c r="H556" s="482" t="s">
        <v>197</v>
      </c>
      <c r="I556" s="537">
        <v>15.452306650000001</v>
      </c>
      <c r="J556" s="526"/>
      <c r="K556" s="333">
        <f t="shared" si="24"/>
        <v>0</v>
      </c>
      <c r="L556" s="534" t="s">
        <v>148</v>
      </c>
      <c r="M556" s="540"/>
      <c r="N556" s="247">
        <f>IF(L556="nio",0,IF(L556&gt;0,L556*I556/P556,0))*VLOOKUP(B556,'2-Kosten per locatie'!$A$14:$C$31,3,FALSE)</f>
        <v>0</v>
      </c>
      <c r="O556" s="247">
        <f>IF(M556&gt;0,M556*I556/Q556,0)*VLOOKUP(B556,'2-Kosten per locatie'!$A$14:$C$31,3,FALSE)</f>
        <v>0</v>
      </c>
      <c r="P556" s="334">
        <f>IF(L556="nio",0,IF(L556&gt;0,VLOOKUP(F556,'3-Productie normen'!A:O,VLOOKUP(L556,'3-Productie normen'!$B$38:$C$48,2,FALSE),FALSE)))</f>
        <v>0</v>
      </c>
      <c r="Q556" s="334">
        <f t="shared" si="25"/>
        <v>0</v>
      </c>
      <c r="R556" s="335" t="str">
        <f>VLOOKUP(F556,'3-Productie normen'!A:P,16,FALSE)</f>
        <v>nvt</v>
      </c>
      <c r="S556" s="335"/>
      <c r="U556" s="336">
        <f t="shared" si="26"/>
        <v>0</v>
      </c>
      <c r="V556" s="2"/>
    </row>
    <row r="557" spans="1:22" ht="14.1" customHeight="1">
      <c r="A557" s="75">
        <v>557</v>
      </c>
      <c r="B557" s="72" t="s">
        <v>41</v>
      </c>
      <c r="C557" s="539" t="s">
        <v>877</v>
      </c>
      <c r="D557" s="415" t="s">
        <v>885</v>
      </c>
      <c r="E557" s="72" t="s">
        <v>108</v>
      </c>
      <c r="F557" s="72" t="s">
        <v>108</v>
      </c>
      <c r="G557" s="72" t="s">
        <v>187</v>
      </c>
      <c r="H557" s="482" t="s">
        <v>197</v>
      </c>
      <c r="I557" s="537">
        <v>8.1898324200000001</v>
      </c>
      <c r="J557" s="526"/>
      <c r="K557" s="333">
        <f t="shared" si="24"/>
        <v>200</v>
      </c>
      <c r="L557" s="534">
        <v>200</v>
      </c>
      <c r="M557" s="540"/>
      <c r="N557" s="247" t="e">
        <f>IF(L557="nio",0,IF(L557&gt;0,L557*I557/P557,0))*VLOOKUP(B557,'2-Kosten per locatie'!$A$14:$C$31,3,FALSE)</f>
        <v>#DIV/0!</v>
      </c>
      <c r="O557" s="247">
        <f>IF(M557&gt;0,M557*I557/Q557,0)*VLOOKUP(B557,'2-Kosten per locatie'!$A$14:$C$31,3,FALSE)</f>
        <v>0</v>
      </c>
      <c r="P557" s="334">
        <f>IF(L557="nio",0,IF(L557&gt;0,VLOOKUP(F557,'3-Productie normen'!A:O,VLOOKUP(L557,'3-Productie normen'!$B$38:$C$48,2,FALSE),FALSE)))</f>
        <v>0</v>
      </c>
      <c r="Q557" s="334">
        <f t="shared" si="25"/>
        <v>0</v>
      </c>
      <c r="R557" s="335" t="str">
        <f>VLOOKUP(F557,'3-Productie normen'!A:P,16,FALSE)</f>
        <v>V</v>
      </c>
      <c r="S557" s="335"/>
      <c r="U557" s="336">
        <f t="shared" si="26"/>
        <v>1637.966484</v>
      </c>
      <c r="V557" s="2"/>
    </row>
    <row r="558" spans="1:22" ht="14.1" customHeight="1">
      <c r="A558" s="75">
        <v>558</v>
      </c>
      <c r="B558" s="72" t="s">
        <v>41</v>
      </c>
      <c r="C558" s="539" t="s">
        <v>877</v>
      </c>
      <c r="D558" s="415" t="s">
        <v>886</v>
      </c>
      <c r="E558" s="72" t="s">
        <v>732</v>
      </c>
      <c r="F558" s="300" t="s">
        <v>111</v>
      </c>
      <c r="G558" s="72" t="s">
        <v>241</v>
      </c>
      <c r="H558" s="482" t="s">
        <v>197</v>
      </c>
      <c r="I558" s="537">
        <v>4.2394999999999996</v>
      </c>
      <c r="J558" s="526"/>
      <c r="K558" s="333">
        <f t="shared" si="24"/>
        <v>0</v>
      </c>
      <c r="L558" s="534" t="s">
        <v>148</v>
      </c>
      <c r="M558" s="534"/>
      <c r="N558" s="247">
        <f>IF(L558="nio",0,IF(L558&gt;0,L558*I558/P558,0))*VLOOKUP(B558,'2-Kosten per locatie'!$A$14:$C$31,3,FALSE)</f>
        <v>0</v>
      </c>
      <c r="O558" s="247">
        <f>IF(M558&gt;0,M558*I558/Q558,0)*VLOOKUP(B558,'2-Kosten per locatie'!$A$14:$C$31,3,FALSE)</f>
        <v>0</v>
      </c>
      <c r="P558" s="334">
        <f>IF(L558="nio",0,IF(L558&gt;0,VLOOKUP(F558,'3-Productie normen'!A:O,VLOOKUP(L558,'3-Productie normen'!$B$38:$C$48,2,FALSE),FALSE)))</f>
        <v>0</v>
      </c>
      <c r="Q558" s="334">
        <f t="shared" si="25"/>
        <v>0</v>
      </c>
      <c r="R558" s="335" t="str">
        <f>VLOOKUP(F558,'3-Productie normen'!A:P,16,FALSE)</f>
        <v>nvt</v>
      </c>
      <c r="S558" s="335"/>
      <c r="U558" s="336">
        <f t="shared" si="26"/>
        <v>0</v>
      </c>
      <c r="V558" s="2"/>
    </row>
    <row r="559" spans="1:22" ht="14.1" customHeight="1">
      <c r="A559" s="75">
        <v>559</v>
      </c>
      <c r="B559" s="72" t="s">
        <v>44</v>
      </c>
      <c r="C559" s="539" t="s">
        <v>136</v>
      </c>
      <c r="D559" s="415" t="s">
        <v>137</v>
      </c>
      <c r="E559" s="72" t="s">
        <v>887</v>
      </c>
      <c r="F559" s="72" t="s">
        <v>88</v>
      </c>
      <c r="G559" s="72" t="s">
        <v>241</v>
      </c>
      <c r="H559" s="482" t="s">
        <v>197</v>
      </c>
      <c r="I559" s="537">
        <v>44.8</v>
      </c>
      <c r="J559" s="526"/>
      <c r="K559" s="333">
        <f t="shared" si="24"/>
        <v>120</v>
      </c>
      <c r="L559" s="534">
        <v>120</v>
      </c>
      <c r="M559" s="534"/>
      <c r="N559" s="247" t="e">
        <f>IF(L559="nio",0,IF(L559&gt;0,L559*I559/P559,0))*VLOOKUP(B559,'2-Kosten per locatie'!$A$14:$C$31,3,FALSE)</f>
        <v>#DIV/0!</v>
      </c>
      <c r="O559" s="247">
        <f>IF(M559&gt;0,M559*I559/Q559,0)*VLOOKUP(B559,'2-Kosten per locatie'!$A$14:$C$31,3,FALSE)</f>
        <v>0</v>
      </c>
      <c r="P559" s="334">
        <f>IF(L559="nio",0,IF(L559&gt;0,VLOOKUP(F559,'3-Productie normen'!A:O,VLOOKUP(L559,'3-Productie normen'!$B$38:$C$48,2,FALSE),FALSE)))</f>
        <v>0</v>
      </c>
      <c r="Q559" s="334">
        <f t="shared" si="25"/>
        <v>0</v>
      </c>
      <c r="R559" s="335" t="str">
        <f>VLOOKUP(F559,'3-Productie normen'!A:P,16,FALSE)</f>
        <v>B</v>
      </c>
      <c r="S559" s="335"/>
      <c r="U559" s="336">
        <f t="shared" si="26"/>
        <v>5376</v>
      </c>
      <c r="V559" s="2"/>
    </row>
    <row r="560" spans="1:22" ht="14.1" customHeight="1">
      <c r="A560" s="75">
        <v>560</v>
      </c>
      <c r="B560" s="72" t="s">
        <v>44</v>
      </c>
      <c r="C560" s="539" t="s">
        <v>136</v>
      </c>
      <c r="D560" s="415" t="s">
        <v>888</v>
      </c>
      <c r="E560" s="72" t="s">
        <v>639</v>
      </c>
      <c r="F560" s="300" t="s">
        <v>111</v>
      </c>
      <c r="G560" s="72" t="s">
        <v>139</v>
      </c>
      <c r="H560" s="482" t="s">
        <v>139</v>
      </c>
      <c r="I560" s="537">
        <v>10.9</v>
      </c>
      <c r="J560" s="526"/>
      <c r="K560" s="333">
        <f t="shared" si="24"/>
        <v>0</v>
      </c>
      <c r="L560" s="534" t="s">
        <v>148</v>
      </c>
      <c r="M560" s="534"/>
      <c r="N560" s="247">
        <f>IF(L560="nio",0,IF(L560&gt;0,L560*I560/P560,0))*VLOOKUP(B560,'2-Kosten per locatie'!$A$14:$C$31,3,FALSE)</f>
        <v>0</v>
      </c>
      <c r="O560" s="247">
        <f>IF(M560&gt;0,M560*I560/Q560,0)*VLOOKUP(B560,'2-Kosten per locatie'!$A$14:$C$31,3,FALSE)</f>
        <v>0</v>
      </c>
      <c r="P560" s="334">
        <f>IF(L560="nio",0,IF(L560&gt;0,VLOOKUP(F560,'3-Productie normen'!A:O,VLOOKUP(L560,'3-Productie normen'!$B$38:$C$48,2,FALSE),FALSE)))</f>
        <v>0</v>
      </c>
      <c r="Q560" s="334">
        <f t="shared" si="25"/>
        <v>0</v>
      </c>
      <c r="R560" s="335" t="str">
        <f>VLOOKUP(F560,'3-Productie normen'!A:P,16,FALSE)</f>
        <v>nvt</v>
      </c>
      <c r="S560" s="335"/>
      <c r="U560" s="336">
        <f t="shared" si="26"/>
        <v>0</v>
      </c>
      <c r="V560" s="2"/>
    </row>
    <row r="561" spans="1:22" ht="14.1" customHeight="1">
      <c r="A561" s="75">
        <v>561</v>
      </c>
      <c r="B561" s="72" t="s">
        <v>44</v>
      </c>
      <c r="C561" s="539" t="s">
        <v>136</v>
      </c>
      <c r="D561" s="415" t="s">
        <v>140</v>
      </c>
      <c r="E561" s="72" t="s">
        <v>887</v>
      </c>
      <c r="F561" s="72" t="s">
        <v>88</v>
      </c>
      <c r="G561" s="72" t="s">
        <v>237</v>
      </c>
      <c r="H561" s="482" t="s">
        <v>238</v>
      </c>
      <c r="I561" s="537">
        <v>30.4</v>
      </c>
      <c r="J561" s="526"/>
      <c r="K561" s="333">
        <f t="shared" si="24"/>
        <v>120</v>
      </c>
      <c r="L561" s="534">
        <v>120</v>
      </c>
      <c r="M561" s="534"/>
      <c r="N561" s="247" t="e">
        <f>IF(L561="nio",0,IF(L561&gt;0,L561*I561/P561,0))*VLOOKUP(B561,'2-Kosten per locatie'!$A$14:$C$31,3,FALSE)</f>
        <v>#DIV/0!</v>
      </c>
      <c r="O561" s="247">
        <f>IF(M561&gt;0,M561*I561/Q561,0)*VLOOKUP(B561,'2-Kosten per locatie'!$A$14:$C$31,3,FALSE)</f>
        <v>0</v>
      </c>
      <c r="P561" s="334">
        <f>IF(L561="nio",0,IF(L561&gt;0,VLOOKUP(F561,'3-Productie normen'!A:O,VLOOKUP(L561,'3-Productie normen'!$B$38:$C$48,2,FALSE),FALSE)))</f>
        <v>0</v>
      </c>
      <c r="Q561" s="334">
        <f t="shared" si="25"/>
        <v>0</v>
      </c>
      <c r="R561" s="335" t="str">
        <f>VLOOKUP(F561,'3-Productie normen'!A:P,16,FALSE)</f>
        <v>B</v>
      </c>
      <c r="S561" s="335"/>
      <c r="U561" s="336">
        <f t="shared" si="26"/>
        <v>3648</v>
      </c>
      <c r="V561" s="2"/>
    </row>
    <row r="562" spans="1:22" ht="14.1" customHeight="1">
      <c r="A562" s="75">
        <v>562</v>
      </c>
      <c r="B562" s="72" t="s">
        <v>44</v>
      </c>
      <c r="C562" s="539" t="s">
        <v>136</v>
      </c>
      <c r="D562" s="415" t="s">
        <v>141</v>
      </c>
      <c r="E562" s="72" t="s">
        <v>889</v>
      </c>
      <c r="F562" s="72" t="s">
        <v>88</v>
      </c>
      <c r="G562" s="72" t="s">
        <v>241</v>
      </c>
      <c r="H562" s="482" t="s">
        <v>197</v>
      </c>
      <c r="I562" s="537">
        <v>20.5</v>
      </c>
      <c r="J562" s="526"/>
      <c r="K562" s="333">
        <f t="shared" si="24"/>
        <v>120</v>
      </c>
      <c r="L562" s="534">
        <v>120</v>
      </c>
      <c r="M562" s="534"/>
      <c r="N562" s="247" t="e">
        <f>IF(L562="nio",0,IF(L562&gt;0,L562*I562/P562,0))*VLOOKUP(B562,'2-Kosten per locatie'!$A$14:$C$31,3,FALSE)</f>
        <v>#DIV/0!</v>
      </c>
      <c r="O562" s="247">
        <f>IF(M562&gt;0,M562*I562/Q562,0)*VLOOKUP(B562,'2-Kosten per locatie'!$A$14:$C$31,3,FALSE)</f>
        <v>0</v>
      </c>
      <c r="P562" s="334">
        <f>IF(L562="nio",0,IF(L562&gt;0,VLOOKUP(F562,'3-Productie normen'!A:O,VLOOKUP(L562,'3-Productie normen'!$B$38:$C$48,2,FALSE),FALSE)))</f>
        <v>0</v>
      </c>
      <c r="Q562" s="334">
        <f t="shared" si="25"/>
        <v>0</v>
      </c>
      <c r="R562" s="335" t="str">
        <f>VLOOKUP(F562,'3-Productie normen'!A:P,16,FALSE)</f>
        <v>B</v>
      </c>
      <c r="S562" s="335"/>
      <c r="U562" s="336">
        <f t="shared" si="26"/>
        <v>2460</v>
      </c>
      <c r="V562" s="2"/>
    </row>
    <row r="563" spans="1:22" ht="14.1" customHeight="1">
      <c r="A563" s="75">
        <v>563</v>
      </c>
      <c r="B563" s="72" t="s">
        <v>44</v>
      </c>
      <c r="C563" s="539" t="s">
        <v>136</v>
      </c>
      <c r="D563" s="415" t="s">
        <v>890</v>
      </c>
      <c r="E563" s="72" t="s">
        <v>95</v>
      </c>
      <c r="F563" s="72" t="s">
        <v>95</v>
      </c>
      <c r="G563" s="72" t="s">
        <v>891</v>
      </c>
      <c r="H563" s="482" t="s">
        <v>238</v>
      </c>
      <c r="I563" s="537">
        <v>41.5</v>
      </c>
      <c r="J563" s="526"/>
      <c r="K563" s="333">
        <f t="shared" si="24"/>
        <v>200</v>
      </c>
      <c r="L563" s="534">
        <v>200</v>
      </c>
      <c r="M563" s="534"/>
      <c r="N563" s="247" t="e">
        <f>IF(L563="nio",0,IF(L563&gt;0,L563*I563/P563,0))*VLOOKUP(B563,'2-Kosten per locatie'!$A$14:$C$31,3,FALSE)</f>
        <v>#DIV/0!</v>
      </c>
      <c r="O563" s="247">
        <f>IF(M563&gt;0,M563*I563/Q563,0)*VLOOKUP(B563,'2-Kosten per locatie'!$A$14:$C$31,3,FALSE)</f>
        <v>0</v>
      </c>
      <c r="P563" s="334">
        <f>IF(L563="nio",0,IF(L563&gt;0,VLOOKUP(F563,'3-Productie normen'!A:O,VLOOKUP(L563,'3-Productie normen'!$B$38:$C$48,2,FALSE),FALSE)))</f>
        <v>0</v>
      </c>
      <c r="Q563" s="334">
        <f t="shared" si="25"/>
        <v>0</v>
      </c>
      <c r="R563" s="335" t="str">
        <f>VLOOKUP(F563,'3-Productie normen'!A:P,16,FALSE)</f>
        <v>V</v>
      </c>
      <c r="S563" s="335"/>
      <c r="U563" s="336">
        <f t="shared" si="26"/>
        <v>8300</v>
      </c>
      <c r="V563" s="2"/>
    </row>
    <row r="564" spans="1:22" ht="14.1" customHeight="1">
      <c r="A564" s="75">
        <v>564</v>
      </c>
      <c r="B564" s="72" t="s">
        <v>44</v>
      </c>
      <c r="C564" s="539" t="s">
        <v>136</v>
      </c>
      <c r="D564" s="415" t="s">
        <v>892</v>
      </c>
      <c r="E564" s="72" t="s">
        <v>893</v>
      </c>
      <c r="F564" s="72" t="s">
        <v>97</v>
      </c>
      <c r="G564" s="72" t="s">
        <v>241</v>
      </c>
      <c r="H564" s="482" t="s">
        <v>197</v>
      </c>
      <c r="I564" s="537">
        <v>55.5</v>
      </c>
      <c r="J564" s="526"/>
      <c r="K564" s="333">
        <f t="shared" si="24"/>
        <v>200</v>
      </c>
      <c r="L564" s="534">
        <v>200</v>
      </c>
      <c r="M564" s="534"/>
      <c r="N564" s="247" t="e">
        <f>IF(L564="nio",0,IF(L564&gt;0,L564*I564/P564,0))*VLOOKUP(B564,'2-Kosten per locatie'!$A$14:$C$31,3,FALSE)</f>
        <v>#DIV/0!</v>
      </c>
      <c r="O564" s="247">
        <f>IF(M564&gt;0,M564*I564/Q564,0)*VLOOKUP(B564,'2-Kosten per locatie'!$A$14:$C$31,3,FALSE)</f>
        <v>0</v>
      </c>
      <c r="P564" s="334">
        <f>IF(L564="nio",0,IF(L564&gt;0,VLOOKUP(F564,'3-Productie normen'!A:O,VLOOKUP(L564,'3-Productie normen'!$B$38:$C$48,2,FALSE),FALSE)))</f>
        <v>0</v>
      </c>
      <c r="Q564" s="334">
        <f t="shared" si="25"/>
        <v>0</v>
      </c>
      <c r="R564" s="335" t="str">
        <f>VLOOKUP(F564,'3-Productie normen'!A:P,16,FALSE)</f>
        <v>V</v>
      </c>
      <c r="S564" s="335"/>
      <c r="U564" s="336">
        <f t="shared" si="26"/>
        <v>11100</v>
      </c>
      <c r="V564" s="2"/>
    </row>
    <row r="565" spans="1:22" ht="14.1" customHeight="1">
      <c r="A565" s="75">
        <v>565</v>
      </c>
      <c r="B565" s="72" t="s">
        <v>44</v>
      </c>
      <c r="C565" s="539" t="s">
        <v>136</v>
      </c>
      <c r="D565" s="415" t="s">
        <v>894</v>
      </c>
      <c r="E565" s="72" t="s">
        <v>633</v>
      </c>
      <c r="F565" s="72" t="s">
        <v>97</v>
      </c>
      <c r="G565" s="72" t="s">
        <v>241</v>
      </c>
      <c r="H565" s="482" t="s">
        <v>197</v>
      </c>
      <c r="I565" s="537">
        <v>184.4</v>
      </c>
      <c r="J565" s="526"/>
      <c r="K565" s="333">
        <f t="shared" si="24"/>
        <v>200</v>
      </c>
      <c r="L565" s="534">
        <v>200</v>
      </c>
      <c r="M565" s="534"/>
      <c r="N565" s="247" t="e">
        <f>IF(L565="nio",0,IF(L565&gt;0,L565*I565/P565,0))*VLOOKUP(B565,'2-Kosten per locatie'!$A$14:$C$31,3,FALSE)</f>
        <v>#DIV/0!</v>
      </c>
      <c r="O565" s="247">
        <f>IF(M565&gt;0,M565*I565/Q565,0)*VLOOKUP(B565,'2-Kosten per locatie'!$A$14:$C$31,3,FALSE)</f>
        <v>0</v>
      </c>
      <c r="P565" s="334">
        <f>IF(L565="nio",0,IF(L565&gt;0,VLOOKUP(F565,'3-Productie normen'!A:O,VLOOKUP(L565,'3-Productie normen'!$B$38:$C$48,2,FALSE),FALSE)))</f>
        <v>0</v>
      </c>
      <c r="Q565" s="334">
        <f t="shared" si="25"/>
        <v>0</v>
      </c>
      <c r="R565" s="335" t="str">
        <f>VLOOKUP(F565,'3-Productie normen'!A:P,16,FALSE)</f>
        <v>V</v>
      </c>
      <c r="S565" s="335"/>
      <c r="U565" s="336">
        <f t="shared" si="26"/>
        <v>36880</v>
      </c>
      <c r="V565" s="2"/>
    </row>
    <row r="566" spans="1:22" ht="14.1" customHeight="1">
      <c r="A566" s="75">
        <v>566</v>
      </c>
      <c r="B566" s="72" t="s">
        <v>44</v>
      </c>
      <c r="C566" s="539" t="s">
        <v>136</v>
      </c>
      <c r="D566" s="415" t="s">
        <v>143</v>
      </c>
      <c r="E566" s="72" t="s">
        <v>895</v>
      </c>
      <c r="F566" s="72" t="s">
        <v>88</v>
      </c>
      <c r="G566" s="72" t="s">
        <v>139</v>
      </c>
      <c r="H566" s="482" t="s">
        <v>139</v>
      </c>
      <c r="I566" s="537">
        <v>21.2</v>
      </c>
      <c r="J566" s="526"/>
      <c r="K566" s="333">
        <f t="shared" si="24"/>
        <v>120</v>
      </c>
      <c r="L566" s="534">
        <v>120</v>
      </c>
      <c r="M566" s="534"/>
      <c r="N566" s="247" t="e">
        <f>IF(L566="nio",0,IF(L566&gt;0,L566*I566/P566,0))*VLOOKUP(B566,'2-Kosten per locatie'!$A$14:$C$31,3,FALSE)</f>
        <v>#DIV/0!</v>
      </c>
      <c r="O566" s="247">
        <f>IF(M566&gt;0,M566*I566/Q566,0)*VLOOKUP(B566,'2-Kosten per locatie'!$A$14:$C$31,3,FALSE)</f>
        <v>0</v>
      </c>
      <c r="P566" s="334">
        <f>IF(L566="nio",0,IF(L566&gt;0,VLOOKUP(F566,'3-Productie normen'!A:O,VLOOKUP(L566,'3-Productie normen'!$B$38:$C$48,2,FALSE),FALSE)))</f>
        <v>0</v>
      </c>
      <c r="Q566" s="334">
        <f t="shared" si="25"/>
        <v>0</v>
      </c>
      <c r="R566" s="335" t="str">
        <f>VLOOKUP(F566,'3-Productie normen'!A:P,16,FALSE)</f>
        <v>B</v>
      </c>
      <c r="S566" s="335"/>
      <c r="U566" s="336">
        <f t="shared" si="26"/>
        <v>2544</v>
      </c>
      <c r="V566" s="2"/>
    </row>
    <row r="567" spans="1:22" ht="14.1" customHeight="1">
      <c r="A567" s="75">
        <v>567</v>
      </c>
      <c r="B567" s="72" t="s">
        <v>44</v>
      </c>
      <c r="C567" s="539" t="s">
        <v>136</v>
      </c>
      <c r="D567" s="415" t="s">
        <v>896</v>
      </c>
      <c r="E567" s="72" t="s">
        <v>633</v>
      </c>
      <c r="F567" s="72" t="s">
        <v>97</v>
      </c>
      <c r="G567" s="72" t="s">
        <v>241</v>
      </c>
      <c r="H567" s="482" t="s">
        <v>197</v>
      </c>
      <c r="I567" s="537">
        <v>63.7</v>
      </c>
      <c r="J567" s="526"/>
      <c r="K567" s="333">
        <f t="shared" si="24"/>
        <v>200</v>
      </c>
      <c r="L567" s="534">
        <v>200</v>
      </c>
      <c r="M567" s="534"/>
      <c r="N567" s="247" t="e">
        <f>IF(L567="nio",0,IF(L567&gt;0,L567*I567/P567,0))*VLOOKUP(B567,'2-Kosten per locatie'!$A$14:$C$31,3,FALSE)</f>
        <v>#DIV/0!</v>
      </c>
      <c r="O567" s="247">
        <f>IF(M567&gt;0,M567*I567/Q567,0)*VLOOKUP(B567,'2-Kosten per locatie'!$A$14:$C$31,3,FALSE)</f>
        <v>0</v>
      </c>
      <c r="P567" s="334">
        <f>IF(L567="nio",0,IF(L567&gt;0,VLOOKUP(F567,'3-Productie normen'!A:O,VLOOKUP(L567,'3-Productie normen'!$B$38:$C$48,2,FALSE),FALSE)))</f>
        <v>0</v>
      </c>
      <c r="Q567" s="334">
        <f t="shared" si="25"/>
        <v>0</v>
      </c>
      <c r="R567" s="335" t="str">
        <f>VLOOKUP(F567,'3-Productie normen'!A:P,16,FALSE)</f>
        <v>V</v>
      </c>
      <c r="S567" s="335"/>
      <c r="U567" s="336">
        <f t="shared" si="26"/>
        <v>12740</v>
      </c>
      <c r="V567" s="2"/>
    </row>
    <row r="568" spans="1:22" ht="14.1" customHeight="1">
      <c r="A568" s="75">
        <v>568</v>
      </c>
      <c r="B568" s="72" t="s">
        <v>44</v>
      </c>
      <c r="C568" s="539" t="s">
        <v>136</v>
      </c>
      <c r="D568" s="415" t="s">
        <v>897</v>
      </c>
      <c r="E568" s="72" t="s">
        <v>898</v>
      </c>
      <c r="F568" s="72" t="s">
        <v>108</v>
      </c>
      <c r="G568" s="72" t="s">
        <v>241</v>
      </c>
      <c r="H568" s="482" t="s">
        <v>197</v>
      </c>
      <c r="I568" s="537">
        <v>20.399999999999999</v>
      </c>
      <c r="J568" s="526"/>
      <c r="K568" s="333">
        <f t="shared" si="24"/>
        <v>200</v>
      </c>
      <c r="L568" s="534">
        <v>200</v>
      </c>
      <c r="M568" s="534"/>
      <c r="N568" s="247" t="e">
        <f>IF(L568="nio",0,IF(L568&gt;0,L568*I568/P568,0))*VLOOKUP(B568,'2-Kosten per locatie'!$A$14:$C$31,3,FALSE)</f>
        <v>#DIV/0!</v>
      </c>
      <c r="O568" s="247">
        <f>IF(M568&gt;0,M568*I568/Q568,0)*VLOOKUP(B568,'2-Kosten per locatie'!$A$14:$C$31,3,FALSE)</f>
        <v>0</v>
      </c>
      <c r="P568" s="334">
        <f>IF(L568="nio",0,IF(L568&gt;0,VLOOKUP(F568,'3-Productie normen'!A:O,VLOOKUP(L568,'3-Productie normen'!$B$38:$C$48,2,FALSE),FALSE)))</f>
        <v>0</v>
      </c>
      <c r="Q568" s="334">
        <f t="shared" si="25"/>
        <v>0</v>
      </c>
      <c r="R568" s="335" t="str">
        <f>VLOOKUP(F568,'3-Productie normen'!A:P,16,FALSE)</f>
        <v>V</v>
      </c>
      <c r="S568" s="335"/>
      <c r="U568" s="336">
        <f t="shared" si="26"/>
        <v>4079.9999999999995</v>
      </c>
      <c r="V568" s="2"/>
    </row>
    <row r="569" spans="1:22" ht="14.1" customHeight="1">
      <c r="A569" s="75">
        <v>569</v>
      </c>
      <c r="B569" s="72" t="s">
        <v>44</v>
      </c>
      <c r="C569" s="539" t="s">
        <v>136</v>
      </c>
      <c r="D569" s="415" t="s">
        <v>899</v>
      </c>
      <c r="E569" s="72" t="s">
        <v>900</v>
      </c>
      <c r="F569" s="300" t="s">
        <v>101</v>
      </c>
      <c r="G569" s="72" t="s">
        <v>139</v>
      </c>
      <c r="H569" s="482" t="s">
        <v>139</v>
      </c>
      <c r="I569" s="537">
        <v>5.4</v>
      </c>
      <c r="J569" s="526"/>
      <c r="K569" s="333">
        <f t="shared" si="24"/>
        <v>200</v>
      </c>
      <c r="L569" s="534">
        <v>200</v>
      </c>
      <c r="M569" s="534"/>
      <c r="N569" s="247" t="e">
        <f>IF(L569="nio",0,IF(L569&gt;0,L569*I569/P569,0))*VLOOKUP(B569,'2-Kosten per locatie'!$A$14:$C$31,3,FALSE)</f>
        <v>#DIV/0!</v>
      </c>
      <c r="O569" s="247">
        <f>IF(M569&gt;0,M569*I569/Q569,0)*VLOOKUP(B569,'2-Kosten per locatie'!$A$14:$C$31,3,FALSE)</f>
        <v>0</v>
      </c>
      <c r="P569" s="334">
        <f>IF(L569="nio",0,IF(L569&gt;0,VLOOKUP(F569,'3-Productie normen'!A:O,VLOOKUP(L569,'3-Productie normen'!$B$38:$C$48,2,FALSE),FALSE)))</f>
        <v>0</v>
      </c>
      <c r="Q569" s="334">
        <f t="shared" si="25"/>
        <v>0</v>
      </c>
      <c r="R569" s="335" t="str">
        <f>VLOOKUP(F569,'3-Productie normen'!A:P,16,FALSE)</f>
        <v>V</v>
      </c>
      <c r="S569" s="335"/>
      <c r="U569" s="336">
        <f t="shared" si="26"/>
        <v>1080</v>
      </c>
      <c r="V569" s="2"/>
    </row>
    <row r="570" spans="1:22" ht="14.1" customHeight="1">
      <c r="A570" s="75">
        <v>570</v>
      </c>
      <c r="B570" s="72" t="s">
        <v>44</v>
      </c>
      <c r="C570" s="539" t="s">
        <v>136</v>
      </c>
      <c r="D570" s="415" t="s">
        <v>901</v>
      </c>
      <c r="E570" s="72" t="s">
        <v>902</v>
      </c>
      <c r="F570" s="72" t="s">
        <v>106</v>
      </c>
      <c r="G570" s="72" t="s">
        <v>187</v>
      </c>
      <c r="H570" s="482" t="s">
        <v>188</v>
      </c>
      <c r="I570" s="537">
        <v>12</v>
      </c>
      <c r="J570" s="526"/>
      <c r="K570" s="333">
        <f t="shared" si="24"/>
        <v>400</v>
      </c>
      <c r="L570" s="534">
        <v>200</v>
      </c>
      <c r="M570" s="534">
        <v>200</v>
      </c>
      <c r="N570" s="247" t="e">
        <f>IF(L570="nio",0,IF(L570&gt;0,L570*I570/P570,0))*VLOOKUP(B570,'2-Kosten per locatie'!$A$14:$C$31,3,FALSE)</f>
        <v>#DIV/0!</v>
      </c>
      <c r="O570" s="247" t="e">
        <f>IF(M570&gt;0,M570*I570/Q570,0)*VLOOKUP(B570,'2-Kosten per locatie'!$A$14:$C$31,3,FALSE)</f>
        <v>#DIV/0!</v>
      </c>
      <c r="P570" s="334">
        <f>IF(L570="nio",0,IF(L570&gt;0,VLOOKUP(F570,'3-Productie normen'!A:O,VLOOKUP(L570,'3-Productie normen'!$B$38:$C$48,2,FALSE),FALSE)))</f>
        <v>0</v>
      </c>
      <c r="Q570" s="334">
        <f t="shared" si="25"/>
        <v>0</v>
      </c>
      <c r="R570" s="335" t="str">
        <f>VLOOKUP(F570,'3-Productie normen'!A:P,16,FALSE)</f>
        <v>S</v>
      </c>
      <c r="S570" s="335"/>
      <c r="U570" s="336">
        <f t="shared" si="26"/>
        <v>4800</v>
      </c>
      <c r="V570" s="2"/>
    </row>
    <row r="571" spans="1:22" ht="14.1" customHeight="1">
      <c r="A571" s="75">
        <v>571</v>
      </c>
      <c r="B571" s="72" t="s">
        <v>44</v>
      </c>
      <c r="C571" s="539" t="s">
        <v>136</v>
      </c>
      <c r="D571" s="415" t="s">
        <v>903</v>
      </c>
      <c r="E571" s="72" t="s">
        <v>691</v>
      </c>
      <c r="F571" s="72" t="s">
        <v>106</v>
      </c>
      <c r="G571" s="72" t="s">
        <v>187</v>
      </c>
      <c r="H571" s="482" t="s">
        <v>188</v>
      </c>
      <c r="I571" s="537">
        <v>1.2</v>
      </c>
      <c r="J571" s="526"/>
      <c r="K571" s="333">
        <f t="shared" si="24"/>
        <v>400</v>
      </c>
      <c r="L571" s="534">
        <v>200</v>
      </c>
      <c r="M571" s="534">
        <v>200</v>
      </c>
      <c r="N571" s="247" t="e">
        <f>IF(L571="nio",0,IF(L571&gt;0,L571*I571/P571,0))*VLOOKUP(B571,'2-Kosten per locatie'!$A$14:$C$31,3,FALSE)</f>
        <v>#DIV/0!</v>
      </c>
      <c r="O571" s="247" t="e">
        <f>IF(M571&gt;0,M571*I571/Q571,0)*VLOOKUP(B571,'2-Kosten per locatie'!$A$14:$C$31,3,FALSE)</f>
        <v>#DIV/0!</v>
      </c>
      <c r="P571" s="334">
        <f>IF(L571="nio",0,IF(L571&gt;0,VLOOKUP(F571,'3-Productie normen'!A:O,VLOOKUP(L571,'3-Productie normen'!$B$38:$C$48,2,FALSE),FALSE)))</f>
        <v>0</v>
      </c>
      <c r="Q571" s="334">
        <f t="shared" si="25"/>
        <v>0</v>
      </c>
      <c r="R571" s="335" t="str">
        <f>VLOOKUP(F571,'3-Productie normen'!A:P,16,FALSE)</f>
        <v>S</v>
      </c>
      <c r="S571" s="335"/>
      <c r="U571" s="336">
        <f t="shared" si="26"/>
        <v>480</v>
      </c>
      <c r="V571" s="2"/>
    </row>
    <row r="572" spans="1:22" ht="14.1" customHeight="1">
      <c r="A572" s="75">
        <v>572</v>
      </c>
      <c r="B572" s="72" t="s">
        <v>44</v>
      </c>
      <c r="C572" s="539" t="s">
        <v>136</v>
      </c>
      <c r="D572" s="415" t="s">
        <v>904</v>
      </c>
      <c r="E572" s="72" t="s">
        <v>691</v>
      </c>
      <c r="F572" s="72" t="s">
        <v>106</v>
      </c>
      <c r="G572" s="72" t="s">
        <v>187</v>
      </c>
      <c r="H572" s="482" t="s">
        <v>188</v>
      </c>
      <c r="I572" s="537">
        <v>1.2</v>
      </c>
      <c r="J572" s="526"/>
      <c r="K572" s="333">
        <f t="shared" si="24"/>
        <v>400</v>
      </c>
      <c r="L572" s="534">
        <v>200</v>
      </c>
      <c r="M572" s="534">
        <v>200</v>
      </c>
      <c r="N572" s="247" t="e">
        <f>IF(L572="nio",0,IF(L572&gt;0,L572*I572/P572,0))*VLOOKUP(B572,'2-Kosten per locatie'!$A$14:$C$31,3,FALSE)</f>
        <v>#DIV/0!</v>
      </c>
      <c r="O572" s="247" t="e">
        <f>IF(M572&gt;0,M572*I572/Q572,0)*VLOOKUP(B572,'2-Kosten per locatie'!$A$14:$C$31,3,FALSE)</f>
        <v>#DIV/0!</v>
      </c>
      <c r="P572" s="334">
        <f>IF(L572="nio",0,IF(L572&gt;0,VLOOKUP(F572,'3-Productie normen'!A:O,VLOOKUP(L572,'3-Productie normen'!$B$38:$C$48,2,FALSE),FALSE)))</f>
        <v>0</v>
      </c>
      <c r="Q572" s="334">
        <f t="shared" si="25"/>
        <v>0</v>
      </c>
      <c r="R572" s="335" t="str">
        <f>VLOOKUP(F572,'3-Productie normen'!A:P,16,FALSE)</f>
        <v>S</v>
      </c>
      <c r="S572" s="335"/>
      <c r="U572" s="336">
        <f t="shared" si="26"/>
        <v>480</v>
      </c>
      <c r="V572" s="2"/>
    </row>
    <row r="573" spans="1:22" ht="14.1" customHeight="1">
      <c r="A573" s="75">
        <v>573</v>
      </c>
      <c r="B573" s="72" t="s">
        <v>44</v>
      </c>
      <c r="C573" s="539" t="s">
        <v>136</v>
      </c>
      <c r="D573" s="415" t="s">
        <v>905</v>
      </c>
      <c r="E573" s="72" t="s">
        <v>691</v>
      </c>
      <c r="F573" s="72" t="s">
        <v>106</v>
      </c>
      <c r="G573" s="72" t="s">
        <v>187</v>
      </c>
      <c r="H573" s="482" t="s">
        <v>188</v>
      </c>
      <c r="I573" s="537">
        <v>1.2</v>
      </c>
      <c r="J573" s="526"/>
      <c r="K573" s="333">
        <f t="shared" si="24"/>
        <v>400</v>
      </c>
      <c r="L573" s="534">
        <v>200</v>
      </c>
      <c r="M573" s="534">
        <v>200</v>
      </c>
      <c r="N573" s="247" t="e">
        <f>IF(L573="nio",0,IF(L573&gt;0,L573*I573/P573,0))*VLOOKUP(B573,'2-Kosten per locatie'!$A$14:$C$31,3,FALSE)</f>
        <v>#DIV/0!</v>
      </c>
      <c r="O573" s="247" t="e">
        <f>IF(M573&gt;0,M573*I573/Q573,0)*VLOOKUP(B573,'2-Kosten per locatie'!$A$14:$C$31,3,FALSE)</f>
        <v>#DIV/0!</v>
      </c>
      <c r="P573" s="334">
        <f>IF(L573="nio",0,IF(L573&gt;0,VLOOKUP(F573,'3-Productie normen'!A:O,VLOOKUP(L573,'3-Productie normen'!$B$38:$C$48,2,FALSE),FALSE)))</f>
        <v>0</v>
      </c>
      <c r="Q573" s="334">
        <f t="shared" si="25"/>
        <v>0</v>
      </c>
      <c r="R573" s="335" t="str">
        <f>VLOOKUP(F573,'3-Productie normen'!A:P,16,FALSE)</f>
        <v>S</v>
      </c>
      <c r="S573" s="335"/>
      <c r="U573" s="336">
        <f t="shared" si="26"/>
        <v>480</v>
      </c>
      <c r="V573" s="2"/>
    </row>
    <row r="574" spans="1:22" ht="14.1" customHeight="1">
      <c r="A574" s="75">
        <v>574</v>
      </c>
      <c r="B574" s="72" t="s">
        <v>44</v>
      </c>
      <c r="C574" s="539" t="s">
        <v>136</v>
      </c>
      <c r="D574" s="415" t="s">
        <v>906</v>
      </c>
      <c r="E574" s="72" t="s">
        <v>691</v>
      </c>
      <c r="F574" s="72" t="s">
        <v>106</v>
      </c>
      <c r="G574" s="72" t="s">
        <v>187</v>
      </c>
      <c r="H574" s="482" t="s">
        <v>188</v>
      </c>
      <c r="I574" s="537">
        <v>1.2</v>
      </c>
      <c r="J574" s="526"/>
      <c r="K574" s="333">
        <f t="shared" si="24"/>
        <v>400</v>
      </c>
      <c r="L574" s="534">
        <v>200</v>
      </c>
      <c r="M574" s="534">
        <v>200</v>
      </c>
      <c r="N574" s="247" t="e">
        <f>IF(L574="nio",0,IF(L574&gt;0,L574*I574/P574,0))*VLOOKUP(B574,'2-Kosten per locatie'!$A$14:$C$31,3,FALSE)</f>
        <v>#DIV/0!</v>
      </c>
      <c r="O574" s="247" t="e">
        <f>IF(M574&gt;0,M574*I574/Q574,0)*VLOOKUP(B574,'2-Kosten per locatie'!$A$14:$C$31,3,FALSE)</f>
        <v>#DIV/0!</v>
      </c>
      <c r="P574" s="334">
        <f>IF(L574="nio",0,IF(L574&gt;0,VLOOKUP(F574,'3-Productie normen'!A:O,VLOOKUP(L574,'3-Productie normen'!$B$38:$C$48,2,FALSE),FALSE)))</f>
        <v>0</v>
      </c>
      <c r="Q574" s="334">
        <f t="shared" si="25"/>
        <v>0</v>
      </c>
      <c r="R574" s="335" t="str">
        <f>VLOOKUP(F574,'3-Productie normen'!A:P,16,FALSE)</f>
        <v>S</v>
      </c>
      <c r="S574" s="335"/>
      <c r="U574" s="336">
        <f t="shared" si="26"/>
        <v>480</v>
      </c>
      <c r="V574" s="2"/>
    </row>
    <row r="575" spans="1:22" ht="14.1" customHeight="1">
      <c r="A575" s="75">
        <v>575</v>
      </c>
      <c r="B575" s="72" t="s">
        <v>44</v>
      </c>
      <c r="C575" s="539" t="s">
        <v>136</v>
      </c>
      <c r="D575" s="415" t="s">
        <v>907</v>
      </c>
      <c r="E575" s="72" t="s">
        <v>691</v>
      </c>
      <c r="F575" s="72" t="s">
        <v>106</v>
      </c>
      <c r="G575" s="72" t="s">
        <v>187</v>
      </c>
      <c r="H575" s="482" t="s">
        <v>188</v>
      </c>
      <c r="I575" s="537">
        <v>1.2</v>
      </c>
      <c r="J575" s="526"/>
      <c r="K575" s="333">
        <f t="shared" si="24"/>
        <v>400</v>
      </c>
      <c r="L575" s="534">
        <v>200</v>
      </c>
      <c r="M575" s="534">
        <v>200</v>
      </c>
      <c r="N575" s="247" t="e">
        <f>IF(L575="nio",0,IF(L575&gt;0,L575*I575/P575,0))*VLOOKUP(B575,'2-Kosten per locatie'!$A$14:$C$31,3,FALSE)</f>
        <v>#DIV/0!</v>
      </c>
      <c r="O575" s="247" t="e">
        <f>IF(M575&gt;0,M575*I575/Q575,0)*VLOOKUP(B575,'2-Kosten per locatie'!$A$14:$C$31,3,FALSE)</f>
        <v>#DIV/0!</v>
      </c>
      <c r="P575" s="334">
        <f>IF(L575="nio",0,IF(L575&gt;0,VLOOKUP(F575,'3-Productie normen'!A:O,VLOOKUP(L575,'3-Productie normen'!$B$38:$C$48,2,FALSE),FALSE)))</f>
        <v>0</v>
      </c>
      <c r="Q575" s="334">
        <f t="shared" si="25"/>
        <v>0</v>
      </c>
      <c r="R575" s="335" t="str">
        <f>VLOOKUP(F575,'3-Productie normen'!A:P,16,FALSE)</f>
        <v>S</v>
      </c>
      <c r="S575" s="335"/>
      <c r="U575" s="336">
        <f t="shared" si="26"/>
        <v>480</v>
      </c>
      <c r="V575" s="2"/>
    </row>
    <row r="576" spans="1:22" ht="14.1" customHeight="1">
      <c r="A576" s="75">
        <v>576</v>
      </c>
      <c r="B576" s="72" t="s">
        <v>44</v>
      </c>
      <c r="C576" s="539" t="s">
        <v>136</v>
      </c>
      <c r="D576" s="415" t="s">
        <v>908</v>
      </c>
      <c r="E576" s="72" t="s">
        <v>909</v>
      </c>
      <c r="F576" s="72" t="s">
        <v>106</v>
      </c>
      <c r="G576" s="72" t="s">
        <v>187</v>
      </c>
      <c r="H576" s="482" t="s">
        <v>188</v>
      </c>
      <c r="I576" s="537">
        <v>12.28</v>
      </c>
      <c r="J576" s="526"/>
      <c r="K576" s="333">
        <f t="shared" si="24"/>
        <v>400</v>
      </c>
      <c r="L576" s="534">
        <v>200</v>
      </c>
      <c r="M576" s="534">
        <v>200</v>
      </c>
      <c r="N576" s="247" t="e">
        <f>IF(L576="nio",0,IF(L576&gt;0,L576*I576/P576,0))*VLOOKUP(B576,'2-Kosten per locatie'!$A$14:$C$31,3,FALSE)</f>
        <v>#DIV/0!</v>
      </c>
      <c r="O576" s="247" t="e">
        <f>IF(M576&gt;0,M576*I576/Q576,0)*VLOOKUP(B576,'2-Kosten per locatie'!$A$14:$C$31,3,FALSE)</f>
        <v>#DIV/0!</v>
      </c>
      <c r="P576" s="334">
        <f>IF(L576="nio",0,IF(L576&gt;0,VLOOKUP(F576,'3-Productie normen'!A:O,VLOOKUP(L576,'3-Productie normen'!$B$38:$C$48,2,FALSE),FALSE)))</f>
        <v>0</v>
      </c>
      <c r="Q576" s="334">
        <f t="shared" si="25"/>
        <v>0</v>
      </c>
      <c r="R576" s="335" t="str">
        <f>VLOOKUP(F576,'3-Productie normen'!A:P,16,FALSE)</f>
        <v>S</v>
      </c>
      <c r="S576" s="335"/>
      <c r="U576" s="336">
        <f t="shared" si="26"/>
        <v>4912</v>
      </c>
      <c r="V576" s="2"/>
    </row>
    <row r="577" spans="1:22" ht="14.1" customHeight="1">
      <c r="A577" s="75">
        <v>577</v>
      </c>
      <c r="B577" s="72" t="s">
        <v>44</v>
      </c>
      <c r="C577" s="539" t="s">
        <v>136</v>
      </c>
      <c r="D577" s="415" t="s">
        <v>910</v>
      </c>
      <c r="E577" s="72" t="s">
        <v>697</v>
      </c>
      <c r="F577" s="72" t="s">
        <v>106</v>
      </c>
      <c r="G577" s="72" t="s">
        <v>187</v>
      </c>
      <c r="H577" s="482" t="s">
        <v>188</v>
      </c>
      <c r="I577" s="537">
        <v>1.2</v>
      </c>
      <c r="J577" s="526"/>
      <c r="K577" s="333">
        <f t="shared" si="24"/>
        <v>400</v>
      </c>
      <c r="L577" s="534">
        <v>200</v>
      </c>
      <c r="M577" s="540">
        <v>200</v>
      </c>
      <c r="N577" s="247" t="e">
        <f>IF(L577="nio",0,IF(L577&gt;0,L577*I577/P577,0))*VLOOKUP(B577,'2-Kosten per locatie'!$A$14:$C$31,3,FALSE)</f>
        <v>#DIV/0!</v>
      </c>
      <c r="O577" s="247" t="e">
        <f>IF(M577&gt;0,M577*I577/Q577,0)*VLOOKUP(B577,'2-Kosten per locatie'!$A$14:$C$31,3,FALSE)</f>
        <v>#DIV/0!</v>
      </c>
      <c r="P577" s="334">
        <f>IF(L577="nio",0,IF(L577&gt;0,VLOOKUP(F577,'3-Productie normen'!A:O,VLOOKUP(L577,'3-Productie normen'!$B$38:$C$48,2,FALSE),FALSE)))</f>
        <v>0</v>
      </c>
      <c r="Q577" s="334">
        <f t="shared" si="25"/>
        <v>0</v>
      </c>
      <c r="R577" s="335" t="str">
        <f>VLOOKUP(F577,'3-Productie normen'!A:P,16,FALSE)</f>
        <v>S</v>
      </c>
      <c r="S577" s="335"/>
      <c r="U577" s="336">
        <f t="shared" si="26"/>
        <v>480</v>
      </c>
      <c r="V577" s="2"/>
    </row>
    <row r="578" spans="1:22" ht="14.1" customHeight="1">
      <c r="A578" s="75">
        <v>578</v>
      </c>
      <c r="B578" s="72" t="s">
        <v>44</v>
      </c>
      <c r="C578" s="539" t="s">
        <v>136</v>
      </c>
      <c r="D578" s="415" t="s">
        <v>911</v>
      </c>
      <c r="E578" s="72" t="s">
        <v>697</v>
      </c>
      <c r="F578" s="300" t="s">
        <v>106</v>
      </c>
      <c r="G578" s="72" t="s">
        <v>187</v>
      </c>
      <c r="H578" s="482" t="s">
        <v>188</v>
      </c>
      <c r="I578" s="537">
        <v>1.2</v>
      </c>
      <c r="J578" s="526"/>
      <c r="K578" s="333">
        <f t="shared" si="24"/>
        <v>400</v>
      </c>
      <c r="L578" s="534">
        <v>200</v>
      </c>
      <c r="M578" s="540">
        <v>200</v>
      </c>
      <c r="N578" s="247" t="e">
        <f>IF(L578="nio",0,IF(L578&gt;0,L578*I578/P578,0))*VLOOKUP(B578,'2-Kosten per locatie'!$A$14:$C$31,3,FALSE)</f>
        <v>#DIV/0!</v>
      </c>
      <c r="O578" s="247" t="e">
        <f>IF(M578&gt;0,M578*I578/Q578,0)*VLOOKUP(B578,'2-Kosten per locatie'!$A$14:$C$31,3,FALSE)</f>
        <v>#DIV/0!</v>
      </c>
      <c r="P578" s="334">
        <f>IF(L578="nio",0,IF(L578&gt;0,VLOOKUP(F578,'3-Productie normen'!A:O,VLOOKUP(L578,'3-Productie normen'!$B$38:$C$48,2,FALSE),FALSE)))</f>
        <v>0</v>
      </c>
      <c r="Q578" s="334">
        <f t="shared" si="25"/>
        <v>0</v>
      </c>
      <c r="R578" s="335" t="str">
        <f>VLOOKUP(F578,'3-Productie normen'!A:P,16,FALSE)</f>
        <v>S</v>
      </c>
      <c r="S578" s="335"/>
      <c r="U578" s="336">
        <f t="shared" si="26"/>
        <v>480</v>
      </c>
      <c r="V578" s="2"/>
    </row>
    <row r="579" spans="1:22" ht="14.1" customHeight="1">
      <c r="A579" s="75">
        <v>579</v>
      </c>
      <c r="B579" s="72" t="s">
        <v>44</v>
      </c>
      <c r="C579" s="539" t="s">
        <v>136</v>
      </c>
      <c r="D579" s="415" t="s">
        <v>912</v>
      </c>
      <c r="E579" s="72" t="s">
        <v>697</v>
      </c>
      <c r="F579" s="72" t="s">
        <v>106</v>
      </c>
      <c r="G579" s="72" t="s">
        <v>187</v>
      </c>
      <c r="H579" s="482" t="s">
        <v>188</v>
      </c>
      <c r="I579" s="537">
        <v>1.2</v>
      </c>
      <c r="J579" s="526"/>
      <c r="K579" s="333">
        <f t="shared" si="24"/>
        <v>400</v>
      </c>
      <c r="L579" s="534">
        <v>200</v>
      </c>
      <c r="M579" s="540">
        <v>200</v>
      </c>
      <c r="N579" s="247" t="e">
        <f>IF(L579="nio",0,IF(L579&gt;0,L579*I579/P579,0))*VLOOKUP(B579,'2-Kosten per locatie'!$A$14:$C$31,3,FALSE)</f>
        <v>#DIV/0!</v>
      </c>
      <c r="O579" s="247" t="e">
        <f>IF(M579&gt;0,M579*I579/Q579,0)*VLOOKUP(B579,'2-Kosten per locatie'!$A$14:$C$31,3,FALSE)</f>
        <v>#DIV/0!</v>
      </c>
      <c r="P579" s="334">
        <f>IF(L579="nio",0,IF(L579&gt;0,VLOOKUP(F579,'3-Productie normen'!A:O,VLOOKUP(L579,'3-Productie normen'!$B$38:$C$48,2,FALSE),FALSE)))</f>
        <v>0</v>
      </c>
      <c r="Q579" s="334">
        <f t="shared" si="25"/>
        <v>0</v>
      </c>
      <c r="R579" s="335" t="str">
        <f>VLOOKUP(F579,'3-Productie normen'!A:P,16,FALSE)</f>
        <v>S</v>
      </c>
      <c r="S579" s="335"/>
      <c r="U579" s="336">
        <f t="shared" si="26"/>
        <v>480</v>
      </c>
      <c r="V579" s="2"/>
    </row>
    <row r="580" spans="1:22" ht="14.1" customHeight="1">
      <c r="A580" s="75">
        <v>580</v>
      </c>
      <c r="B580" s="72" t="s">
        <v>44</v>
      </c>
      <c r="C580" s="539" t="s">
        <v>136</v>
      </c>
      <c r="D580" s="415" t="s">
        <v>144</v>
      </c>
      <c r="E580" s="72" t="s">
        <v>913</v>
      </c>
      <c r="F580" s="72" t="s">
        <v>88</v>
      </c>
      <c r="G580" s="72" t="s">
        <v>241</v>
      </c>
      <c r="H580" s="482" t="s">
        <v>197</v>
      </c>
      <c r="I580" s="537">
        <v>48.2</v>
      </c>
      <c r="J580" s="526"/>
      <c r="K580" s="333">
        <f t="shared" si="24"/>
        <v>120</v>
      </c>
      <c r="L580" s="534">
        <v>120</v>
      </c>
      <c r="M580" s="540"/>
      <c r="N580" s="247" t="e">
        <f>IF(L580="nio",0,IF(L580&gt;0,L580*I580/P580,0))*VLOOKUP(B580,'2-Kosten per locatie'!$A$14:$C$31,3,FALSE)</f>
        <v>#DIV/0!</v>
      </c>
      <c r="O580" s="247">
        <f>IF(M580&gt;0,M580*I580/Q580,0)*VLOOKUP(B580,'2-Kosten per locatie'!$A$14:$C$31,3,FALSE)</f>
        <v>0</v>
      </c>
      <c r="P580" s="334">
        <f>IF(L580="nio",0,IF(L580&gt;0,VLOOKUP(F580,'3-Productie normen'!A:O,VLOOKUP(L580,'3-Productie normen'!$B$38:$C$48,2,FALSE),FALSE)))</f>
        <v>0</v>
      </c>
      <c r="Q580" s="334">
        <f t="shared" si="25"/>
        <v>0</v>
      </c>
      <c r="R580" s="335" t="str">
        <f>VLOOKUP(F580,'3-Productie normen'!A:P,16,FALSE)</f>
        <v>B</v>
      </c>
      <c r="S580" s="335"/>
      <c r="U580" s="336">
        <f t="shared" si="26"/>
        <v>5784</v>
      </c>
      <c r="V580" s="2"/>
    </row>
    <row r="581" spans="1:22" ht="14.1" customHeight="1">
      <c r="A581" s="75">
        <v>581</v>
      </c>
      <c r="B581" s="72" t="s">
        <v>44</v>
      </c>
      <c r="C581" s="539" t="s">
        <v>136</v>
      </c>
      <c r="D581" s="415" t="s">
        <v>145</v>
      </c>
      <c r="E581" s="72" t="s">
        <v>914</v>
      </c>
      <c r="F581" s="72" t="s">
        <v>88</v>
      </c>
      <c r="G581" s="72" t="s">
        <v>139</v>
      </c>
      <c r="H581" s="482" t="s">
        <v>139</v>
      </c>
      <c r="I581" s="537">
        <v>28.1</v>
      </c>
      <c r="J581" s="526"/>
      <c r="K581" s="333">
        <f t="shared" si="24"/>
        <v>120</v>
      </c>
      <c r="L581" s="534">
        <v>120</v>
      </c>
      <c r="M581" s="540"/>
      <c r="N581" s="247" t="e">
        <f>IF(L581="nio",0,IF(L581&gt;0,L581*I581/P581,0))*VLOOKUP(B581,'2-Kosten per locatie'!$A$14:$C$31,3,FALSE)</f>
        <v>#DIV/0!</v>
      </c>
      <c r="O581" s="247">
        <f>IF(M581&gt;0,M581*I581/Q581,0)*VLOOKUP(B581,'2-Kosten per locatie'!$A$14:$C$31,3,FALSE)</f>
        <v>0</v>
      </c>
      <c r="P581" s="334">
        <f>IF(L581="nio",0,IF(L581&gt;0,VLOOKUP(F581,'3-Productie normen'!A:O,VLOOKUP(L581,'3-Productie normen'!$B$38:$C$48,2,FALSE),FALSE)))</f>
        <v>0</v>
      </c>
      <c r="Q581" s="334">
        <f t="shared" si="25"/>
        <v>0</v>
      </c>
      <c r="R581" s="335" t="str">
        <f>VLOOKUP(F581,'3-Productie normen'!A:P,16,FALSE)</f>
        <v>B</v>
      </c>
      <c r="S581" s="335"/>
      <c r="U581" s="336">
        <f t="shared" si="26"/>
        <v>3372</v>
      </c>
      <c r="V581" s="2"/>
    </row>
    <row r="582" spans="1:22" ht="14.1" customHeight="1">
      <c r="A582" s="75">
        <v>582</v>
      </c>
      <c r="B582" s="72" t="s">
        <v>44</v>
      </c>
      <c r="C582" s="539" t="s">
        <v>136</v>
      </c>
      <c r="D582" s="415" t="s">
        <v>149</v>
      </c>
      <c r="E582" s="72" t="s">
        <v>639</v>
      </c>
      <c r="F582" s="300" t="s">
        <v>111</v>
      </c>
      <c r="G582" s="72" t="s">
        <v>139</v>
      </c>
      <c r="H582" s="482" t="s">
        <v>139</v>
      </c>
      <c r="I582" s="537">
        <v>39</v>
      </c>
      <c r="J582" s="526"/>
      <c r="K582" s="333">
        <f t="shared" si="24"/>
        <v>0</v>
      </c>
      <c r="L582" s="534" t="s">
        <v>148</v>
      </c>
      <c r="M582" s="534"/>
      <c r="N582" s="247">
        <f>IF(L582="nio",0,IF(L582&gt;0,L582*I582/P582,0))*VLOOKUP(B582,'2-Kosten per locatie'!$A$14:$C$31,3,FALSE)</f>
        <v>0</v>
      </c>
      <c r="O582" s="247">
        <f>IF(M582&gt;0,M582*I582/Q582,0)*VLOOKUP(B582,'2-Kosten per locatie'!$A$14:$C$31,3,FALSE)</f>
        <v>0</v>
      </c>
      <c r="P582" s="334">
        <f>IF(L582="nio",0,IF(L582&gt;0,VLOOKUP(F582,'3-Productie normen'!A:O,VLOOKUP(L582,'3-Productie normen'!$B$38:$C$48,2,FALSE),FALSE)))</f>
        <v>0</v>
      </c>
      <c r="Q582" s="334">
        <f t="shared" si="25"/>
        <v>0</v>
      </c>
      <c r="R582" s="335" t="str">
        <f>VLOOKUP(F582,'3-Productie normen'!A:P,16,FALSE)</f>
        <v>nvt</v>
      </c>
      <c r="S582" s="335"/>
      <c r="U582" s="336">
        <f t="shared" si="26"/>
        <v>0</v>
      </c>
      <c r="V582" s="2"/>
    </row>
    <row r="583" spans="1:22" ht="14.1" customHeight="1">
      <c r="A583" s="75">
        <v>583</v>
      </c>
      <c r="B583" s="72" t="s">
        <v>44</v>
      </c>
      <c r="C583" s="539" t="s">
        <v>136</v>
      </c>
      <c r="D583" s="415" t="s">
        <v>150</v>
      </c>
      <c r="E583" s="72" t="s">
        <v>915</v>
      </c>
      <c r="F583" s="300" t="s">
        <v>103</v>
      </c>
      <c r="G583" s="72" t="s">
        <v>139</v>
      </c>
      <c r="H583" s="482" t="s">
        <v>139</v>
      </c>
      <c r="I583" s="537">
        <v>139.9</v>
      </c>
      <c r="J583" s="526"/>
      <c r="K583" s="333">
        <f t="shared" si="24"/>
        <v>200</v>
      </c>
      <c r="L583" s="534">
        <v>200</v>
      </c>
      <c r="M583" s="534"/>
      <c r="N583" s="247" t="e">
        <f>IF(L583="nio",0,IF(L583&gt;0,L583*I583/P583,0))*VLOOKUP(B583,'2-Kosten per locatie'!$A$14:$C$31,3,FALSE)</f>
        <v>#DIV/0!</v>
      </c>
      <c r="O583" s="247">
        <f>IF(M583&gt;0,M583*I583/Q583,0)*VLOOKUP(B583,'2-Kosten per locatie'!$A$14:$C$31,3,FALSE)</f>
        <v>0</v>
      </c>
      <c r="P583" s="334">
        <f>IF(L583="nio",0,IF(L583&gt;0,VLOOKUP(F583,'3-Productie normen'!A:O,VLOOKUP(L583,'3-Productie normen'!$B$38:$C$48,2,FALSE),FALSE)))</f>
        <v>0</v>
      </c>
      <c r="Q583" s="334">
        <f t="shared" si="25"/>
        <v>0</v>
      </c>
      <c r="R583" s="335" t="str">
        <f>VLOOKUP(F583,'3-Productie normen'!A:P,16,FALSE)</f>
        <v>L</v>
      </c>
      <c r="S583" s="335"/>
      <c r="U583" s="336">
        <f t="shared" si="26"/>
        <v>27980</v>
      </c>
      <c r="V583" s="2"/>
    </row>
    <row r="584" spans="1:22" ht="14.1" customHeight="1">
      <c r="A584" s="75">
        <v>584</v>
      </c>
      <c r="B584" s="72" t="s">
        <v>44</v>
      </c>
      <c r="C584" s="539" t="s">
        <v>136</v>
      </c>
      <c r="D584" s="415" t="s">
        <v>244</v>
      </c>
      <c r="E584" s="72" t="s">
        <v>916</v>
      </c>
      <c r="F584" s="300" t="s">
        <v>103</v>
      </c>
      <c r="G584" s="72" t="s">
        <v>139</v>
      </c>
      <c r="H584" s="482" t="s">
        <v>139</v>
      </c>
      <c r="I584" s="537">
        <v>25.4</v>
      </c>
      <c r="J584" s="526"/>
      <c r="K584" s="333">
        <f t="shared" ref="K584:K647" si="27">SUM(L584:M584)</f>
        <v>200</v>
      </c>
      <c r="L584" s="534">
        <v>200</v>
      </c>
      <c r="M584" s="534"/>
      <c r="N584" s="247" t="e">
        <f>IF(L584="nio",0,IF(L584&gt;0,L584*I584/P584,0))*VLOOKUP(B584,'2-Kosten per locatie'!$A$14:$C$31,3,FALSE)</f>
        <v>#DIV/0!</v>
      </c>
      <c r="O584" s="247">
        <f>IF(M584&gt;0,M584*I584/Q584,0)*VLOOKUP(B584,'2-Kosten per locatie'!$A$14:$C$31,3,FALSE)</f>
        <v>0</v>
      </c>
      <c r="P584" s="334">
        <f>IF(L584="nio",0,IF(L584&gt;0,VLOOKUP(F584,'3-Productie normen'!A:O,VLOOKUP(L584,'3-Productie normen'!$B$38:$C$48,2,FALSE),FALSE)))</f>
        <v>0</v>
      </c>
      <c r="Q584" s="334">
        <f t="shared" ref="Q584:Q647" si="28">IF(M584&gt;0,P584*$Q$8,0)</f>
        <v>0</v>
      </c>
      <c r="R584" s="335" t="str">
        <f>VLOOKUP(F584,'3-Productie normen'!A:P,16,FALSE)</f>
        <v>L</v>
      </c>
      <c r="S584" s="335"/>
      <c r="U584" s="336">
        <f t="shared" ref="U584:U647" si="29">K584*I584</f>
        <v>5080</v>
      </c>
      <c r="V584" s="2"/>
    </row>
    <row r="585" spans="1:22" ht="14.1" customHeight="1">
      <c r="A585" s="75">
        <v>585</v>
      </c>
      <c r="B585" s="72" t="s">
        <v>44</v>
      </c>
      <c r="C585" s="539" t="s">
        <v>136</v>
      </c>
      <c r="D585" s="415" t="s">
        <v>246</v>
      </c>
      <c r="E585" s="72" t="s">
        <v>917</v>
      </c>
      <c r="F585" s="300" t="s">
        <v>111</v>
      </c>
      <c r="G585" s="72" t="s">
        <v>139</v>
      </c>
      <c r="H585" s="482" t="s">
        <v>139</v>
      </c>
      <c r="I585" s="537">
        <v>19.3</v>
      </c>
      <c r="J585" s="526"/>
      <c r="K585" s="333">
        <f t="shared" si="27"/>
        <v>0</v>
      </c>
      <c r="L585" s="534" t="s">
        <v>148</v>
      </c>
      <c r="M585" s="534"/>
      <c r="N585" s="247">
        <f>IF(L585="nio",0,IF(L585&gt;0,L585*I585/P585,0))*VLOOKUP(B585,'2-Kosten per locatie'!$A$14:$C$31,3,FALSE)</f>
        <v>0</v>
      </c>
      <c r="O585" s="247">
        <f>IF(M585&gt;0,M585*I585/Q585,0)*VLOOKUP(B585,'2-Kosten per locatie'!$A$14:$C$31,3,FALSE)</f>
        <v>0</v>
      </c>
      <c r="P585" s="334">
        <f>IF(L585="nio",0,IF(L585&gt;0,VLOOKUP(F585,'3-Productie normen'!A:O,VLOOKUP(L585,'3-Productie normen'!$B$38:$C$48,2,FALSE),FALSE)))</f>
        <v>0</v>
      </c>
      <c r="Q585" s="334">
        <f t="shared" si="28"/>
        <v>0</v>
      </c>
      <c r="R585" s="335" t="str">
        <f>VLOOKUP(F585,'3-Productie normen'!A:P,16,FALSE)</f>
        <v>nvt</v>
      </c>
      <c r="S585" s="335"/>
      <c r="U585" s="336">
        <f t="shared" si="29"/>
        <v>0</v>
      </c>
      <c r="V585" s="2"/>
    </row>
    <row r="586" spans="1:22" ht="14.1" customHeight="1">
      <c r="A586" s="75">
        <v>586</v>
      </c>
      <c r="B586" s="72" t="s">
        <v>44</v>
      </c>
      <c r="C586" s="539" t="s">
        <v>136</v>
      </c>
      <c r="D586" s="415" t="s">
        <v>918</v>
      </c>
      <c r="E586" s="72" t="s">
        <v>919</v>
      </c>
      <c r="F586" s="300" t="s">
        <v>103</v>
      </c>
      <c r="G586" s="72" t="s">
        <v>139</v>
      </c>
      <c r="H586" s="482" t="s">
        <v>139</v>
      </c>
      <c r="I586" s="537">
        <v>23</v>
      </c>
      <c r="J586" s="526"/>
      <c r="K586" s="333">
        <f t="shared" si="27"/>
        <v>200</v>
      </c>
      <c r="L586" s="534">
        <v>200</v>
      </c>
      <c r="M586" s="534"/>
      <c r="N586" s="247" t="e">
        <f>IF(L586="nio",0,IF(L586&gt;0,L586*I586/P586,0))*VLOOKUP(B586,'2-Kosten per locatie'!$A$14:$C$31,3,FALSE)</f>
        <v>#DIV/0!</v>
      </c>
      <c r="O586" s="247">
        <f>IF(M586&gt;0,M586*I586/Q586,0)*VLOOKUP(B586,'2-Kosten per locatie'!$A$14:$C$31,3,FALSE)</f>
        <v>0</v>
      </c>
      <c r="P586" s="334">
        <f>IF(L586="nio",0,IF(L586&gt;0,VLOOKUP(F586,'3-Productie normen'!A:O,VLOOKUP(L586,'3-Productie normen'!$B$38:$C$48,2,FALSE),FALSE)))</f>
        <v>0</v>
      </c>
      <c r="Q586" s="334">
        <f t="shared" si="28"/>
        <v>0</v>
      </c>
      <c r="R586" s="335" t="str">
        <f>VLOOKUP(F586,'3-Productie normen'!A:P,16,FALSE)</f>
        <v>L</v>
      </c>
      <c r="S586" s="335"/>
      <c r="U586" s="336">
        <f t="shared" si="29"/>
        <v>4600</v>
      </c>
      <c r="V586" s="2"/>
    </row>
    <row r="587" spans="1:22" ht="14.1" customHeight="1">
      <c r="A587" s="75">
        <v>587</v>
      </c>
      <c r="B587" s="72" t="s">
        <v>44</v>
      </c>
      <c r="C587" s="539" t="s">
        <v>136</v>
      </c>
      <c r="D587" s="415" t="s">
        <v>920</v>
      </c>
      <c r="E587" s="72" t="s">
        <v>921</v>
      </c>
      <c r="F587" s="72" t="s">
        <v>95</v>
      </c>
      <c r="G587" s="72" t="s">
        <v>891</v>
      </c>
      <c r="H587" s="482" t="s">
        <v>238</v>
      </c>
      <c r="I587" s="537">
        <v>12</v>
      </c>
      <c r="J587" s="526"/>
      <c r="K587" s="333">
        <f t="shared" si="27"/>
        <v>200</v>
      </c>
      <c r="L587" s="534">
        <v>200</v>
      </c>
      <c r="M587" s="534"/>
      <c r="N587" s="247" t="e">
        <f>IF(L587="nio",0,IF(L587&gt;0,L587*I587/P587,0))*VLOOKUP(B587,'2-Kosten per locatie'!$A$14:$C$31,3,FALSE)</f>
        <v>#DIV/0!</v>
      </c>
      <c r="O587" s="247">
        <f>IF(M587&gt;0,M587*I587/Q587,0)*VLOOKUP(B587,'2-Kosten per locatie'!$A$14:$C$31,3,FALSE)</f>
        <v>0</v>
      </c>
      <c r="P587" s="334">
        <f>IF(L587="nio",0,IF(L587&gt;0,VLOOKUP(F587,'3-Productie normen'!A:O,VLOOKUP(L587,'3-Productie normen'!$B$38:$C$48,2,FALSE),FALSE)))</f>
        <v>0</v>
      </c>
      <c r="Q587" s="334">
        <f t="shared" si="28"/>
        <v>0</v>
      </c>
      <c r="R587" s="335" t="str">
        <f>VLOOKUP(F587,'3-Productie normen'!A:P,16,FALSE)</f>
        <v>V</v>
      </c>
      <c r="S587" s="335"/>
      <c r="U587" s="336">
        <f t="shared" si="29"/>
        <v>2400</v>
      </c>
      <c r="V587" s="2"/>
    </row>
    <row r="588" spans="1:22" ht="14.1" customHeight="1">
      <c r="A588" s="75">
        <v>588</v>
      </c>
      <c r="B588" s="72" t="s">
        <v>44</v>
      </c>
      <c r="C588" s="539" t="s">
        <v>136</v>
      </c>
      <c r="D588" s="415" t="s">
        <v>922</v>
      </c>
      <c r="E588" s="72" t="s">
        <v>923</v>
      </c>
      <c r="F588" s="300" t="s">
        <v>103</v>
      </c>
      <c r="G588" s="72" t="s">
        <v>139</v>
      </c>
      <c r="H588" s="482" t="s">
        <v>139</v>
      </c>
      <c r="I588" s="537">
        <v>163.1</v>
      </c>
      <c r="J588" s="526"/>
      <c r="K588" s="333">
        <f t="shared" si="27"/>
        <v>200</v>
      </c>
      <c r="L588" s="534">
        <v>200</v>
      </c>
      <c r="M588" s="534"/>
      <c r="N588" s="247" t="e">
        <f>IF(L588="nio",0,IF(L588&gt;0,L588*I588/P588,0))*VLOOKUP(B588,'2-Kosten per locatie'!$A$14:$C$31,3,FALSE)</f>
        <v>#DIV/0!</v>
      </c>
      <c r="O588" s="247">
        <f>IF(M588&gt;0,M588*I588/Q588,0)*VLOOKUP(B588,'2-Kosten per locatie'!$A$14:$C$31,3,FALSE)</f>
        <v>0</v>
      </c>
      <c r="P588" s="334">
        <f>IF(L588="nio",0,IF(L588&gt;0,VLOOKUP(F588,'3-Productie normen'!A:O,VLOOKUP(L588,'3-Productie normen'!$B$38:$C$48,2,FALSE),FALSE)))</f>
        <v>0</v>
      </c>
      <c r="Q588" s="334">
        <f t="shared" si="28"/>
        <v>0</v>
      </c>
      <c r="R588" s="335" t="str">
        <f>VLOOKUP(F588,'3-Productie normen'!A:P,16,FALSE)</f>
        <v>L</v>
      </c>
      <c r="S588" s="335"/>
      <c r="U588" s="336">
        <f t="shared" si="29"/>
        <v>32620</v>
      </c>
      <c r="V588" s="2"/>
    </row>
    <row r="589" spans="1:22" ht="14.1" customHeight="1">
      <c r="A589" s="75">
        <v>589</v>
      </c>
      <c r="B589" s="72" t="s">
        <v>44</v>
      </c>
      <c r="C589" s="539" t="s">
        <v>136</v>
      </c>
      <c r="D589" s="415" t="s">
        <v>924</v>
      </c>
      <c r="E589" s="72" t="s">
        <v>925</v>
      </c>
      <c r="F589" s="72" t="s">
        <v>97</v>
      </c>
      <c r="G589" s="72" t="s">
        <v>241</v>
      </c>
      <c r="H589" s="482" t="s">
        <v>197</v>
      </c>
      <c r="I589" s="537">
        <v>155.9</v>
      </c>
      <c r="J589" s="526"/>
      <c r="K589" s="333">
        <f t="shared" si="27"/>
        <v>200</v>
      </c>
      <c r="L589" s="534">
        <v>200</v>
      </c>
      <c r="M589" s="534"/>
      <c r="N589" s="247" t="e">
        <f>IF(L589="nio",0,IF(L589&gt;0,L589*I589/P589,0))*VLOOKUP(B589,'2-Kosten per locatie'!$A$14:$C$31,3,FALSE)</f>
        <v>#DIV/0!</v>
      </c>
      <c r="O589" s="247">
        <f>IF(M589&gt;0,M589*I589/Q589,0)*VLOOKUP(B589,'2-Kosten per locatie'!$A$14:$C$31,3,FALSE)</f>
        <v>0</v>
      </c>
      <c r="P589" s="334">
        <f>IF(L589="nio",0,IF(L589&gt;0,VLOOKUP(F589,'3-Productie normen'!A:O,VLOOKUP(L589,'3-Productie normen'!$B$38:$C$48,2,FALSE),FALSE)))</f>
        <v>0</v>
      </c>
      <c r="Q589" s="334">
        <f t="shared" si="28"/>
        <v>0</v>
      </c>
      <c r="R589" s="335" t="str">
        <f>VLOOKUP(F589,'3-Productie normen'!A:P,16,FALSE)</f>
        <v>V</v>
      </c>
      <c r="S589" s="335"/>
      <c r="U589" s="336">
        <f t="shared" si="29"/>
        <v>31180</v>
      </c>
      <c r="V589" s="2"/>
    </row>
    <row r="590" spans="1:22" ht="14.1" customHeight="1">
      <c r="A590" s="75">
        <v>590</v>
      </c>
      <c r="B590" s="72" t="s">
        <v>44</v>
      </c>
      <c r="C590" s="539" t="s">
        <v>136</v>
      </c>
      <c r="D590" s="415" t="s">
        <v>926</v>
      </c>
      <c r="E590" s="72" t="s">
        <v>902</v>
      </c>
      <c r="F590" s="72" t="s">
        <v>106</v>
      </c>
      <c r="G590" s="72" t="s">
        <v>187</v>
      </c>
      <c r="H590" s="482" t="s">
        <v>188</v>
      </c>
      <c r="I590" s="537">
        <v>19.98</v>
      </c>
      <c r="J590" s="526"/>
      <c r="K590" s="333">
        <f t="shared" si="27"/>
        <v>400</v>
      </c>
      <c r="L590" s="534">
        <v>200</v>
      </c>
      <c r="M590" s="534">
        <v>200</v>
      </c>
      <c r="N590" s="247" t="e">
        <f>IF(L590="nio",0,IF(L590&gt;0,L590*I590/P590,0))*VLOOKUP(B590,'2-Kosten per locatie'!$A$14:$C$31,3,FALSE)</f>
        <v>#DIV/0!</v>
      </c>
      <c r="O590" s="247" t="e">
        <f>IF(M590&gt;0,M590*I590/Q590,0)*VLOOKUP(B590,'2-Kosten per locatie'!$A$14:$C$31,3,FALSE)</f>
        <v>#DIV/0!</v>
      </c>
      <c r="P590" s="334">
        <f>IF(L590="nio",0,IF(L590&gt;0,VLOOKUP(F590,'3-Productie normen'!A:O,VLOOKUP(L590,'3-Productie normen'!$B$38:$C$48,2,FALSE),FALSE)))</f>
        <v>0</v>
      </c>
      <c r="Q590" s="334">
        <f t="shared" si="28"/>
        <v>0</v>
      </c>
      <c r="R590" s="335" t="str">
        <f>VLOOKUP(F590,'3-Productie normen'!A:P,16,FALSE)</f>
        <v>S</v>
      </c>
      <c r="S590" s="335"/>
      <c r="U590" s="336">
        <f t="shared" si="29"/>
        <v>7992</v>
      </c>
      <c r="V590" s="2"/>
    </row>
    <row r="591" spans="1:22" ht="14.1" customHeight="1">
      <c r="A591" s="75">
        <v>591</v>
      </c>
      <c r="B591" s="72" t="s">
        <v>44</v>
      </c>
      <c r="C591" s="539" t="s">
        <v>136</v>
      </c>
      <c r="D591" s="415" t="s">
        <v>927</v>
      </c>
      <c r="E591" s="72" t="s">
        <v>691</v>
      </c>
      <c r="F591" s="72" t="s">
        <v>106</v>
      </c>
      <c r="G591" s="72" t="s">
        <v>187</v>
      </c>
      <c r="H591" s="482" t="s">
        <v>188</v>
      </c>
      <c r="I591" s="537">
        <v>1.2</v>
      </c>
      <c r="J591" s="526"/>
      <c r="K591" s="333">
        <f t="shared" si="27"/>
        <v>400</v>
      </c>
      <c r="L591" s="534">
        <v>200</v>
      </c>
      <c r="M591" s="534">
        <v>200</v>
      </c>
      <c r="N591" s="247" t="e">
        <f>IF(L591="nio",0,IF(L591&gt;0,L591*I591/P591,0))*VLOOKUP(B591,'2-Kosten per locatie'!$A$14:$C$31,3,FALSE)</f>
        <v>#DIV/0!</v>
      </c>
      <c r="O591" s="247" t="e">
        <f>IF(M591&gt;0,M591*I591/Q591,0)*VLOOKUP(B591,'2-Kosten per locatie'!$A$14:$C$31,3,FALSE)</f>
        <v>#DIV/0!</v>
      </c>
      <c r="P591" s="334">
        <f>IF(L591="nio",0,IF(L591&gt;0,VLOOKUP(F591,'3-Productie normen'!A:O,VLOOKUP(L591,'3-Productie normen'!$B$38:$C$48,2,FALSE),FALSE)))</f>
        <v>0</v>
      </c>
      <c r="Q591" s="334">
        <f t="shared" si="28"/>
        <v>0</v>
      </c>
      <c r="R591" s="335" t="str">
        <f>VLOOKUP(F591,'3-Productie normen'!A:P,16,FALSE)</f>
        <v>S</v>
      </c>
      <c r="S591" s="335"/>
      <c r="U591" s="336">
        <f t="shared" si="29"/>
        <v>480</v>
      </c>
      <c r="V591" s="2"/>
    </row>
    <row r="592" spans="1:22" ht="14.1" customHeight="1">
      <c r="A592" s="75">
        <v>592</v>
      </c>
      <c r="B592" s="72" t="s">
        <v>44</v>
      </c>
      <c r="C592" s="539" t="s">
        <v>136</v>
      </c>
      <c r="D592" s="415" t="s">
        <v>928</v>
      </c>
      <c r="E592" s="72" t="s">
        <v>929</v>
      </c>
      <c r="F592" s="72" t="s">
        <v>108</v>
      </c>
      <c r="G592" s="72" t="s">
        <v>241</v>
      </c>
      <c r="H592" s="482" t="s">
        <v>197</v>
      </c>
      <c r="I592" s="537">
        <v>20.6</v>
      </c>
      <c r="J592" s="526"/>
      <c r="K592" s="333">
        <f t="shared" si="27"/>
        <v>200</v>
      </c>
      <c r="L592" s="534">
        <v>200</v>
      </c>
      <c r="M592" s="540"/>
      <c r="N592" s="247" t="e">
        <f>IF(L592="nio",0,IF(L592&gt;0,L592*I592/P592,0))*VLOOKUP(B592,'2-Kosten per locatie'!$A$14:$C$31,3,FALSE)</f>
        <v>#DIV/0!</v>
      </c>
      <c r="O592" s="247">
        <f>IF(M592&gt;0,M592*I592/Q592,0)*VLOOKUP(B592,'2-Kosten per locatie'!$A$14:$C$31,3,FALSE)</f>
        <v>0</v>
      </c>
      <c r="P592" s="334">
        <f>IF(L592="nio",0,IF(L592&gt;0,VLOOKUP(F592,'3-Productie normen'!A:O,VLOOKUP(L592,'3-Productie normen'!$B$38:$C$48,2,FALSE),FALSE)))</f>
        <v>0</v>
      </c>
      <c r="Q592" s="334">
        <f t="shared" si="28"/>
        <v>0</v>
      </c>
      <c r="R592" s="335" t="str">
        <f>VLOOKUP(F592,'3-Productie normen'!A:P,16,FALSE)</f>
        <v>V</v>
      </c>
      <c r="S592" s="335"/>
      <c r="U592" s="336">
        <f t="shared" si="29"/>
        <v>4120</v>
      </c>
      <c r="V592" s="2"/>
    </row>
    <row r="593" spans="1:22" ht="14.1" customHeight="1">
      <c r="A593" s="75">
        <v>593</v>
      </c>
      <c r="B593" s="72" t="s">
        <v>44</v>
      </c>
      <c r="C593" s="539" t="s">
        <v>136</v>
      </c>
      <c r="D593" s="415" t="s">
        <v>930</v>
      </c>
      <c r="E593" s="72" t="s">
        <v>691</v>
      </c>
      <c r="F593" s="300" t="s">
        <v>106</v>
      </c>
      <c r="G593" s="72" t="s">
        <v>187</v>
      </c>
      <c r="H593" s="482" t="s">
        <v>188</v>
      </c>
      <c r="I593" s="537">
        <v>1.2</v>
      </c>
      <c r="J593" s="526"/>
      <c r="K593" s="333">
        <f t="shared" si="27"/>
        <v>400</v>
      </c>
      <c r="L593" s="534">
        <v>200</v>
      </c>
      <c r="M593" s="540">
        <v>200</v>
      </c>
      <c r="N593" s="247" t="e">
        <f>IF(L593="nio",0,IF(L593&gt;0,L593*I593/P593,0))*VLOOKUP(B593,'2-Kosten per locatie'!$A$14:$C$31,3,FALSE)</f>
        <v>#DIV/0!</v>
      </c>
      <c r="O593" s="247" t="e">
        <f>IF(M593&gt;0,M593*I593/Q593,0)*VLOOKUP(B593,'2-Kosten per locatie'!$A$14:$C$31,3,FALSE)</f>
        <v>#DIV/0!</v>
      </c>
      <c r="P593" s="334">
        <f>IF(L593="nio",0,IF(L593&gt;0,VLOOKUP(F593,'3-Productie normen'!A:O,VLOOKUP(L593,'3-Productie normen'!$B$38:$C$48,2,FALSE),FALSE)))</f>
        <v>0</v>
      </c>
      <c r="Q593" s="334">
        <f t="shared" si="28"/>
        <v>0</v>
      </c>
      <c r="R593" s="335" t="str">
        <f>VLOOKUP(F593,'3-Productie normen'!A:P,16,FALSE)</f>
        <v>S</v>
      </c>
      <c r="S593" s="335"/>
      <c r="U593" s="336">
        <f t="shared" si="29"/>
        <v>480</v>
      </c>
      <c r="V593" s="2"/>
    </row>
    <row r="594" spans="1:22" ht="14.1" customHeight="1">
      <c r="A594" s="75">
        <v>594</v>
      </c>
      <c r="B594" s="72" t="s">
        <v>44</v>
      </c>
      <c r="C594" s="539" t="s">
        <v>136</v>
      </c>
      <c r="D594" s="415" t="s">
        <v>931</v>
      </c>
      <c r="E594" s="72" t="s">
        <v>691</v>
      </c>
      <c r="F594" s="72" t="s">
        <v>106</v>
      </c>
      <c r="G594" s="72" t="s">
        <v>187</v>
      </c>
      <c r="H594" s="482" t="s">
        <v>188</v>
      </c>
      <c r="I594" s="537">
        <v>1.2</v>
      </c>
      <c r="J594" s="526"/>
      <c r="K594" s="333">
        <f t="shared" si="27"/>
        <v>400</v>
      </c>
      <c r="L594" s="534">
        <v>200</v>
      </c>
      <c r="M594" s="540">
        <v>200</v>
      </c>
      <c r="N594" s="247" t="e">
        <f>IF(L594="nio",0,IF(L594&gt;0,L594*I594/P594,0))*VLOOKUP(B594,'2-Kosten per locatie'!$A$14:$C$31,3,FALSE)</f>
        <v>#DIV/0!</v>
      </c>
      <c r="O594" s="247" t="e">
        <f>IF(M594&gt;0,M594*I594/Q594,0)*VLOOKUP(B594,'2-Kosten per locatie'!$A$14:$C$31,3,FALSE)</f>
        <v>#DIV/0!</v>
      </c>
      <c r="P594" s="334">
        <f>IF(L594="nio",0,IF(L594&gt;0,VLOOKUP(F594,'3-Productie normen'!A:O,VLOOKUP(L594,'3-Productie normen'!$B$38:$C$48,2,FALSE),FALSE)))</f>
        <v>0</v>
      </c>
      <c r="Q594" s="334">
        <f t="shared" si="28"/>
        <v>0</v>
      </c>
      <c r="R594" s="335" t="str">
        <f>VLOOKUP(F594,'3-Productie normen'!A:P,16,FALSE)</f>
        <v>S</v>
      </c>
      <c r="S594" s="335"/>
      <c r="U594" s="336">
        <f t="shared" si="29"/>
        <v>480</v>
      </c>
      <c r="V594" s="2"/>
    </row>
    <row r="595" spans="1:22" ht="14.1" customHeight="1">
      <c r="A595" s="75">
        <v>595</v>
      </c>
      <c r="B595" s="72" t="s">
        <v>44</v>
      </c>
      <c r="C595" s="539" t="s">
        <v>136</v>
      </c>
      <c r="D595" s="415" t="s">
        <v>932</v>
      </c>
      <c r="E595" s="72" t="s">
        <v>691</v>
      </c>
      <c r="F595" s="72" t="s">
        <v>106</v>
      </c>
      <c r="G595" s="72" t="s">
        <v>187</v>
      </c>
      <c r="H595" s="482" t="s">
        <v>188</v>
      </c>
      <c r="I595" s="537">
        <v>1.2</v>
      </c>
      <c r="J595" s="526"/>
      <c r="K595" s="333">
        <f t="shared" si="27"/>
        <v>400</v>
      </c>
      <c r="L595" s="534">
        <v>200</v>
      </c>
      <c r="M595" s="540">
        <v>200</v>
      </c>
      <c r="N595" s="247" t="e">
        <f>IF(L595="nio",0,IF(L595&gt;0,L595*I595/P595,0))*VLOOKUP(B595,'2-Kosten per locatie'!$A$14:$C$31,3,FALSE)</f>
        <v>#DIV/0!</v>
      </c>
      <c r="O595" s="247" t="e">
        <f>IF(M595&gt;0,M595*I595/Q595,0)*VLOOKUP(B595,'2-Kosten per locatie'!$A$14:$C$31,3,FALSE)</f>
        <v>#DIV/0!</v>
      </c>
      <c r="P595" s="334">
        <f>IF(L595="nio",0,IF(L595&gt;0,VLOOKUP(F595,'3-Productie normen'!A:O,VLOOKUP(L595,'3-Productie normen'!$B$38:$C$48,2,FALSE),FALSE)))</f>
        <v>0</v>
      </c>
      <c r="Q595" s="334">
        <f t="shared" si="28"/>
        <v>0</v>
      </c>
      <c r="R595" s="335" t="str">
        <f>VLOOKUP(F595,'3-Productie normen'!A:P,16,FALSE)</f>
        <v>S</v>
      </c>
      <c r="S595" s="335"/>
      <c r="U595" s="336">
        <f t="shared" si="29"/>
        <v>480</v>
      </c>
      <c r="V595" s="2"/>
    </row>
    <row r="596" spans="1:22" ht="14.1" customHeight="1">
      <c r="A596" s="75">
        <v>596</v>
      </c>
      <c r="B596" s="72" t="s">
        <v>44</v>
      </c>
      <c r="C596" s="539" t="s">
        <v>136</v>
      </c>
      <c r="D596" s="415" t="s">
        <v>933</v>
      </c>
      <c r="E596" s="72" t="s">
        <v>691</v>
      </c>
      <c r="F596" s="72" t="s">
        <v>106</v>
      </c>
      <c r="G596" s="72" t="s">
        <v>187</v>
      </c>
      <c r="H596" s="482" t="s">
        <v>188</v>
      </c>
      <c r="I596" s="537">
        <v>1.2</v>
      </c>
      <c r="J596" s="526"/>
      <c r="K596" s="333">
        <f t="shared" si="27"/>
        <v>400</v>
      </c>
      <c r="L596" s="534">
        <v>200</v>
      </c>
      <c r="M596" s="540">
        <v>200</v>
      </c>
      <c r="N596" s="247" t="e">
        <f>IF(L596="nio",0,IF(L596&gt;0,L596*I596/P596,0))*VLOOKUP(B596,'2-Kosten per locatie'!$A$14:$C$31,3,FALSE)</f>
        <v>#DIV/0!</v>
      </c>
      <c r="O596" s="247" t="e">
        <f>IF(M596&gt;0,M596*I596/Q596,0)*VLOOKUP(B596,'2-Kosten per locatie'!$A$14:$C$31,3,FALSE)</f>
        <v>#DIV/0!</v>
      </c>
      <c r="P596" s="334">
        <f>IF(L596="nio",0,IF(L596&gt;0,VLOOKUP(F596,'3-Productie normen'!A:O,VLOOKUP(L596,'3-Productie normen'!$B$38:$C$48,2,FALSE),FALSE)))</f>
        <v>0</v>
      </c>
      <c r="Q596" s="334">
        <f t="shared" si="28"/>
        <v>0</v>
      </c>
      <c r="R596" s="335" t="str">
        <f>VLOOKUP(F596,'3-Productie normen'!A:P,16,FALSE)</f>
        <v>S</v>
      </c>
      <c r="S596" s="335"/>
      <c r="U596" s="336">
        <f t="shared" si="29"/>
        <v>480</v>
      </c>
      <c r="V596" s="2"/>
    </row>
    <row r="597" spans="1:22" ht="14.1" customHeight="1">
      <c r="A597" s="75">
        <v>597</v>
      </c>
      <c r="B597" s="72" t="s">
        <v>44</v>
      </c>
      <c r="C597" s="539" t="s">
        <v>136</v>
      </c>
      <c r="D597" s="415" t="s">
        <v>934</v>
      </c>
      <c r="E597" s="72" t="s">
        <v>691</v>
      </c>
      <c r="F597" s="72" t="s">
        <v>106</v>
      </c>
      <c r="G597" s="72" t="s">
        <v>187</v>
      </c>
      <c r="H597" s="482" t="s">
        <v>188</v>
      </c>
      <c r="I597" s="537">
        <v>1.2</v>
      </c>
      <c r="J597" s="526"/>
      <c r="K597" s="333">
        <f t="shared" si="27"/>
        <v>400</v>
      </c>
      <c r="L597" s="534">
        <v>200</v>
      </c>
      <c r="M597" s="540">
        <v>200</v>
      </c>
      <c r="N597" s="247" t="e">
        <f>IF(L597="nio",0,IF(L597&gt;0,L597*I597/P597,0))*VLOOKUP(B597,'2-Kosten per locatie'!$A$14:$C$31,3,FALSE)</f>
        <v>#DIV/0!</v>
      </c>
      <c r="O597" s="247" t="e">
        <f>IF(M597&gt;0,M597*I597/Q597,0)*VLOOKUP(B597,'2-Kosten per locatie'!$A$14:$C$31,3,FALSE)</f>
        <v>#DIV/0!</v>
      </c>
      <c r="P597" s="334">
        <f>IF(L597="nio",0,IF(L597&gt;0,VLOOKUP(F597,'3-Productie normen'!A:O,VLOOKUP(L597,'3-Productie normen'!$B$38:$C$48,2,FALSE),FALSE)))</f>
        <v>0</v>
      </c>
      <c r="Q597" s="334">
        <f t="shared" si="28"/>
        <v>0</v>
      </c>
      <c r="R597" s="335" t="str">
        <f>VLOOKUP(F597,'3-Productie normen'!A:P,16,FALSE)</f>
        <v>S</v>
      </c>
      <c r="S597" s="335"/>
      <c r="U597" s="336">
        <f t="shared" si="29"/>
        <v>480</v>
      </c>
      <c r="V597" s="2"/>
    </row>
    <row r="598" spans="1:22" ht="14.1" customHeight="1">
      <c r="A598" s="75">
        <v>598</v>
      </c>
      <c r="B598" s="72" t="s">
        <v>44</v>
      </c>
      <c r="C598" s="539" t="s">
        <v>136</v>
      </c>
      <c r="D598" s="415" t="s">
        <v>935</v>
      </c>
      <c r="E598" s="72" t="s">
        <v>691</v>
      </c>
      <c r="F598" s="72" t="s">
        <v>106</v>
      </c>
      <c r="G598" s="72" t="s">
        <v>187</v>
      </c>
      <c r="H598" s="482" t="s">
        <v>188</v>
      </c>
      <c r="I598" s="537">
        <v>1.2</v>
      </c>
      <c r="J598" s="526"/>
      <c r="K598" s="333">
        <f t="shared" si="27"/>
        <v>400</v>
      </c>
      <c r="L598" s="534">
        <v>200</v>
      </c>
      <c r="M598" s="540">
        <v>200</v>
      </c>
      <c r="N598" s="247" t="e">
        <f>IF(L598="nio",0,IF(L598&gt;0,L598*I598/P598,0))*VLOOKUP(B598,'2-Kosten per locatie'!$A$14:$C$31,3,FALSE)</f>
        <v>#DIV/0!</v>
      </c>
      <c r="O598" s="247" t="e">
        <f>IF(M598&gt;0,M598*I598/Q598,0)*VLOOKUP(B598,'2-Kosten per locatie'!$A$14:$C$31,3,FALSE)</f>
        <v>#DIV/0!</v>
      </c>
      <c r="P598" s="334">
        <f>IF(L598="nio",0,IF(L598&gt;0,VLOOKUP(F598,'3-Productie normen'!A:O,VLOOKUP(L598,'3-Productie normen'!$B$38:$C$48,2,FALSE),FALSE)))</f>
        <v>0</v>
      </c>
      <c r="Q598" s="334">
        <f t="shared" si="28"/>
        <v>0</v>
      </c>
      <c r="R598" s="335" t="str">
        <f>VLOOKUP(F598,'3-Productie normen'!A:P,16,FALSE)</f>
        <v>S</v>
      </c>
      <c r="S598" s="335"/>
      <c r="U598" s="336">
        <f t="shared" si="29"/>
        <v>480</v>
      </c>
      <c r="V598" s="2"/>
    </row>
    <row r="599" spans="1:22" ht="14.1" customHeight="1">
      <c r="A599" s="75">
        <v>599</v>
      </c>
      <c r="B599" s="72" t="s">
        <v>44</v>
      </c>
      <c r="C599" s="539" t="s">
        <v>136</v>
      </c>
      <c r="D599" s="415" t="s">
        <v>936</v>
      </c>
      <c r="E599" s="72" t="s">
        <v>937</v>
      </c>
      <c r="F599" s="72" t="s">
        <v>106</v>
      </c>
      <c r="G599" s="72" t="s">
        <v>187</v>
      </c>
      <c r="H599" s="482" t="s">
        <v>188</v>
      </c>
      <c r="I599" s="537">
        <v>4.3</v>
      </c>
      <c r="J599" s="526"/>
      <c r="K599" s="333">
        <f t="shared" si="27"/>
        <v>400</v>
      </c>
      <c r="L599" s="534">
        <v>200</v>
      </c>
      <c r="M599" s="540">
        <v>200</v>
      </c>
      <c r="N599" s="247" t="e">
        <f>IF(L599="nio",0,IF(L599&gt;0,L599*I599/P599,0))*VLOOKUP(B599,'2-Kosten per locatie'!$A$14:$C$31,3,FALSE)</f>
        <v>#DIV/0!</v>
      </c>
      <c r="O599" s="247" t="e">
        <f>IF(M599&gt;0,M599*I599/Q599,0)*VLOOKUP(B599,'2-Kosten per locatie'!$A$14:$C$31,3,FALSE)</f>
        <v>#DIV/0!</v>
      </c>
      <c r="P599" s="334">
        <f>IF(L599="nio",0,IF(L599&gt;0,VLOOKUP(F599,'3-Productie normen'!A:O,VLOOKUP(L599,'3-Productie normen'!$B$38:$C$48,2,FALSE),FALSE)))</f>
        <v>0</v>
      </c>
      <c r="Q599" s="334">
        <f t="shared" si="28"/>
        <v>0</v>
      </c>
      <c r="R599" s="335" t="str">
        <f>VLOOKUP(F599,'3-Productie normen'!A:P,16,FALSE)</f>
        <v>S</v>
      </c>
      <c r="S599" s="335"/>
      <c r="U599" s="336">
        <f t="shared" si="29"/>
        <v>1720</v>
      </c>
      <c r="V599" s="2"/>
    </row>
    <row r="600" spans="1:22" ht="14.1" customHeight="1">
      <c r="A600" s="75">
        <v>600</v>
      </c>
      <c r="B600" s="72" t="s">
        <v>44</v>
      </c>
      <c r="C600" s="539" t="s">
        <v>136</v>
      </c>
      <c r="D600" s="415" t="s">
        <v>938</v>
      </c>
      <c r="E600" s="72" t="s">
        <v>608</v>
      </c>
      <c r="F600" s="300" t="s">
        <v>111</v>
      </c>
      <c r="G600" s="72" t="s">
        <v>139</v>
      </c>
      <c r="H600" s="482" t="s">
        <v>139</v>
      </c>
      <c r="I600" s="537">
        <v>3.7</v>
      </c>
      <c r="J600" s="526"/>
      <c r="K600" s="333">
        <f t="shared" si="27"/>
        <v>0</v>
      </c>
      <c r="L600" s="534" t="s">
        <v>148</v>
      </c>
      <c r="M600" s="540"/>
      <c r="N600" s="247">
        <f>IF(L600="nio",0,IF(L600&gt;0,L600*I600/P600,0))*VLOOKUP(B600,'2-Kosten per locatie'!$A$14:$C$31,3,FALSE)</f>
        <v>0</v>
      </c>
      <c r="O600" s="247">
        <f>IF(M600&gt;0,M600*I600/Q600,0)*VLOOKUP(B600,'2-Kosten per locatie'!$A$14:$C$31,3,FALSE)</f>
        <v>0</v>
      </c>
      <c r="P600" s="334">
        <f>IF(L600="nio",0,IF(L600&gt;0,VLOOKUP(F600,'3-Productie normen'!A:O,VLOOKUP(L600,'3-Productie normen'!$B$38:$C$48,2,FALSE),FALSE)))</f>
        <v>0</v>
      </c>
      <c r="Q600" s="334">
        <f t="shared" si="28"/>
        <v>0</v>
      </c>
      <c r="R600" s="335" t="str">
        <f>VLOOKUP(F600,'3-Productie normen'!A:P,16,FALSE)</f>
        <v>nvt</v>
      </c>
      <c r="S600" s="335"/>
      <c r="U600" s="336">
        <f t="shared" si="29"/>
        <v>0</v>
      </c>
      <c r="V600" s="2"/>
    </row>
    <row r="601" spans="1:22" ht="14.1" customHeight="1">
      <c r="A601" s="75">
        <v>601</v>
      </c>
      <c r="B601" s="72" t="s">
        <v>44</v>
      </c>
      <c r="C601" s="539" t="s">
        <v>136</v>
      </c>
      <c r="D601" s="415" t="s">
        <v>939</v>
      </c>
      <c r="E601" s="72" t="s">
        <v>940</v>
      </c>
      <c r="F601" s="300" t="s">
        <v>111</v>
      </c>
      <c r="G601" s="72" t="s">
        <v>205</v>
      </c>
      <c r="H601" s="482" t="s">
        <v>197</v>
      </c>
      <c r="I601" s="537">
        <v>1.4</v>
      </c>
      <c r="J601" s="526"/>
      <c r="K601" s="333">
        <f t="shared" si="27"/>
        <v>0</v>
      </c>
      <c r="L601" s="534" t="s">
        <v>148</v>
      </c>
      <c r="M601" s="540"/>
      <c r="N601" s="247">
        <f>IF(L601="nio",0,IF(L601&gt;0,L601*I601/P601,0))*VLOOKUP(B601,'2-Kosten per locatie'!$A$14:$C$31,3,FALSE)</f>
        <v>0</v>
      </c>
      <c r="O601" s="247">
        <f>IF(M601&gt;0,M601*I601/Q601,0)*VLOOKUP(B601,'2-Kosten per locatie'!$A$14:$C$31,3,FALSE)</f>
        <v>0</v>
      </c>
      <c r="P601" s="334">
        <f>IF(L601="nio",0,IF(L601&gt;0,VLOOKUP(F601,'3-Productie normen'!A:O,VLOOKUP(L601,'3-Productie normen'!$B$38:$C$48,2,FALSE),FALSE)))</f>
        <v>0</v>
      </c>
      <c r="Q601" s="334">
        <f t="shared" si="28"/>
        <v>0</v>
      </c>
      <c r="R601" s="335" t="str">
        <f>VLOOKUP(F601,'3-Productie normen'!A:P,16,FALSE)</f>
        <v>nvt</v>
      </c>
      <c r="S601" s="335"/>
      <c r="U601" s="336">
        <f t="shared" si="29"/>
        <v>0</v>
      </c>
      <c r="V601" s="2"/>
    </row>
    <row r="602" spans="1:22" ht="14.1" customHeight="1">
      <c r="A602" s="75">
        <v>602</v>
      </c>
      <c r="B602" s="72" t="s">
        <v>44</v>
      </c>
      <c r="C602" s="539" t="s">
        <v>136</v>
      </c>
      <c r="D602" s="415" t="s">
        <v>156</v>
      </c>
      <c r="E602" s="72" t="s">
        <v>941</v>
      </c>
      <c r="F602" s="72" t="s">
        <v>100</v>
      </c>
      <c r="G602" s="72" t="s">
        <v>241</v>
      </c>
      <c r="H602" s="482" t="s">
        <v>197</v>
      </c>
      <c r="I602" s="537">
        <v>49</v>
      </c>
      <c r="J602" s="526"/>
      <c r="K602" s="333">
        <f t="shared" si="27"/>
        <v>200</v>
      </c>
      <c r="L602" s="534">
        <v>200</v>
      </c>
      <c r="M602" s="540"/>
      <c r="N602" s="247" t="e">
        <f>IF(L602="nio",0,IF(L602&gt;0,L602*I602/P602,0))*VLOOKUP(B602,'2-Kosten per locatie'!$A$14:$C$31,3,FALSE)</f>
        <v>#DIV/0!</v>
      </c>
      <c r="O602" s="247">
        <f>IF(M602&gt;0,M602*I602/Q602,0)*VLOOKUP(B602,'2-Kosten per locatie'!$A$14:$C$31,3,FALSE)</f>
        <v>0</v>
      </c>
      <c r="P602" s="334">
        <f>IF(L602="nio",0,IF(L602&gt;0,VLOOKUP(F602,'3-Productie normen'!A:O,VLOOKUP(L602,'3-Productie normen'!$B$38:$C$48,2,FALSE),FALSE)))</f>
        <v>0</v>
      </c>
      <c r="Q602" s="334">
        <f t="shared" si="28"/>
        <v>0</v>
      </c>
      <c r="R602" s="335" t="str">
        <f>VLOOKUP(F602,'3-Productie normen'!A:P,16,FALSE)</f>
        <v>L</v>
      </c>
      <c r="S602" s="335"/>
      <c r="U602" s="336">
        <f t="shared" si="29"/>
        <v>9800</v>
      </c>
      <c r="V602" s="2"/>
    </row>
    <row r="603" spans="1:22" ht="14.1" customHeight="1">
      <c r="A603" s="75">
        <v>603</v>
      </c>
      <c r="B603" s="72" t="s">
        <v>44</v>
      </c>
      <c r="C603" s="539" t="s">
        <v>136</v>
      </c>
      <c r="D603" s="415" t="s">
        <v>942</v>
      </c>
      <c r="E603" s="72" t="s">
        <v>941</v>
      </c>
      <c r="F603" s="72" t="s">
        <v>100</v>
      </c>
      <c r="G603" s="72" t="s">
        <v>241</v>
      </c>
      <c r="H603" s="482" t="s">
        <v>197</v>
      </c>
      <c r="I603" s="537">
        <v>112.6</v>
      </c>
      <c r="J603" s="526"/>
      <c r="K603" s="333">
        <f t="shared" si="27"/>
        <v>200</v>
      </c>
      <c r="L603" s="534">
        <v>200</v>
      </c>
      <c r="M603" s="540"/>
      <c r="N603" s="247" t="e">
        <f>IF(L603="nio",0,IF(L603&gt;0,L603*I603/P603,0))*VLOOKUP(B603,'2-Kosten per locatie'!$A$14:$C$31,3,FALSE)</f>
        <v>#DIV/0!</v>
      </c>
      <c r="O603" s="247">
        <f>IF(M603&gt;0,M603*I603/Q603,0)*VLOOKUP(B603,'2-Kosten per locatie'!$A$14:$C$31,3,FALSE)</f>
        <v>0</v>
      </c>
      <c r="P603" s="334">
        <f>IF(L603="nio",0,IF(L603&gt;0,VLOOKUP(F603,'3-Productie normen'!A:O,VLOOKUP(L603,'3-Productie normen'!$B$38:$C$48,2,FALSE),FALSE)))</f>
        <v>0</v>
      </c>
      <c r="Q603" s="334">
        <f t="shared" si="28"/>
        <v>0</v>
      </c>
      <c r="R603" s="335" t="str">
        <f>VLOOKUP(F603,'3-Productie normen'!A:P,16,FALSE)</f>
        <v>L</v>
      </c>
      <c r="S603" s="335"/>
      <c r="U603" s="336">
        <f t="shared" si="29"/>
        <v>22520</v>
      </c>
      <c r="V603" s="2"/>
    </row>
    <row r="604" spans="1:22" ht="14.1" customHeight="1">
      <c r="A604" s="75">
        <v>604</v>
      </c>
      <c r="B604" s="72" t="s">
        <v>44</v>
      </c>
      <c r="C604" s="539" t="s">
        <v>136</v>
      </c>
      <c r="D604" s="415" t="s">
        <v>943</v>
      </c>
      <c r="E604" s="72" t="s">
        <v>944</v>
      </c>
      <c r="F604" s="72" t="s">
        <v>97</v>
      </c>
      <c r="G604" s="72" t="s">
        <v>241</v>
      </c>
      <c r="H604" s="482" t="s">
        <v>197</v>
      </c>
      <c r="I604" s="537">
        <v>14</v>
      </c>
      <c r="J604" s="526"/>
      <c r="K604" s="333">
        <f t="shared" si="27"/>
        <v>200</v>
      </c>
      <c r="L604" s="534">
        <v>200</v>
      </c>
      <c r="M604" s="534"/>
      <c r="N604" s="247" t="e">
        <f>IF(L604="nio",0,IF(L604&gt;0,L604*I604/P604,0))*VLOOKUP(B604,'2-Kosten per locatie'!$A$14:$C$31,3,FALSE)</f>
        <v>#DIV/0!</v>
      </c>
      <c r="O604" s="247">
        <f>IF(M604&gt;0,M604*I604/Q604,0)*VLOOKUP(B604,'2-Kosten per locatie'!$A$14:$C$31,3,FALSE)</f>
        <v>0</v>
      </c>
      <c r="P604" s="334">
        <f>IF(L604="nio",0,IF(L604&gt;0,VLOOKUP(F604,'3-Productie normen'!A:O,VLOOKUP(L604,'3-Productie normen'!$B$38:$C$48,2,FALSE),FALSE)))</f>
        <v>0</v>
      </c>
      <c r="Q604" s="334">
        <f t="shared" si="28"/>
        <v>0</v>
      </c>
      <c r="R604" s="335" t="str">
        <f>VLOOKUP(F604,'3-Productie normen'!A:P,16,FALSE)</f>
        <v>V</v>
      </c>
      <c r="S604" s="335"/>
      <c r="U604" s="336">
        <f t="shared" si="29"/>
        <v>2800</v>
      </c>
      <c r="V604" s="2"/>
    </row>
    <row r="605" spans="1:22" ht="14.1" customHeight="1">
      <c r="A605" s="75">
        <v>605</v>
      </c>
      <c r="B605" s="72" t="s">
        <v>44</v>
      </c>
      <c r="C605" s="539" t="s">
        <v>136</v>
      </c>
      <c r="D605" s="415" t="s">
        <v>159</v>
      </c>
      <c r="E605" s="72" t="s">
        <v>941</v>
      </c>
      <c r="F605" s="72" t="s">
        <v>100</v>
      </c>
      <c r="G605" s="72" t="s">
        <v>241</v>
      </c>
      <c r="H605" s="482" t="s">
        <v>197</v>
      </c>
      <c r="I605" s="537">
        <v>103</v>
      </c>
      <c r="J605" s="526"/>
      <c r="K605" s="333">
        <f t="shared" si="27"/>
        <v>200</v>
      </c>
      <c r="L605" s="534">
        <v>200</v>
      </c>
      <c r="M605" s="534"/>
      <c r="N605" s="247" t="e">
        <f>IF(L605="nio",0,IF(L605&gt;0,L605*I605/P605,0))*VLOOKUP(B605,'2-Kosten per locatie'!$A$14:$C$31,3,FALSE)</f>
        <v>#DIV/0!</v>
      </c>
      <c r="O605" s="247">
        <f>IF(M605&gt;0,M605*I605/Q605,0)*VLOOKUP(B605,'2-Kosten per locatie'!$A$14:$C$31,3,FALSE)</f>
        <v>0</v>
      </c>
      <c r="P605" s="334">
        <f>IF(L605="nio",0,IF(L605&gt;0,VLOOKUP(F605,'3-Productie normen'!A:O,VLOOKUP(L605,'3-Productie normen'!$B$38:$C$48,2,FALSE),FALSE)))</f>
        <v>0</v>
      </c>
      <c r="Q605" s="334">
        <f t="shared" si="28"/>
        <v>0</v>
      </c>
      <c r="R605" s="335" t="str">
        <f>VLOOKUP(F605,'3-Productie normen'!A:P,16,FALSE)</f>
        <v>L</v>
      </c>
      <c r="S605" s="335"/>
      <c r="U605" s="336">
        <f t="shared" si="29"/>
        <v>20600</v>
      </c>
      <c r="V605" s="2"/>
    </row>
    <row r="606" spans="1:22" ht="14.1" customHeight="1">
      <c r="A606" s="75">
        <v>606</v>
      </c>
      <c r="B606" s="72" t="s">
        <v>44</v>
      </c>
      <c r="C606" s="539" t="s">
        <v>136</v>
      </c>
      <c r="D606" s="415" t="s">
        <v>945</v>
      </c>
      <c r="E606" s="72" t="s">
        <v>639</v>
      </c>
      <c r="F606" s="300" t="s">
        <v>111</v>
      </c>
      <c r="G606" s="72" t="s">
        <v>139</v>
      </c>
      <c r="H606" s="482" t="s">
        <v>139</v>
      </c>
      <c r="I606" s="537">
        <v>19.5</v>
      </c>
      <c r="J606" s="526"/>
      <c r="K606" s="333">
        <f t="shared" si="27"/>
        <v>0</v>
      </c>
      <c r="L606" s="534" t="s">
        <v>148</v>
      </c>
      <c r="M606" s="534"/>
      <c r="N606" s="247">
        <f>IF(L606="nio",0,IF(L606&gt;0,L606*I606/P606,0))*VLOOKUP(B606,'2-Kosten per locatie'!$A$14:$C$31,3,FALSE)</f>
        <v>0</v>
      </c>
      <c r="O606" s="247">
        <f>IF(M606&gt;0,M606*I606/Q606,0)*VLOOKUP(B606,'2-Kosten per locatie'!$A$14:$C$31,3,FALSE)</f>
        <v>0</v>
      </c>
      <c r="P606" s="334">
        <f>IF(L606="nio",0,IF(L606&gt;0,VLOOKUP(F606,'3-Productie normen'!A:O,VLOOKUP(L606,'3-Productie normen'!$B$38:$C$48,2,FALSE),FALSE)))</f>
        <v>0</v>
      </c>
      <c r="Q606" s="334">
        <f t="shared" si="28"/>
        <v>0</v>
      </c>
      <c r="R606" s="335" t="str">
        <f>VLOOKUP(F606,'3-Productie normen'!A:P,16,FALSE)</f>
        <v>nvt</v>
      </c>
      <c r="S606" s="335"/>
      <c r="U606" s="336">
        <f t="shared" si="29"/>
        <v>0</v>
      </c>
      <c r="V606" s="2"/>
    </row>
    <row r="607" spans="1:22" ht="14.1" customHeight="1">
      <c r="A607" s="75">
        <v>607</v>
      </c>
      <c r="B607" s="72" t="s">
        <v>44</v>
      </c>
      <c r="C607" s="539" t="s">
        <v>136</v>
      </c>
      <c r="D607" s="415" t="s">
        <v>946</v>
      </c>
      <c r="E607" s="72" t="s">
        <v>832</v>
      </c>
      <c r="F607" s="300" t="s">
        <v>111</v>
      </c>
      <c r="G607" s="72" t="s">
        <v>205</v>
      </c>
      <c r="H607" s="482" t="s">
        <v>197</v>
      </c>
      <c r="I607" s="537">
        <v>0</v>
      </c>
      <c r="J607" s="526"/>
      <c r="K607" s="333">
        <f t="shared" si="27"/>
        <v>0</v>
      </c>
      <c r="L607" s="534" t="s">
        <v>148</v>
      </c>
      <c r="M607" s="534"/>
      <c r="N607" s="247">
        <f>IF(L607="nio",0,IF(L607&gt;0,L607*I607/P607,0))*VLOOKUP(B607,'2-Kosten per locatie'!$A$14:$C$31,3,FALSE)</f>
        <v>0</v>
      </c>
      <c r="O607" s="247">
        <f>IF(M607&gt;0,M607*I607/Q607,0)*VLOOKUP(B607,'2-Kosten per locatie'!$A$14:$C$31,3,FALSE)</f>
        <v>0</v>
      </c>
      <c r="P607" s="334">
        <f>IF(L607="nio",0,IF(L607&gt;0,VLOOKUP(F607,'3-Productie normen'!A:O,VLOOKUP(L607,'3-Productie normen'!$B$38:$C$48,2,FALSE),FALSE)))</f>
        <v>0</v>
      </c>
      <c r="Q607" s="334">
        <f t="shared" si="28"/>
        <v>0</v>
      </c>
      <c r="R607" s="335" t="str">
        <f>VLOOKUP(F607,'3-Productie normen'!A:P,16,FALSE)</f>
        <v>nvt</v>
      </c>
      <c r="S607" s="335"/>
      <c r="U607" s="336">
        <f t="shared" si="29"/>
        <v>0</v>
      </c>
      <c r="V607" s="2"/>
    </row>
    <row r="608" spans="1:22" ht="14.1" customHeight="1">
      <c r="A608" s="75">
        <v>608</v>
      </c>
      <c r="B608" s="72" t="s">
        <v>44</v>
      </c>
      <c r="C608" s="539" t="s">
        <v>136</v>
      </c>
      <c r="D608" s="415" t="s">
        <v>947</v>
      </c>
      <c r="E608" s="72" t="s">
        <v>832</v>
      </c>
      <c r="F608" s="300" t="s">
        <v>111</v>
      </c>
      <c r="G608" s="72" t="s">
        <v>205</v>
      </c>
      <c r="H608" s="482" t="s">
        <v>197</v>
      </c>
      <c r="I608" s="537">
        <v>0</v>
      </c>
      <c r="J608" s="526"/>
      <c r="K608" s="333">
        <f t="shared" si="27"/>
        <v>0</v>
      </c>
      <c r="L608" s="534" t="s">
        <v>148</v>
      </c>
      <c r="M608" s="534"/>
      <c r="N608" s="247">
        <f>IF(L608="nio",0,IF(L608&gt;0,L608*I608/P608,0))*VLOOKUP(B608,'2-Kosten per locatie'!$A$14:$C$31,3,FALSE)</f>
        <v>0</v>
      </c>
      <c r="O608" s="247">
        <f>IF(M608&gt;0,M608*I608/Q608,0)*VLOOKUP(B608,'2-Kosten per locatie'!$A$14:$C$31,3,FALSE)</f>
        <v>0</v>
      </c>
      <c r="P608" s="334">
        <f>IF(L608="nio",0,IF(L608&gt;0,VLOOKUP(F608,'3-Productie normen'!A:O,VLOOKUP(L608,'3-Productie normen'!$B$38:$C$48,2,FALSE),FALSE)))</f>
        <v>0</v>
      </c>
      <c r="Q608" s="334">
        <f t="shared" si="28"/>
        <v>0</v>
      </c>
      <c r="R608" s="335" t="str">
        <f>VLOOKUP(F608,'3-Productie normen'!A:P,16,FALSE)</f>
        <v>nvt</v>
      </c>
      <c r="S608" s="335"/>
      <c r="U608" s="336">
        <f t="shared" si="29"/>
        <v>0</v>
      </c>
      <c r="V608" s="2"/>
    </row>
    <row r="609" spans="1:22" ht="14.1" customHeight="1">
      <c r="A609" s="75">
        <v>609</v>
      </c>
      <c r="B609" s="72" t="s">
        <v>44</v>
      </c>
      <c r="C609" s="539" t="s">
        <v>136</v>
      </c>
      <c r="D609" s="415" t="s">
        <v>948</v>
      </c>
      <c r="E609" s="72" t="s">
        <v>832</v>
      </c>
      <c r="F609" s="300" t="s">
        <v>111</v>
      </c>
      <c r="G609" s="72" t="s">
        <v>205</v>
      </c>
      <c r="H609" s="482" t="s">
        <v>197</v>
      </c>
      <c r="I609" s="537">
        <v>0</v>
      </c>
      <c r="J609" s="526"/>
      <c r="K609" s="333">
        <f t="shared" si="27"/>
        <v>0</v>
      </c>
      <c r="L609" s="534" t="s">
        <v>148</v>
      </c>
      <c r="M609" s="534"/>
      <c r="N609" s="247">
        <f>IF(L609="nio",0,IF(L609&gt;0,L609*I609/P609,0))*VLOOKUP(B609,'2-Kosten per locatie'!$A$14:$C$31,3,FALSE)</f>
        <v>0</v>
      </c>
      <c r="O609" s="247">
        <f>IF(M609&gt;0,M609*I609/Q609,0)*VLOOKUP(B609,'2-Kosten per locatie'!$A$14:$C$31,3,FALSE)</f>
        <v>0</v>
      </c>
      <c r="P609" s="334">
        <f>IF(L609="nio",0,IF(L609&gt;0,VLOOKUP(F609,'3-Productie normen'!A:O,VLOOKUP(L609,'3-Productie normen'!$B$38:$C$48,2,FALSE),FALSE)))</f>
        <v>0</v>
      </c>
      <c r="Q609" s="334">
        <f t="shared" si="28"/>
        <v>0</v>
      </c>
      <c r="R609" s="335" t="str">
        <f>VLOOKUP(F609,'3-Productie normen'!A:P,16,FALSE)</f>
        <v>nvt</v>
      </c>
      <c r="S609" s="335"/>
      <c r="U609" s="336">
        <f t="shared" si="29"/>
        <v>0</v>
      </c>
      <c r="V609" s="2"/>
    </row>
    <row r="610" spans="1:22" ht="14.1" customHeight="1">
      <c r="A610" s="75">
        <v>610</v>
      </c>
      <c r="B610" s="72" t="s">
        <v>44</v>
      </c>
      <c r="C610" s="539" t="s">
        <v>267</v>
      </c>
      <c r="D610" s="415" t="s">
        <v>949</v>
      </c>
      <c r="E610" s="72" t="s">
        <v>832</v>
      </c>
      <c r="F610" s="300" t="s">
        <v>111</v>
      </c>
      <c r="G610" s="72" t="s">
        <v>205</v>
      </c>
      <c r="H610" s="482" t="s">
        <v>197</v>
      </c>
      <c r="I610" s="537">
        <v>0</v>
      </c>
      <c r="J610" s="526"/>
      <c r="K610" s="333">
        <f t="shared" si="27"/>
        <v>0</v>
      </c>
      <c r="L610" s="534" t="s">
        <v>148</v>
      </c>
      <c r="M610" s="534"/>
      <c r="N610" s="247">
        <f>IF(L610="nio",0,IF(L610&gt;0,L610*I610/P610,0))*VLOOKUP(B610,'2-Kosten per locatie'!$A$14:$C$31,3,FALSE)</f>
        <v>0</v>
      </c>
      <c r="O610" s="247">
        <f>IF(M610&gt;0,M610*I610/Q610,0)*VLOOKUP(B610,'2-Kosten per locatie'!$A$14:$C$31,3,FALSE)</f>
        <v>0</v>
      </c>
      <c r="P610" s="334">
        <f>IF(L610="nio",0,IF(L610&gt;0,VLOOKUP(F610,'3-Productie normen'!A:O,VLOOKUP(L610,'3-Productie normen'!$B$38:$C$48,2,FALSE),FALSE)))</f>
        <v>0</v>
      </c>
      <c r="Q610" s="334">
        <f t="shared" si="28"/>
        <v>0</v>
      </c>
      <c r="R610" s="335" t="str">
        <f>VLOOKUP(F610,'3-Productie normen'!A:P,16,FALSE)</f>
        <v>nvt</v>
      </c>
      <c r="S610" s="335"/>
      <c r="U610" s="336">
        <f t="shared" si="29"/>
        <v>0</v>
      </c>
      <c r="V610" s="2"/>
    </row>
    <row r="611" spans="1:22" ht="14.1" customHeight="1">
      <c r="A611" s="75">
        <v>611</v>
      </c>
      <c r="B611" s="72" t="s">
        <v>44</v>
      </c>
      <c r="C611" s="539" t="s">
        <v>267</v>
      </c>
      <c r="D611" s="415" t="s">
        <v>268</v>
      </c>
      <c r="E611" s="72" t="s">
        <v>950</v>
      </c>
      <c r="F611" s="300" t="s">
        <v>103</v>
      </c>
      <c r="G611" s="72" t="s">
        <v>139</v>
      </c>
      <c r="H611" s="482" t="s">
        <v>139</v>
      </c>
      <c r="I611" s="537">
        <v>99.7</v>
      </c>
      <c r="J611" s="526"/>
      <c r="K611" s="333">
        <f t="shared" si="27"/>
        <v>200</v>
      </c>
      <c r="L611" s="534">
        <v>200</v>
      </c>
      <c r="M611" s="534"/>
      <c r="N611" s="247" t="e">
        <f>IF(L611="nio",0,IF(L611&gt;0,L611*I611/P611,0))*VLOOKUP(B611,'2-Kosten per locatie'!$A$14:$C$31,3,FALSE)</f>
        <v>#DIV/0!</v>
      </c>
      <c r="O611" s="247">
        <f>IF(M611&gt;0,M611*I611/Q611,0)*VLOOKUP(B611,'2-Kosten per locatie'!$A$14:$C$31,3,FALSE)</f>
        <v>0</v>
      </c>
      <c r="P611" s="334">
        <f>IF(L611="nio",0,IF(L611&gt;0,VLOOKUP(F611,'3-Productie normen'!A:O,VLOOKUP(L611,'3-Productie normen'!$B$38:$C$48,2,FALSE),FALSE)))</f>
        <v>0</v>
      </c>
      <c r="Q611" s="334">
        <f t="shared" si="28"/>
        <v>0</v>
      </c>
      <c r="R611" s="335" t="str">
        <f>VLOOKUP(F611,'3-Productie normen'!A:P,16,FALSE)</f>
        <v>L</v>
      </c>
      <c r="S611" s="335"/>
      <c r="U611" s="336">
        <f t="shared" si="29"/>
        <v>19940</v>
      </c>
      <c r="V611" s="2"/>
    </row>
    <row r="612" spans="1:22" ht="14.1" customHeight="1">
      <c r="A612" s="75">
        <v>612</v>
      </c>
      <c r="B612" s="72" t="s">
        <v>44</v>
      </c>
      <c r="C612" s="539" t="s">
        <v>200</v>
      </c>
      <c r="D612" s="415" t="s">
        <v>201</v>
      </c>
      <c r="E612" s="72" t="s">
        <v>951</v>
      </c>
      <c r="F612" s="72" t="s">
        <v>88</v>
      </c>
      <c r="G612" s="72" t="s">
        <v>139</v>
      </c>
      <c r="H612" s="482" t="s">
        <v>139</v>
      </c>
      <c r="I612" s="537">
        <v>25.900000000000002</v>
      </c>
      <c r="J612" s="526"/>
      <c r="K612" s="333">
        <f t="shared" si="27"/>
        <v>120</v>
      </c>
      <c r="L612" s="534">
        <v>120</v>
      </c>
      <c r="M612" s="534"/>
      <c r="N612" s="247" t="e">
        <f>IF(L612="nio",0,IF(L612&gt;0,L612*I612/P612,0))*VLOOKUP(B612,'2-Kosten per locatie'!$A$14:$C$31,3,FALSE)</f>
        <v>#DIV/0!</v>
      </c>
      <c r="O612" s="247">
        <f>IF(M612&gt;0,M612*I612/Q612,0)*VLOOKUP(B612,'2-Kosten per locatie'!$A$14:$C$31,3,FALSE)</f>
        <v>0</v>
      </c>
      <c r="P612" s="334">
        <f>IF(L612="nio",0,IF(L612&gt;0,VLOOKUP(F612,'3-Productie normen'!A:O,VLOOKUP(L612,'3-Productie normen'!$B$38:$C$48,2,FALSE),FALSE)))</f>
        <v>0</v>
      </c>
      <c r="Q612" s="334">
        <f t="shared" si="28"/>
        <v>0</v>
      </c>
      <c r="R612" s="335" t="str">
        <f>VLOOKUP(F612,'3-Productie normen'!A:P,16,FALSE)</f>
        <v>B</v>
      </c>
      <c r="S612" s="335"/>
      <c r="U612" s="336">
        <f t="shared" si="29"/>
        <v>3108.0000000000005</v>
      </c>
      <c r="V612" s="2"/>
    </row>
    <row r="613" spans="1:22" ht="14.1" customHeight="1">
      <c r="A613" s="75">
        <v>613</v>
      </c>
      <c r="B613" s="72" t="s">
        <v>44</v>
      </c>
      <c r="C613" s="539" t="s">
        <v>267</v>
      </c>
      <c r="D613" s="415" t="s">
        <v>952</v>
      </c>
      <c r="E613" s="72" t="s">
        <v>953</v>
      </c>
      <c r="F613" s="300" t="s">
        <v>111</v>
      </c>
      <c r="G613" s="72" t="s">
        <v>139</v>
      </c>
      <c r="H613" s="482" t="s">
        <v>139</v>
      </c>
      <c r="I613" s="537">
        <v>8.9</v>
      </c>
      <c r="J613" s="526"/>
      <c r="K613" s="333">
        <f t="shared" si="27"/>
        <v>0</v>
      </c>
      <c r="L613" s="534" t="s">
        <v>148</v>
      </c>
      <c r="M613" s="534"/>
      <c r="N613" s="247">
        <f>IF(L613="nio",0,IF(L613&gt;0,L613*I613/P613,0))*VLOOKUP(B613,'2-Kosten per locatie'!$A$14:$C$31,3,FALSE)</f>
        <v>0</v>
      </c>
      <c r="O613" s="247">
        <f>IF(M613&gt;0,M613*I613/Q613,0)*VLOOKUP(B613,'2-Kosten per locatie'!$A$14:$C$31,3,FALSE)</f>
        <v>0</v>
      </c>
      <c r="P613" s="334">
        <f>IF(L613="nio",0,IF(L613&gt;0,VLOOKUP(F613,'3-Productie normen'!A:O,VLOOKUP(L613,'3-Productie normen'!$B$38:$C$48,2,FALSE),FALSE)))</f>
        <v>0</v>
      </c>
      <c r="Q613" s="334">
        <f t="shared" si="28"/>
        <v>0</v>
      </c>
      <c r="R613" s="335" t="str">
        <f>VLOOKUP(F613,'3-Productie normen'!A:P,16,FALSE)</f>
        <v>nvt</v>
      </c>
      <c r="S613" s="335"/>
      <c r="U613" s="336">
        <f t="shared" si="29"/>
        <v>0</v>
      </c>
      <c r="V613" s="2"/>
    </row>
    <row r="614" spans="1:22" ht="14.1" customHeight="1">
      <c r="A614" s="75">
        <v>614</v>
      </c>
      <c r="B614" s="72" t="s">
        <v>44</v>
      </c>
      <c r="C614" s="539" t="s">
        <v>267</v>
      </c>
      <c r="D614" s="415" t="s">
        <v>954</v>
      </c>
      <c r="E614" s="72" t="s">
        <v>955</v>
      </c>
      <c r="F614" s="72" t="s">
        <v>99</v>
      </c>
      <c r="G614" s="72" t="s">
        <v>187</v>
      </c>
      <c r="H614" s="482" t="s">
        <v>197</v>
      </c>
      <c r="I614" s="537">
        <v>11.6</v>
      </c>
      <c r="J614" s="526"/>
      <c r="K614" s="333">
        <f t="shared" si="27"/>
        <v>200</v>
      </c>
      <c r="L614" s="534">
        <v>200</v>
      </c>
      <c r="M614" s="534"/>
      <c r="N614" s="247" t="e">
        <f>IF(L614="nio",0,IF(L614&gt;0,L614*I614/P614,0))*VLOOKUP(B614,'2-Kosten per locatie'!$A$14:$C$31,3,FALSE)</f>
        <v>#DIV/0!</v>
      </c>
      <c r="O614" s="247">
        <f>IF(M614&gt;0,M614*I614/Q614,0)*VLOOKUP(B614,'2-Kosten per locatie'!$A$14:$C$31,3,FALSE)</f>
        <v>0</v>
      </c>
      <c r="P614" s="334">
        <f>IF(L614="nio",0,IF(L614&gt;0,VLOOKUP(F614,'3-Productie normen'!A:O,VLOOKUP(L614,'3-Productie normen'!$B$38:$C$48,2,FALSE),FALSE)))</f>
        <v>0</v>
      </c>
      <c r="Q614" s="334">
        <f t="shared" si="28"/>
        <v>0</v>
      </c>
      <c r="R614" s="335" t="str">
        <f>VLOOKUP(F614,'3-Productie normen'!A:P,16,FALSE)</f>
        <v>S</v>
      </c>
      <c r="S614" s="335"/>
      <c r="U614" s="336">
        <f t="shared" si="29"/>
        <v>2320</v>
      </c>
      <c r="V614" s="2"/>
    </row>
    <row r="615" spans="1:22" ht="14.1" customHeight="1">
      <c r="A615" s="75">
        <v>615</v>
      </c>
      <c r="B615" s="72" t="s">
        <v>44</v>
      </c>
      <c r="C615" s="539" t="s">
        <v>267</v>
      </c>
      <c r="D615" s="415" t="s">
        <v>956</v>
      </c>
      <c r="E615" s="72" t="s">
        <v>957</v>
      </c>
      <c r="F615" s="72" t="s">
        <v>99</v>
      </c>
      <c r="G615" s="72" t="s">
        <v>187</v>
      </c>
      <c r="H615" s="482" t="s">
        <v>197</v>
      </c>
      <c r="I615" s="537">
        <v>2</v>
      </c>
      <c r="J615" s="526"/>
      <c r="K615" s="333">
        <f t="shared" si="27"/>
        <v>200</v>
      </c>
      <c r="L615" s="534">
        <v>200</v>
      </c>
      <c r="M615" s="534"/>
      <c r="N615" s="247" t="e">
        <f>IF(L615="nio",0,IF(L615&gt;0,L615*I615/P615,0))*VLOOKUP(B615,'2-Kosten per locatie'!$A$14:$C$31,3,FALSE)</f>
        <v>#DIV/0!</v>
      </c>
      <c r="O615" s="247">
        <f>IF(M615&gt;0,M615*I615/Q615,0)*VLOOKUP(B615,'2-Kosten per locatie'!$A$14:$C$31,3,FALSE)</f>
        <v>0</v>
      </c>
      <c r="P615" s="334">
        <f>IF(L615="nio",0,IF(L615&gt;0,VLOOKUP(F615,'3-Productie normen'!A:O,VLOOKUP(L615,'3-Productie normen'!$B$38:$C$48,2,FALSE),FALSE)))</f>
        <v>0</v>
      </c>
      <c r="Q615" s="334">
        <f t="shared" si="28"/>
        <v>0</v>
      </c>
      <c r="R615" s="335" t="str">
        <f>VLOOKUP(F615,'3-Productie normen'!A:P,16,FALSE)</f>
        <v>S</v>
      </c>
      <c r="S615" s="335"/>
      <c r="U615" s="336">
        <f t="shared" si="29"/>
        <v>400</v>
      </c>
      <c r="V615" s="2"/>
    </row>
    <row r="616" spans="1:22" ht="14.1" customHeight="1">
      <c r="A616" s="75">
        <v>616</v>
      </c>
      <c r="B616" s="72" t="s">
        <v>44</v>
      </c>
      <c r="C616" s="539" t="s">
        <v>267</v>
      </c>
      <c r="D616" s="415" t="s">
        <v>958</v>
      </c>
      <c r="E616" s="72" t="s">
        <v>959</v>
      </c>
      <c r="F616" s="72" t="s">
        <v>99</v>
      </c>
      <c r="G616" s="72" t="s">
        <v>187</v>
      </c>
      <c r="H616" s="482" t="s">
        <v>188</v>
      </c>
      <c r="I616" s="537">
        <v>1</v>
      </c>
      <c r="J616" s="526"/>
      <c r="K616" s="333">
        <f t="shared" si="27"/>
        <v>400</v>
      </c>
      <c r="L616" s="534">
        <v>200</v>
      </c>
      <c r="M616" s="540">
        <v>200</v>
      </c>
      <c r="N616" s="247" t="e">
        <f>IF(L616="nio",0,IF(L616&gt;0,L616*I616/P616,0))*VLOOKUP(B616,'2-Kosten per locatie'!$A$14:$C$31,3,FALSE)</f>
        <v>#DIV/0!</v>
      </c>
      <c r="O616" s="247" t="e">
        <f>IF(M616&gt;0,M616*I616/Q616,0)*VLOOKUP(B616,'2-Kosten per locatie'!$A$14:$C$31,3,FALSE)</f>
        <v>#DIV/0!</v>
      </c>
      <c r="P616" s="334">
        <f>IF(L616="nio",0,IF(L616&gt;0,VLOOKUP(F616,'3-Productie normen'!A:O,VLOOKUP(L616,'3-Productie normen'!$B$38:$C$48,2,FALSE),FALSE)))</f>
        <v>0</v>
      </c>
      <c r="Q616" s="334">
        <f t="shared" si="28"/>
        <v>0</v>
      </c>
      <c r="R616" s="335" t="str">
        <f>VLOOKUP(F616,'3-Productie normen'!A:P,16,FALSE)</f>
        <v>S</v>
      </c>
      <c r="S616" s="335"/>
      <c r="U616" s="336">
        <f t="shared" si="29"/>
        <v>400</v>
      </c>
      <c r="V616" s="2"/>
    </row>
    <row r="617" spans="1:22" ht="14.1" customHeight="1">
      <c r="A617" s="75">
        <v>617</v>
      </c>
      <c r="B617" s="72" t="s">
        <v>44</v>
      </c>
      <c r="C617" s="539" t="s">
        <v>267</v>
      </c>
      <c r="D617" s="415" t="s">
        <v>960</v>
      </c>
      <c r="E617" s="72" t="s">
        <v>955</v>
      </c>
      <c r="F617" s="72" t="s">
        <v>99</v>
      </c>
      <c r="G617" s="72" t="s">
        <v>187</v>
      </c>
      <c r="H617" s="482" t="s">
        <v>197</v>
      </c>
      <c r="I617" s="537">
        <v>10.8</v>
      </c>
      <c r="J617" s="526"/>
      <c r="K617" s="333">
        <f t="shared" si="27"/>
        <v>200</v>
      </c>
      <c r="L617" s="534">
        <v>200</v>
      </c>
      <c r="M617" s="534"/>
      <c r="N617" s="247" t="e">
        <f>IF(L617="nio",0,IF(L617&gt;0,L617*I617/P617,0))*VLOOKUP(B617,'2-Kosten per locatie'!$A$14:$C$31,3,FALSE)</f>
        <v>#DIV/0!</v>
      </c>
      <c r="O617" s="247">
        <f>IF(M617&gt;0,M617*I617/Q617,0)*VLOOKUP(B617,'2-Kosten per locatie'!$A$14:$C$31,3,FALSE)</f>
        <v>0</v>
      </c>
      <c r="P617" s="334">
        <f>IF(L617="nio",0,IF(L617&gt;0,VLOOKUP(F617,'3-Productie normen'!A:O,VLOOKUP(L617,'3-Productie normen'!$B$38:$C$48,2,FALSE),FALSE)))</f>
        <v>0</v>
      </c>
      <c r="Q617" s="334">
        <f t="shared" si="28"/>
        <v>0</v>
      </c>
      <c r="R617" s="335" t="str">
        <f>VLOOKUP(F617,'3-Productie normen'!A:P,16,FALSE)</f>
        <v>S</v>
      </c>
      <c r="S617" s="335"/>
      <c r="U617" s="336">
        <f t="shared" si="29"/>
        <v>2160</v>
      </c>
      <c r="V617" s="2"/>
    </row>
    <row r="618" spans="1:22" ht="14.1" customHeight="1">
      <c r="A618" s="75">
        <v>618</v>
      </c>
      <c r="B618" s="72" t="s">
        <v>44</v>
      </c>
      <c r="C618" s="539" t="s">
        <v>267</v>
      </c>
      <c r="D618" s="415" t="s">
        <v>961</v>
      </c>
      <c r="E618" s="72" t="s">
        <v>957</v>
      </c>
      <c r="F618" s="72" t="s">
        <v>99</v>
      </c>
      <c r="G618" s="72" t="s">
        <v>187</v>
      </c>
      <c r="H618" s="482" t="s">
        <v>197</v>
      </c>
      <c r="I618" s="537">
        <v>2</v>
      </c>
      <c r="J618" s="526"/>
      <c r="K618" s="333">
        <f t="shared" si="27"/>
        <v>200</v>
      </c>
      <c r="L618" s="534">
        <v>200</v>
      </c>
      <c r="M618" s="534"/>
      <c r="N618" s="247" t="e">
        <f>IF(L618="nio",0,IF(L618&gt;0,L618*I618/P618,0))*VLOOKUP(B618,'2-Kosten per locatie'!$A$14:$C$31,3,FALSE)</f>
        <v>#DIV/0!</v>
      </c>
      <c r="O618" s="247">
        <f>IF(M618&gt;0,M618*I618/Q618,0)*VLOOKUP(B618,'2-Kosten per locatie'!$A$14:$C$31,3,FALSE)</f>
        <v>0</v>
      </c>
      <c r="P618" s="334">
        <f>IF(L618="nio",0,IF(L618&gt;0,VLOOKUP(F618,'3-Productie normen'!A:O,VLOOKUP(L618,'3-Productie normen'!$B$38:$C$48,2,FALSE),FALSE)))</f>
        <v>0</v>
      </c>
      <c r="Q618" s="334">
        <f t="shared" si="28"/>
        <v>0</v>
      </c>
      <c r="R618" s="335" t="str">
        <f>VLOOKUP(F618,'3-Productie normen'!A:P,16,FALSE)</f>
        <v>S</v>
      </c>
      <c r="S618" s="335"/>
      <c r="U618" s="336">
        <f t="shared" si="29"/>
        <v>400</v>
      </c>
      <c r="V618" s="2"/>
    </row>
    <row r="619" spans="1:22" ht="14.1" customHeight="1">
      <c r="A619" s="75">
        <v>619</v>
      </c>
      <c r="B619" s="72" t="s">
        <v>44</v>
      </c>
      <c r="C619" s="539" t="s">
        <v>267</v>
      </c>
      <c r="D619" s="415" t="s">
        <v>962</v>
      </c>
      <c r="E619" s="72" t="s">
        <v>959</v>
      </c>
      <c r="F619" s="72" t="s">
        <v>99</v>
      </c>
      <c r="G619" s="72" t="s">
        <v>187</v>
      </c>
      <c r="H619" s="482" t="s">
        <v>188</v>
      </c>
      <c r="I619" s="537">
        <v>1</v>
      </c>
      <c r="J619" s="526"/>
      <c r="K619" s="333">
        <f t="shared" si="27"/>
        <v>400</v>
      </c>
      <c r="L619" s="534">
        <v>200</v>
      </c>
      <c r="M619" s="540">
        <v>200</v>
      </c>
      <c r="N619" s="247" t="e">
        <f>IF(L619="nio",0,IF(L619&gt;0,L619*I619/P619,0))*VLOOKUP(B619,'2-Kosten per locatie'!$A$14:$C$31,3,FALSE)</f>
        <v>#DIV/0!</v>
      </c>
      <c r="O619" s="247" t="e">
        <f>IF(M619&gt;0,M619*I619/Q619,0)*VLOOKUP(B619,'2-Kosten per locatie'!$A$14:$C$31,3,FALSE)</f>
        <v>#DIV/0!</v>
      </c>
      <c r="P619" s="334">
        <f>IF(L619="nio",0,IF(L619&gt;0,VLOOKUP(F619,'3-Productie normen'!A:O,VLOOKUP(L619,'3-Productie normen'!$B$38:$C$48,2,FALSE),FALSE)))</f>
        <v>0</v>
      </c>
      <c r="Q619" s="334">
        <f t="shared" si="28"/>
        <v>0</v>
      </c>
      <c r="R619" s="335" t="str">
        <f>VLOOKUP(F619,'3-Productie normen'!A:P,16,FALSE)</f>
        <v>S</v>
      </c>
      <c r="S619" s="335"/>
      <c r="U619" s="336">
        <f t="shared" si="29"/>
        <v>400</v>
      </c>
      <c r="V619" s="2"/>
    </row>
    <row r="620" spans="1:22" ht="14.1" customHeight="1">
      <c r="A620" s="75">
        <v>620</v>
      </c>
      <c r="B620" s="72" t="s">
        <v>44</v>
      </c>
      <c r="C620" s="539" t="s">
        <v>267</v>
      </c>
      <c r="D620" s="415" t="s">
        <v>269</v>
      </c>
      <c r="E620" s="72" t="s">
        <v>633</v>
      </c>
      <c r="F620" s="72" t="s">
        <v>97</v>
      </c>
      <c r="G620" s="72" t="s">
        <v>139</v>
      </c>
      <c r="H620" s="482" t="s">
        <v>139</v>
      </c>
      <c r="I620" s="537">
        <v>26.6</v>
      </c>
      <c r="J620" s="526"/>
      <c r="K620" s="333">
        <f t="shared" si="27"/>
        <v>200</v>
      </c>
      <c r="L620" s="534">
        <v>200</v>
      </c>
      <c r="M620" s="534"/>
      <c r="N620" s="247" t="e">
        <f>IF(L620="nio",0,IF(L620&gt;0,L620*I620/P620,0))*VLOOKUP(B620,'2-Kosten per locatie'!$A$14:$C$31,3,FALSE)</f>
        <v>#DIV/0!</v>
      </c>
      <c r="O620" s="247">
        <f>IF(M620&gt;0,M620*I620/Q620,0)*VLOOKUP(B620,'2-Kosten per locatie'!$A$14:$C$31,3,FALSE)</f>
        <v>0</v>
      </c>
      <c r="P620" s="334">
        <f>IF(L620="nio",0,IF(L620&gt;0,VLOOKUP(F620,'3-Productie normen'!A:O,VLOOKUP(L620,'3-Productie normen'!$B$38:$C$48,2,FALSE),FALSE)))</f>
        <v>0</v>
      </c>
      <c r="Q620" s="334">
        <f t="shared" si="28"/>
        <v>0</v>
      </c>
      <c r="R620" s="335" t="str">
        <f>VLOOKUP(F620,'3-Productie normen'!A:P,16,FALSE)</f>
        <v>V</v>
      </c>
      <c r="S620" s="335"/>
      <c r="U620" s="336">
        <f t="shared" si="29"/>
        <v>5320</v>
      </c>
      <c r="V620" s="2"/>
    </row>
    <row r="621" spans="1:22" ht="14.1" customHeight="1">
      <c r="A621" s="75">
        <v>621</v>
      </c>
      <c r="B621" s="72" t="s">
        <v>44</v>
      </c>
      <c r="C621" s="539" t="s">
        <v>267</v>
      </c>
      <c r="D621" s="415" t="s">
        <v>963</v>
      </c>
      <c r="E621" s="72" t="s">
        <v>96</v>
      </c>
      <c r="F621" s="72" t="s">
        <v>96</v>
      </c>
      <c r="G621" s="72" t="s">
        <v>139</v>
      </c>
      <c r="H621" s="437" t="s">
        <v>139</v>
      </c>
      <c r="I621" s="537">
        <v>30.2</v>
      </c>
      <c r="J621" s="526"/>
      <c r="K621" s="333">
        <f t="shared" si="27"/>
        <v>200</v>
      </c>
      <c r="L621" s="534">
        <v>200</v>
      </c>
      <c r="M621" s="534"/>
      <c r="N621" s="247" t="e">
        <f>IF(L621="nio",0,IF(L621&gt;0,L621*I621/P621,0))*VLOOKUP(B621,'2-Kosten per locatie'!$A$14:$C$31,3,FALSE)</f>
        <v>#DIV/0!</v>
      </c>
      <c r="O621" s="247">
        <f>IF(M621&gt;0,M621*I621/Q621,0)*VLOOKUP(B621,'2-Kosten per locatie'!$A$14:$C$31,3,FALSE)</f>
        <v>0</v>
      </c>
      <c r="P621" s="334">
        <f>IF(L621="nio",0,IF(L621&gt;0,VLOOKUP(F621,'3-Productie normen'!A:O,VLOOKUP(L621,'3-Productie normen'!$B$38:$C$48,2,FALSE),FALSE)))</f>
        <v>0</v>
      </c>
      <c r="Q621" s="334">
        <f t="shared" si="28"/>
        <v>0</v>
      </c>
      <c r="R621" s="335" t="str">
        <f>VLOOKUP(F621,'3-Productie normen'!A:P,16,FALSE)</f>
        <v>V</v>
      </c>
      <c r="S621" s="335"/>
      <c r="U621" s="336">
        <f t="shared" si="29"/>
        <v>6040</v>
      </c>
      <c r="V621" s="2"/>
    </row>
    <row r="622" spans="1:22" ht="14.1" customHeight="1">
      <c r="A622" s="75">
        <v>622</v>
      </c>
      <c r="B622" s="72" t="s">
        <v>44</v>
      </c>
      <c r="C622" s="539" t="s">
        <v>267</v>
      </c>
      <c r="D622" s="415" t="s">
        <v>964</v>
      </c>
      <c r="E622" s="72" t="s">
        <v>96</v>
      </c>
      <c r="F622" s="72" t="s">
        <v>96</v>
      </c>
      <c r="G622" s="72" t="s">
        <v>187</v>
      </c>
      <c r="H622" s="437" t="s">
        <v>197</v>
      </c>
      <c r="I622" s="537">
        <v>115.9</v>
      </c>
      <c r="J622" s="526"/>
      <c r="K622" s="333">
        <f t="shared" si="27"/>
        <v>200</v>
      </c>
      <c r="L622" s="534">
        <v>200</v>
      </c>
      <c r="M622" s="534"/>
      <c r="N622" s="247" t="e">
        <f>IF(L622="nio",0,IF(L622&gt;0,L622*I622/P622,0))*VLOOKUP(B622,'2-Kosten per locatie'!$A$14:$C$31,3,FALSE)</f>
        <v>#DIV/0!</v>
      </c>
      <c r="O622" s="247">
        <f>IF(M622&gt;0,M622*I622/Q622,0)*VLOOKUP(B622,'2-Kosten per locatie'!$A$14:$C$31,3,FALSE)</f>
        <v>0</v>
      </c>
      <c r="P622" s="334">
        <f>IF(L622="nio",0,IF(L622&gt;0,VLOOKUP(F622,'3-Productie normen'!A:O,VLOOKUP(L622,'3-Productie normen'!$B$38:$C$48,2,FALSE),FALSE)))</f>
        <v>0</v>
      </c>
      <c r="Q622" s="334">
        <f t="shared" si="28"/>
        <v>0</v>
      </c>
      <c r="R622" s="335" t="str">
        <f>VLOOKUP(F622,'3-Productie normen'!A:P,16,FALSE)</f>
        <v>V</v>
      </c>
      <c r="S622" s="335"/>
      <c r="U622" s="336">
        <f t="shared" si="29"/>
        <v>23180</v>
      </c>
      <c r="V622" s="2"/>
    </row>
    <row r="623" spans="1:22" ht="14.1" customHeight="1">
      <c r="A623" s="75">
        <v>623</v>
      </c>
      <c r="B623" s="72" t="s">
        <v>44</v>
      </c>
      <c r="C623" s="539" t="s">
        <v>267</v>
      </c>
      <c r="D623" s="415" t="s">
        <v>271</v>
      </c>
      <c r="E623" s="72" t="s">
        <v>965</v>
      </c>
      <c r="F623" s="300" t="s">
        <v>103</v>
      </c>
      <c r="G623" s="72" t="s">
        <v>139</v>
      </c>
      <c r="H623" s="482" t="s">
        <v>139</v>
      </c>
      <c r="I623" s="537">
        <v>76.2</v>
      </c>
      <c r="J623" s="526"/>
      <c r="K623" s="333">
        <f t="shared" si="27"/>
        <v>200</v>
      </c>
      <c r="L623" s="534">
        <v>200</v>
      </c>
      <c r="M623" s="540"/>
      <c r="N623" s="247" t="e">
        <f>IF(L623="nio",0,IF(L623&gt;0,L623*I623/P623,0))*VLOOKUP(B623,'2-Kosten per locatie'!$A$14:$C$31,3,FALSE)</f>
        <v>#DIV/0!</v>
      </c>
      <c r="O623" s="247">
        <f>IF(M623&gt;0,M623*I623/Q623,0)*VLOOKUP(B623,'2-Kosten per locatie'!$A$14:$C$31,3,FALSE)</f>
        <v>0</v>
      </c>
      <c r="P623" s="334">
        <f>IF(L623="nio",0,IF(L623&gt;0,VLOOKUP(F623,'3-Productie normen'!A:O,VLOOKUP(L623,'3-Productie normen'!$B$38:$C$48,2,FALSE),FALSE)))</f>
        <v>0</v>
      </c>
      <c r="Q623" s="334">
        <f t="shared" si="28"/>
        <v>0</v>
      </c>
      <c r="R623" s="335" t="str">
        <f>VLOOKUP(F623,'3-Productie normen'!A:P,16,FALSE)</f>
        <v>L</v>
      </c>
      <c r="S623" s="335"/>
      <c r="U623" s="336">
        <f t="shared" si="29"/>
        <v>15240</v>
      </c>
      <c r="V623" s="2"/>
    </row>
    <row r="624" spans="1:22" ht="14.1" customHeight="1">
      <c r="A624" s="75">
        <v>624</v>
      </c>
      <c r="B624" s="72" t="s">
        <v>44</v>
      </c>
      <c r="C624" s="539" t="s">
        <v>267</v>
      </c>
      <c r="D624" s="415" t="s">
        <v>966</v>
      </c>
      <c r="E624" s="72" t="s">
        <v>967</v>
      </c>
      <c r="F624" s="300" t="s">
        <v>103</v>
      </c>
      <c r="G624" s="72" t="s">
        <v>139</v>
      </c>
      <c r="H624" s="482" t="s">
        <v>139</v>
      </c>
      <c r="I624" s="537">
        <v>128</v>
      </c>
      <c r="J624" s="526"/>
      <c r="K624" s="333">
        <f t="shared" si="27"/>
        <v>200</v>
      </c>
      <c r="L624" s="534">
        <v>200</v>
      </c>
      <c r="M624" s="540"/>
      <c r="N624" s="247" t="e">
        <f>IF(L624="nio",0,IF(L624&gt;0,L624*I624/P624,0))*VLOOKUP(B624,'2-Kosten per locatie'!$A$14:$C$31,3,FALSE)</f>
        <v>#DIV/0!</v>
      </c>
      <c r="O624" s="247">
        <f>IF(M624&gt;0,M624*I624/Q624,0)*VLOOKUP(B624,'2-Kosten per locatie'!$A$14:$C$31,3,FALSE)</f>
        <v>0</v>
      </c>
      <c r="P624" s="334">
        <f>IF(L624="nio",0,IF(L624&gt;0,VLOOKUP(F624,'3-Productie normen'!A:O,VLOOKUP(L624,'3-Productie normen'!$B$38:$C$48,2,FALSE),FALSE)))</f>
        <v>0</v>
      </c>
      <c r="Q624" s="334">
        <f t="shared" si="28"/>
        <v>0</v>
      </c>
      <c r="R624" s="335" t="str">
        <f>VLOOKUP(F624,'3-Productie normen'!A:P,16,FALSE)</f>
        <v>L</v>
      </c>
      <c r="S624" s="335"/>
      <c r="U624" s="336">
        <f t="shared" si="29"/>
        <v>25600</v>
      </c>
      <c r="V624" s="2"/>
    </row>
    <row r="625" spans="1:22" ht="14.1" customHeight="1">
      <c r="A625" s="75">
        <v>625</v>
      </c>
      <c r="B625" s="72" t="s">
        <v>44</v>
      </c>
      <c r="C625" s="539" t="s">
        <v>267</v>
      </c>
      <c r="D625" s="415" t="s">
        <v>968</v>
      </c>
      <c r="E625" s="72" t="s">
        <v>969</v>
      </c>
      <c r="F625" s="72" t="s">
        <v>99</v>
      </c>
      <c r="G625" s="72" t="s">
        <v>187</v>
      </c>
      <c r="H625" s="482" t="s">
        <v>197</v>
      </c>
      <c r="I625" s="537">
        <v>14.5</v>
      </c>
      <c r="J625" s="526"/>
      <c r="K625" s="333">
        <f t="shared" si="27"/>
        <v>200</v>
      </c>
      <c r="L625" s="534">
        <v>200</v>
      </c>
      <c r="M625" s="540"/>
      <c r="N625" s="247" t="e">
        <f>IF(L625="nio",0,IF(L625&gt;0,L625*I625/P625,0))*VLOOKUP(B625,'2-Kosten per locatie'!$A$14:$C$31,3,FALSE)</f>
        <v>#DIV/0!</v>
      </c>
      <c r="O625" s="247">
        <f>IF(M625&gt;0,M625*I625/Q625,0)*VLOOKUP(B625,'2-Kosten per locatie'!$A$14:$C$31,3,FALSE)</f>
        <v>0</v>
      </c>
      <c r="P625" s="334">
        <f>IF(L625="nio",0,IF(L625&gt;0,VLOOKUP(F625,'3-Productie normen'!A:O,VLOOKUP(L625,'3-Productie normen'!$B$38:$C$48,2,FALSE),FALSE)))</f>
        <v>0</v>
      </c>
      <c r="Q625" s="334">
        <f t="shared" si="28"/>
        <v>0</v>
      </c>
      <c r="R625" s="335" t="str">
        <f>VLOOKUP(F625,'3-Productie normen'!A:P,16,FALSE)</f>
        <v>S</v>
      </c>
      <c r="S625" s="335"/>
      <c r="U625" s="336">
        <f t="shared" si="29"/>
        <v>2900</v>
      </c>
      <c r="V625" s="2"/>
    </row>
    <row r="626" spans="1:22" ht="14.1" customHeight="1">
      <c r="A626" s="75">
        <v>626</v>
      </c>
      <c r="B626" s="72" t="s">
        <v>44</v>
      </c>
      <c r="C626" s="539" t="s">
        <v>267</v>
      </c>
      <c r="D626" s="415" t="s">
        <v>970</v>
      </c>
      <c r="E626" s="72" t="s">
        <v>971</v>
      </c>
      <c r="F626" s="316" t="s">
        <v>93</v>
      </c>
      <c r="G626" s="72" t="s">
        <v>187</v>
      </c>
      <c r="H626" s="482" t="s">
        <v>197</v>
      </c>
      <c r="I626" s="537">
        <v>11.1</v>
      </c>
      <c r="J626" s="526"/>
      <c r="K626" s="333">
        <f t="shared" si="27"/>
        <v>200</v>
      </c>
      <c r="L626" s="534">
        <v>200</v>
      </c>
      <c r="M626" s="540"/>
      <c r="N626" s="247" t="e">
        <f>IF(L626="nio",0,IF(L626&gt;0,L626*I626/P626,0))*VLOOKUP(B626,'2-Kosten per locatie'!$A$14:$C$31,3,FALSE)</f>
        <v>#DIV/0!</v>
      </c>
      <c r="O626" s="247">
        <f>IF(M626&gt;0,M626*I626/Q626,0)*VLOOKUP(B626,'2-Kosten per locatie'!$A$14:$C$31,3,FALSE)</f>
        <v>0</v>
      </c>
      <c r="P626" s="334">
        <f>IF(L626="nio",0,IF(L626&gt;0,VLOOKUP(F626,'3-Productie normen'!A:O,VLOOKUP(L626,'3-Productie normen'!$B$38:$C$48,2,FALSE),FALSE)))</f>
        <v>0</v>
      </c>
      <c r="Q626" s="334">
        <f t="shared" si="28"/>
        <v>0</v>
      </c>
      <c r="R626" s="335" t="str">
        <f>VLOOKUP(F626,'3-Productie normen'!A:P,16,FALSE)</f>
        <v>S</v>
      </c>
      <c r="S626" s="335"/>
      <c r="U626" s="336">
        <f t="shared" si="29"/>
        <v>2220</v>
      </c>
      <c r="V626" s="2"/>
    </row>
    <row r="627" spans="1:22" ht="14.1" customHeight="1">
      <c r="A627" s="75">
        <v>627</v>
      </c>
      <c r="B627" s="72" t="s">
        <v>44</v>
      </c>
      <c r="C627" s="539" t="s">
        <v>267</v>
      </c>
      <c r="D627" s="415" t="s">
        <v>972</v>
      </c>
      <c r="E627" s="72" t="s">
        <v>973</v>
      </c>
      <c r="F627" s="72" t="s">
        <v>106</v>
      </c>
      <c r="G627" s="72" t="s">
        <v>187</v>
      </c>
      <c r="H627" s="482" t="s">
        <v>188</v>
      </c>
      <c r="I627" s="537">
        <v>5.8</v>
      </c>
      <c r="J627" s="526"/>
      <c r="K627" s="333">
        <f t="shared" si="27"/>
        <v>400</v>
      </c>
      <c r="L627" s="534">
        <v>200</v>
      </c>
      <c r="M627" s="540">
        <v>200</v>
      </c>
      <c r="N627" s="247" t="e">
        <f>IF(L627="nio",0,IF(L627&gt;0,L627*I627/P627,0))*VLOOKUP(B627,'2-Kosten per locatie'!$A$14:$C$31,3,FALSE)</f>
        <v>#DIV/0!</v>
      </c>
      <c r="O627" s="247" t="e">
        <f>IF(M627&gt;0,M627*I627/Q627,0)*VLOOKUP(B627,'2-Kosten per locatie'!$A$14:$C$31,3,FALSE)</f>
        <v>#DIV/0!</v>
      </c>
      <c r="P627" s="334">
        <f>IF(L627="nio",0,IF(L627&gt;0,VLOOKUP(F627,'3-Productie normen'!A:O,VLOOKUP(L627,'3-Productie normen'!$B$38:$C$48,2,FALSE),FALSE)))</f>
        <v>0</v>
      </c>
      <c r="Q627" s="334">
        <f t="shared" si="28"/>
        <v>0</v>
      </c>
      <c r="R627" s="335" t="str">
        <f>VLOOKUP(F627,'3-Productie normen'!A:P,16,FALSE)</f>
        <v>S</v>
      </c>
      <c r="S627" s="335"/>
      <c r="U627" s="336">
        <f t="shared" si="29"/>
        <v>2320</v>
      </c>
      <c r="V627" s="2"/>
    </row>
    <row r="628" spans="1:22" ht="14.1" customHeight="1">
      <c r="A628" s="75">
        <v>628</v>
      </c>
      <c r="B628" s="72" t="s">
        <v>44</v>
      </c>
      <c r="C628" s="539" t="s">
        <v>267</v>
      </c>
      <c r="D628" s="415" t="s">
        <v>974</v>
      </c>
      <c r="E628" s="72" t="s">
        <v>973</v>
      </c>
      <c r="F628" s="300" t="s">
        <v>106</v>
      </c>
      <c r="G628" s="72" t="s">
        <v>187</v>
      </c>
      <c r="H628" s="482" t="s">
        <v>188</v>
      </c>
      <c r="I628" s="537">
        <v>1</v>
      </c>
      <c r="J628" s="526"/>
      <c r="K628" s="333">
        <f t="shared" si="27"/>
        <v>400</v>
      </c>
      <c r="L628" s="534">
        <v>200</v>
      </c>
      <c r="M628" s="540">
        <v>200</v>
      </c>
      <c r="N628" s="247" t="e">
        <f>IF(L628="nio",0,IF(L628&gt;0,L628*I628/P628,0))*VLOOKUP(B628,'2-Kosten per locatie'!$A$14:$C$31,3,FALSE)</f>
        <v>#DIV/0!</v>
      </c>
      <c r="O628" s="247" t="e">
        <f>IF(M628&gt;0,M628*I628/Q628,0)*VLOOKUP(B628,'2-Kosten per locatie'!$A$14:$C$31,3,FALSE)</f>
        <v>#DIV/0!</v>
      </c>
      <c r="P628" s="334">
        <f>IF(L628="nio",0,IF(L628&gt;0,VLOOKUP(F628,'3-Productie normen'!A:O,VLOOKUP(L628,'3-Productie normen'!$B$38:$C$48,2,FALSE),FALSE)))</f>
        <v>0</v>
      </c>
      <c r="Q628" s="334">
        <f t="shared" si="28"/>
        <v>0</v>
      </c>
      <c r="R628" s="335" t="str">
        <f>VLOOKUP(F628,'3-Productie normen'!A:P,16,FALSE)</f>
        <v>S</v>
      </c>
      <c r="S628" s="335"/>
      <c r="U628" s="336">
        <f t="shared" si="29"/>
        <v>400</v>
      </c>
      <c r="V628" s="2"/>
    </row>
    <row r="629" spans="1:22" ht="14.1" customHeight="1">
      <c r="A629" s="75">
        <v>629</v>
      </c>
      <c r="B629" s="72" t="s">
        <v>44</v>
      </c>
      <c r="C629" s="539" t="s">
        <v>267</v>
      </c>
      <c r="D629" s="415" t="s">
        <v>975</v>
      </c>
      <c r="E629" s="72" t="s">
        <v>973</v>
      </c>
      <c r="F629" s="72" t="s">
        <v>106</v>
      </c>
      <c r="G629" s="72" t="s">
        <v>187</v>
      </c>
      <c r="H629" s="482" t="s">
        <v>188</v>
      </c>
      <c r="I629" s="537">
        <v>1</v>
      </c>
      <c r="J629" s="526"/>
      <c r="K629" s="333">
        <f t="shared" si="27"/>
        <v>400</v>
      </c>
      <c r="L629" s="534">
        <v>200</v>
      </c>
      <c r="M629" s="540">
        <v>200</v>
      </c>
      <c r="N629" s="247" t="e">
        <f>IF(L629="nio",0,IF(L629&gt;0,L629*I629/P629,0))*VLOOKUP(B629,'2-Kosten per locatie'!$A$14:$C$31,3,FALSE)</f>
        <v>#DIV/0!</v>
      </c>
      <c r="O629" s="247" t="e">
        <f>IF(M629&gt;0,M629*I629/Q629,0)*VLOOKUP(B629,'2-Kosten per locatie'!$A$14:$C$31,3,FALSE)</f>
        <v>#DIV/0!</v>
      </c>
      <c r="P629" s="334">
        <f>IF(L629="nio",0,IF(L629&gt;0,VLOOKUP(F629,'3-Productie normen'!A:O,VLOOKUP(L629,'3-Productie normen'!$B$38:$C$48,2,FALSE),FALSE)))</f>
        <v>0</v>
      </c>
      <c r="Q629" s="334">
        <f t="shared" si="28"/>
        <v>0</v>
      </c>
      <c r="R629" s="335" t="str">
        <f>VLOOKUP(F629,'3-Productie normen'!A:P,16,FALSE)</f>
        <v>S</v>
      </c>
      <c r="S629" s="335"/>
      <c r="U629" s="336">
        <f t="shared" si="29"/>
        <v>400</v>
      </c>
      <c r="V629" s="2"/>
    </row>
    <row r="630" spans="1:22" ht="14.1" customHeight="1">
      <c r="A630" s="75">
        <v>630</v>
      </c>
      <c r="B630" s="72" t="s">
        <v>44</v>
      </c>
      <c r="C630" s="539" t="s">
        <v>267</v>
      </c>
      <c r="D630" s="415" t="s">
        <v>976</v>
      </c>
      <c r="E630" s="72" t="s">
        <v>977</v>
      </c>
      <c r="F630" s="316" t="s">
        <v>93</v>
      </c>
      <c r="G630" s="72" t="s">
        <v>187</v>
      </c>
      <c r="H630" s="482" t="s">
        <v>197</v>
      </c>
      <c r="I630" s="537">
        <v>4.2</v>
      </c>
      <c r="J630" s="526"/>
      <c r="K630" s="333">
        <f t="shared" si="27"/>
        <v>200</v>
      </c>
      <c r="L630" s="534">
        <v>200</v>
      </c>
      <c r="M630" s="540"/>
      <c r="N630" s="247" t="e">
        <f>IF(L630="nio",0,IF(L630&gt;0,L630*I630/P630,0))*VLOOKUP(B630,'2-Kosten per locatie'!$A$14:$C$31,3,FALSE)</f>
        <v>#DIV/0!</v>
      </c>
      <c r="O630" s="247">
        <f>IF(M630&gt;0,M630*I630/Q630,0)*VLOOKUP(B630,'2-Kosten per locatie'!$A$14:$C$31,3,FALSE)</f>
        <v>0</v>
      </c>
      <c r="P630" s="334">
        <f>IF(L630="nio",0,IF(L630&gt;0,VLOOKUP(F630,'3-Productie normen'!A:O,VLOOKUP(L630,'3-Productie normen'!$B$38:$C$48,2,FALSE),FALSE)))</f>
        <v>0</v>
      </c>
      <c r="Q630" s="334">
        <f t="shared" si="28"/>
        <v>0</v>
      </c>
      <c r="R630" s="335" t="str">
        <f>VLOOKUP(F630,'3-Productie normen'!A:P,16,FALSE)</f>
        <v>S</v>
      </c>
      <c r="S630" s="335"/>
      <c r="U630" s="336">
        <f t="shared" si="29"/>
        <v>840</v>
      </c>
      <c r="V630" s="2"/>
    </row>
    <row r="631" spans="1:22" ht="14.1" customHeight="1">
      <c r="A631" s="75">
        <v>631</v>
      </c>
      <c r="B631" s="72" t="s">
        <v>44</v>
      </c>
      <c r="C631" s="539" t="s">
        <v>267</v>
      </c>
      <c r="D631" s="415" t="s">
        <v>978</v>
      </c>
      <c r="E631" s="72" t="s">
        <v>979</v>
      </c>
      <c r="F631" s="316" t="s">
        <v>93</v>
      </c>
      <c r="G631" s="72" t="s">
        <v>980</v>
      </c>
      <c r="H631" s="482" t="s">
        <v>197</v>
      </c>
      <c r="I631" s="537">
        <v>2</v>
      </c>
      <c r="J631" s="526"/>
      <c r="K631" s="333">
        <f t="shared" si="27"/>
        <v>200</v>
      </c>
      <c r="L631" s="534">
        <v>200</v>
      </c>
      <c r="M631" s="540"/>
      <c r="N631" s="247" t="e">
        <f>IF(L631="nio",0,IF(L631&gt;0,L631*I631/P631,0))*VLOOKUP(B631,'2-Kosten per locatie'!$A$14:$C$31,3,FALSE)</f>
        <v>#DIV/0!</v>
      </c>
      <c r="O631" s="247">
        <f>IF(M631&gt;0,M631*I631/Q631,0)*VLOOKUP(B631,'2-Kosten per locatie'!$A$14:$C$31,3,FALSE)</f>
        <v>0</v>
      </c>
      <c r="P631" s="334">
        <f>IF(L631="nio",0,IF(L631&gt;0,VLOOKUP(F631,'3-Productie normen'!A:O,VLOOKUP(L631,'3-Productie normen'!$B$38:$C$48,2,FALSE),FALSE)))</f>
        <v>0</v>
      </c>
      <c r="Q631" s="334">
        <f t="shared" si="28"/>
        <v>0</v>
      </c>
      <c r="R631" s="335" t="str">
        <f>VLOOKUP(F631,'3-Productie normen'!A:P,16,FALSE)</f>
        <v>S</v>
      </c>
      <c r="S631" s="335"/>
      <c r="U631" s="336">
        <f t="shared" si="29"/>
        <v>400</v>
      </c>
      <c r="V631" s="2"/>
    </row>
    <row r="632" spans="1:22" ht="14.1" customHeight="1">
      <c r="A632" s="75">
        <v>632</v>
      </c>
      <c r="B632" s="72" t="s">
        <v>44</v>
      </c>
      <c r="C632" s="539" t="s">
        <v>267</v>
      </c>
      <c r="D632" s="415" t="s">
        <v>981</v>
      </c>
      <c r="E632" s="72" t="s">
        <v>979</v>
      </c>
      <c r="F632" s="316" t="s">
        <v>93</v>
      </c>
      <c r="G632" s="72" t="s">
        <v>980</v>
      </c>
      <c r="H632" s="482" t="s">
        <v>197</v>
      </c>
      <c r="I632" s="537">
        <v>2</v>
      </c>
      <c r="J632" s="526"/>
      <c r="K632" s="333">
        <f t="shared" si="27"/>
        <v>200</v>
      </c>
      <c r="L632" s="534">
        <v>200</v>
      </c>
      <c r="M632" s="540"/>
      <c r="N632" s="247" t="e">
        <f>IF(L632="nio",0,IF(L632&gt;0,L632*I632/P632,0))*VLOOKUP(B632,'2-Kosten per locatie'!$A$14:$C$31,3,FALSE)</f>
        <v>#DIV/0!</v>
      </c>
      <c r="O632" s="247">
        <f>IF(M632&gt;0,M632*I632/Q632,0)*VLOOKUP(B632,'2-Kosten per locatie'!$A$14:$C$31,3,FALSE)</f>
        <v>0</v>
      </c>
      <c r="P632" s="334">
        <f>IF(L632="nio",0,IF(L632&gt;0,VLOOKUP(F632,'3-Productie normen'!A:O,VLOOKUP(L632,'3-Productie normen'!$B$38:$C$48,2,FALSE),FALSE)))</f>
        <v>0</v>
      </c>
      <c r="Q632" s="334">
        <f t="shared" si="28"/>
        <v>0</v>
      </c>
      <c r="R632" s="335" t="str">
        <f>VLOOKUP(F632,'3-Productie normen'!A:P,16,FALSE)</f>
        <v>S</v>
      </c>
      <c r="S632" s="335"/>
      <c r="U632" s="336">
        <f t="shared" si="29"/>
        <v>400</v>
      </c>
      <c r="V632" s="2"/>
    </row>
    <row r="633" spans="1:22" ht="14.1" customHeight="1">
      <c r="A633" s="75">
        <v>633</v>
      </c>
      <c r="B633" s="72" t="s">
        <v>44</v>
      </c>
      <c r="C633" s="539" t="s">
        <v>267</v>
      </c>
      <c r="D633" s="415" t="s">
        <v>982</v>
      </c>
      <c r="E633" s="72" t="s">
        <v>983</v>
      </c>
      <c r="F633" s="300" t="s">
        <v>111</v>
      </c>
      <c r="G633" s="72" t="s">
        <v>383</v>
      </c>
      <c r="H633" s="482" t="s">
        <v>383</v>
      </c>
      <c r="I633" s="537">
        <v>9.9</v>
      </c>
      <c r="J633" s="526"/>
      <c r="K633" s="333">
        <f t="shared" si="27"/>
        <v>0</v>
      </c>
      <c r="L633" s="534" t="s">
        <v>148</v>
      </c>
      <c r="M633" s="540"/>
      <c r="N633" s="247">
        <f>IF(L633="nio",0,IF(L633&gt;0,L633*I633/P633,0))*VLOOKUP(B633,'2-Kosten per locatie'!$A$14:$C$31,3,FALSE)</f>
        <v>0</v>
      </c>
      <c r="O633" s="247">
        <f>IF(M633&gt;0,M633*I633/Q633,0)*VLOOKUP(B633,'2-Kosten per locatie'!$A$14:$C$31,3,FALSE)</f>
        <v>0</v>
      </c>
      <c r="P633" s="334">
        <f>IF(L633="nio",0,IF(L633&gt;0,VLOOKUP(F633,'3-Productie normen'!A:O,VLOOKUP(L633,'3-Productie normen'!$B$38:$C$48,2,FALSE),FALSE)))</f>
        <v>0</v>
      </c>
      <c r="Q633" s="334">
        <f t="shared" si="28"/>
        <v>0</v>
      </c>
      <c r="R633" s="335" t="str">
        <f>VLOOKUP(F633,'3-Productie normen'!A:P,16,FALSE)</f>
        <v>nvt</v>
      </c>
      <c r="S633" s="335"/>
      <c r="U633" s="336">
        <f t="shared" si="29"/>
        <v>0</v>
      </c>
      <c r="V633" s="2"/>
    </row>
    <row r="634" spans="1:22" ht="14.1" customHeight="1">
      <c r="A634" s="75">
        <v>634</v>
      </c>
      <c r="B634" s="72" t="s">
        <v>44</v>
      </c>
      <c r="C634" s="539" t="s">
        <v>267</v>
      </c>
      <c r="D634" s="415" t="s">
        <v>984</v>
      </c>
      <c r="E634" s="72" t="s">
        <v>985</v>
      </c>
      <c r="F634" s="300" t="s">
        <v>111</v>
      </c>
      <c r="G634" s="72" t="s">
        <v>139</v>
      </c>
      <c r="H634" s="482" t="s">
        <v>139</v>
      </c>
      <c r="I634" s="537">
        <v>3.2</v>
      </c>
      <c r="J634" s="526"/>
      <c r="K634" s="333">
        <f t="shared" si="27"/>
        <v>0</v>
      </c>
      <c r="L634" s="534" t="s">
        <v>148</v>
      </c>
      <c r="M634" s="540"/>
      <c r="N634" s="247">
        <f>IF(L634="nio",0,IF(L634&gt;0,L634*I634/P634,0))*VLOOKUP(B634,'2-Kosten per locatie'!$A$14:$C$31,3,FALSE)</f>
        <v>0</v>
      </c>
      <c r="O634" s="247">
        <f>IF(M634&gt;0,M634*I634/Q634,0)*VLOOKUP(B634,'2-Kosten per locatie'!$A$14:$C$31,3,FALSE)</f>
        <v>0</v>
      </c>
      <c r="P634" s="334">
        <f>IF(L634="nio",0,IF(L634&gt;0,VLOOKUP(F634,'3-Productie normen'!A:O,VLOOKUP(L634,'3-Productie normen'!$B$38:$C$48,2,FALSE),FALSE)))</f>
        <v>0</v>
      </c>
      <c r="Q634" s="334">
        <f t="shared" si="28"/>
        <v>0</v>
      </c>
      <c r="R634" s="335" t="str">
        <f>VLOOKUP(F634,'3-Productie normen'!A:P,16,FALSE)</f>
        <v>nvt</v>
      </c>
      <c r="S634" s="335"/>
      <c r="U634" s="336">
        <f t="shared" si="29"/>
        <v>0</v>
      </c>
      <c r="V634" s="2"/>
    </row>
    <row r="635" spans="1:22" ht="14.1" customHeight="1">
      <c r="A635" s="75">
        <v>635</v>
      </c>
      <c r="B635" s="72" t="s">
        <v>44</v>
      </c>
      <c r="C635" s="539" t="s">
        <v>267</v>
      </c>
      <c r="D635" s="415" t="s">
        <v>273</v>
      </c>
      <c r="E635" s="72" t="s">
        <v>986</v>
      </c>
      <c r="F635" s="300" t="s">
        <v>110</v>
      </c>
      <c r="G635" s="72" t="s">
        <v>139</v>
      </c>
      <c r="H635" s="482" t="s">
        <v>139</v>
      </c>
      <c r="I635" s="537">
        <v>83.3</v>
      </c>
      <c r="J635" s="526"/>
      <c r="K635" s="333">
        <f t="shared" si="27"/>
        <v>200</v>
      </c>
      <c r="L635" s="534">
        <v>200</v>
      </c>
      <c r="M635" s="540"/>
      <c r="N635" s="247" t="e">
        <f>IF(L635="nio",0,IF(L635&gt;0,L635*I635/P635,0))*VLOOKUP(B635,'2-Kosten per locatie'!$A$14:$C$31,3,FALSE)</f>
        <v>#DIV/0!</v>
      </c>
      <c r="O635" s="247">
        <f>IF(M635&gt;0,M635*I635/Q635,0)*VLOOKUP(B635,'2-Kosten per locatie'!$A$14:$C$31,3,FALSE)</f>
        <v>0</v>
      </c>
      <c r="P635" s="334">
        <f>IF(L635="nio",0,IF(L635&gt;0,VLOOKUP(F635,'3-Productie normen'!A:O,VLOOKUP(L635,'3-Productie normen'!$B$38:$C$48,2,FALSE),FALSE)))</f>
        <v>0</v>
      </c>
      <c r="Q635" s="334">
        <f t="shared" si="28"/>
        <v>0</v>
      </c>
      <c r="R635" s="335" t="str">
        <f>VLOOKUP(F635,'3-Productie normen'!A:P,16,FALSE)</f>
        <v>B</v>
      </c>
      <c r="S635" s="335"/>
      <c r="U635" s="336">
        <f t="shared" si="29"/>
        <v>16660</v>
      </c>
      <c r="V635" s="2"/>
    </row>
    <row r="636" spans="1:22" ht="14.1" customHeight="1">
      <c r="A636" s="75">
        <v>636</v>
      </c>
      <c r="B636" s="72" t="s">
        <v>44</v>
      </c>
      <c r="C636" s="539" t="s">
        <v>267</v>
      </c>
      <c r="D636" s="415" t="s">
        <v>274</v>
      </c>
      <c r="E636" s="72" t="s">
        <v>633</v>
      </c>
      <c r="F636" s="72" t="s">
        <v>97</v>
      </c>
      <c r="G636" s="72" t="s">
        <v>139</v>
      </c>
      <c r="H636" s="482" t="s">
        <v>139</v>
      </c>
      <c r="I636" s="537">
        <v>55.3</v>
      </c>
      <c r="J636" s="526"/>
      <c r="K636" s="333">
        <f t="shared" si="27"/>
        <v>200</v>
      </c>
      <c r="L636" s="534">
        <v>200</v>
      </c>
      <c r="M636" s="540"/>
      <c r="N636" s="247" t="e">
        <f>IF(L636="nio",0,IF(L636&gt;0,L636*I636/P636,0))*VLOOKUP(B636,'2-Kosten per locatie'!$A$14:$C$31,3,FALSE)</f>
        <v>#DIV/0!</v>
      </c>
      <c r="O636" s="247">
        <f>IF(M636&gt;0,M636*I636/Q636,0)*VLOOKUP(B636,'2-Kosten per locatie'!$A$14:$C$31,3,FALSE)</f>
        <v>0</v>
      </c>
      <c r="P636" s="334">
        <f>IF(L636="nio",0,IF(L636&gt;0,VLOOKUP(F636,'3-Productie normen'!A:O,VLOOKUP(L636,'3-Productie normen'!$B$38:$C$48,2,FALSE),FALSE)))</f>
        <v>0</v>
      </c>
      <c r="Q636" s="334">
        <f t="shared" si="28"/>
        <v>0</v>
      </c>
      <c r="R636" s="335" t="str">
        <f>VLOOKUP(F636,'3-Productie normen'!A:P,16,FALSE)</f>
        <v>V</v>
      </c>
      <c r="S636" s="335"/>
      <c r="U636" s="336">
        <f t="shared" si="29"/>
        <v>11060</v>
      </c>
      <c r="V636" s="2"/>
    </row>
    <row r="637" spans="1:22" ht="14.1" customHeight="1">
      <c r="A637" s="75">
        <v>637</v>
      </c>
      <c r="B637" s="72" t="s">
        <v>44</v>
      </c>
      <c r="C637" s="539" t="s">
        <v>267</v>
      </c>
      <c r="D637" s="415" t="s">
        <v>276</v>
      </c>
      <c r="E637" s="72" t="s">
        <v>987</v>
      </c>
      <c r="F637" s="72" t="s">
        <v>108</v>
      </c>
      <c r="G637" s="72" t="s">
        <v>383</v>
      </c>
      <c r="H637" s="482" t="s">
        <v>383</v>
      </c>
      <c r="I637" s="537">
        <v>58.7</v>
      </c>
      <c r="J637" s="526"/>
      <c r="K637" s="333">
        <f t="shared" si="27"/>
        <v>200</v>
      </c>
      <c r="L637" s="534">
        <v>200</v>
      </c>
      <c r="M637" s="540"/>
      <c r="N637" s="247" t="e">
        <f>IF(L637="nio",0,IF(L637&gt;0,L637*I637/P637,0))*VLOOKUP(B637,'2-Kosten per locatie'!$A$14:$C$31,3,FALSE)</f>
        <v>#DIV/0!</v>
      </c>
      <c r="O637" s="247">
        <f>IF(M637&gt;0,M637*I637/Q637,0)*VLOOKUP(B637,'2-Kosten per locatie'!$A$14:$C$31,3,FALSE)</f>
        <v>0</v>
      </c>
      <c r="P637" s="334">
        <f>IF(L637="nio",0,IF(L637&gt;0,VLOOKUP(F637,'3-Productie normen'!A:O,VLOOKUP(L637,'3-Productie normen'!$B$38:$C$48,2,FALSE),FALSE)))</f>
        <v>0</v>
      </c>
      <c r="Q637" s="334">
        <f t="shared" si="28"/>
        <v>0</v>
      </c>
      <c r="R637" s="335" t="str">
        <f>VLOOKUP(F637,'3-Productie normen'!A:P,16,FALSE)</f>
        <v>V</v>
      </c>
      <c r="S637" s="335"/>
      <c r="U637" s="336">
        <f t="shared" si="29"/>
        <v>11740</v>
      </c>
      <c r="V637" s="2"/>
    </row>
    <row r="638" spans="1:22" ht="14.1" customHeight="1">
      <c r="A638" s="75">
        <v>638</v>
      </c>
      <c r="B638" s="72" t="s">
        <v>44</v>
      </c>
      <c r="C638" s="539" t="s">
        <v>267</v>
      </c>
      <c r="D638" s="415" t="s">
        <v>277</v>
      </c>
      <c r="E638" s="72" t="s">
        <v>988</v>
      </c>
      <c r="F638" s="300" t="s">
        <v>101</v>
      </c>
      <c r="G638" s="72" t="s">
        <v>139</v>
      </c>
      <c r="H638" s="482" t="s">
        <v>139</v>
      </c>
      <c r="I638" s="537">
        <v>2.1</v>
      </c>
      <c r="J638" s="526"/>
      <c r="K638" s="333">
        <f t="shared" si="27"/>
        <v>200</v>
      </c>
      <c r="L638" s="534">
        <v>200</v>
      </c>
      <c r="M638" s="540"/>
      <c r="N638" s="247" t="e">
        <f>IF(L638="nio",0,IF(L638&gt;0,L638*I638/P638,0))*VLOOKUP(B638,'2-Kosten per locatie'!$A$14:$C$31,3,FALSE)</f>
        <v>#DIV/0!</v>
      </c>
      <c r="O638" s="247">
        <f>IF(M638&gt;0,M638*I638/Q638,0)*VLOOKUP(B638,'2-Kosten per locatie'!$A$14:$C$31,3,FALSE)</f>
        <v>0</v>
      </c>
      <c r="P638" s="334">
        <f>IF(L638="nio",0,IF(L638&gt;0,VLOOKUP(F638,'3-Productie normen'!A:O,VLOOKUP(L638,'3-Productie normen'!$B$38:$C$48,2,FALSE),FALSE)))</f>
        <v>0</v>
      </c>
      <c r="Q638" s="334">
        <f t="shared" si="28"/>
        <v>0</v>
      </c>
      <c r="R638" s="335" t="str">
        <f>VLOOKUP(F638,'3-Productie normen'!A:P,16,FALSE)</f>
        <v>V</v>
      </c>
      <c r="S638" s="335"/>
      <c r="U638" s="336">
        <f t="shared" si="29"/>
        <v>420</v>
      </c>
      <c r="V638" s="2"/>
    </row>
    <row r="639" spans="1:22" ht="14.1" customHeight="1">
      <c r="A639" s="75">
        <v>639</v>
      </c>
      <c r="B639" s="72" t="s">
        <v>44</v>
      </c>
      <c r="C639" s="539" t="s">
        <v>267</v>
      </c>
      <c r="D639" s="415" t="s">
        <v>989</v>
      </c>
      <c r="E639" s="72" t="s">
        <v>902</v>
      </c>
      <c r="F639" s="72" t="s">
        <v>106</v>
      </c>
      <c r="G639" s="72" t="s">
        <v>187</v>
      </c>
      <c r="H639" s="482" t="s">
        <v>188</v>
      </c>
      <c r="I639" s="537">
        <v>19.5</v>
      </c>
      <c r="J639" s="526"/>
      <c r="K639" s="333">
        <f t="shared" si="27"/>
        <v>400</v>
      </c>
      <c r="L639" s="534">
        <v>200</v>
      </c>
      <c r="M639" s="540">
        <v>200</v>
      </c>
      <c r="N639" s="247" t="e">
        <f>IF(L639="nio",0,IF(L639&gt;0,L639*I639/P639,0))*VLOOKUP(B639,'2-Kosten per locatie'!$A$14:$C$31,3,FALSE)</f>
        <v>#DIV/0!</v>
      </c>
      <c r="O639" s="247" t="e">
        <f>IF(M639&gt;0,M639*I639/Q639,0)*VLOOKUP(B639,'2-Kosten per locatie'!$A$14:$C$31,3,FALSE)</f>
        <v>#DIV/0!</v>
      </c>
      <c r="P639" s="334">
        <f>IF(L639="nio",0,IF(L639&gt;0,VLOOKUP(F639,'3-Productie normen'!A:O,VLOOKUP(L639,'3-Productie normen'!$B$38:$C$48,2,FALSE),FALSE)))</f>
        <v>0</v>
      </c>
      <c r="Q639" s="334">
        <f t="shared" si="28"/>
        <v>0</v>
      </c>
      <c r="R639" s="335" t="str">
        <f>VLOOKUP(F639,'3-Productie normen'!A:P,16,FALSE)</f>
        <v>S</v>
      </c>
      <c r="S639" s="335"/>
      <c r="U639" s="336">
        <f t="shared" si="29"/>
        <v>7800</v>
      </c>
      <c r="V639" s="2"/>
    </row>
    <row r="640" spans="1:22" ht="14.1" customHeight="1">
      <c r="A640" s="75">
        <v>640</v>
      </c>
      <c r="B640" s="72" t="s">
        <v>44</v>
      </c>
      <c r="C640" s="539" t="s">
        <v>267</v>
      </c>
      <c r="D640" s="415" t="s">
        <v>990</v>
      </c>
      <c r="E640" s="72" t="s">
        <v>691</v>
      </c>
      <c r="F640" s="300" t="s">
        <v>106</v>
      </c>
      <c r="G640" s="72" t="s">
        <v>187</v>
      </c>
      <c r="H640" s="482" t="s">
        <v>188</v>
      </c>
      <c r="I640" s="537">
        <v>1.1000000000000001</v>
      </c>
      <c r="J640" s="526"/>
      <c r="K640" s="333">
        <f t="shared" si="27"/>
        <v>400</v>
      </c>
      <c r="L640" s="534">
        <v>200</v>
      </c>
      <c r="M640" s="540">
        <v>200</v>
      </c>
      <c r="N640" s="247" t="e">
        <f>IF(L640="nio",0,IF(L640&gt;0,L640*I640/P640,0))*VLOOKUP(B640,'2-Kosten per locatie'!$A$14:$C$31,3,FALSE)</f>
        <v>#DIV/0!</v>
      </c>
      <c r="O640" s="247" t="e">
        <f>IF(M640&gt;0,M640*I640/Q640,0)*VLOOKUP(B640,'2-Kosten per locatie'!$A$14:$C$31,3,FALSE)</f>
        <v>#DIV/0!</v>
      </c>
      <c r="P640" s="334">
        <f>IF(L640="nio",0,IF(L640&gt;0,VLOOKUP(F640,'3-Productie normen'!A:O,VLOOKUP(L640,'3-Productie normen'!$B$38:$C$48,2,FALSE),FALSE)))</f>
        <v>0</v>
      </c>
      <c r="Q640" s="334">
        <f t="shared" si="28"/>
        <v>0</v>
      </c>
      <c r="R640" s="335" t="str">
        <f>VLOOKUP(F640,'3-Productie normen'!A:P,16,FALSE)</f>
        <v>S</v>
      </c>
      <c r="S640" s="335"/>
      <c r="U640" s="336">
        <f t="shared" si="29"/>
        <v>440.00000000000006</v>
      </c>
      <c r="V640" s="2"/>
    </row>
    <row r="641" spans="1:22" ht="14.1" customHeight="1">
      <c r="A641" s="75">
        <v>641</v>
      </c>
      <c r="B641" s="72" t="s">
        <v>44</v>
      </c>
      <c r="C641" s="539" t="s">
        <v>267</v>
      </c>
      <c r="D641" s="415" t="s">
        <v>991</v>
      </c>
      <c r="E641" s="72" t="s">
        <v>691</v>
      </c>
      <c r="F641" s="300" t="s">
        <v>106</v>
      </c>
      <c r="G641" s="72" t="s">
        <v>187</v>
      </c>
      <c r="H641" s="482" t="s">
        <v>188</v>
      </c>
      <c r="I641" s="537">
        <v>1.1000000000000001</v>
      </c>
      <c r="J641" s="526"/>
      <c r="K641" s="333">
        <f t="shared" si="27"/>
        <v>400</v>
      </c>
      <c r="L641" s="534">
        <v>200</v>
      </c>
      <c r="M641" s="540">
        <v>200</v>
      </c>
      <c r="N641" s="247" t="e">
        <f>IF(L641="nio",0,IF(L641&gt;0,L641*I641/P641,0))*VLOOKUP(B641,'2-Kosten per locatie'!$A$14:$C$31,3,FALSE)</f>
        <v>#DIV/0!</v>
      </c>
      <c r="O641" s="247" t="e">
        <f>IF(M641&gt;0,M641*I641/Q641,0)*VLOOKUP(B641,'2-Kosten per locatie'!$A$14:$C$31,3,FALSE)</f>
        <v>#DIV/0!</v>
      </c>
      <c r="P641" s="334">
        <f>IF(L641="nio",0,IF(L641&gt;0,VLOOKUP(F641,'3-Productie normen'!A:O,VLOOKUP(L641,'3-Productie normen'!$B$38:$C$48,2,FALSE),FALSE)))</f>
        <v>0</v>
      </c>
      <c r="Q641" s="334">
        <f t="shared" si="28"/>
        <v>0</v>
      </c>
      <c r="R641" s="335" t="str">
        <f>VLOOKUP(F641,'3-Productie normen'!A:P,16,FALSE)</f>
        <v>S</v>
      </c>
      <c r="S641" s="335"/>
      <c r="U641" s="336">
        <f t="shared" si="29"/>
        <v>440.00000000000006</v>
      </c>
      <c r="V641" s="2"/>
    </row>
    <row r="642" spans="1:22" ht="14.1" customHeight="1">
      <c r="A642" s="75">
        <v>642</v>
      </c>
      <c r="B642" s="72" t="s">
        <v>44</v>
      </c>
      <c r="C642" s="539" t="s">
        <v>267</v>
      </c>
      <c r="D642" s="415" t="s">
        <v>992</v>
      </c>
      <c r="E642" s="72" t="s">
        <v>691</v>
      </c>
      <c r="F642" s="72" t="s">
        <v>106</v>
      </c>
      <c r="G642" s="72" t="s">
        <v>187</v>
      </c>
      <c r="H642" s="482" t="s">
        <v>188</v>
      </c>
      <c r="I642" s="537">
        <v>1.1000000000000001</v>
      </c>
      <c r="J642" s="526"/>
      <c r="K642" s="333">
        <f t="shared" si="27"/>
        <v>400</v>
      </c>
      <c r="L642" s="534">
        <v>200</v>
      </c>
      <c r="M642" s="540">
        <v>200</v>
      </c>
      <c r="N642" s="247" t="e">
        <f>IF(L642="nio",0,IF(L642&gt;0,L642*I642/P642,0))*VLOOKUP(B642,'2-Kosten per locatie'!$A$14:$C$31,3,FALSE)</f>
        <v>#DIV/0!</v>
      </c>
      <c r="O642" s="247" t="e">
        <f>IF(M642&gt;0,M642*I642/Q642,0)*VLOOKUP(B642,'2-Kosten per locatie'!$A$14:$C$31,3,FALSE)</f>
        <v>#DIV/0!</v>
      </c>
      <c r="P642" s="334">
        <f>IF(L642="nio",0,IF(L642&gt;0,VLOOKUP(F642,'3-Productie normen'!A:O,VLOOKUP(L642,'3-Productie normen'!$B$38:$C$48,2,FALSE),FALSE)))</f>
        <v>0</v>
      </c>
      <c r="Q642" s="334">
        <f t="shared" si="28"/>
        <v>0</v>
      </c>
      <c r="R642" s="335" t="str">
        <f>VLOOKUP(F642,'3-Productie normen'!A:P,16,FALSE)</f>
        <v>S</v>
      </c>
      <c r="S642" s="335"/>
      <c r="U642" s="336">
        <f t="shared" si="29"/>
        <v>440.00000000000006</v>
      </c>
      <c r="V642" s="2"/>
    </row>
    <row r="643" spans="1:22" ht="14.1" customHeight="1">
      <c r="A643" s="75">
        <v>643</v>
      </c>
      <c r="B643" s="72" t="s">
        <v>44</v>
      </c>
      <c r="C643" s="539" t="s">
        <v>267</v>
      </c>
      <c r="D643" s="415" t="s">
        <v>993</v>
      </c>
      <c r="E643" s="72" t="s">
        <v>691</v>
      </c>
      <c r="F643" s="72" t="s">
        <v>106</v>
      </c>
      <c r="G643" s="72" t="s">
        <v>187</v>
      </c>
      <c r="H643" s="482" t="s">
        <v>188</v>
      </c>
      <c r="I643" s="537">
        <v>1.1000000000000001</v>
      </c>
      <c r="J643" s="526"/>
      <c r="K643" s="333">
        <f t="shared" si="27"/>
        <v>400</v>
      </c>
      <c r="L643" s="534">
        <v>200</v>
      </c>
      <c r="M643" s="540">
        <v>200</v>
      </c>
      <c r="N643" s="247" t="e">
        <f>IF(L643="nio",0,IF(L643&gt;0,L643*I643/P643,0))*VLOOKUP(B643,'2-Kosten per locatie'!$A$14:$C$31,3,FALSE)</f>
        <v>#DIV/0!</v>
      </c>
      <c r="O643" s="247" t="e">
        <f>IF(M643&gt;0,M643*I643/Q643,0)*VLOOKUP(B643,'2-Kosten per locatie'!$A$14:$C$31,3,FALSE)</f>
        <v>#DIV/0!</v>
      </c>
      <c r="P643" s="334">
        <f>IF(L643="nio",0,IF(L643&gt;0,VLOOKUP(F643,'3-Productie normen'!A:O,VLOOKUP(L643,'3-Productie normen'!$B$38:$C$48,2,FALSE),FALSE)))</f>
        <v>0</v>
      </c>
      <c r="Q643" s="334">
        <f t="shared" si="28"/>
        <v>0</v>
      </c>
      <c r="R643" s="335" t="str">
        <f>VLOOKUP(F643,'3-Productie normen'!A:P,16,FALSE)</f>
        <v>S</v>
      </c>
      <c r="S643" s="335"/>
      <c r="U643" s="336">
        <f t="shared" si="29"/>
        <v>440.00000000000006</v>
      </c>
      <c r="V643" s="2"/>
    </row>
    <row r="644" spans="1:22" ht="14.1" customHeight="1">
      <c r="A644" s="75">
        <v>644</v>
      </c>
      <c r="B644" s="72" t="s">
        <v>44</v>
      </c>
      <c r="C644" s="539" t="s">
        <v>267</v>
      </c>
      <c r="D644" s="415" t="s">
        <v>994</v>
      </c>
      <c r="E644" s="72" t="s">
        <v>691</v>
      </c>
      <c r="F644" s="72" t="s">
        <v>106</v>
      </c>
      <c r="G644" s="72" t="s">
        <v>187</v>
      </c>
      <c r="H644" s="482" t="s">
        <v>188</v>
      </c>
      <c r="I644" s="537">
        <v>1.1000000000000001</v>
      </c>
      <c r="J644" s="526"/>
      <c r="K644" s="333">
        <f t="shared" si="27"/>
        <v>400</v>
      </c>
      <c r="L644" s="534">
        <v>200</v>
      </c>
      <c r="M644" s="540">
        <v>200</v>
      </c>
      <c r="N644" s="247" t="e">
        <f>IF(L644="nio",0,IF(L644&gt;0,L644*I644/P644,0))*VLOOKUP(B644,'2-Kosten per locatie'!$A$14:$C$31,3,FALSE)</f>
        <v>#DIV/0!</v>
      </c>
      <c r="O644" s="247" t="e">
        <f>IF(M644&gt;0,M644*I644/Q644,0)*VLOOKUP(B644,'2-Kosten per locatie'!$A$14:$C$31,3,FALSE)</f>
        <v>#DIV/0!</v>
      </c>
      <c r="P644" s="334">
        <f>IF(L644="nio",0,IF(L644&gt;0,VLOOKUP(F644,'3-Productie normen'!A:O,VLOOKUP(L644,'3-Productie normen'!$B$38:$C$48,2,FALSE),FALSE)))</f>
        <v>0</v>
      </c>
      <c r="Q644" s="334">
        <f t="shared" si="28"/>
        <v>0</v>
      </c>
      <c r="R644" s="335" t="str">
        <f>VLOOKUP(F644,'3-Productie normen'!A:P,16,FALSE)</f>
        <v>S</v>
      </c>
      <c r="S644" s="335"/>
      <c r="U644" s="336">
        <f t="shared" si="29"/>
        <v>440.00000000000006</v>
      </c>
      <c r="V644" s="2"/>
    </row>
    <row r="645" spans="1:22" ht="14.1" customHeight="1">
      <c r="A645" s="75">
        <v>645</v>
      </c>
      <c r="B645" s="72" t="s">
        <v>44</v>
      </c>
      <c r="C645" s="539" t="s">
        <v>267</v>
      </c>
      <c r="D645" s="415" t="s">
        <v>995</v>
      </c>
      <c r="E645" s="72" t="s">
        <v>691</v>
      </c>
      <c r="F645" s="72" t="s">
        <v>106</v>
      </c>
      <c r="G645" s="72" t="s">
        <v>187</v>
      </c>
      <c r="H645" s="482" t="s">
        <v>188</v>
      </c>
      <c r="I645" s="537">
        <v>1.1000000000000001</v>
      </c>
      <c r="J645" s="526"/>
      <c r="K645" s="333">
        <f t="shared" si="27"/>
        <v>400</v>
      </c>
      <c r="L645" s="534">
        <v>200</v>
      </c>
      <c r="M645" s="540">
        <v>200</v>
      </c>
      <c r="N645" s="247" t="e">
        <f>IF(L645="nio",0,IF(L645&gt;0,L645*I645/P645,0))*VLOOKUP(B645,'2-Kosten per locatie'!$A$14:$C$31,3,FALSE)</f>
        <v>#DIV/0!</v>
      </c>
      <c r="O645" s="247" t="e">
        <f>IF(M645&gt;0,M645*I645/Q645,0)*VLOOKUP(B645,'2-Kosten per locatie'!$A$14:$C$31,3,FALSE)</f>
        <v>#DIV/0!</v>
      </c>
      <c r="P645" s="334">
        <f>IF(L645="nio",0,IF(L645&gt;0,VLOOKUP(F645,'3-Productie normen'!A:O,VLOOKUP(L645,'3-Productie normen'!$B$38:$C$48,2,FALSE),FALSE)))</f>
        <v>0</v>
      </c>
      <c r="Q645" s="334">
        <f t="shared" si="28"/>
        <v>0</v>
      </c>
      <c r="R645" s="335" t="str">
        <f>VLOOKUP(F645,'3-Productie normen'!A:P,16,FALSE)</f>
        <v>S</v>
      </c>
      <c r="S645" s="335"/>
      <c r="U645" s="336">
        <f t="shared" si="29"/>
        <v>440.00000000000006</v>
      </c>
      <c r="V645" s="2"/>
    </row>
    <row r="646" spans="1:22" ht="14.1" customHeight="1">
      <c r="A646" s="75">
        <v>646</v>
      </c>
      <c r="B646" s="72" t="s">
        <v>44</v>
      </c>
      <c r="C646" s="539" t="s">
        <v>267</v>
      </c>
      <c r="D646" s="415" t="s">
        <v>996</v>
      </c>
      <c r="E646" s="72" t="s">
        <v>691</v>
      </c>
      <c r="F646" s="300" t="s">
        <v>106</v>
      </c>
      <c r="G646" s="72" t="s">
        <v>187</v>
      </c>
      <c r="H646" s="482" t="s">
        <v>188</v>
      </c>
      <c r="I646" s="537">
        <v>1.1000000000000001</v>
      </c>
      <c r="J646" s="526"/>
      <c r="K646" s="333">
        <f t="shared" si="27"/>
        <v>400</v>
      </c>
      <c r="L646" s="534">
        <v>200</v>
      </c>
      <c r="M646" s="540">
        <v>200</v>
      </c>
      <c r="N646" s="247" t="e">
        <f>IF(L646="nio",0,IF(L646&gt;0,L646*I646/P646,0))*VLOOKUP(B646,'2-Kosten per locatie'!$A$14:$C$31,3,FALSE)</f>
        <v>#DIV/0!</v>
      </c>
      <c r="O646" s="247" t="e">
        <f>IF(M646&gt;0,M646*I646/Q646,0)*VLOOKUP(B646,'2-Kosten per locatie'!$A$14:$C$31,3,FALSE)</f>
        <v>#DIV/0!</v>
      </c>
      <c r="P646" s="334">
        <f>IF(L646="nio",0,IF(L646&gt;0,VLOOKUP(F646,'3-Productie normen'!A:O,VLOOKUP(L646,'3-Productie normen'!$B$38:$C$48,2,FALSE),FALSE)))</f>
        <v>0</v>
      </c>
      <c r="Q646" s="334">
        <f t="shared" si="28"/>
        <v>0</v>
      </c>
      <c r="R646" s="335" t="str">
        <f>VLOOKUP(F646,'3-Productie normen'!A:P,16,FALSE)</f>
        <v>S</v>
      </c>
      <c r="S646" s="335"/>
      <c r="U646" s="336">
        <f t="shared" si="29"/>
        <v>440.00000000000006</v>
      </c>
      <c r="V646" s="2"/>
    </row>
    <row r="647" spans="1:22" ht="14.1" customHeight="1">
      <c r="A647" s="75">
        <v>647</v>
      </c>
      <c r="B647" s="72" t="s">
        <v>44</v>
      </c>
      <c r="C647" s="539" t="s">
        <v>267</v>
      </c>
      <c r="D647" s="415" t="s">
        <v>997</v>
      </c>
      <c r="E647" s="72" t="s">
        <v>937</v>
      </c>
      <c r="F647" s="300" t="s">
        <v>106</v>
      </c>
      <c r="G647" s="72" t="s">
        <v>187</v>
      </c>
      <c r="H647" s="482" t="s">
        <v>188</v>
      </c>
      <c r="I647" s="537">
        <v>4.16</v>
      </c>
      <c r="J647" s="526"/>
      <c r="K647" s="333">
        <f t="shared" si="27"/>
        <v>400</v>
      </c>
      <c r="L647" s="534">
        <v>200</v>
      </c>
      <c r="M647" s="540">
        <v>200</v>
      </c>
      <c r="N647" s="247" t="e">
        <f>IF(L647="nio",0,IF(L647&gt;0,L647*I647/P647,0))*VLOOKUP(B647,'2-Kosten per locatie'!$A$14:$C$31,3,FALSE)</f>
        <v>#DIV/0!</v>
      </c>
      <c r="O647" s="247" t="e">
        <f>IF(M647&gt;0,M647*I647/Q647,0)*VLOOKUP(B647,'2-Kosten per locatie'!$A$14:$C$31,3,FALSE)</f>
        <v>#DIV/0!</v>
      </c>
      <c r="P647" s="334">
        <f>IF(L647="nio",0,IF(L647&gt;0,VLOOKUP(F647,'3-Productie normen'!A:O,VLOOKUP(L647,'3-Productie normen'!$B$38:$C$48,2,FALSE),FALSE)))</f>
        <v>0</v>
      </c>
      <c r="Q647" s="334">
        <f t="shared" si="28"/>
        <v>0</v>
      </c>
      <c r="R647" s="335" t="str">
        <f>VLOOKUP(F647,'3-Productie normen'!A:P,16,FALSE)</f>
        <v>S</v>
      </c>
      <c r="S647" s="335"/>
      <c r="U647" s="336">
        <f t="shared" si="29"/>
        <v>1664</v>
      </c>
      <c r="V647" s="2"/>
    </row>
    <row r="648" spans="1:22" ht="14.1" customHeight="1">
      <c r="A648" s="75">
        <v>648</v>
      </c>
      <c r="B648" s="72" t="s">
        <v>44</v>
      </c>
      <c r="C648" s="539" t="s">
        <v>267</v>
      </c>
      <c r="D648" s="415" t="s">
        <v>998</v>
      </c>
      <c r="E648" s="72" t="s">
        <v>929</v>
      </c>
      <c r="F648" s="72" t="s">
        <v>108</v>
      </c>
      <c r="G648" s="72" t="s">
        <v>139</v>
      </c>
      <c r="H648" s="482" t="s">
        <v>139</v>
      </c>
      <c r="I648" s="537">
        <v>20.399999999999999</v>
      </c>
      <c r="J648" s="526"/>
      <c r="K648" s="333">
        <f t="shared" ref="K648:K711" si="30">SUM(L648:M648)</f>
        <v>200</v>
      </c>
      <c r="L648" s="534">
        <v>200</v>
      </c>
      <c r="M648" s="540"/>
      <c r="N648" s="247" t="e">
        <f>IF(L648="nio",0,IF(L648&gt;0,L648*I648/P648,0))*VLOOKUP(B648,'2-Kosten per locatie'!$A$14:$C$31,3,FALSE)</f>
        <v>#DIV/0!</v>
      </c>
      <c r="O648" s="247">
        <f>IF(M648&gt;0,M648*I648/Q648,0)*VLOOKUP(B648,'2-Kosten per locatie'!$A$14:$C$31,3,FALSE)</f>
        <v>0</v>
      </c>
      <c r="P648" s="334">
        <f>IF(L648="nio",0,IF(L648&gt;0,VLOOKUP(F648,'3-Productie normen'!A:O,VLOOKUP(L648,'3-Productie normen'!$B$38:$C$48,2,FALSE),FALSE)))</f>
        <v>0</v>
      </c>
      <c r="Q648" s="334">
        <f t="shared" ref="Q648:Q711" si="31">IF(M648&gt;0,P648*$Q$8,0)</f>
        <v>0</v>
      </c>
      <c r="R648" s="335" t="str">
        <f>VLOOKUP(F648,'3-Productie normen'!A:P,16,FALSE)</f>
        <v>V</v>
      </c>
      <c r="S648" s="335"/>
      <c r="U648" s="336">
        <f t="shared" ref="U648:U711" si="32">K648*I648</f>
        <v>4079.9999999999995</v>
      </c>
      <c r="V648" s="2"/>
    </row>
    <row r="649" spans="1:22" ht="14.1" customHeight="1">
      <c r="A649" s="75">
        <v>649</v>
      </c>
      <c r="B649" s="72" t="s">
        <v>44</v>
      </c>
      <c r="C649" s="539" t="s">
        <v>267</v>
      </c>
      <c r="D649" s="415" t="s">
        <v>279</v>
      </c>
      <c r="E649" s="72" t="s">
        <v>633</v>
      </c>
      <c r="F649" s="72" t="s">
        <v>97</v>
      </c>
      <c r="G649" s="72" t="s">
        <v>139</v>
      </c>
      <c r="H649" s="482" t="s">
        <v>139</v>
      </c>
      <c r="I649" s="537">
        <v>19.100000000000001</v>
      </c>
      <c r="J649" s="526"/>
      <c r="K649" s="333">
        <f t="shared" si="30"/>
        <v>200</v>
      </c>
      <c r="L649" s="534">
        <v>200</v>
      </c>
      <c r="M649" s="540"/>
      <c r="N649" s="247" t="e">
        <f>IF(L649="nio",0,IF(L649&gt;0,L649*I649/P649,0))*VLOOKUP(B649,'2-Kosten per locatie'!$A$14:$C$31,3,FALSE)</f>
        <v>#DIV/0!</v>
      </c>
      <c r="O649" s="247">
        <f>IF(M649&gt;0,M649*I649/Q649,0)*VLOOKUP(B649,'2-Kosten per locatie'!$A$14:$C$31,3,FALSE)</f>
        <v>0</v>
      </c>
      <c r="P649" s="334">
        <f>IF(L649="nio",0,IF(L649&gt;0,VLOOKUP(F649,'3-Productie normen'!A:O,VLOOKUP(L649,'3-Productie normen'!$B$38:$C$48,2,FALSE),FALSE)))</f>
        <v>0</v>
      </c>
      <c r="Q649" s="334">
        <f t="shared" si="31"/>
        <v>0</v>
      </c>
      <c r="R649" s="335" t="str">
        <f>VLOOKUP(F649,'3-Productie normen'!A:P,16,FALSE)</f>
        <v>V</v>
      </c>
      <c r="S649" s="335"/>
      <c r="U649" s="336">
        <f t="shared" si="32"/>
        <v>3820.0000000000005</v>
      </c>
      <c r="V649" s="2"/>
    </row>
    <row r="650" spans="1:22" ht="14.1" customHeight="1">
      <c r="A650" s="75">
        <v>650</v>
      </c>
      <c r="B650" s="72" t="s">
        <v>44</v>
      </c>
      <c r="C650" s="539" t="s">
        <v>267</v>
      </c>
      <c r="D650" s="415" t="s">
        <v>999</v>
      </c>
      <c r="E650" s="72" t="s">
        <v>898</v>
      </c>
      <c r="F650" s="72" t="s">
        <v>108</v>
      </c>
      <c r="G650" s="72" t="s">
        <v>139</v>
      </c>
      <c r="H650" s="482" t="s">
        <v>139</v>
      </c>
      <c r="I650" s="537">
        <v>20.399999999999999</v>
      </c>
      <c r="J650" s="526"/>
      <c r="K650" s="333">
        <f t="shared" si="30"/>
        <v>200</v>
      </c>
      <c r="L650" s="534">
        <v>200</v>
      </c>
      <c r="M650" s="540"/>
      <c r="N650" s="247" t="e">
        <f>IF(L650="nio",0,IF(L650&gt;0,L650*I650/P650,0))*VLOOKUP(B650,'2-Kosten per locatie'!$A$14:$C$31,3,FALSE)</f>
        <v>#DIV/0!</v>
      </c>
      <c r="O650" s="247">
        <f>IF(M650&gt;0,M650*I650/Q650,0)*VLOOKUP(B650,'2-Kosten per locatie'!$A$14:$C$31,3,FALSE)</f>
        <v>0</v>
      </c>
      <c r="P650" s="334">
        <f>IF(L650="nio",0,IF(L650&gt;0,VLOOKUP(F650,'3-Productie normen'!A:O,VLOOKUP(L650,'3-Productie normen'!$B$38:$C$48,2,FALSE),FALSE)))</f>
        <v>0</v>
      </c>
      <c r="Q650" s="334">
        <f t="shared" si="31"/>
        <v>0</v>
      </c>
      <c r="R650" s="335" t="str">
        <f>VLOOKUP(F650,'3-Productie normen'!A:P,16,FALSE)</f>
        <v>V</v>
      </c>
      <c r="S650" s="335"/>
      <c r="U650" s="336">
        <f t="shared" si="32"/>
        <v>4079.9999999999995</v>
      </c>
      <c r="V650" s="2"/>
    </row>
    <row r="651" spans="1:22" ht="14.1" customHeight="1">
      <c r="A651" s="75">
        <v>651</v>
      </c>
      <c r="B651" s="72" t="s">
        <v>44</v>
      </c>
      <c r="C651" s="539" t="s">
        <v>267</v>
      </c>
      <c r="D651" s="415" t="s">
        <v>1000</v>
      </c>
      <c r="E651" s="72" t="s">
        <v>909</v>
      </c>
      <c r="F651" s="72" t="s">
        <v>106</v>
      </c>
      <c r="G651" s="72" t="s">
        <v>187</v>
      </c>
      <c r="H651" s="482" t="s">
        <v>188</v>
      </c>
      <c r="I651" s="537">
        <v>12.8</v>
      </c>
      <c r="J651" s="526"/>
      <c r="K651" s="333">
        <f t="shared" si="30"/>
        <v>400</v>
      </c>
      <c r="L651" s="534">
        <v>200</v>
      </c>
      <c r="M651" s="540">
        <v>200</v>
      </c>
      <c r="N651" s="247" t="e">
        <f>IF(L651="nio",0,IF(L651&gt;0,L651*I651/P651,0))*VLOOKUP(B651,'2-Kosten per locatie'!$A$14:$C$31,3,FALSE)</f>
        <v>#DIV/0!</v>
      </c>
      <c r="O651" s="247" t="e">
        <f>IF(M651&gt;0,M651*I651/Q651,0)*VLOOKUP(B651,'2-Kosten per locatie'!$A$14:$C$31,3,FALSE)</f>
        <v>#DIV/0!</v>
      </c>
      <c r="P651" s="334">
        <f>IF(L651="nio",0,IF(L651&gt;0,VLOOKUP(F651,'3-Productie normen'!A:O,VLOOKUP(L651,'3-Productie normen'!$B$38:$C$48,2,FALSE),FALSE)))</f>
        <v>0</v>
      </c>
      <c r="Q651" s="334">
        <f t="shared" si="31"/>
        <v>0</v>
      </c>
      <c r="R651" s="335" t="str">
        <f>VLOOKUP(F651,'3-Productie normen'!A:P,16,FALSE)</f>
        <v>S</v>
      </c>
      <c r="S651" s="335"/>
      <c r="U651" s="336">
        <f t="shared" si="32"/>
        <v>5120</v>
      </c>
      <c r="V651" s="2"/>
    </row>
    <row r="652" spans="1:22" ht="14.1" customHeight="1">
      <c r="A652" s="75">
        <v>652</v>
      </c>
      <c r="B652" s="72" t="s">
        <v>44</v>
      </c>
      <c r="C652" s="539" t="s">
        <v>267</v>
      </c>
      <c r="D652" s="415" t="s">
        <v>1001</v>
      </c>
      <c r="E652" s="72" t="s">
        <v>697</v>
      </c>
      <c r="F652" s="72" t="s">
        <v>106</v>
      </c>
      <c r="G652" s="72" t="s">
        <v>187</v>
      </c>
      <c r="H652" s="482" t="s">
        <v>188</v>
      </c>
      <c r="I652" s="537">
        <v>1</v>
      </c>
      <c r="J652" s="526"/>
      <c r="K652" s="333">
        <f t="shared" si="30"/>
        <v>400</v>
      </c>
      <c r="L652" s="534">
        <v>200</v>
      </c>
      <c r="M652" s="540">
        <v>200</v>
      </c>
      <c r="N652" s="247" t="e">
        <f>IF(L652="nio",0,IF(L652&gt;0,L652*I652/P652,0))*VLOOKUP(B652,'2-Kosten per locatie'!$A$14:$C$31,3,FALSE)</f>
        <v>#DIV/0!</v>
      </c>
      <c r="O652" s="247" t="e">
        <f>IF(M652&gt;0,M652*I652/Q652,0)*VLOOKUP(B652,'2-Kosten per locatie'!$A$14:$C$31,3,FALSE)</f>
        <v>#DIV/0!</v>
      </c>
      <c r="P652" s="334">
        <f>IF(L652="nio",0,IF(L652&gt;0,VLOOKUP(F652,'3-Productie normen'!A:O,VLOOKUP(L652,'3-Productie normen'!$B$38:$C$48,2,FALSE),FALSE)))</f>
        <v>0</v>
      </c>
      <c r="Q652" s="334">
        <f t="shared" si="31"/>
        <v>0</v>
      </c>
      <c r="R652" s="335" t="str">
        <f>VLOOKUP(F652,'3-Productie normen'!A:P,16,FALSE)</f>
        <v>S</v>
      </c>
      <c r="S652" s="335"/>
      <c r="U652" s="336">
        <f t="shared" si="32"/>
        <v>400</v>
      </c>
      <c r="V652" s="2"/>
    </row>
    <row r="653" spans="1:22" ht="14.1" customHeight="1">
      <c r="A653" s="75">
        <v>653</v>
      </c>
      <c r="B653" s="72" t="s">
        <v>44</v>
      </c>
      <c r="C653" s="539" t="s">
        <v>267</v>
      </c>
      <c r="D653" s="415" t="s">
        <v>281</v>
      </c>
      <c r="E653" s="72" t="s">
        <v>1002</v>
      </c>
      <c r="F653" s="300" t="s">
        <v>110</v>
      </c>
      <c r="G653" s="72" t="s">
        <v>241</v>
      </c>
      <c r="H653" s="482" t="s">
        <v>197</v>
      </c>
      <c r="I653" s="537">
        <v>9.1</v>
      </c>
      <c r="J653" s="526"/>
      <c r="K653" s="333">
        <f t="shared" si="30"/>
        <v>200</v>
      </c>
      <c r="L653" s="534">
        <v>200</v>
      </c>
      <c r="M653" s="534"/>
      <c r="N653" s="247" t="e">
        <f>IF(L653="nio",0,IF(L653&gt;0,L653*I653/P653,0))*VLOOKUP(B653,'2-Kosten per locatie'!$A$14:$C$31,3,FALSE)</f>
        <v>#DIV/0!</v>
      </c>
      <c r="O653" s="247">
        <f>IF(M653&gt;0,M653*I653/Q653,0)*VLOOKUP(B653,'2-Kosten per locatie'!$A$14:$C$31,3,FALSE)</f>
        <v>0</v>
      </c>
      <c r="P653" s="334">
        <f>IF(L653="nio",0,IF(L653&gt;0,VLOOKUP(F653,'3-Productie normen'!A:O,VLOOKUP(L653,'3-Productie normen'!$B$38:$C$48,2,FALSE),FALSE)))</f>
        <v>0</v>
      </c>
      <c r="Q653" s="334">
        <f t="shared" si="31"/>
        <v>0</v>
      </c>
      <c r="R653" s="335" t="str">
        <f>VLOOKUP(F653,'3-Productie normen'!A:P,16,FALSE)</f>
        <v>B</v>
      </c>
      <c r="S653" s="335"/>
      <c r="U653" s="336">
        <f t="shared" si="32"/>
        <v>1820</v>
      </c>
      <c r="V653" s="2"/>
    </row>
    <row r="654" spans="1:22" ht="14.1" customHeight="1">
      <c r="A654" s="75">
        <v>654</v>
      </c>
      <c r="B654" s="72" t="s">
        <v>44</v>
      </c>
      <c r="C654" s="539" t="s">
        <v>267</v>
      </c>
      <c r="D654" s="415" t="s">
        <v>1003</v>
      </c>
      <c r="E654" s="72" t="s">
        <v>1004</v>
      </c>
      <c r="F654" s="72" t="s">
        <v>99</v>
      </c>
      <c r="G654" s="72" t="s">
        <v>139</v>
      </c>
      <c r="H654" s="482" t="s">
        <v>139</v>
      </c>
      <c r="I654" s="537">
        <v>14.5</v>
      </c>
      <c r="J654" s="526"/>
      <c r="K654" s="333">
        <f t="shared" si="30"/>
        <v>200</v>
      </c>
      <c r="L654" s="534">
        <v>200</v>
      </c>
      <c r="M654" s="534"/>
      <c r="N654" s="247" t="e">
        <f>IF(L654="nio",0,IF(L654&gt;0,L654*I654/P654,0))*VLOOKUP(B654,'2-Kosten per locatie'!$A$14:$C$31,3,FALSE)</f>
        <v>#DIV/0!</v>
      </c>
      <c r="O654" s="247">
        <f>IF(M654&gt;0,M654*I654/Q654,0)*VLOOKUP(B654,'2-Kosten per locatie'!$A$14:$C$31,3,FALSE)</f>
        <v>0</v>
      </c>
      <c r="P654" s="334">
        <f>IF(L654="nio",0,IF(L654&gt;0,VLOOKUP(F654,'3-Productie normen'!A:O,VLOOKUP(L654,'3-Productie normen'!$B$38:$C$48,2,FALSE),FALSE)))</f>
        <v>0</v>
      </c>
      <c r="Q654" s="334">
        <f t="shared" si="31"/>
        <v>0</v>
      </c>
      <c r="R654" s="335" t="str">
        <f>VLOOKUP(F654,'3-Productie normen'!A:P,16,FALSE)</f>
        <v>S</v>
      </c>
      <c r="S654" s="335"/>
      <c r="U654" s="336">
        <f t="shared" si="32"/>
        <v>2900</v>
      </c>
      <c r="V654" s="2"/>
    </row>
    <row r="655" spans="1:22" ht="14.1" customHeight="1">
      <c r="A655" s="75">
        <v>655</v>
      </c>
      <c r="B655" s="72" t="s">
        <v>44</v>
      </c>
      <c r="C655" s="539" t="s">
        <v>267</v>
      </c>
      <c r="D655" s="415" t="s">
        <v>1005</v>
      </c>
      <c r="E655" s="72" t="s">
        <v>1006</v>
      </c>
      <c r="F655" s="316" t="s">
        <v>93</v>
      </c>
      <c r="G655" s="72" t="s">
        <v>187</v>
      </c>
      <c r="H655" s="482" t="s">
        <v>197</v>
      </c>
      <c r="I655" s="537">
        <v>2</v>
      </c>
      <c r="J655" s="526"/>
      <c r="K655" s="333">
        <f t="shared" si="30"/>
        <v>200</v>
      </c>
      <c r="L655" s="534">
        <v>200</v>
      </c>
      <c r="M655" s="534"/>
      <c r="N655" s="247" t="e">
        <f>IF(L655="nio",0,IF(L655&gt;0,L655*I655/P655,0))*VLOOKUP(B655,'2-Kosten per locatie'!$A$14:$C$31,3,FALSE)</f>
        <v>#DIV/0!</v>
      </c>
      <c r="O655" s="247">
        <f>IF(M655&gt;0,M655*I655/Q655,0)*VLOOKUP(B655,'2-Kosten per locatie'!$A$14:$C$31,3,FALSE)</f>
        <v>0</v>
      </c>
      <c r="P655" s="334">
        <f>IF(L655="nio",0,IF(L655&gt;0,VLOOKUP(F655,'3-Productie normen'!A:O,VLOOKUP(L655,'3-Productie normen'!$B$38:$C$48,2,FALSE),FALSE)))</f>
        <v>0</v>
      </c>
      <c r="Q655" s="334">
        <f t="shared" si="31"/>
        <v>0</v>
      </c>
      <c r="R655" s="335" t="str">
        <f>VLOOKUP(F655,'3-Productie normen'!A:P,16,FALSE)</f>
        <v>S</v>
      </c>
      <c r="S655" s="335"/>
      <c r="U655" s="336">
        <f t="shared" si="32"/>
        <v>400</v>
      </c>
      <c r="V655" s="2"/>
    </row>
    <row r="656" spans="1:22" ht="14.1" customHeight="1">
      <c r="A656" s="75">
        <v>656</v>
      </c>
      <c r="B656" s="72" t="s">
        <v>44</v>
      </c>
      <c r="C656" s="539" t="s">
        <v>267</v>
      </c>
      <c r="D656" s="415" t="s">
        <v>1007</v>
      </c>
      <c r="E656" s="72" t="s">
        <v>1006</v>
      </c>
      <c r="F656" s="316" t="s">
        <v>93</v>
      </c>
      <c r="G656" s="72" t="s">
        <v>187</v>
      </c>
      <c r="H656" s="482" t="s">
        <v>197</v>
      </c>
      <c r="I656" s="537">
        <v>2</v>
      </c>
      <c r="J656" s="526"/>
      <c r="K656" s="333">
        <f t="shared" si="30"/>
        <v>200</v>
      </c>
      <c r="L656" s="534">
        <v>200</v>
      </c>
      <c r="M656" s="534"/>
      <c r="N656" s="247" t="e">
        <f>IF(L656="nio",0,IF(L656&gt;0,L656*I656/P656,0))*VLOOKUP(B656,'2-Kosten per locatie'!$A$14:$C$31,3,FALSE)</f>
        <v>#DIV/0!</v>
      </c>
      <c r="O656" s="247">
        <f>IF(M656&gt;0,M656*I656/Q656,0)*VLOOKUP(B656,'2-Kosten per locatie'!$A$14:$C$31,3,FALSE)</f>
        <v>0</v>
      </c>
      <c r="P656" s="334">
        <f>IF(L656="nio",0,IF(L656&gt;0,VLOOKUP(F656,'3-Productie normen'!A:O,VLOOKUP(L656,'3-Productie normen'!$B$38:$C$48,2,FALSE),FALSE)))</f>
        <v>0</v>
      </c>
      <c r="Q656" s="334">
        <f t="shared" si="31"/>
        <v>0</v>
      </c>
      <c r="R656" s="335" t="str">
        <f>VLOOKUP(F656,'3-Productie normen'!A:P,16,FALSE)</f>
        <v>S</v>
      </c>
      <c r="S656" s="335"/>
      <c r="U656" s="336">
        <f t="shared" si="32"/>
        <v>400</v>
      </c>
      <c r="V656" s="2"/>
    </row>
    <row r="657" spans="1:22" ht="14.1" customHeight="1">
      <c r="A657" s="75">
        <v>657</v>
      </c>
      <c r="B657" s="72" t="s">
        <v>44</v>
      </c>
      <c r="C657" s="539" t="s">
        <v>509</v>
      </c>
      <c r="D657" s="415" t="s">
        <v>1008</v>
      </c>
      <c r="E657" s="72" t="s">
        <v>1006</v>
      </c>
      <c r="F657" s="316" t="s">
        <v>93</v>
      </c>
      <c r="G657" s="72" t="s">
        <v>187</v>
      </c>
      <c r="H657" s="482" t="s">
        <v>197</v>
      </c>
      <c r="I657" s="537">
        <v>2</v>
      </c>
      <c r="J657" s="526"/>
      <c r="K657" s="333">
        <f t="shared" si="30"/>
        <v>200</v>
      </c>
      <c r="L657" s="534">
        <v>200</v>
      </c>
      <c r="M657" s="534"/>
      <c r="N657" s="247" t="e">
        <f>IF(L657="nio",0,IF(L657&gt;0,L657*I657/P657,0))*VLOOKUP(B657,'2-Kosten per locatie'!$A$14:$C$31,3,FALSE)</f>
        <v>#DIV/0!</v>
      </c>
      <c r="O657" s="247">
        <f>IF(M657&gt;0,M657*I657/Q657,0)*VLOOKUP(B657,'2-Kosten per locatie'!$A$14:$C$31,3,FALSE)</f>
        <v>0</v>
      </c>
      <c r="P657" s="334">
        <f>IF(L657="nio",0,IF(L657&gt;0,VLOOKUP(F657,'3-Productie normen'!A:O,VLOOKUP(L657,'3-Productie normen'!$B$38:$C$48,2,FALSE),FALSE)))</f>
        <v>0</v>
      </c>
      <c r="Q657" s="334">
        <f t="shared" si="31"/>
        <v>0</v>
      </c>
      <c r="R657" s="335" t="str">
        <f>VLOOKUP(F657,'3-Productie normen'!A:P,16,FALSE)</f>
        <v>S</v>
      </c>
      <c r="S657" s="335"/>
      <c r="U657" s="336">
        <f t="shared" si="32"/>
        <v>400</v>
      </c>
      <c r="V657" s="2"/>
    </row>
    <row r="658" spans="1:22" ht="14.1" customHeight="1">
      <c r="A658" s="75">
        <v>658</v>
      </c>
      <c r="B658" s="72" t="s">
        <v>44</v>
      </c>
      <c r="C658" s="539" t="s">
        <v>509</v>
      </c>
      <c r="D658" s="415" t="s">
        <v>1009</v>
      </c>
      <c r="E658" s="72" t="s">
        <v>832</v>
      </c>
      <c r="F658" s="300" t="s">
        <v>111</v>
      </c>
      <c r="G658" s="72" t="s">
        <v>205</v>
      </c>
      <c r="H658" s="482" t="s">
        <v>197</v>
      </c>
      <c r="I658" s="537">
        <v>0</v>
      </c>
      <c r="J658" s="526"/>
      <c r="K658" s="333">
        <f t="shared" si="30"/>
        <v>0</v>
      </c>
      <c r="L658" s="534" t="s">
        <v>148</v>
      </c>
      <c r="M658" s="534"/>
      <c r="N658" s="247">
        <f>IF(L658="nio",0,IF(L658&gt;0,L658*I658/P658,0))*VLOOKUP(B658,'2-Kosten per locatie'!$A$14:$C$31,3,FALSE)</f>
        <v>0</v>
      </c>
      <c r="O658" s="247">
        <f>IF(M658&gt;0,M658*I658/Q658,0)*VLOOKUP(B658,'2-Kosten per locatie'!$A$14:$C$31,3,FALSE)</f>
        <v>0</v>
      </c>
      <c r="P658" s="334">
        <f>IF(L658="nio",0,IF(L658&gt;0,VLOOKUP(F658,'3-Productie normen'!A:O,VLOOKUP(L658,'3-Productie normen'!$B$38:$C$48,2,FALSE),FALSE)))</f>
        <v>0</v>
      </c>
      <c r="Q658" s="334">
        <f t="shared" si="31"/>
        <v>0</v>
      </c>
      <c r="R658" s="335" t="str">
        <f>VLOOKUP(F658,'3-Productie normen'!A:P,16,FALSE)</f>
        <v>nvt</v>
      </c>
      <c r="S658" s="335"/>
      <c r="U658" s="336">
        <f t="shared" si="32"/>
        <v>0</v>
      </c>
      <c r="V658" s="2"/>
    </row>
    <row r="659" spans="1:22" ht="14.1" customHeight="1">
      <c r="A659" s="75">
        <v>659</v>
      </c>
      <c r="B659" s="72" t="s">
        <v>44</v>
      </c>
      <c r="C659" s="539" t="s">
        <v>509</v>
      </c>
      <c r="D659" s="415" t="s">
        <v>1010</v>
      </c>
      <c r="E659" s="72" t="s">
        <v>832</v>
      </c>
      <c r="F659" s="300" t="s">
        <v>111</v>
      </c>
      <c r="G659" s="72" t="s">
        <v>205</v>
      </c>
      <c r="H659" s="482" t="s">
        <v>197</v>
      </c>
      <c r="I659" s="537">
        <v>0</v>
      </c>
      <c r="J659" s="526"/>
      <c r="K659" s="333">
        <f t="shared" si="30"/>
        <v>0</v>
      </c>
      <c r="L659" s="534" t="s">
        <v>148</v>
      </c>
      <c r="M659" s="534"/>
      <c r="N659" s="247">
        <f>IF(L659="nio",0,IF(L659&gt;0,L659*I659/P659,0))*VLOOKUP(B659,'2-Kosten per locatie'!$A$14:$C$31,3,FALSE)</f>
        <v>0</v>
      </c>
      <c r="O659" s="247">
        <f>IF(M659&gt;0,M659*I659/Q659,0)*VLOOKUP(B659,'2-Kosten per locatie'!$A$14:$C$31,3,FALSE)</f>
        <v>0</v>
      </c>
      <c r="P659" s="334">
        <f>IF(L659="nio",0,IF(L659&gt;0,VLOOKUP(F659,'3-Productie normen'!A:O,VLOOKUP(L659,'3-Productie normen'!$B$38:$C$48,2,FALSE),FALSE)))</f>
        <v>0</v>
      </c>
      <c r="Q659" s="334">
        <f t="shared" si="31"/>
        <v>0</v>
      </c>
      <c r="R659" s="335" t="str">
        <f>VLOOKUP(F659,'3-Productie normen'!A:P,16,FALSE)</f>
        <v>nvt</v>
      </c>
      <c r="S659" s="335"/>
      <c r="U659" s="336">
        <f t="shared" si="32"/>
        <v>0</v>
      </c>
      <c r="V659" s="2"/>
    </row>
    <row r="660" spans="1:22" ht="14.1" customHeight="1">
      <c r="A660" s="75">
        <v>660</v>
      </c>
      <c r="B660" s="72" t="s">
        <v>44</v>
      </c>
      <c r="C660" s="539" t="s">
        <v>509</v>
      </c>
      <c r="D660" s="415" t="s">
        <v>1011</v>
      </c>
      <c r="E660" s="72" t="s">
        <v>832</v>
      </c>
      <c r="F660" s="300" t="s">
        <v>111</v>
      </c>
      <c r="G660" s="72" t="s">
        <v>205</v>
      </c>
      <c r="H660" s="482" t="s">
        <v>197</v>
      </c>
      <c r="I660" s="537">
        <v>0</v>
      </c>
      <c r="J660" s="526"/>
      <c r="K660" s="333">
        <f t="shared" si="30"/>
        <v>0</v>
      </c>
      <c r="L660" s="534" t="s">
        <v>148</v>
      </c>
      <c r="M660" s="534"/>
      <c r="N660" s="247">
        <f>IF(L660="nio",0,IF(L660&gt;0,L660*I660/P660,0))*VLOOKUP(B660,'2-Kosten per locatie'!$A$14:$C$31,3,FALSE)</f>
        <v>0</v>
      </c>
      <c r="O660" s="247">
        <f>IF(M660&gt;0,M660*I660/Q660,0)*VLOOKUP(B660,'2-Kosten per locatie'!$A$14:$C$31,3,FALSE)</f>
        <v>0</v>
      </c>
      <c r="P660" s="334">
        <f>IF(L660="nio",0,IF(L660&gt;0,VLOOKUP(F660,'3-Productie normen'!A:O,VLOOKUP(L660,'3-Productie normen'!$B$38:$C$48,2,FALSE),FALSE)))</f>
        <v>0</v>
      </c>
      <c r="Q660" s="334">
        <f t="shared" si="31"/>
        <v>0</v>
      </c>
      <c r="R660" s="335" t="str">
        <f>VLOOKUP(F660,'3-Productie normen'!A:P,16,FALSE)</f>
        <v>nvt</v>
      </c>
      <c r="S660" s="335"/>
      <c r="U660" s="336">
        <f t="shared" si="32"/>
        <v>0</v>
      </c>
      <c r="V660" s="2"/>
    </row>
    <row r="661" spans="1:22" ht="14.1" customHeight="1">
      <c r="A661" s="75">
        <v>661</v>
      </c>
      <c r="B661" s="72" t="s">
        <v>44</v>
      </c>
      <c r="C661" s="539" t="s">
        <v>509</v>
      </c>
      <c r="D661" s="415" t="s">
        <v>1012</v>
      </c>
      <c r="E661" s="72" t="s">
        <v>832</v>
      </c>
      <c r="F661" s="300" t="s">
        <v>111</v>
      </c>
      <c r="G661" s="72" t="s">
        <v>205</v>
      </c>
      <c r="H661" s="482" t="s">
        <v>197</v>
      </c>
      <c r="I661" s="537">
        <v>0</v>
      </c>
      <c r="J661" s="526"/>
      <c r="K661" s="333">
        <f t="shared" si="30"/>
        <v>0</v>
      </c>
      <c r="L661" s="534" t="s">
        <v>148</v>
      </c>
      <c r="M661" s="534"/>
      <c r="N661" s="247">
        <f>IF(L661="nio",0,IF(L661&gt;0,L661*I661/P661,0))*VLOOKUP(B661,'2-Kosten per locatie'!$A$14:$C$31,3,FALSE)</f>
        <v>0</v>
      </c>
      <c r="O661" s="247">
        <f>IF(M661&gt;0,M661*I661/Q661,0)*VLOOKUP(B661,'2-Kosten per locatie'!$A$14:$C$31,3,FALSE)</f>
        <v>0</v>
      </c>
      <c r="P661" s="334">
        <f>IF(L661="nio",0,IF(L661&gt;0,VLOOKUP(F661,'3-Productie normen'!A:O,VLOOKUP(L661,'3-Productie normen'!$B$38:$C$48,2,FALSE),FALSE)))</f>
        <v>0</v>
      </c>
      <c r="Q661" s="334">
        <f t="shared" si="31"/>
        <v>0</v>
      </c>
      <c r="R661" s="335" t="str">
        <f>VLOOKUP(F661,'3-Productie normen'!A:P,16,FALSE)</f>
        <v>nvt</v>
      </c>
      <c r="S661" s="335"/>
      <c r="U661" s="336">
        <f t="shared" si="32"/>
        <v>0</v>
      </c>
      <c r="V661" s="2"/>
    </row>
    <row r="662" spans="1:22" ht="14.1" customHeight="1">
      <c r="A662" s="75">
        <v>662</v>
      </c>
      <c r="B662" s="72" t="s">
        <v>44</v>
      </c>
      <c r="C662" s="539" t="s">
        <v>509</v>
      </c>
      <c r="D662" s="415" t="s">
        <v>1013</v>
      </c>
      <c r="E662" s="72" t="s">
        <v>1014</v>
      </c>
      <c r="F662" s="300" t="s">
        <v>103</v>
      </c>
      <c r="G662" s="72" t="s">
        <v>139</v>
      </c>
      <c r="H662" s="482" t="s">
        <v>139</v>
      </c>
      <c r="I662" s="537">
        <v>426.6</v>
      </c>
      <c r="J662" s="526"/>
      <c r="K662" s="333">
        <f t="shared" si="30"/>
        <v>200</v>
      </c>
      <c r="L662" s="534">
        <v>200</v>
      </c>
      <c r="M662" s="534"/>
      <c r="N662" s="247" t="e">
        <f>IF(L662="nio",0,IF(L662&gt;0,L662*I662/P662,0))*VLOOKUP(B662,'2-Kosten per locatie'!$A$14:$C$31,3,FALSE)</f>
        <v>#DIV/0!</v>
      </c>
      <c r="O662" s="247">
        <f>IF(M662&gt;0,M662*I662/Q662,0)*VLOOKUP(B662,'2-Kosten per locatie'!$A$14:$C$31,3,FALSE)</f>
        <v>0</v>
      </c>
      <c r="P662" s="334">
        <f>IF(L662="nio",0,IF(L662&gt;0,VLOOKUP(F662,'3-Productie normen'!A:O,VLOOKUP(L662,'3-Productie normen'!$B$38:$C$48,2,FALSE),FALSE)))</f>
        <v>0</v>
      </c>
      <c r="Q662" s="334">
        <f t="shared" si="31"/>
        <v>0</v>
      </c>
      <c r="R662" s="335" t="str">
        <f>VLOOKUP(F662,'3-Productie normen'!A:P,16,FALSE)</f>
        <v>L</v>
      </c>
      <c r="S662" s="335"/>
      <c r="U662" s="336">
        <f t="shared" si="32"/>
        <v>85320</v>
      </c>
      <c r="V662" s="2"/>
    </row>
    <row r="663" spans="1:22" ht="14.1" customHeight="1">
      <c r="A663" s="75">
        <v>663</v>
      </c>
      <c r="B663" s="72" t="s">
        <v>44</v>
      </c>
      <c r="C663" s="539" t="s">
        <v>509</v>
      </c>
      <c r="D663" s="415" t="s">
        <v>1015</v>
      </c>
      <c r="E663" s="72" t="s">
        <v>1016</v>
      </c>
      <c r="F663" s="72" t="s">
        <v>110</v>
      </c>
      <c r="G663" s="72" t="s">
        <v>139</v>
      </c>
      <c r="H663" s="482" t="s">
        <v>139</v>
      </c>
      <c r="I663" s="537">
        <v>31.7</v>
      </c>
      <c r="J663" s="526"/>
      <c r="K663" s="333">
        <f t="shared" si="30"/>
        <v>200</v>
      </c>
      <c r="L663" s="534">
        <v>200</v>
      </c>
      <c r="M663" s="534"/>
      <c r="N663" s="247" t="e">
        <f>IF(L663="nio",0,IF(L663&gt;0,L663*I663/P663,0))*VLOOKUP(B663,'2-Kosten per locatie'!$A$14:$C$31,3,FALSE)</f>
        <v>#DIV/0!</v>
      </c>
      <c r="O663" s="247">
        <f>IF(M663&gt;0,M663*I663/Q663,0)*VLOOKUP(B663,'2-Kosten per locatie'!$A$14:$C$31,3,FALSE)</f>
        <v>0</v>
      </c>
      <c r="P663" s="334">
        <f>IF(L663="nio",0,IF(L663&gt;0,VLOOKUP(F663,'3-Productie normen'!A:O,VLOOKUP(L663,'3-Productie normen'!$B$38:$C$48,2,FALSE),FALSE)))</f>
        <v>0</v>
      </c>
      <c r="Q663" s="334">
        <f t="shared" si="31"/>
        <v>0</v>
      </c>
      <c r="R663" s="335" t="str">
        <f>VLOOKUP(F663,'3-Productie normen'!A:P,16,FALSE)</f>
        <v>B</v>
      </c>
      <c r="S663" s="335"/>
      <c r="U663" s="336">
        <f t="shared" si="32"/>
        <v>6340</v>
      </c>
      <c r="V663" s="2"/>
    </row>
    <row r="664" spans="1:22" ht="14.1" customHeight="1">
      <c r="A664" s="75">
        <v>664</v>
      </c>
      <c r="B664" s="72" t="s">
        <v>44</v>
      </c>
      <c r="C664" s="539" t="s">
        <v>509</v>
      </c>
      <c r="D664" s="415" t="s">
        <v>1017</v>
      </c>
      <c r="E664" s="72" t="s">
        <v>941</v>
      </c>
      <c r="F664" s="72" t="s">
        <v>100</v>
      </c>
      <c r="G664" s="72" t="s">
        <v>139</v>
      </c>
      <c r="H664" s="482" t="s">
        <v>139</v>
      </c>
      <c r="I664" s="537">
        <v>54.9</v>
      </c>
      <c r="J664" s="526"/>
      <c r="K664" s="333">
        <f t="shared" si="30"/>
        <v>200</v>
      </c>
      <c r="L664" s="534">
        <v>200</v>
      </c>
      <c r="M664" s="534"/>
      <c r="N664" s="247" t="e">
        <f>IF(L664="nio",0,IF(L664&gt;0,L664*I664/P664,0))*VLOOKUP(B664,'2-Kosten per locatie'!$A$14:$C$31,3,FALSE)</f>
        <v>#DIV/0!</v>
      </c>
      <c r="O664" s="247">
        <f>IF(M664&gt;0,M664*I664/Q664,0)*VLOOKUP(B664,'2-Kosten per locatie'!$A$14:$C$31,3,FALSE)</f>
        <v>0</v>
      </c>
      <c r="P664" s="334">
        <f>IF(L664="nio",0,IF(L664&gt;0,VLOOKUP(F664,'3-Productie normen'!A:O,VLOOKUP(L664,'3-Productie normen'!$B$38:$C$48,2,FALSE),FALSE)))</f>
        <v>0</v>
      </c>
      <c r="Q664" s="334">
        <f t="shared" si="31"/>
        <v>0</v>
      </c>
      <c r="R664" s="335" t="str">
        <f>VLOOKUP(F664,'3-Productie normen'!A:P,16,FALSE)</f>
        <v>L</v>
      </c>
      <c r="S664" s="335"/>
      <c r="U664" s="336">
        <f t="shared" si="32"/>
        <v>10980</v>
      </c>
      <c r="V664" s="2"/>
    </row>
    <row r="665" spans="1:22" ht="14.1" customHeight="1">
      <c r="A665" s="75">
        <v>665</v>
      </c>
      <c r="B665" s="72" t="s">
        <v>44</v>
      </c>
      <c r="C665" s="539" t="s">
        <v>509</v>
      </c>
      <c r="D665" s="415" t="s">
        <v>1018</v>
      </c>
      <c r="E665" s="72" t="s">
        <v>639</v>
      </c>
      <c r="F665" s="300" t="s">
        <v>111</v>
      </c>
      <c r="G665" s="72" t="s">
        <v>139</v>
      </c>
      <c r="H665" s="482" t="s">
        <v>139</v>
      </c>
      <c r="I665" s="537">
        <v>3.2</v>
      </c>
      <c r="J665" s="526"/>
      <c r="K665" s="333">
        <f t="shared" si="30"/>
        <v>0</v>
      </c>
      <c r="L665" s="534" t="s">
        <v>148</v>
      </c>
      <c r="M665" s="534"/>
      <c r="N665" s="247">
        <f>IF(L665="nio",0,IF(L665&gt;0,L665*I665/P665,0))*VLOOKUP(B665,'2-Kosten per locatie'!$A$14:$C$31,3,FALSE)</f>
        <v>0</v>
      </c>
      <c r="O665" s="247">
        <f>IF(M665&gt;0,M665*I665/Q665,0)*VLOOKUP(B665,'2-Kosten per locatie'!$A$14:$C$31,3,FALSE)</f>
        <v>0</v>
      </c>
      <c r="P665" s="334">
        <f>IF(L665="nio",0,IF(L665&gt;0,VLOOKUP(F665,'3-Productie normen'!A:O,VLOOKUP(L665,'3-Productie normen'!$B$38:$C$48,2,FALSE),FALSE)))</f>
        <v>0</v>
      </c>
      <c r="Q665" s="334">
        <f t="shared" si="31"/>
        <v>0</v>
      </c>
      <c r="R665" s="335" t="str">
        <f>VLOOKUP(F665,'3-Productie normen'!A:P,16,FALSE)</f>
        <v>nvt</v>
      </c>
      <c r="S665" s="335"/>
      <c r="U665" s="336">
        <f t="shared" si="32"/>
        <v>0</v>
      </c>
      <c r="V665" s="2"/>
    </row>
    <row r="666" spans="1:22" ht="14.1" customHeight="1">
      <c r="A666" s="75">
        <v>666</v>
      </c>
      <c r="B666" s="72" t="s">
        <v>44</v>
      </c>
      <c r="C666" s="539" t="s">
        <v>509</v>
      </c>
      <c r="D666" s="415" t="s">
        <v>1019</v>
      </c>
      <c r="E666" s="72" t="s">
        <v>941</v>
      </c>
      <c r="F666" s="72" t="s">
        <v>100</v>
      </c>
      <c r="G666" s="72" t="s">
        <v>241</v>
      </c>
      <c r="H666" s="482" t="s">
        <v>197</v>
      </c>
      <c r="I666" s="537">
        <v>50.4</v>
      </c>
      <c r="J666" s="526"/>
      <c r="K666" s="333">
        <f t="shared" si="30"/>
        <v>200</v>
      </c>
      <c r="L666" s="534">
        <v>200</v>
      </c>
      <c r="M666" s="534"/>
      <c r="N666" s="247" t="e">
        <f>IF(L666="nio",0,IF(L666&gt;0,L666*I666/P666,0))*VLOOKUP(B666,'2-Kosten per locatie'!$A$14:$C$31,3,FALSE)</f>
        <v>#DIV/0!</v>
      </c>
      <c r="O666" s="247">
        <f>IF(M666&gt;0,M666*I666/Q666,0)*VLOOKUP(B666,'2-Kosten per locatie'!$A$14:$C$31,3,FALSE)</f>
        <v>0</v>
      </c>
      <c r="P666" s="334">
        <f>IF(L666="nio",0,IF(L666&gt;0,VLOOKUP(F666,'3-Productie normen'!A:O,VLOOKUP(L666,'3-Productie normen'!$B$38:$C$48,2,FALSE),FALSE)))</f>
        <v>0</v>
      </c>
      <c r="Q666" s="334">
        <f t="shared" si="31"/>
        <v>0</v>
      </c>
      <c r="R666" s="335" t="str">
        <f>VLOOKUP(F666,'3-Productie normen'!A:P,16,FALSE)</f>
        <v>L</v>
      </c>
      <c r="S666" s="335"/>
      <c r="U666" s="336">
        <f t="shared" si="32"/>
        <v>10080</v>
      </c>
      <c r="V666" s="2"/>
    </row>
    <row r="667" spans="1:22" ht="14.1" customHeight="1">
      <c r="A667" s="75">
        <v>667</v>
      </c>
      <c r="B667" s="72" t="s">
        <v>44</v>
      </c>
      <c r="C667" s="539" t="s">
        <v>509</v>
      </c>
      <c r="D667" s="415" t="s">
        <v>1020</v>
      </c>
      <c r="E667" s="72" t="s">
        <v>1021</v>
      </c>
      <c r="F667" s="300" t="s">
        <v>103</v>
      </c>
      <c r="G667" s="72" t="s">
        <v>139</v>
      </c>
      <c r="H667" s="482" t="s">
        <v>139</v>
      </c>
      <c r="I667" s="537">
        <v>106.1</v>
      </c>
      <c r="J667" s="526"/>
      <c r="K667" s="333">
        <f t="shared" si="30"/>
        <v>200</v>
      </c>
      <c r="L667" s="534">
        <v>200</v>
      </c>
      <c r="M667" s="534"/>
      <c r="N667" s="247" t="e">
        <f>IF(L667="nio",0,IF(L667&gt;0,L667*I667/P667,0))*VLOOKUP(B667,'2-Kosten per locatie'!$A$14:$C$31,3,FALSE)</f>
        <v>#DIV/0!</v>
      </c>
      <c r="O667" s="247">
        <f>IF(M667&gt;0,M667*I667/Q667,0)*VLOOKUP(B667,'2-Kosten per locatie'!$A$14:$C$31,3,FALSE)</f>
        <v>0</v>
      </c>
      <c r="P667" s="334">
        <f>IF(L667="nio",0,IF(L667&gt;0,VLOOKUP(F667,'3-Productie normen'!A:O,VLOOKUP(L667,'3-Productie normen'!$B$38:$C$48,2,FALSE),FALSE)))</f>
        <v>0</v>
      </c>
      <c r="Q667" s="334">
        <f t="shared" si="31"/>
        <v>0</v>
      </c>
      <c r="R667" s="335" t="str">
        <f>VLOOKUP(F667,'3-Productie normen'!A:P,16,FALSE)</f>
        <v>L</v>
      </c>
      <c r="S667" s="335"/>
      <c r="U667" s="336">
        <f t="shared" si="32"/>
        <v>21220</v>
      </c>
      <c r="V667" s="2"/>
    </row>
    <row r="668" spans="1:22" ht="14.1" customHeight="1">
      <c r="A668" s="75">
        <v>668</v>
      </c>
      <c r="B668" s="72" t="s">
        <v>44</v>
      </c>
      <c r="C668" s="539" t="s">
        <v>509</v>
      </c>
      <c r="D668" s="415" t="s">
        <v>1022</v>
      </c>
      <c r="E668" s="72" t="s">
        <v>1023</v>
      </c>
      <c r="F668" s="72" t="s">
        <v>99</v>
      </c>
      <c r="G668" s="72" t="s">
        <v>187</v>
      </c>
      <c r="H668" s="482" t="s">
        <v>197</v>
      </c>
      <c r="I668" s="537">
        <v>8.9</v>
      </c>
      <c r="J668" s="526"/>
      <c r="K668" s="333">
        <f t="shared" si="30"/>
        <v>200</v>
      </c>
      <c r="L668" s="534">
        <v>200</v>
      </c>
      <c r="M668" s="534"/>
      <c r="N668" s="247" t="e">
        <f>IF(L668="nio",0,IF(L668&gt;0,L668*I668/P668,0))*VLOOKUP(B668,'2-Kosten per locatie'!$A$14:$C$31,3,FALSE)</f>
        <v>#DIV/0!</v>
      </c>
      <c r="O668" s="247">
        <f>IF(M668&gt;0,M668*I668/Q668,0)*VLOOKUP(B668,'2-Kosten per locatie'!$A$14:$C$31,3,FALSE)</f>
        <v>0</v>
      </c>
      <c r="P668" s="334">
        <f>IF(L668="nio",0,IF(L668&gt;0,VLOOKUP(F668,'3-Productie normen'!A:O,VLOOKUP(L668,'3-Productie normen'!$B$38:$C$48,2,FALSE),FALSE)))</f>
        <v>0</v>
      </c>
      <c r="Q668" s="334">
        <f t="shared" si="31"/>
        <v>0</v>
      </c>
      <c r="R668" s="335" t="str">
        <f>VLOOKUP(F668,'3-Productie normen'!A:P,16,FALSE)</f>
        <v>S</v>
      </c>
      <c r="S668" s="335"/>
      <c r="U668" s="336">
        <f t="shared" si="32"/>
        <v>1780</v>
      </c>
      <c r="V668" s="2"/>
    </row>
    <row r="669" spans="1:22" ht="14.1" customHeight="1">
      <c r="A669" s="75">
        <v>669</v>
      </c>
      <c r="B669" s="72" t="s">
        <v>44</v>
      </c>
      <c r="C669" s="539" t="s">
        <v>509</v>
      </c>
      <c r="D669" s="415" t="s">
        <v>1024</v>
      </c>
      <c r="E669" s="72" t="s">
        <v>1021</v>
      </c>
      <c r="F669" s="300" t="s">
        <v>103</v>
      </c>
      <c r="G669" s="72" t="s">
        <v>139</v>
      </c>
      <c r="H669" s="482" t="s">
        <v>139</v>
      </c>
      <c r="I669" s="537">
        <v>119</v>
      </c>
      <c r="J669" s="526"/>
      <c r="K669" s="333">
        <f t="shared" si="30"/>
        <v>200</v>
      </c>
      <c r="L669" s="534">
        <v>200</v>
      </c>
      <c r="M669" s="534"/>
      <c r="N669" s="247" t="e">
        <f>IF(L669="nio",0,IF(L669&gt;0,L669*I669/P669,0))*VLOOKUP(B669,'2-Kosten per locatie'!$A$14:$C$31,3,FALSE)</f>
        <v>#DIV/0!</v>
      </c>
      <c r="O669" s="247">
        <f>IF(M669&gt;0,M669*I669/Q669,0)*VLOOKUP(B669,'2-Kosten per locatie'!$A$14:$C$31,3,FALSE)</f>
        <v>0</v>
      </c>
      <c r="P669" s="334">
        <f>IF(L669="nio",0,IF(L669&gt;0,VLOOKUP(F669,'3-Productie normen'!A:O,VLOOKUP(L669,'3-Productie normen'!$B$38:$C$48,2,FALSE),FALSE)))</f>
        <v>0</v>
      </c>
      <c r="Q669" s="334">
        <f t="shared" si="31"/>
        <v>0</v>
      </c>
      <c r="R669" s="335" t="str">
        <f>VLOOKUP(F669,'3-Productie normen'!A:P,16,FALSE)</f>
        <v>L</v>
      </c>
      <c r="S669" s="335"/>
      <c r="U669" s="336">
        <f t="shared" si="32"/>
        <v>23800</v>
      </c>
      <c r="V669" s="2"/>
    </row>
    <row r="670" spans="1:22" ht="14.1" customHeight="1">
      <c r="A670" s="75">
        <v>670</v>
      </c>
      <c r="B670" s="72" t="s">
        <v>44</v>
      </c>
      <c r="C670" s="539" t="s">
        <v>509</v>
      </c>
      <c r="D670" s="415" t="s">
        <v>1025</v>
      </c>
      <c r="E670" s="72" t="s">
        <v>1023</v>
      </c>
      <c r="F670" s="72" t="s">
        <v>99</v>
      </c>
      <c r="G670" s="72" t="s">
        <v>187</v>
      </c>
      <c r="H670" s="482" t="s">
        <v>197</v>
      </c>
      <c r="I670" s="537">
        <v>9</v>
      </c>
      <c r="J670" s="526"/>
      <c r="K670" s="333">
        <f t="shared" si="30"/>
        <v>200</v>
      </c>
      <c r="L670" s="534">
        <v>200</v>
      </c>
      <c r="M670" s="534"/>
      <c r="N670" s="247" t="e">
        <f>IF(L670="nio",0,IF(L670&gt;0,L670*I670/P670,0))*VLOOKUP(B670,'2-Kosten per locatie'!$A$14:$C$31,3,FALSE)</f>
        <v>#DIV/0!</v>
      </c>
      <c r="O670" s="247">
        <f>IF(M670&gt;0,M670*I670/Q670,0)*VLOOKUP(B670,'2-Kosten per locatie'!$A$14:$C$31,3,FALSE)</f>
        <v>0</v>
      </c>
      <c r="P670" s="334">
        <f>IF(L670="nio",0,IF(L670&gt;0,VLOOKUP(F670,'3-Productie normen'!A:O,VLOOKUP(L670,'3-Productie normen'!$B$38:$C$48,2,FALSE),FALSE)))</f>
        <v>0</v>
      </c>
      <c r="Q670" s="334">
        <f t="shared" si="31"/>
        <v>0</v>
      </c>
      <c r="R670" s="335" t="str">
        <f>VLOOKUP(F670,'3-Productie normen'!A:P,16,FALSE)</f>
        <v>S</v>
      </c>
      <c r="S670" s="335"/>
      <c r="U670" s="336">
        <f t="shared" si="32"/>
        <v>1800</v>
      </c>
      <c r="V670" s="2"/>
    </row>
    <row r="671" spans="1:22" ht="14.1" customHeight="1">
      <c r="A671" s="75">
        <v>671</v>
      </c>
      <c r="B671" s="72" t="s">
        <v>44</v>
      </c>
      <c r="C671" s="539" t="s">
        <v>509</v>
      </c>
      <c r="D671" s="415" t="s">
        <v>1026</v>
      </c>
      <c r="E671" s="72" t="s">
        <v>1027</v>
      </c>
      <c r="F671" s="300" t="s">
        <v>111</v>
      </c>
      <c r="G671" s="72" t="s">
        <v>139</v>
      </c>
      <c r="H671" s="482" t="s">
        <v>139</v>
      </c>
      <c r="I671" s="537">
        <v>15.1</v>
      </c>
      <c r="J671" s="526"/>
      <c r="K671" s="333">
        <f t="shared" si="30"/>
        <v>0</v>
      </c>
      <c r="L671" s="534" t="s">
        <v>148</v>
      </c>
      <c r="M671" s="540"/>
      <c r="N671" s="247">
        <f>IF(L671="nio",0,IF(L671&gt;0,L671*I671/P671,0))*VLOOKUP(B671,'2-Kosten per locatie'!$A$14:$C$31,3,FALSE)</f>
        <v>0</v>
      </c>
      <c r="O671" s="247">
        <f>IF(M671&gt;0,M671*I671/Q671,0)*VLOOKUP(B671,'2-Kosten per locatie'!$A$14:$C$31,3,FALSE)</f>
        <v>0</v>
      </c>
      <c r="P671" s="334">
        <f>IF(L671="nio",0,IF(L671&gt;0,VLOOKUP(F671,'3-Productie normen'!A:O,VLOOKUP(L671,'3-Productie normen'!$B$38:$C$48,2,FALSE),FALSE)))</f>
        <v>0</v>
      </c>
      <c r="Q671" s="334">
        <f t="shared" si="31"/>
        <v>0</v>
      </c>
      <c r="R671" s="335" t="str">
        <f>VLOOKUP(F671,'3-Productie normen'!A:P,16,FALSE)</f>
        <v>nvt</v>
      </c>
      <c r="S671" s="335"/>
      <c r="U671" s="336">
        <f t="shared" si="32"/>
        <v>0</v>
      </c>
      <c r="V671" s="2"/>
    </row>
    <row r="672" spans="1:22" ht="14.1" customHeight="1">
      <c r="A672" s="75">
        <v>672</v>
      </c>
      <c r="B672" s="72" t="s">
        <v>44</v>
      </c>
      <c r="C672" s="539" t="s">
        <v>509</v>
      </c>
      <c r="D672" s="415" t="s">
        <v>1028</v>
      </c>
      <c r="E672" s="72" t="s">
        <v>941</v>
      </c>
      <c r="F672" s="72" t="s">
        <v>100</v>
      </c>
      <c r="G672" s="72" t="s">
        <v>241</v>
      </c>
      <c r="H672" s="482" t="s">
        <v>197</v>
      </c>
      <c r="I672" s="537">
        <v>52</v>
      </c>
      <c r="J672" s="526"/>
      <c r="K672" s="333">
        <f t="shared" si="30"/>
        <v>200</v>
      </c>
      <c r="L672" s="534">
        <v>200</v>
      </c>
      <c r="M672" s="540"/>
      <c r="N672" s="247" t="e">
        <f>IF(L672="nio",0,IF(L672&gt;0,L672*I672/P672,0))*VLOOKUP(B672,'2-Kosten per locatie'!$A$14:$C$31,3,FALSE)</f>
        <v>#DIV/0!</v>
      </c>
      <c r="O672" s="247">
        <f>IF(M672&gt;0,M672*I672/Q672,0)*VLOOKUP(B672,'2-Kosten per locatie'!$A$14:$C$31,3,FALSE)</f>
        <v>0</v>
      </c>
      <c r="P672" s="334">
        <f>IF(L672="nio",0,IF(L672&gt;0,VLOOKUP(F672,'3-Productie normen'!A:O,VLOOKUP(L672,'3-Productie normen'!$B$38:$C$48,2,FALSE),FALSE)))</f>
        <v>0</v>
      </c>
      <c r="Q672" s="334">
        <f t="shared" si="31"/>
        <v>0</v>
      </c>
      <c r="R672" s="335" t="str">
        <f>VLOOKUP(F672,'3-Productie normen'!A:P,16,FALSE)</f>
        <v>L</v>
      </c>
      <c r="S672" s="335"/>
      <c r="U672" s="336">
        <f t="shared" si="32"/>
        <v>10400</v>
      </c>
      <c r="V672" s="2"/>
    </row>
    <row r="673" spans="1:22" ht="14.1" customHeight="1">
      <c r="A673" s="75">
        <v>673</v>
      </c>
      <c r="B673" s="72" t="s">
        <v>44</v>
      </c>
      <c r="C673" s="539" t="s">
        <v>509</v>
      </c>
      <c r="D673" s="415" t="s">
        <v>1029</v>
      </c>
      <c r="E673" s="72" t="s">
        <v>1016</v>
      </c>
      <c r="F673" s="300" t="s">
        <v>110</v>
      </c>
      <c r="G673" s="72" t="s">
        <v>139</v>
      </c>
      <c r="H673" s="482" t="s">
        <v>139</v>
      </c>
      <c r="I673" s="537">
        <v>52.3</v>
      </c>
      <c r="J673" s="526"/>
      <c r="K673" s="333">
        <f t="shared" si="30"/>
        <v>200</v>
      </c>
      <c r="L673" s="534">
        <v>200</v>
      </c>
      <c r="M673" s="540"/>
      <c r="N673" s="247" t="e">
        <f>IF(L673="nio",0,IF(L673&gt;0,L673*I673/P673,0))*VLOOKUP(B673,'2-Kosten per locatie'!$A$14:$C$31,3,FALSE)</f>
        <v>#DIV/0!</v>
      </c>
      <c r="O673" s="247">
        <f>IF(M673&gt;0,M673*I673/Q673,0)*VLOOKUP(B673,'2-Kosten per locatie'!$A$14:$C$31,3,FALSE)</f>
        <v>0</v>
      </c>
      <c r="P673" s="334">
        <f>IF(L673="nio",0,IF(L673&gt;0,VLOOKUP(F673,'3-Productie normen'!A:O,VLOOKUP(L673,'3-Productie normen'!$B$38:$C$48,2,FALSE),FALSE)))</f>
        <v>0</v>
      </c>
      <c r="Q673" s="334">
        <f t="shared" si="31"/>
        <v>0</v>
      </c>
      <c r="R673" s="335" t="str">
        <f>VLOOKUP(F673,'3-Productie normen'!A:P,16,FALSE)</f>
        <v>B</v>
      </c>
      <c r="S673" s="335"/>
      <c r="U673" s="336">
        <f t="shared" si="32"/>
        <v>10460</v>
      </c>
      <c r="V673" s="2"/>
    </row>
    <row r="674" spans="1:22" ht="14.1" customHeight="1">
      <c r="A674" s="75">
        <v>674</v>
      </c>
      <c r="B674" s="72" t="s">
        <v>44</v>
      </c>
      <c r="C674" s="539" t="s">
        <v>509</v>
      </c>
      <c r="D674" s="415" t="s">
        <v>1030</v>
      </c>
      <c r="E674" s="72" t="s">
        <v>1031</v>
      </c>
      <c r="F674" s="300" t="s">
        <v>100</v>
      </c>
      <c r="G674" s="72" t="s">
        <v>139</v>
      </c>
      <c r="H674" s="482" t="s">
        <v>139</v>
      </c>
      <c r="I674" s="537">
        <v>95.9</v>
      </c>
      <c r="J674" s="526"/>
      <c r="K674" s="333">
        <f t="shared" si="30"/>
        <v>200</v>
      </c>
      <c r="L674" s="534">
        <v>200</v>
      </c>
      <c r="M674" s="540"/>
      <c r="N674" s="247" t="e">
        <f>IF(L674="nio",0,IF(L674&gt;0,L674*I674/P674,0))*VLOOKUP(B674,'2-Kosten per locatie'!$A$14:$C$31,3,FALSE)</f>
        <v>#DIV/0!</v>
      </c>
      <c r="O674" s="247">
        <f>IF(M674&gt;0,M674*I674/Q674,0)*VLOOKUP(B674,'2-Kosten per locatie'!$A$14:$C$31,3,FALSE)</f>
        <v>0</v>
      </c>
      <c r="P674" s="334">
        <f>IF(L674="nio",0,IF(L674&gt;0,VLOOKUP(F674,'3-Productie normen'!A:O,VLOOKUP(L674,'3-Productie normen'!$B$38:$C$48,2,FALSE),FALSE)))</f>
        <v>0</v>
      </c>
      <c r="Q674" s="334">
        <f t="shared" si="31"/>
        <v>0</v>
      </c>
      <c r="R674" s="335" t="str">
        <f>VLOOKUP(F674,'3-Productie normen'!A:P,16,FALSE)</f>
        <v>L</v>
      </c>
      <c r="S674" s="335"/>
      <c r="U674" s="336">
        <f t="shared" si="32"/>
        <v>19180</v>
      </c>
      <c r="V674" s="2"/>
    </row>
    <row r="675" spans="1:22" ht="14.1" customHeight="1">
      <c r="A675" s="75">
        <v>675</v>
      </c>
      <c r="B675" s="72" t="s">
        <v>44</v>
      </c>
      <c r="C675" s="539" t="s">
        <v>509</v>
      </c>
      <c r="D675" s="415" t="s">
        <v>1032</v>
      </c>
      <c r="E675" s="72" t="s">
        <v>1033</v>
      </c>
      <c r="F675" s="72" t="s">
        <v>99</v>
      </c>
      <c r="G675" s="72" t="s">
        <v>139</v>
      </c>
      <c r="H675" s="482" t="s">
        <v>139</v>
      </c>
      <c r="I675" s="537">
        <v>10.8</v>
      </c>
      <c r="J675" s="526"/>
      <c r="K675" s="333">
        <f t="shared" si="30"/>
        <v>200</v>
      </c>
      <c r="L675" s="534">
        <v>200</v>
      </c>
      <c r="M675" s="540"/>
      <c r="N675" s="247" t="e">
        <f>IF(L675="nio",0,IF(L675&gt;0,L675*I675/P675,0))*VLOOKUP(B675,'2-Kosten per locatie'!$A$14:$C$31,3,FALSE)</f>
        <v>#DIV/0!</v>
      </c>
      <c r="O675" s="247">
        <f>IF(M675&gt;0,M675*I675/Q675,0)*VLOOKUP(B675,'2-Kosten per locatie'!$A$14:$C$31,3,FALSE)</f>
        <v>0</v>
      </c>
      <c r="P675" s="334">
        <f>IF(L675="nio",0,IF(L675&gt;0,VLOOKUP(F675,'3-Productie normen'!A:O,VLOOKUP(L675,'3-Productie normen'!$B$38:$C$48,2,FALSE),FALSE)))</f>
        <v>0</v>
      </c>
      <c r="Q675" s="334">
        <f t="shared" si="31"/>
        <v>0</v>
      </c>
      <c r="R675" s="335" t="str">
        <f>VLOOKUP(F675,'3-Productie normen'!A:P,16,FALSE)</f>
        <v>S</v>
      </c>
      <c r="S675" s="335"/>
      <c r="U675" s="336">
        <f t="shared" si="32"/>
        <v>2160</v>
      </c>
      <c r="V675" s="2"/>
    </row>
    <row r="676" spans="1:22" ht="14.1" customHeight="1">
      <c r="A676" s="75">
        <v>676</v>
      </c>
      <c r="B676" s="72" t="s">
        <v>44</v>
      </c>
      <c r="C676" s="539" t="s">
        <v>509</v>
      </c>
      <c r="D676" s="415" t="s">
        <v>1034</v>
      </c>
      <c r="E676" s="72" t="s">
        <v>639</v>
      </c>
      <c r="F676" s="300" t="s">
        <v>111</v>
      </c>
      <c r="G676" s="72" t="s">
        <v>139</v>
      </c>
      <c r="H676" s="482" t="s">
        <v>139</v>
      </c>
      <c r="I676" s="537">
        <v>5.0999999999999996</v>
      </c>
      <c r="J676" s="526"/>
      <c r="K676" s="333">
        <f t="shared" si="30"/>
        <v>0</v>
      </c>
      <c r="L676" s="534" t="s">
        <v>148</v>
      </c>
      <c r="M676" s="540"/>
      <c r="N676" s="247">
        <f>IF(L676="nio",0,IF(L676&gt;0,L676*I676/P676,0))*VLOOKUP(B676,'2-Kosten per locatie'!$A$14:$C$31,3,FALSE)</f>
        <v>0</v>
      </c>
      <c r="O676" s="247">
        <f>IF(M676&gt;0,M676*I676/Q676,0)*VLOOKUP(B676,'2-Kosten per locatie'!$A$14:$C$31,3,FALSE)</f>
        <v>0</v>
      </c>
      <c r="P676" s="334">
        <f>IF(L676="nio",0,IF(L676&gt;0,VLOOKUP(F676,'3-Productie normen'!A:O,VLOOKUP(L676,'3-Productie normen'!$B$38:$C$48,2,FALSE),FALSE)))</f>
        <v>0</v>
      </c>
      <c r="Q676" s="334">
        <f t="shared" si="31"/>
        <v>0</v>
      </c>
      <c r="R676" s="335" t="str">
        <f>VLOOKUP(F676,'3-Productie normen'!A:P,16,FALSE)</f>
        <v>nvt</v>
      </c>
      <c r="S676" s="335"/>
      <c r="U676" s="336">
        <f t="shared" si="32"/>
        <v>0</v>
      </c>
      <c r="V676" s="2"/>
    </row>
    <row r="677" spans="1:22" ht="14.1" customHeight="1">
      <c r="A677" s="75">
        <v>677</v>
      </c>
      <c r="B677" s="72" t="s">
        <v>44</v>
      </c>
      <c r="C677" s="539" t="s">
        <v>509</v>
      </c>
      <c r="D677" s="415" t="s">
        <v>1035</v>
      </c>
      <c r="E677" s="72" t="s">
        <v>580</v>
      </c>
      <c r="F677" s="300" t="s">
        <v>110</v>
      </c>
      <c r="G677" s="72" t="s">
        <v>241</v>
      </c>
      <c r="H677" s="482" t="s">
        <v>197</v>
      </c>
      <c r="I677" s="537">
        <v>10.199999999999999</v>
      </c>
      <c r="J677" s="526"/>
      <c r="K677" s="333">
        <f t="shared" si="30"/>
        <v>200</v>
      </c>
      <c r="L677" s="534">
        <v>200</v>
      </c>
      <c r="M677" s="540"/>
      <c r="N677" s="247" t="e">
        <f>IF(L677="nio",0,IF(L677&gt;0,L677*I677/P677,0))*VLOOKUP(B677,'2-Kosten per locatie'!$A$14:$C$31,3,FALSE)</f>
        <v>#DIV/0!</v>
      </c>
      <c r="O677" s="247">
        <f>IF(M677&gt;0,M677*I677/Q677,0)*VLOOKUP(B677,'2-Kosten per locatie'!$A$14:$C$31,3,FALSE)</f>
        <v>0</v>
      </c>
      <c r="P677" s="334">
        <f>IF(L677="nio",0,IF(L677&gt;0,VLOOKUP(F677,'3-Productie normen'!A:O,VLOOKUP(L677,'3-Productie normen'!$B$38:$C$48,2,FALSE),FALSE)))</f>
        <v>0</v>
      </c>
      <c r="Q677" s="334">
        <f t="shared" si="31"/>
        <v>0</v>
      </c>
      <c r="R677" s="335" t="str">
        <f>VLOOKUP(F677,'3-Productie normen'!A:P,16,FALSE)</f>
        <v>B</v>
      </c>
      <c r="S677" s="335"/>
      <c r="U677" s="336">
        <f t="shared" si="32"/>
        <v>2039.9999999999998</v>
      </c>
      <c r="V677" s="2"/>
    </row>
    <row r="678" spans="1:22" ht="14.1" customHeight="1">
      <c r="A678" s="75">
        <v>678</v>
      </c>
      <c r="B678" s="72" t="s">
        <v>44</v>
      </c>
      <c r="C678" s="539" t="s">
        <v>509</v>
      </c>
      <c r="D678" s="415" t="s">
        <v>1036</v>
      </c>
      <c r="E678" s="72" t="s">
        <v>580</v>
      </c>
      <c r="F678" s="300" t="s">
        <v>110</v>
      </c>
      <c r="G678" s="72" t="s">
        <v>241</v>
      </c>
      <c r="H678" s="482" t="s">
        <v>197</v>
      </c>
      <c r="I678" s="537">
        <v>9.9</v>
      </c>
      <c r="J678" s="526"/>
      <c r="K678" s="333">
        <f t="shared" si="30"/>
        <v>200</v>
      </c>
      <c r="L678" s="534">
        <v>200</v>
      </c>
      <c r="M678" s="540"/>
      <c r="N678" s="247" t="e">
        <f>IF(L678="nio",0,IF(L678&gt;0,L678*I678/P678,0))*VLOOKUP(B678,'2-Kosten per locatie'!$A$14:$C$31,3,FALSE)</f>
        <v>#DIV/0!</v>
      </c>
      <c r="O678" s="247">
        <f>IF(M678&gt;0,M678*I678/Q678,0)*VLOOKUP(B678,'2-Kosten per locatie'!$A$14:$C$31,3,FALSE)</f>
        <v>0</v>
      </c>
      <c r="P678" s="334">
        <f>IF(L678="nio",0,IF(L678&gt;0,VLOOKUP(F678,'3-Productie normen'!A:O,VLOOKUP(L678,'3-Productie normen'!$B$38:$C$48,2,FALSE),FALSE)))</f>
        <v>0</v>
      </c>
      <c r="Q678" s="334">
        <f t="shared" si="31"/>
        <v>0</v>
      </c>
      <c r="R678" s="335" t="str">
        <f>VLOOKUP(F678,'3-Productie normen'!A:P,16,FALSE)</f>
        <v>B</v>
      </c>
      <c r="S678" s="335"/>
      <c r="U678" s="336">
        <f t="shared" si="32"/>
        <v>1980</v>
      </c>
      <c r="V678" s="2"/>
    </row>
    <row r="679" spans="1:22" ht="14.1" customHeight="1">
      <c r="A679" s="75">
        <v>679</v>
      </c>
      <c r="B679" s="72" t="s">
        <v>44</v>
      </c>
      <c r="C679" s="539" t="s">
        <v>509</v>
      </c>
      <c r="D679" s="415" t="s">
        <v>1037</v>
      </c>
      <c r="E679" s="72" t="s">
        <v>1038</v>
      </c>
      <c r="F679" s="72" t="s">
        <v>88</v>
      </c>
      <c r="G679" s="72" t="s">
        <v>383</v>
      </c>
      <c r="H679" s="482" t="s">
        <v>383</v>
      </c>
      <c r="I679" s="537">
        <v>234.7</v>
      </c>
      <c r="J679" s="526"/>
      <c r="K679" s="333">
        <f t="shared" si="30"/>
        <v>120</v>
      </c>
      <c r="L679" s="534">
        <v>120</v>
      </c>
      <c r="M679" s="534"/>
      <c r="N679" s="247" t="e">
        <f>IF(L679="nio",0,IF(L679&gt;0,L679*I679/P679,0))*VLOOKUP(B679,'2-Kosten per locatie'!$A$14:$C$31,3,FALSE)</f>
        <v>#DIV/0!</v>
      </c>
      <c r="O679" s="247">
        <f>IF(M679&gt;0,M679*I679/Q679,0)*VLOOKUP(B679,'2-Kosten per locatie'!$A$14:$C$31,3,FALSE)</f>
        <v>0</v>
      </c>
      <c r="P679" s="334">
        <f>IF(L679="nio",0,IF(L679&gt;0,VLOOKUP(F679,'3-Productie normen'!A:O,VLOOKUP(L679,'3-Productie normen'!$B$38:$C$48,2,FALSE),FALSE)))</f>
        <v>0</v>
      </c>
      <c r="Q679" s="334">
        <f t="shared" si="31"/>
        <v>0</v>
      </c>
      <c r="R679" s="335" t="str">
        <f>VLOOKUP(F679,'3-Productie normen'!A:P,16,FALSE)</f>
        <v>B</v>
      </c>
      <c r="S679" s="335"/>
      <c r="U679" s="336">
        <f t="shared" si="32"/>
        <v>28164</v>
      </c>
      <c r="V679" s="2"/>
    </row>
    <row r="680" spans="1:22" ht="14.1" customHeight="1">
      <c r="A680" s="75">
        <v>680</v>
      </c>
      <c r="B680" s="72" t="s">
        <v>44</v>
      </c>
      <c r="C680" s="539" t="s">
        <v>509</v>
      </c>
      <c r="D680" s="415" t="s">
        <v>1039</v>
      </c>
      <c r="E680" s="72" t="s">
        <v>633</v>
      </c>
      <c r="F680" s="72" t="s">
        <v>97</v>
      </c>
      <c r="G680" s="72" t="s">
        <v>139</v>
      </c>
      <c r="H680" s="482" t="s">
        <v>139</v>
      </c>
      <c r="I680" s="537">
        <v>103.2</v>
      </c>
      <c r="J680" s="526"/>
      <c r="K680" s="333">
        <f t="shared" si="30"/>
        <v>200</v>
      </c>
      <c r="L680" s="534">
        <v>200</v>
      </c>
      <c r="M680" s="534"/>
      <c r="N680" s="247" t="e">
        <f>IF(L680="nio",0,IF(L680&gt;0,L680*I680/P680,0))*VLOOKUP(B680,'2-Kosten per locatie'!$A$14:$C$31,3,FALSE)</f>
        <v>#DIV/0!</v>
      </c>
      <c r="O680" s="247">
        <f>IF(M680&gt;0,M680*I680/Q680,0)*VLOOKUP(B680,'2-Kosten per locatie'!$A$14:$C$31,3,FALSE)</f>
        <v>0</v>
      </c>
      <c r="P680" s="334">
        <f>IF(L680="nio",0,IF(L680&gt;0,VLOOKUP(F680,'3-Productie normen'!A:O,VLOOKUP(L680,'3-Productie normen'!$B$38:$C$48,2,FALSE),FALSE)))</f>
        <v>0</v>
      </c>
      <c r="Q680" s="334">
        <f t="shared" si="31"/>
        <v>0</v>
      </c>
      <c r="R680" s="335" t="str">
        <f>VLOOKUP(F680,'3-Productie normen'!A:P,16,FALSE)</f>
        <v>V</v>
      </c>
      <c r="S680" s="335"/>
      <c r="U680" s="336">
        <f t="shared" si="32"/>
        <v>20640</v>
      </c>
      <c r="V680" s="2"/>
    </row>
    <row r="681" spans="1:22" ht="14.1" customHeight="1">
      <c r="A681" s="75">
        <v>681</v>
      </c>
      <c r="B681" s="72" t="s">
        <v>44</v>
      </c>
      <c r="C681" s="539" t="s">
        <v>509</v>
      </c>
      <c r="D681" s="415" t="s">
        <v>1040</v>
      </c>
      <c r="E681" s="72" t="s">
        <v>1041</v>
      </c>
      <c r="F681" s="72" t="s">
        <v>108</v>
      </c>
      <c r="G681" s="72" t="s">
        <v>383</v>
      </c>
      <c r="H681" s="482" t="s">
        <v>383</v>
      </c>
      <c r="I681" s="537">
        <v>25.7</v>
      </c>
      <c r="J681" s="526"/>
      <c r="K681" s="333">
        <f t="shared" si="30"/>
        <v>200</v>
      </c>
      <c r="L681" s="534">
        <v>200</v>
      </c>
      <c r="M681" s="534"/>
      <c r="N681" s="247" t="e">
        <f>IF(L681="nio",0,IF(L681&gt;0,L681*I681/P681,0))*VLOOKUP(B681,'2-Kosten per locatie'!$A$14:$C$31,3,FALSE)</f>
        <v>#DIV/0!</v>
      </c>
      <c r="O681" s="247">
        <f>IF(M681&gt;0,M681*I681/Q681,0)*VLOOKUP(B681,'2-Kosten per locatie'!$A$14:$C$31,3,FALSE)</f>
        <v>0</v>
      </c>
      <c r="P681" s="334">
        <f>IF(L681="nio",0,IF(L681&gt;0,VLOOKUP(F681,'3-Productie normen'!A:O,VLOOKUP(L681,'3-Productie normen'!$B$38:$C$48,2,FALSE),FALSE)))</f>
        <v>0</v>
      </c>
      <c r="Q681" s="334">
        <f t="shared" si="31"/>
        <v>0</v>
      </c>
      <c r="R681" s="335" t="str">
        <f>VLOOKUP(F681,'3-Productie normen'!A:P,16,FALSE)</f>
        <v>V</v>
      </c>
      <c r="S681" s="335"/>
      <c r="U681" s="336">
        <f t="shared" si="32"/>
        <v>5140</v>
      </c>
      <c r="V681" s="2"/>
    </row>
    <row r="682" spans="1:22" ht="14.1" customHeight="1">
      <c r="A682" s="75">
        <v>682</v>
      </c>
      <c r="B682" s="72" t="s">
        <v>44</v>
      </c>
      <c r="C682" s="539" t="s">
        <v>509</v>
      </c>
      <c r="D682" s="415" t="s">
        <v>1042</v>
      </c>
      <c r="E682" s="72" t="s">
        <v>1043</v>
      </c>
      <c r="F682" s="72" t="s">
        <v>108</v>
      </c>
      <c r="G682" s="72" t="s">
        <v>205</v>
      </c>
      <c r="H682" s="482" t="s">
        <v>197</v>
      </c>
      <c r="I682" s="537">
        <v>19.2</v>
      </c>
      <c r="J682" s="526"/>
      <c r="K682" s="333">
        <f t="shared" si="30"/>
        <v>200</v>
      </c>
      <c r="L682" s="534">
        <v>200</v>
      </c>
      <c r="M682" s="534"/>
      <c r="N682" s="247" t="e">
        <f>IF(L682="nio",0,IF(L682&gt;0,L682*I682/P682,0))*VLOOKUP(B682,'2-Kosten per locatie'!$A$14:$C$31,3,FALSE)</f>
        <v>#DIV/0!</v>
      </c>
      <c r="O682" s="247">
        <f>IF(M682&gt;0,M682*I682/Q682,0)*VLOOKUP(B682,'2-Kosten per locatie'!$A$14:$C$31,3,FALSE)</f>
        <v>0</v>
      </c>
      <c r="P682" s="334">
        <f>IF(L682="nio",0,IF(L682&gt;0,VLOOKUP(F682,'3-Productie normen'!A:O,VLOOKUP(L682,'3-Productie normen'!$B$38:$C$48,2,FALSE),FALSE)))</f>
        <v>0</v>
      </c>
      <c r="Q682" s="334">
        <f t="shared" si="31"/>
        <v>0</v>
      </c>
      <c r="R682" s="335" t="str">
        <f>VLOOKUP(F682,'3-Productie normen'!A:P,16,FALSE)</f>
        <v>V</v>
      </c>
      <c r="S682" s="335"/>
      <c r="U682" s="336">
        <f t="shared" si="32"/>
        <v>3840</v>
      </c>
      <c r="V682" s="2"/>
    </row>
    <row r="683" spans="1:22" ht="14.1" customHeight="1">
      <c r="A683" s="75">
        <v>683</v>
      </c>
      <c r="B683" s="72" t="s">
        <v>44</v>
      </c>
      <c r="C683" s="539" t="s">
        <v>509</v>
      </c>
      <c r="D683" s="415" t="s">
        <v>1044</v>
      </c>
      <c r="E683" s="72" t="s">
        <v>633</v>
      </c>
      <c r="F683" s="72" t="s">
        <v>97</v>
      </c>
      <c r="G683" s="72" t="s">
        <v>139</v>
      </c>
      <c r="H683" s="482" t="s">
        <v>139</v>
      </c>
      <c r="I683" s="537">
        <v>64.900000000000006</v>
      </c>
      <c r="J683" s="526"/>
      <c r="K683" s="333">
        <f t="shared" si="30"/>
        <v>200</v>
      </c>
      <c r="L683" s="534">
        <v>200</v>
      </c>
      <c r="M683" s="534"/>
      <c r="N683" s="247" t="e">
        <f>IF(L683="nio",0,IF(L683&gt;0,L683*I683/P683,0))*VLOOKUP(B683,'2-Kosten per locatie'!$A$14:$C$31,3,FALSE)</f>
        <v>#DIV/0!</v>
      </c>
      <c r="O683" s="247">
        <f>IF(M683&gt;0,M683*I683/Q683,0)*VLOOKUP(B683,'2-Kosten per locatie'!$A$14:$C$31,3,FALSE)</f>
        <v>0</v>
      </c>
      <c r="P683" s="334">
        <f>IF(L683="nio",0,IF(L683&gt;0,VLOOKUP(F683,'3-Productie normen'!A:O,VLOOKUP(L683,'3-Productie normen'!$B$38:$C$48,2,FALSE),FALSE)))</f>
        <v>0</v>
      </c>
      <c r="Q683" s="334">
        <f t="shared" si="31"/>
        <v>0</v>
      </c>
      <c r="R683" s="335" t="str">
        <f>VLOOKUP(F683,'3-Productie normen'!A:P,16,FALSE)</f>
        <v>V</v>
      </c>
      <c r="S683" s="335"/>
      <c r="U683" s="336">
        <f t="shared" si="32"/>
        <v>12980.000000000002</v>
      </c>
      <c r="V683" s="2"/>
    </row>
    <row r="684" spans="1:22" ht="14.1" customHeight="1">
      <c r="A684" s="75">
        <v>684</v>
      </c>
      <c r="B684" s="72" t="s">
        <v>44</v>
      </c>
      <c r="C684" s="539" t="s">
        <v>509</v>
      </c>
      <c r="D684" s="415" t="s">
        <v>1045</v>
      </c>
      <c r="E684" s="72" t="s">
        <v>1046</v>
      </c>
      <c r="F684" s="72" t="s">
        <v>108</v>
      </c>
      <c r="G684" s="72" t="s">
        <v>383</v>
      </c>
      <c r="H684" s="482" t="s">
        <v>383</v>
      </c>
      <c r="I684" s="537">
        <v>4.7</v>
      </c>
      <c r="J684" s="526"/>
      <c r="K684" s="333">
        <f t="shared" si="30"/>
        <v>200</v>
      </c>
      <c r="L684" s="534">
        <v>200</v>
      </c>
      <c r="M684" s="534"/>
      <c r="N684" s="247" t="e">
        <f>IF(L684="nio",0,IF(L684&gt;0,L684*I684/P684,0))*VLOOKUP(B684,'2-Kosten per locatie'!$A$14:$C$31,3,FALSE)</f>
        <v>#DIV/0!</v>
      </c>
      <c r="O684" s="247">
        <f>IF(M684&gt;0,M684*I684/Q684,0)*VLOOKUP(B684,'2-Kosten per locatie'!$A$14:$C$31,3,FALSE)</f>
        <v>0</v>
      </c>
      <c r="P684" s="334">
        <f>IF(L684="nio",0,IF(L684&gt;0,VLOOKUP(F684,'3-Productie normen'!A:O,VLOOKUP(L684,'3-Productie normen'!$B$38:$C$48,2,FALSE),FALSE)))</f>
        <v>0</v>
      </c>
      <c r="Q684" s="334">
        <f t="shared" si="31"/>
        <v>0</v>
      </c>
      <c r="R684" s="335" t="str">
        <f>VLOOKUP(F684,'3-Productie normen'!A:P,16,FALSE)</f>
        <v>V</v>
      </c>
      <c r="S684" s="335"/>
      <c r="U684" s="336">
        <f t="shared" si="32"/>
        <v>940</v>
      </c>
      <c r="V684" s="2"/>
    </row>
    <row r="685" spans="1:22" ht="14.1" customHeight="1">
      <c r="A685" s="75">
        <v>685</v>
      </c>
      <c r="B685" s="72" t="s">
        <v>44</v>
      </c>
      <c r="C685" s="539" t="s">
        <v>509</v>
      </c>
      <c r="D685" s="415" t="s">
        <v>1047</v>
      </c>
      <c r="E685" s="72" t="s">
        <v>633</v>
      </c>
      <c r="F685" s="72" t="s">
        <v>97</v>
      </c>
      <c r="G685" s="72" t="s">
        <v>139</v>
      </c>
      <c r="H685" s="482" t="s">
        <v>139</v>
      </c>
      <c r="I685" s="537">
        <v>17.2</v>
      </c>
      <c r="J685" s="526"/>
      <c r="K685" s="333">
        <f t="shared" si="30"/>
        <v>200</v>
      </c>
      <c r="L685" s="534">
        <v>200</v>
      </c>
      <c r="M685" s="534"/>
      <c r="N685" s="247" t="e">
        <f>IF(L685="nio",0,IF(L685&gt;0,L685*I685/P685,0))*VLOOKUP(B685,'2-Kosten per locatie'!$A$14:$C$31,3,FALSE)</f>
        <v>#DIV/0!</v>
      </c>
      <c r="O685" s="247">
        <f>IF(M685&gt;0,M685*I685/Q685,0)*VLOOKUP(B685,'2-Kosten per locatie'!$A$14:$C$31,3,FALSE)</f>
        <v>0</v>
      </c>
      <c r="P685" s="334">
        <f>IF(L685="nio",0,IF(L685&gt;0,VLOOKUP(F685,'3-Productie normen'!A:O,VLOOKUP(L685,'3-Productie normen'!$B$38:$C$48,2,FALSE),FALSE)))</f>
        <v>0</v>
      </c>
      <c r="Q685" s="334">
        <f t="shared" si="31"/>
        <v>0</v>
      </c>
      <c r="R685" s="335" t="str">
        <f>VLOOKUP(F685,'3-Productie normen'!A:P,16,FALSE)</f>
        <v>V</v>
      </c>
      <c r="S685" s="335"/>
      <c r="U685" s="336">
        <f t="shared" si="32"/>
        <v>3440</v>
      </c>
      <c r="V685" s="2"/>
    </row>
    <row r="686" spans="1:22" ht="14.1" customHeight="1">
      <c r="A686" s="75">
        <v>686</v>
      </c>
      <c r="B686" s="72" t="s">
        <v>44</v>
      </c>
      <c r="C686" s="539" t="s">
        <v>509</v>
      </c>
      <c r="D686" s="415" t="s">
        <v>1048</v>
      </c>
      <c r="E686" s="72" t="s">
        <v>1049</v>
      </c>
      <c r="F686" s="72" t="s">
        <v>108</v>
      </c>
      <c r="G686" s="72" t="s">
        <v>383</v>
      </c>
      <c r="H686" s="482" t="s">
        <v>383</v>
      </c>
      <c r="I686" s="537">
        <v>39.5</v>
      </c>
      <c r="J686" s="526"/>
      <c r="K686" s="333">
        <f t="shared" si="30"/>
        <v>200</v>
      </c>
      <c r="L686" s="534">
        <v>200</v>
      </c>
      <c r="M686" s="534"/>
      <c r="N686" s="247" t="e">
        <f>IF(L686="nio",0,IF(L686&gt;0,L686*I686/P686,0))*VLOOKUP(B686,'2-Kosten per locatie'!$A$14:$C$31,3,FALSE)</f>
        <v>#DIV/0!</v>
      </c>
      <c r="O686" s="247">
        <f>IF(M686&gt;0,M686*I686/Q686,0)*VLOOKUP(B686,'2-Kosten per locatie'!$A$14:$C$31,3,FALSE)</f>
        <v>0</v>
      </c>
      <c r="P686" s="334">
        <f>IF(L686="nio",0,IF(L686&gt;0,VLOOKUP(F686,'3-Productie normen'!A:O,VLOOKUP(L686,'3-Productie normen'!$B$38:$C$48,2,FALSE),FALSE)))</f>
        <v>0</v>
      </c>
      <c r="Q686" s="334">
        <f t="shared" si="31"/>
        <v>0</v>
      </c>
      <c r="R686" s="335" t="str">
        <f>VLOOKUP(F686,'3-Productie normen'!A:P,16,FALSE)</f>
        <v>V</v>
      </c>
      <c r="S686" s="335"/>
      <c r="U686" s="336">
        <f t="shared" si="32"/>
        <v>7900</v>
      </c>
      <c r="V686" s="2"/>
    </row>
    <row r="687" spans="1:22" ht="14.1" customHeight="1">
      <c r="A687" s="75">
        <v>687</v>
      </c>
      <c r="B687" s="72" t="s">
        <v>44</v>
      </c>
      <c r="C687" s="539" t="s">
        <v>509</v>
      </c>
      <c r="D687" s="415" t="s">
        <v>1050</v>
      </c>
      <c r="E687" s="72" t="s">
        <v>633</v>
      </c>
      <c r="F687" s="72" t="s">
        <v>97</v>
      </c>
      <c r="G687" s="72" t="s">
        <v>139</v>
      </c>
      <c r="H687" s="482" t="s">
        <v>139</v>
      </c>
      <c r="I687" s="537">
        <v>92</v>
      </c>
      <c r="J687" s="526"/>
      <c r="K687" s="333">
        <f t="shared" si="30"/>
        <v>200</v>
      </c>
      <c r="L687" s="534">
        <v>200</v>
      </c>
      <c r="M687" s="534"/>
      <c r="N687" s="247" t="e">
        <f>IF(L687="nio",0,IF(L687&gt;0,L687*I687/P687,0))*VLOOKUP(B687,'2-Kosten per locatie'!$A$14:$C$31,3,FALSE)</f>
        <v>#DIV/0!</v>
      </c>
      <c r="O687" s="247">
        <f>IF(M687&gt;0,M687*I687/Q687,0)*VLOOKUP(B687,'2-Kosten per locatie'!$A$14:$C$31,3,FALSE)</f>
        <v>0</v>
      </c>
      <c r="P687" s="334">
        <f>IF(L687="nio",0,IF(L687&gt;0,VLOOKUP(F687,'3-Productie normen'!A:O,VLOOKUP(L687,'3-Productie normen'!$B$38:$C$48,2,FALSE),FALSE)))</f>
        <v>0</v>
      </c>
      <c r="Q687" s="334">
        <f t="shared" si="31"/>
        <v>0</v>
      </c>
      <c r="R687" s="335" t="str">
        <f>VLOOKUP(F687,'3-Productie normen'!A:P,16,FALSE)</f>
        <v>V</v>
      </c>
      <c r="S687" s="335"/>
      <c r="U687" s="336">
        <f t="shared" si="32"/>
        <v>18400</v>
      </c>
      <c r="V687" s="2"/>
    </row>
    <row r="688" spans="1:22" ht="14.1" customHeight="1">
      <c r="A688" s="75">
        <v>688</v>
      </c>
      <c r="B688" s="72" t="s">
        <v>44</v>
      </c>
      <c r="C688" s="539" t="s">
        <v>509</v>
      </c>
      <c r="D688" s="415" t="s">
        <v>1051</v>
      </c>
      <c r="E688" s="72" t="s">
        <v>898</v>
      </c>
      <c r="F688" s="72" t="s">
        <v>108</v>
      </c>
      <c r="G688" s="72" t="s">
        <v>139</v>
      </c>
      <c r="H688" s="482" t="s">
        <v>139</v>
      </c>
      <c r="I688" s="537">
        <v>20.399999999999999</v>
      </c>
      <c r="J688" s="526"/>
      <c r="K688" s="333">
        <f t="shared" si="30"/>
        <v>200</v>
      </c>
      <c r="L688" s="534">
        <v>200</v>
      </c>
      <c r="M688" s="540"/>
      <c r="N688" s="247" t="e">
        <f>IF(L688="nio",0,IF(L688&gt;0,L688*I688/P688,0))*VLOOKUP(B688,'2-Kosten per locatie'!$A$14:$C$31,3,FALSE)</f>
        <v>#DIV/0!</v>
      </c>
      <c r="O688" s="247">
        <f>IF(M688&gt;0,M688*I688/Q688,0)*VLOOKUP(B688,'2-Kosten per locatie'!$A$14:$C$31,3,FALSE)</f>
        <v>0</v>
      </c>
      <c r="P688" s="334">
        <f>IF(L688="nio",0,IF(L688&gt;0,VLOOKUP(F688,'3-Productie normen'!A:O,VLOOKUP(L688,'3-Productie normen'!$B$38:$C$48,2,FALSE),FALSE)))</f>
        <v>0</v>
      </c>
      <c r="Q688" s="334">
        <f t="shared" si="31"/>
        <v>0</v>
      </c>
      <c r="R688" s="335" t="str">
        <f>VLOOKUP(F688,'3-Productie normen'!A:P,16,FALSE)</f>
        <v>V</v>
      </c>
      <c r="S688" s="335"/>
      <c r="U688" s="336">
        <f t="shared" si="32"/>
        <v>4079.9999999999995</v>
      </c>
      <c r="V688" s="2"/>
    </row>
    <row r="689" spans="1:22" ht="14.1" customHeight="1">
      <c r="A689" s="75">
        <v>689</v>
      </c>
      <c r="B689" s="72" t="s">
        <v>44</v>
      </c>
      <c r="C689" s="539" t="s">
        <v>509</v>
      </c>
      <c r="D689" s="415" t="s">
        <v>1052</v>
      </c>
      <c r="E689" s="72" t="s">
        <v>902</v>
      </c>
      <c r="F689" s="300" t="s">
        <v>106</v>
      </c>
      <c r="G689" s="72" t="s">
        <v>187</v>
      </c>
      <c r="H689" s="482" t="s">
        <v>188</v>
      </c>
      <c r="I689" s="537">
        <v>13.5</v>
      </c>
      <c r="J689" s="526"/>
      <c r="K689" s="333">
        <f t="shared" si="30"/>
        <v>400</v>
      </c>
      <c r="L689" s="534">
        <v>200</v>
      </c>
      <c r="M689" s="540">
        <v>200</v>
      </c>
      <c r="N689" s="247" t="e">
        <f>IF(L689="nio",0,IF(L689&gt;0,L689*I689/P689,0))*VLOOKUP(B689,'2-Kosten per locatie'!$A$14:$C$31,3,FALSE)</f>
        <v>#DIV/0!</v>
      </c>
      <c r="O689" s="247" t="e">
        <f>IF(M689&gt;0,M689*I689/Q689,0)*VLOOKUP(B689,'2-Kosten per locatie'!$A$14:$C$31,3,FALSE)</f>
        <v>#DIV/0!</v>
      </c>
      <c r="P689" s="334">
        <f>IF(L689="nio",0,IF(L689&gt;0,VLOOKUP(F689,'3-Productie normen'!A:O,VLOOKUP(L689,'3-Productie normen'!$B$38:$C$48,2,FALSE),FALSE)))</f>
        <v>0</v>
      </c>
      <c r="Q689" s="334">
        <f t="shared" si="31"/>
        <v>0</v>
      </c>
      <c r="R689" s="335" t="str">
        <f>VLOOKUP(F689,'3-Productie normen'!A:P,16,FALSE)</f>
        <v>S</v>
      </c>
      <c r="S689" s="335"/>
      <c r="U689" s="336">
        <f t="shared" si="32"/>
        <v>5400</v>
      </c>
      <c r="V689" s="2"/>
    </row>
    <row r="690" spans="1:22" ht="14.1" customHeight="1">
      <c r="A690" s="75">
        <v>690</v>
      </c>
      <c r="B690" s="72" t="s">
        <v>44</v>
      </c>
      <c r="C690" s="539" t="s">
        <v>509</v>
      </c>
      <c r="D690" s="415" t="s">
        <v>1053</v>
      </c>
      <c r="E690" s="72" t="s">
        <v>691</v>
      </c>
      <c r="F690" s="300" t="s">
        <v>106</v>
      </c>
      <c r="G690" s="72" t="s">
        <v>187</v>
      </c>
      <c r="H690" s="482" t="s">
        <v>188</v>
      </c>
      <c r="I690" s="537">
        <v>1</v>
      </c>
      <c r="J690" s="526"/>
      <c r="K690" s="333">
        <f t="shared" si="30"/>
        <v>400</v>
      </c>
      <c r="L690" s="534">
        <v>200</v>
      </c>
      <c r="M690" s="540">
        <v>200</v>
      </c>
      <c r="N690" s="247" t="e">
        <f>IF(L690="nio",0,IF(L690&gt;0,L690*I690/P690,0))*VLOOKUP(B690,'2-Kosten per locatie'!$A$14:$C$31,3,FALSE)</f>
        <v>#DIV/0!</v>
      </c>
      <c r="O690" s="247" t="e">
        <f>IF(M690&gt;0,M690*I690/Q690,0)*VLOOKUP(B690,'2-Kosten per locatie'!$A$14:$C$31,3,FALSE)</f>
        <v>#DIV/0!</v>
      </c>
      <c r="P690" s="334">
        <f>IF(L690="nio",0,IF(L690&gt;0,VLOOKUP(F690,'3-Productie normen'!A:O,VLOOKUP(L690,'3-Productie normen'!$B$38:$C$48,2,FALSE),FALSE)))</f>
        <v>0</v>
      </c>
      <c r="Q690" s="334">
        <f t="shared" si="31"/>
        <v>0</v>
      </c>
      <c r="R690" s="335" t="str">
        <f>VLOOKUP(F690,'3-Productie normen'!A:P,16,FALSE)</f>
        <v>S</v>
      </c>
      <c r="S690" s="335"/>
      <c r="U690" s="336">
        <f t="shared" si="32"/>
        <v>400</v>
      </c>
      <c r="V690" s="2"/>
    </row>
    <row r="691" spans="1:22" ht="14.1" customHeight="1">
      <c r="A691" s="75">
        <v>691</v>
      </c>
      <c r="B691" s="72" t="s">
        <v>44</v>
      </c>
      <c r="C691" s="539" t="s">
        <v>509</v>
      </c>
      <c r="D691" s="415" t="s">
        <v>1054</v>
      </c>
      <c r="E691" s="72" t="s">
        <v>691</v>
      </c>
      <c r="F691" s="300" t="s">
        <v>106</v>
      </c>
      <c r="G691" s="72" t="s">
        <v>187</v>
      </c>
      <c r="H691" s="482" t="s">
        <v>188</v>
      </c>
      <c r="I691" s="537">
        <v>1</v>
      </c>
      <c r="J691" s="526"/>
      <c r="K691" s="333">
        <f t="shared" si="30"/>
        <v>400</v>
      </c>
      <c r="L691" s="534">
        <v>200</v>
      </c>
      <c r="M691" s="540">
        <v>200</v>
      </c>
      <c r="N691" s="247" t="e">
        <f>IF(L691="nio",0,IF(L691&gt;0,L691*I691/P691,0))*VLOOKUP(B691,'2-Kosten per locatie'!$A$14:$C$31,3,FALSE)</f>
        <v>#DIV/0!</v>
      </c>
      <c r="O691" s="247" t="e">
        <f>IF(M691&gt;0,M691*I691/Q691,0)*VLOOKUP(B691,'2-Kosten per locatie'!$A$14:$C$31,3,FALSE)</f>
        <v>#DIV/0!</v>
      </c>
      <c r="P691" s="334">
        <f>IF(L691="nio",0,IF(L691&gt;0,VLOOKUP(F691,'3-Productie normen'!A:O,VLOOKUP(L691,'3-Productie normen'!$B$38:$C$48,2,FALSE),FALSE)))</f>
        <v>0</v>
      </c>
      <c r="Q691" s="334">
        <f t="shared" si="31"/>
        <v>0</v>
      </c>
      <c r="R691" s="335" t="str">
        <f>VLOOKUP(F691,'3-Productie normen'!A:P,16,FALSE)</f>
        <v>S</v>
      </c>
      <c r="S691" s="335"/>
      <c r="U691" s="336">
        <f t="shared" si="32"/>
        <v>400</v>
      </c>
      <c r="V691" s="2"/>
    </row>
    <row r="692" spans="1:22" ht="14.1" customHeight="1">
      <c r="A692" s="75">
        <v>692</v>
      </c>
      <c r="B692" s="72" t="s">
        <v>44</v>
      </c>
      <c r="C692" s="539" t="s">
        <v>509</v>
      </c>
      <c r="D692" s="415" t="s">
        <v>1055</v>
      </c>
      <c r="E692" s="72" t="s">
        <v>691</v>
      </c>
      <c r="F692" s="488" t="s">
        <v>106</v>
      </c>
      <c r="G692" s="72" t="s">
        <v>187</v>
      </c>
      <c r="H692" s="482" t="s">
        <v>188</v>
      </c>
      <c r="I692" s="537">
        <v>1</v>
      </c>
      <c r="J692" s="526"/>
      <c r="K692" s="333">
        <f t="shared" si="30"/>
        <v>400</v>
      </c>
      <c r="L692" s="534">
        <v>200</v>
      </c>
      <c r="M692" s="540">
        <v>200</v>
      </c>
      <c r="N692" s="247" t="e">
        <f>IF(L692="nio",0,IF(L692&gt;0,L692*I692/P692,0))*VLOOKUP(B692,'2-Kosten per locatie'!$A$14:$C$31,3,FALSE)</f>
        <v>#DIV/0!</v>
      </c>
      <c r="O692" s="247" t="e">
        <f>IF(M692&gt;0,M692*I692/Q692,0)*VLOOKUP(B692,'2-Kosten per locatie'!$A$14:$C$31,3,FALSE)</f>
        <v>#DIV/0!</v>
      </c>
      <c r="P692" s="334">
        <f>IF(L692="nio",0,IF(L692&gt;0,VLOOKUP(F692,'3-Productie normen'!A:O,VLOOKUP(L692,'3-Productie normen'!$B$38:$C$48,2,FALSE),FALSE)))</f>
        <v>0</v>
      </c>
      <c r="Q692" s="334">
        <f t="shared" si="31"/>
        <v>0</v>
      </c>
      <c r="R692" s="335" t="str">
        <f>VLOOKUP(F692,'3-Productie normen'!A:P,16,FALSE)</f>
        <v>S</v>
      </c>
      <c r="S692" s="335"/>
      <c r="U692" s="336">
        <f t="shared" si="32"/>
        <v>400</v>
      </c>
      <c r="V692" s="2"/>
    </row>
    <row r="693" spans="1:22" ht="14.1" customHeight="1">
      <c r="A693" s="75">
        <v>693</v>
      </c>
      <c r="B693" s="72" t="s">
        <v>44</v>
      </c>
      <c r="C693" s="539" t="s">
        <v>509</v>
      </c>
      <c r="D693" s="415" t="s">
        <v>1056</v>
      </c>
      <c r="E693" s="72" t="s">
        <v>691</v>
      </c>
      <c r="F693" s="72" t="s">
        <v>106</v>
      </c>
      <c r="G693" s="72" t="s">
        <v>187</v>
      </c>
      <c r="H693" s="482" t="s">
        <v>188</v>
      </c>
      <c r="I693" s="537">
        <v>1</v>
      </c>
      <c r="J693" s="526"/>
      <c r="K693" s="333">
        <f t="shared" si="30"/>
        <v>400</v>
      </c>
      <c r="L693" s="534">
        <v>200</v>
      </c>
      <c r="M693" s="540">
        <v>200</v>
      </c>
      <c r="N693" s="247" t="e">
        <f>IF(L693="nio",0,IF(L693&gt;0,L693*I693/P693,0))*VLOOKUP(B693,'2-Kosten per locatie'!$A$14:$C$31,3,FALSE)</f>
        <v>#DIV/0!</v>
      </c>
      <c r="O693" s="247" t="e">
        <f>IF(M693&gt;0,M693*I693/Q693,0)*VLOOKUP(B693,'2-Kosten per locatie'!$A$14:$C$31,3,FALSE)</f>
        <v>#DIV/0!</v>
      </c>
      <c r="P693" s="334">
        <f>IF(L693="nio",0,IF(L693&gt;0,VLOOKUP(F693,'3-Productie normen'!A:O,VLOOKUP(L693,'3-Productie normen'!$B$38:$C$48,2,FALSE),FALSE)))</f>
        <v>0</v>
      </c>
      <c r="Q693" s="334">
        <f t="shared" si="31"/>
        <v>0</v>
      </c>
      <c r="R693" s="335" t="str">
        <f>VLOOKUP(F693,'3-Productie normen'!A:P,16,FALSE)</f>
        <v>S</v>
      </c>
      <c r="S693" s="335"/>
      <c r="U693" s="336">
        <f t="shared" si="32"/>
        <v>400</v>
      </c>
      <c r="V693" s="2"/>
    </row>
    <row r="694" spans="1:22" ht="14.1" customHeight="1">
      <c r="A694" s="75">
        <v>694</v>
      </c>
      <c r="B694" s="72" t="s">
        <v>44</v>
      </c>
      <c r="C694" s="539" t="s">
        <v>509</v>
      </c>
      <c r="D694" s="415" t="s">
        <v>1057</v>
      </c>
      <c r="E694" s="72" t="s">
        <v>691</v>
      </c>
      <c r="F694" s="72" t="s">
        <v>106</v>
      </c>
      <c r="G694" s="72" t="s">
        <v>187</v>
      </c>
      <c r="H694" s="482" t="s">
        <v>188</v>
      </c>
      <c r="I694" s="537">
        <v>1</v>
      </c>
      <c r="J694" s="526"/>
      <c r="K694" s="333">
        <f t="shared" si="30"/>
        <v>400</v>
      </c>
      <c r="L694" s="534">
        <v>200</v>
      </c>
      <c r="M694" s="540">
        <v>200</v>
      </c>
      <c r="N694" s="247" t="e">
        <f>IF(L694="nio",0,IF(L694&gt;0,L694*I694/P694,0))*VLOOKUP(B694,'2-Kosten per locatie'!$A$14:$C$31,3,FALSE)</f>
        <v>#DIV/0!</v>
      </c>
      <c r="O694" s="247" t="e">
        <f>IF(M694&gt;0,M694*I694/Q694,0)*VLOOKUP(B694,'2-Kosten per locatie'!$A$14:$C$31,3,FALSE)</f>
        <v>#DIV/0!</v>
      </c>
      <c r="P694" s="334">
        <f>IF(L694="nio",0,IF(L694&gt;0,VLOOKUP(F694,'3-Productie normen'!A:O,VLOOKUP(L694,'3-Productie normen'!$B$38:$C$48,2,FALSE),FALSE)))</f>
        <v>0</v>
      </c>
      <c r="Q694" s="334">
        <f t="shared" si="31"/>
        <v>0</v>
      </c>
      <c r="R694" s="335" t="str">
        <f>VLOOKUP(F694,'3-Productie normen'!A:P,16,FALSE)</f>
        <v>S</v>
      </c>
      <c r="S694" s="335"/>
      <c r="U694" s="336">
        <f t="shared" si="32"/>
        <v>400</v>
      </c>
      <c r="V694" s="2"/>
    </row>
    <row r="695" spans="1:22" ht="14.1" customHeight="1">
      <c r="A695" s="75">
        <v>695</v>
      </c>
      <c r="B695" s="72" t="s">
        <v>44</v>
      </c>
      <c r="C695" s="539" t="s">
        <v>509</v>
      </c>
      <c r="D695" s="415" t="s">
        <v>1058</v>
      </c>
      <c r="E695" s="72" t="s">
        <v>909</v>
      </c>
      <c r="F695" s="488" t="s">
        <v>106</v>
      </c>
      <c r="G695" s="72" t="s">
        <v>187</v>
      </c>
      <c r="H695" s="482" t="s">
        <v>188</v>
      </c>
      <c r="I695" s="537">
        <v>14.3</v>
      </c>
      <c r="J695" s="526"/>
      <c r="K695" s="333">
        <f t="shared" si="30"/>
        <v>400</v>
      </c>
      <c r="L695" s="534">
        <v>200</v>
      </c>
      <c r="M695" s="540">
        <v>200</v>
      </c>
      <c r="N695" s="247" t="e">
        <f>IF(L695="nio",0,IF(L695&gt;0,L695*I695/P695,0))*VLOOKUP(B695,'2-Kosten per locatie'!$A$14:$C$31,3,FALSE)</f>
        <v>#DIV/0!</v>
      </c>
      <c r="O695" s="247" t="e">
        <f>IF(M695&gt;0,M695*I695/Q695,0)*VLOOKUP(B695,'2-Kosten per locatie'!$A$14:$C$31,3,FALSE)</f>
        <v>#DIV/0!</v>
      </c>
      <c r="P695" s="334">
        <f>IF(L695="nio",0,IF(L695&gt;0,VLOOKUP(F695,'3-Productie normen'!A:O,VLOOKUP(L695,'3-Productie normen'!$B$38:$C$48,2,FALSE),FALSE)))</f>
        <v>0</v>
      </c>
      <c r="Q695" s="334">
        <f t="shared" si="31"/>
        <v>0</v>
      </c>
      <c r="R695" s="335" t="str">
        <f>VLOOKUP(F695,'3-Productie normen'!A:P,16,FALSE)</f>
        <v>S</v>
      </c>
      <c r="S695" s="335"/>
      <c r="U695" s="336">
        <f t="shared" si="32"/>
        <v>5720</v>
      </c>
      <c r="V695" s="2"/>
    </row>
    <row r="696" spans="1:22" ht="14.1" customHeight="1">
      <c r="A696" s="75">
        <v>696</v>
      </c>
      <c r="B696" s="72" t="s">
        <v>44</v>
      </c>
      <c r="C696" s="539" t="s">
        <v>509</v>
      </c>
      <c r="D696" s="415" t="s">
        <v>1059</v>
      </c>
      <c r="E696" s="72" t="s">
        <v>697</v>
      </c>
      <c r="F696" s="72" t="s">
        <v>106</v>
      </c>
      <c r="G696" s="72" t="s">
        <v>187</v>
      </c>
      <c r="H696" s="482" t="s">
        <v>188</v>
      </c>
      <c r="I696" s="537">
        <v>1</v>
      </c>
      <c r="J696" s="526"/>
      <c r="K696" s="333">
        <f t="shared" si="30"/>
        <v>400</v>
      </c>
      <c r="L696" s="534">
        <v>200</v>
      </c>
      <c r="M696" s="540">
        <v>200</v>
      </c>
      <c r="N696" s="247" t="e">
        <f>IF(L696="nio",0,IF(L696&gt;0,L696*I696/P696,0))*VLOOKUP(B696,'2-Kosten per locatie'!$A$14:$C$31,3,FALSE)</f>
        <v>#DIV/0!</v>
      </c>
      <c r="O696" s="247" t="e">
        <f>IF(M696&gt;0,M696*I696/Q696,0)*VLOOKUP(B696,'2-Kosten per locatie'!$A$14:$C$31,3,FALSE)</f>
        <v>#DIV/0!</v>
      </c>
      <c r="P696" s="334">
        <f>IF(L696="nio",0,IF(L696&gt;0,VLOOKUP(F696,'3-Productie normen'!A:O,VLOOKUP(L696,'3-Productie normen'!$B$38:$C$48,2,FALSE),FALSE)))</f>
        <v>0</v>
      </c>
      <c r="Q696" s="334">
        <f t="shared" si="31"/>
        <v>0</v>
      </c>
      <c r="R696" s="335" t="str">
        <f>VLOOKUP(F696,'3-Productie normen'!A:P,16,FALSE)</f>
        <v>S</v>
      </c>
      <c r="S696" s="335"/>
      <c r="U696" s="336">
        <f t="shared" si="32"/>
        <v>400</v>
      </c>
      <c r="V696" s="2"/>
    </row>
    <row r="697" spans="1:22" ht="14.1" customHeight="1">
      <c r="A697" s="75">
        <v>697</v>
      </c>
      <c r="B697" s="72" t="s">
        <v>44</v>
      </c>
      <c r="C697" s="539" t="s">
        <v>509</v>
      </c>
      <c r="D697" s="415" t="s">
        <v>1060</v>
      </c>
      <c r="E697" s="72" t="s">
        <v>697</v>
      </c>
      <c r="F697" s="72" t="s">
        <v>106</v>
      </c>
      <c r="G697" s="72" t="s">
        <v>187</v>
      </c>
      <c r="H697" s="482" t="s">
        <v>188</v>
      </c>
      <c r="I697" s="537">
        <v>1</v>
      </c>
      <c r="J697" s="526"/>
      <c r="K697" s="333">
        <f t="shared" si="30"/>
        <v>400</v>
      </c>
      <c r="L697" s="534">
        <v>200</v>
      </c>
      <c r="M697" s="540">
        <v>200</v>
      </c>
      <c r="N697" s="247" t="e">
        <f>IF(L697="nio",0,IF(L697&gt;0,L697*I697/P697,0))*VLOOKUP(B697,'2-Kosten per locatie'!$A$14:$C$31,3,FALSE)</f>
        <v>#DIV/0!</v>
      </c>
      <c r="O697" s="247" t="e">
        <f>IF(M697&gt;0,M697*I697/Q697,0)*VLOOKUP(B697,'2-Kosten per locatie'!$A$14:$C$31,3,FALSE)</f>
        <v>#DIV/0!</v>
      </c>
      <c r="P697" s="334">
        <f>IF(L697="nio",0,IF(L697&gt;0,VLOOKUP(F697,'3-Productie normen'!A:O,VLOOKUP(L697,'3-Productie normen'!$B$38:$C$48,2,FALSE),FALSE)))</f>
        <v>0</v>
      </c>
      <c r="Q697" s="334">
        <f t="shared" si="31"/>
        <v>0</v>
      </c>
      <c r="R697" s="335" t="str">
        <f>VLOOKUP(F697,'3-Productie normen'!A:P,16,FALSE)</f>
        <v>S</v>
      </c>
      <c r="S697" s="335"/>
      <c r="U697" s="336">
        <f t="shared" si="32"/>
        <v>400</v>
      </c>
      <c r="V697" s="2"/>
    </row>
    <row r="698" spans="1:22" ht="14.1" customHeight="1">
      <c r="A698" s="75">
        <v>698</v>
      </c>
      <c r="B698" s="72" t="s">
        <v>44</v>
      </c>
      <c r="C698" s="539" t="s">
        <v>509</v>
      </c>
      <c r="D698" s="415" t="s">
        <v>1061</v>
      </c>
      <c r="E698" s="72" t="s">
        <v>697</v>
      </c>
      <c r="F698" s="72" t="s">
        <v>106</v>
      </c>
      <c r="G698" s="72" t="s">
        <v>187</v>
      </c>
      <c r="H698" s="482" t="s">
        <v>188</v>
      </c>
      <c r="I698" s="537">
        <v>1</v>
      </c>
      <c r="J698" s="526"/>
      <c r="K698" s="333">
        <f t="shared" si="30"/>
        <v>400</v>
      </c>
      <c r="L698" s="534">
        <v>200</v>
      </c>
      <c r="M698" s="540">
        <v>200</v>
      </c>
      <c r="N698" s="247" t="e">
        <f>IF(L698="nio",0,IF(L698&gt;0,L698*I698/P698,0))*VLOOKUP(B698,'2-Kosten per locatie'!$A$14:$C$31,3,FALSE)</f>
        <v>#DIV/0!</v>
      </c>
      <c r="O698" s="247" t="e">
        <f>IF(M698&gt;0,M698*I698/Q698,0)*VLOOKUP(B698,'2-Kosten per locatie'!$A$14:$C$31,3,FALSE)</f>
        <v>#DIV/0!</v>
      </c>
      <c r="P698" s="334">
        <f>IF(L698="nio",0,IF(L698&gt;0,VLOOKUP(F698,'3-Productie normen'!A:O,VLOOKUP(L698,'3-Productie normen'!$B$38:$C$48,2,FALSE),FALSE)))</f>
        <v>0</v>
      </c>
      <c r="Q698" s="334">
        <f t="shared" si="31"/>
        <v>0</v>
      </c>
      <c r="R698" s="335" t="str">
        <f>VLOOKUP(F698,'3-Productie normen'!A:P,16,FALSE)</f>
        <v>S</v>
      </c>
      <c r="S698" s="335"/>
      <c r="U698" s="336">
        <f t="shared" si="32"/>
        <v>400</v>
      </c>
      <c r="V698" s="2"/>
    </row>
    <row r="699" spans="1:22" ht="14.1" customHeight="1">
      <c r="A699" s="75">
        <v>699</v>
      </c>
      <c r="B699" s="72" t="s">
        <v>44</v>
      </c>
      <c r="C699" s="539" t="s">
        <v>509</v>
      </c>
      <c r="D699" s="415" t="s">
        <v>1062</v>
      </c>
      <c r="E699" s="72" t="s">
        <v>633</v>
      </c>
      <c r="F699" s="72" t="s">
        <v>97</v>
      </c>
      <c r="G699" s="72" t="s">
        <v>139</v>
      </c>
      <c r="H699" s="482" t="s">
        <v>139</v>
      </c>
      <c r="I699" s="537">
        <v>61</v>
      </c>
      <c r="J699" s="526"/>
      <c r="K699" s="333">
        <f t="shared" si="30"/>
        <v>200</v>
      </c>
      <c r="L699" s="534">
        <v>200</v>
      </c>
      <c r="M699" s="540"/>
      <c r="N699" s="247" t="e">
        <f>IF(L699="nio",0,IF(L699&gt;0,L699*I699/P699,0))*VLOOKUP(B699,'2-Kosten per locatie'!$A$14:$C$31,3,FALSE)</f>
        <v>#DIV/0!</v>
      </c>
      <c r="O699" s="247">
        <f>IF(M699&gt;0,M699*I699/Q699,0)*VLOOKUP(B699,'2-Kosten per locatie'!$A$14:$C$31,3,FALSE)</f>
        <v>0</v>
      </c>
      <c r="P699" s="334">
        <f>IF(L699="nio",0,IF(L699&gt;0,VLOOKUP(F699,'3-Productie normen'!A:O,VLOOKUP(L699,'3-Productie normen'!$B$38:$C$48,2,FALSE),FALSE)))</f>
        <v>0</v>
      </c>
      <c r="Q699" s="334">
        <f t="shared" si="31"/>
        <v>0</v>
      </c>
      <c r="R699" s="335" t="str">
        <f>VLOOKUP(F699,'3-Productie normen'!A:P,16,FALSE)</f>
        <v>V</v>
      </c>
      <c r="S699" s="335"/>
      <c r="U699" s="336">
        <f t="shared" si="32"/>
        <v>12200</v>
      </c>
      <c r="V699" s="2"/>
    </row>
    <row r="700" spans="1:22" ht="14.1" customHeight="1">
      <c r="A700" s="75">
        <v>700</v>
      </c>
      <c r="B700" s="72" t="s">
        <v>44</v>
      </c>
      <c r="C700" s="539" t="s">
        <v>509</v>
      </c>
      <c r="D700" s="415" t="s">
        <v>1063</v>
      </c>
      <c r="E700" s="72" t="s">
        <v>941</v>
      </c>
      <c r="F700" s="72" t="s">
        <v>100</v>
      </c>
      <c r="G700" s="72" t="s">
        <v>241</v>
      </c>
      <c r="H700" s="482" t="s">
        <v>197</v>
      </c>
      <c r="I700" s="537">
        <v>53.6</v>
      </c>
      <c r="J700" s="526"/>
      <c r="K700" s="333">
        <f t="shared" si="30"/>
        <v>200</v>
      </c>
      <c r="L700" s="534">
        <v>200</v>
      </c>
      <c r="M700" s="540"/>
      <c r="N700" s="247" t="e">
        <f>IF(L700="nio",0,IF(L700&gt;0,L700*I700/P700,0))*VLOOKUP(B700,'2-Kosten per locatie'!$A$14:$C$31,3,FALSE)</f>
        <v>#DIV/0!</v>
      </c>
      <c r="O700" s="247">
        <f>IF(M700&gt;0,M700*I700/Q700,0)*VLOOKUP(B700,'2-Kosten per locatie'!$A$14:$C$31,3,FALSE)</f>
        <v>0</v>
      </c>
      <c r="P700" s="334">
        <f>IF(L700="nio",0,IF(L700&gt;0,VLOOKUP(F700,'3-Productie normen'!A:O,VLOOKUP(L700,'3-Productie normen'!$B$38:$C$48,2,FALSE),FALSE)))</f>
        <v>0</v>
      </c>
      <c r="Q700" s="334">
        <f t="shared" si="31"/>
        <v>0</v>
      </c>
      <c r="R700" s="335" t="str">
        <f>VLOOKUP(F700,'3-Productie normen'!A:P,16,FALSE)</f>
        <v>L</v>
      </c>
      <c r="S700" s="335"/>
      <c r="U700" s="336">
        <f t="shared" si="32"/>
        <v>10720</v>
      </c>
      <c r="V700" s="2"/>
    </row>
    <row r="701" spans="1:22" ht="14.1" customHeight="1">
      <c r="A701" s="75">
        <v>701</v>
      </c>
      <c r="B701" s="72" t="s">
        <v>44</v>
      </c>
      <c r="C701" s="539" t="s">
        <v>509</v>
      </c>
      <c r="D701" s="415" t="s">
        <v>1064</v>
      </c>
      <c r="E701" s="72" t="s">
        <v>1065</v>
      </c>
      <c r="F701" s="72" t="s">
        <v>108</v>
      </c>
      <c r="G701" s="72" t="s">
        <v>383</v>
      </c>
      <c r="H701" s="482" t="s">
        <v>383</v>
      </c>
      <c r="I701" s="537">
        <v>52.8</v>
      </c>
      <c r="J701" s="526"/>
      <c r="K701" s="333">
        <f t="shared" si="30"/>
        <v>200</v>
      </c>
      <c r="L701" s="534">
        <v>200</v>
      </c>
      <c r="M701" s="540"/>
      <c r="N701" s="247" t="e">
        <f>IF(L701="nio",0,IF(L701&gt;0,L701*I701/P701,0))*VLOOKUP(B701,'2-Kosten per locatie'!$A$14:$C$31,3,FALSE)</f>
        <v>#DIV/0!</v>
      </c>
      <c r="O701" s="247">
        <f>IF(M701&gt;0,M701*I701/Q701,0)*VLOOKUP(B701,'2-Kosten per locatie'!$A$14:$C$31,3,FALSE)</f>
        <v>0</v>
      </c>
      <c r="P701" s="334">
        <f>IF(L701="nio",0,IF(L701&gt;0,VLOOKUP(F701,'3-Productie normen'!A:O,VLOOKUP(L701,'3-Productie normen'!$B$38:$C$48,2,FALSE),FALSE)))</f>
        <v>0</v>
      </c>
      <c r="Q701" s="334">
        <f t="shared" si="31"/>
        <v>0</v>
      </c>
      <c r="R701" s="335" t="str">
        <f>VLOOKUP(F701,'3-Productie normen'!A:P,16,FALSE)</f>
        <v>V</v>
      </c>
      <c r="S701" s="335"/>
      <c r="U701" s="336">
        <f t="shared" si="32"/>
        <v>10560</v>
      </c>
      <c r="V701" s="2"/>
    </row>
    <row r="702" spans="1:22" ht="14.1" customHeight="1">
      <c r="A702" s="75">
        <v>702</v>
      </c>
      <c r="B702" s="72" t="s">
        <v>44</v>
      </c>
      <c r="C702" s="539" t="s">
        <v>509</v>
      </c>
      <c r="D702" s="72" t="s">
        <v>1066</v>
      </c>
      <c r="E702" s="72" t="s">
        <v>633</v>
      </c>
      <c r="F702" s="72" t="s">
        <v>97</v>
      </c>
      <c r="G702" s="482" t="s">
        <v>139</v>
      </c>
      <c r="H702" s="482" t="s">
        <v>139</v>
      </c>
      <c r="I702" s="537">
        <v>70.3</v>
      </c>
      <c r="J702" s="526"/>
      <c r="K702" s="333">
        <f t="shared" si="30"/>
        <v>200</v>
      </c>
      <c r="L702" s="534">
        <v>200</v>
      </c>
      <c r="M702" s="540"/>
      <c r="N702" s="247" t="e">
        <f>IF(L702="nio",0,IF(L702&gt;0,L702*I702/P702,0))*VLOOKUP(B702,'2-Kosten per locatie'!$A$14:$C$31,3,FALSE)</f>
        <v>#DIV/0!</v>
      </c>
      <c r="O702" s="247">
        <f>IF(M702&gt;0,M702*I702/Q702,0)*VLOOKUP(B702,'2-Kosten per locatie'!$A$14:$C$31,3,FALSE)</f>
        <v>0</v>
      </c>
      <c r="P702" s="334">
        <f>IF(L702="nio",0,IF(L702&gt;0,VLOOKUP(F702,'3-Productie normen'!A:O,VLOOKUP(L702,'3-Productie normen'!$B$38:$C$48,2,FALSE),FALSE)))</f>
        <v>0</v>
      </c>
      <c r="Q702" s="334">
        <f t="shared" si="31"/>
        <v>0</v>
      </c>
      <c r="R702" s="335" t="str">
        <f>VLOOKUP(F702,'3-Productie normen'!A:P,16,FALSE)</f>
        <v>V</v>
      </c>
      <c r="S702" s="335"/>
      <c r="U702" s="336">
        <f t="shared" si="32"/>
        <v>14060</v>
      </c>
      <c r="V702" s="2"/>
    </row>
    <row r="703" spans="1:22" ht="14.1" customHeight="1">
      <c r="A703" s="75">
        <v>703</v>
      </c>
      <c r="B703" s="72" t="s">
        <v>44</v>
      </c>
      <c r="C703" s="539" t="s">
        <v>509</v>
      </c>
      <c r="D703" s="415" t="s">
        <v>1067</v>
      </c>
      <c r="E703" s="72" t="s">
        <v>941</v>
      </c>
      <c r="F703" s="72" t="s">
        <v>100</v>
      </c>
      <c r="G703" s="72" t="s">
        <v>241</v>
      </c>
      <c r="H703" s="482" t="s">
        <v>197</v>
      </c>
      <c r="I703" s="537">
        <v>53.6</v>
      </c>
      <c r="J703" s="526"/>
      <c r="K703" s="333">
        <f t="shared" si="30"/>
        <v>200</v>
      </c>
      <c r="L703" s="534">
        <v>200</v>
      </c>
      <c r="M703" s="540"/>
      <c r="N703" s="247" t="e">
        <f>IF(L703="nio",0,IF(L703&gt;0,L703*I703/P703,0))*VLOOKUP(B703,'2-Kosten per locatie'!$A$14:$C$31,3,FALSE)</f>
        <v>#DIV/0!</v>
      </c>
      <c r="O703" s="247">
        <f>IF(M703&gt;0,M703*I703/Q703,0)*VLOOKUP(B703,'2-Kosten per locatie'!$A$14:$C$31,3,FALSE)</f>
        <v>0</v>
      </c>
      <c r="P703" s="334">
        <f>IF(L703="nio",0,IF(L703&gt;0,VLOOKUP(F703,'3-Productie normen'!A:O,VLOOKUP(L703,'3-Productie normen'!$B$38:$C$48,2,FALSE),FALSE)))</f>
        <v>0</v>
      </c>
      <c r="Q703" s="334">
        <f t="shared" si="31"/>
        <v>0</v>
      </c>
      <c r="R703" s="335" t="str">
        <f>VLOOKUP(F703,'3-Productie normen'!A:P,16,FALSE)</f>
        <v>L</v>
      </c>
      <c r="S703" s="335"/>
      <c r="U703" s="336">
        <f t="shared" si="32"/>
        <v>10720</v>
      </c>
      <c r="V703" s="2"/>
    </row>
    <row r="704" spans="1:22" ht="14.1" customHeight="1">
      <c r="A704" s="75">
        <v>704</v>
      </c>
      <c r="B704" s="72" t="s">
        <v>44</v>
      </c>
      <c r="C704" s="539" t="s">
        <v>509</v>
      </c>
      <c r="D704" s="415" t="s">
        <v>1068</v>
      </c>
      <c r="E704" s="72" t="s">
        <v>909</v>
      </c>
      <c r="F704" s="72" t="s">
        <v>106</v>
      </c>
      <c r="G704" s="72" t="s">
        <v>187</v>
      </c>
      <c r="H704" s="482" t="s">
        <v>188</v>
      </c>
      <c r="I704" s="537">
        <v>6</v>
      </c>
      <c r="J704" s="526"/>
      <c r="K704" s="333">
        <f t="shared" si="30"/>
        <v>400</v>
      </c>
      <c r="L704" s="534">
        <v>200</v>
      </c>
      <c r="M704" s="540">
        <v>200</v>
      </c>
      <c r="N704" s="247" t="e">
        <f>IF(L704="nio",0,IF(L704&gt;0,L704*I704/P704,0))*VLOOKUP(B704,'2-Kosten per locatie'!$A$14:$C$31,3,FALSE)</f>
        <v>#DIV/0!</v>
      </c>
      <c r="O704" s="247" t="e">
        <f>IF(M704&gt;0,M704*I704/Q704,0)*VLOOKUP(B704,'2-Kosten per locatie'!$A$14:$C$31,3,FALSE)</f>
        <v>#DIV/0!</v>
      </c>
      <c r="P704" s="334">
        <f>IF(L704="nio",0,IF(L704&gt;0,VLOOKUP(F704,'3-Productie normen'!A:O,VLOOKUP(L704,'3-Productie normen'!$B$38:$C$48,2,FALSE),FALSE)))</f>
        <v>0</v>
      </c>
      <c r="Q704" s="334">
        <f t="shared" si="31"/>
        <v>0</v>
      </c>
      <c r="R704" s="335" t="str">
        <f>VLOOKUP(F704,'3-Productie normen'!A:P,16,FALSE)</f>
        <v>S</v>
      </c>
      <c r="S704" s="335"/>
      <c r="U704" s="336">
        <f t="shared" si="32"/>
        <v>2400</v>
      </c>
      <c r="V704" s="2"/>
    </row>
    <row r="705" spans="1:22" ht="14.1" customHeight="1">
      <c r="A705" s="75">
        <v>705</v>
      </c>
      <c r="B705" s="72" t="s">
        <v>44</v>
      </c>
      <c r="C705" s="539" t="s">
        <v>509</v>
      </c>
      <c r="D705" s="415" t="s">
        <v>1069</v>
      </c>
      <c r="E705" s="72" t="s">
        <v>697</v>
      </c>
      <c r="F705" s="72" t="s">
        <v>106</v>
      </c>
      <c r="G705" s="72" t="s">
        <v>187</v>
      </c>
      <c r="H705" s="482" t="s">
        <v>188</v>
      </c>
      <c r="I705" s="537">
        <v>1</v>
      </c>
      <c r="J705" s="526"/>
      <c r="K705" s="333">
        <f t="shared" si="30"/>
        <v>400</v>
      </c>
      <c r="L705" s="534">
        <v>200</v>
      </c>
      <c r="M705" s="540">
        <v>200</v>
      </c>
      <c r="N705" s="247" t="e">
        <f>IF(L705="nio",0,IF(L705&gt;0,L705*I705/P705,0))*VLOOKUP(B705,'2-Kosten per locatie'!$A$14:$C$31,3,FALSE)</f>
        <v>#DIV/0!</v>
      </c>
      <c r="O705" s="247" t="e">
        <f>IF(M705&gt;0,M705*I705/Q705,0)*VLOOKUP(B705,'2-Kosten per locatie'!$A$14:$C$31,3,FALSE)</f>
        <v>#DIV/0!</v>
      </c>
      <c r="P705" s="334">
        <f>IF(L705="nio",0,IF(L705&gt;0,VLOOKUP(F705,'3-Productie normen'!A:O,VLOOKUP(L705,'3-Productie normen'!$B$38:$C$48,2,FALSE),FALSE)))</f>
        <v>0</v>
      </c>
      <c r="Q705" s="334">
        <f t="shared" si="31"/>
        <v>0</v>
      </c>
      <c r="R705" s="335" t="str">
        <f>VLOOKUP(F705,'3-Productie normen'!A:P,16,FALSE)</f>
        <v>S</v>
      </c>
      <c r="S705" s="335"/>
      <c r="U705" s="336">
        <f t="shared" si="32"/>
        <v>400</v>
      </c>
      <c r="V705" s="2"/>
    </row>
    <row r="706" spans="1:22" ht="14.1" customHeight="1">
      <c r="A706" s="75">
        <v>706</v>
      </c>
      <c r="B706" s="72" t="s">
        <v>44</v>
      </c>
      <c r="C706" s="539" t="s">
        <v>509</v>
      </c>
      <c r="D706" s="415" t="s">
        <v>1070</v>
      </c>
      <c r="E706" s="72" t="s">
        <v>697</v>
      </c>
      <c r="F706" s="300" t="s">
        <v>106</v>
      </c>
      <c r="G706" s="72" t="s">
        <v>187</v>
      </c>
      <c r="H706" s="482" t="s">
        <v>188</v>
      </c>
      <c r="I706" s="537">
        <v>1</v>
      </c>
      <c r="J706" s="526"/>
      <c r="K706" s="333">
        <f t="shared" si="30"/>
        <v>400</v>
      </c>
      <c r="L706" s="534">
        <v>200</v>
      </c>
      <c r="M706" s="540">
        <v>200</v>
      </c>
      <c r="N706" s="247" t="e">
        <f>IF(L706="nio",0,IF(L706&gt;0,L706*I706/P706,0))*VLOOKUP(B706,'2-Kosten per locatie'!$A$14:$C$31,3,FALSE)</f>
        <v>#DIV/0!</v>
      </c>
      <c r="O706" s="247" t="e">
        <f>IF(M706&gt;0,M706*I706/Q706,0)*VLOOKUP(B706,'2-Kosten per locatie'!$A$14:$C$31,3,FALSE)</f>
        <v>#DIV/0!</v>
      </c>
      <c r="P706" s="334">
        <f>IF(L706="nio",0,IF(L706&gt;0,VLOOKUP(F706,'3-Productie normen'!A:O,VLOOKUP(L706,'3-Productie normen'!$B$38:$C$48,2,FALSE),FALSE)))</f>
        <v>0</v>
      </c>
      <c r="Q706" s="334">
        <f t="shared" si="31"/>
        <v>0</v>
      </c>
      <c r="R706" s="335" t="str">
        <f>VLOOKUP(F706,'3-Productie normen'!A:P,16,FALSE)</f>
        <v>S</v>
      </c>
      <c r="S706" s="335"/>
      <c r="U706" s="336">
        <f t="shared" si="32"/>
        <v>400</v>
      </c>
      <c r="V706" s="2"/>
    </row>
    <row r="707" spans="1:22" ht="14.1" customHeight="1">
      <c r="A707" s="75">
        <v>707</v>
      </c>
      <c r="B707" s="72" t="s">
        <v>44</v>
      </c>
      <c r="C707" s="539" t="s">
        <v>509</v>
      </c>
      <c r="D707" s="415" t="s">
        <v>1071</v>
      </c>
      <c r="E707" s="72" t="s">
        <v>902</v>
      </c>
      <c r="F707" s="300" t="s">
        <v>106</v>
      </c>
      <c r="G707" s="72" t="s">
        <v>187</v>
      </c>
      <c r="H707" s="482" t="s">
        <v>188</v>
      </c>
      <c r="I707" s="537">
        <v>24.2</v>
      </c>
      <c r="J707" s="526"/>
      <c r="K707" s="333">
        <f t="shared" si="30"/>
        <v>400</v>
      </c>
      <c r="L707" s="534">
        <v>200</v>
      </c>
      <c r="M707" s="540">
        <v>200</v>
      </c>
      <c r="N707" s="247" t="e">
        <f>IF(L707="nio",0,IF(L707&gt;0,L707*I707/P707,0))*VLOOKUP(B707,'2-Kosten per locatie'!$A$14:$C$31,3,FALSE)</f>
        <v>#DIV/0!</v>
      </c>
      <c r="O707" s="247" t="e">
        <f>IF(M707&gt;0,M707*I707/Q707,0)*VLOOKUP(B707,'2-Kosten per locatie'!$A$14:$C$31,3,FALSE)</f>
        <v>#DIV/0!</v>
      </c>
      <c r="P707" s="334">
        <f>IF(L707="nio",0,IF(L707&gt;0,VLOOKUP(F707,'3-Productie normen'!A:O,VLOOKUP(L707,'3-Productie normen'!$B$38:$C$48,2,FALSE),FALSE)))</f>
        <v>0</v>
      </c>
      <c r="Q707" s="334">
        <f t="shared" si="31"/>
        <v>0</v>
      </c>
      <c r="R707" s="335" t="str">
        <f>VLOOKUP(F707,'3-Productie normen'!A:P,16,FALSE)</f>
        <v>S</v>
      </c>
      <c r="S707" s="335"/>
      <c r="U707" s="336">
        <f t="shared" si="32"/>
        <v>9680</v>
      </c>
      <c r="V707" s="2"/>
    </row>
    <row r="708" spans="1:22" ht="14.1" customHeight="1">
      <c r="A708" s="75">
        <v>708</v>
      </c>
      <c r="B708" s="72" t="s">
        <v>44</v>
      </c>
      <c r="C708" s="539" t="s">
        <v>509</v>
      </c>
      <c r="D708" s="415" t="s">
        <v>1072</v>
      </c>
      <c r="E708" s="72" t="s">
        <v>691</v>
      </c>
      <c r="F708" s="300" t="s">
        <v>106</v>
      </c>
      <c r="G708" s="72" t="s">
        <v>187</v>
      </c>
      <c r="H708" s="482" t="s">
        <v>188</v>
      </c>
      <c r="I708" s="537">
        <v>1</v>
      </c>
      <c r="J708" s="526"/>
      <c r="K708" s="333">
        <f t="shared" si="30"/>
        <v>400</v>
      </c>
      <c r="L708" s="534">
        <v>200</v>
      </c>
      <c r="M708" s="540">
        <v>200</v>
      </c>
      <c r="N708" s="247" t="e">
        <f>IF(L708="nio",0,IF(L708&gt;0,L708*I708/P708,0))*VLOOKUP(B708,'2-Kosten per locatie'!$A$14:$C$31,3,FALSE)</f>
        <v>#DIV/0!</v>
      </c>
      <c r="O708" s="247" t="e">
        <f>IF(M708&gt;0,M708*I708/Q708,0)*VLOOKUP(B708,'2-Kosten per locatie'!$A$14:$C$31,3,FALSE)</f>
        <v>#DIV/0!</v>
      </c>
      <c r="P708" s="334">
        <f>IF(L708="nio",0,IF(L708&gt;0,VLOOKUP(F708,'3-Productie normen'!A:O,VLOOKUP(L708,'3-Productie normen'!$B$38:$C$48,2,FALSE),FALSE)))</f>
        <v>0</v>
      </c>
      <c r="Q708" s="334">
        <f t="shared" si="31"/>
        <v>0</v>
      </c>
      <c r="R708" s="335" t="str">
        <f>VLOOKUP(F708,'3-Productie normen'!A:P,16,FALSE)</f>
        <v>S</v>
      </c>
      <c r="S708" s="335"/>
      <c r="U708" s="336">
        <f t="shared" si="32"/>
        <v>400</v>
      </c>
      <c r="V708" s="2"/>
    </row>
    <row r="709" spans="1:22" ht="14.1" customHeight="1">
      <c r="A709" s="75">
        <v>709</v>
      </c>
      <c r="B709" s="72" t="s">
        <v>44</v>
      </c>
      <c r="C709" s="539" t="s">
        <v>509</v>
      </c>
      <c r="D709" s="415" t="s">
        <v>1073</v>
      </c>
      <c r="E709" s="72" t="s">
        <v>691</v>
      </c>
      <c r="F709" s="488" t="s">
        <v>106</v>
      </c>
      <c r="G709" s="72" t="s">
        <v>187</v>
      </c>
      <c r="H709" s="482" t="s">
        <v>188</v>
      </c>
      <c r="I709" s="537">
        <v>1</v>
      </c>
      <c r="J709" s="526"/>
      <c r="K709" s="333">
        <f t="shared" si="30"/>
        <v>400</v>
      </c>
      <c r="L709" s="534">
        <v>200</v>
      </c>
      <c r="M709" s="540">
        <v>200</v>
      </c>
      <c r="N709" s="247" t="e">
        <f>IF(L709="nio",0,IF(L709&gt;0,L709*I709/P709,0))*VLOOKUP(B709,'2-Kosten per locatie'!$A$14:$C$31,3,FALSE)</f>
        <v>#DIV/0!</v>
      </c>
      <c r="O709" s="247" t="e">
        <f>IF(M709&gt;0,M709*I709/Q709,0)*VLOOKUP(B709,'2-Kosten per locatie'!$A$14:$C$31,3,FALSE)</f>
        <v>#DIV/0!</v>
      </c>
      <c r="P709" s="334">
        <f>IF(L709="nio",0,IF(L709&gt;0,VLOOKUP(F709,'3-Productie normen'!A:O,VLOOKUP(L709,'3-Productie normen'!$B$38:$C$48,2,FALSE),FALSE)))</f>
        <v>0</v>
      </c>
      <c r="Q709" s="334">
        <f t="shared" si="31"/>
        <v>0</v>
      </c>
      <c r="R709" s="335" t="str">
        <f>VLOOKUP(F709,'3-Productie normen'!A:P,16,FALSE)</f>
        <v>S</v>
      </c>
      <c r="S709" s="335"/>
      <c r="U709" s="336">
        <f t="shared" si="32"/>
        <v>400</v>
      </c>
      <c r="V709" s="2"/>
    </row>
    <row r="710" spans="1:22" ht="14.1" customHeight="1">
      <c r="A710" s="75">
        <v>710</v>
      </c>
      <c r="B710" s="72" t="s">
        <v>44</v>
      </c>
      <c r="C710" s="539" t="s">
        <v>509</v>
      </c>
      <c r="D710" s="415" t="s">
        <v>1074</v>
      </c>
      <c r="E710" s="72" t="s">
        <v>691</v>
      </c>
      <c r="F710" s="72" t="s">
        <v>106</v>
      </c>
      <c r="G710" s="72" t="s">
        <v>187</v>
      </c>
      <c r="H710" s="482" t="s">
        <v>188</v>
      </c>
      <c r="I710" s="537">
        <v>1</v>
      </c>
      <c r="J710" s="526"/>
      <c r="K710" s="333">
        <f t="shared" si="30"/>
        <v>400</v>
      </c>
      <c r="L710" s="534">
        <v>200</v>
      </c>
      <c r="M710" s="540">
        <v>200</v>
      </c>
      <c r="N710" s="247" t="e">
        <f>IF(L710="nio",0,IF(L710&gt;0,L710*I710/P710,0))*VLOOKUP(B710,'2-Kosten per locatie'!$A$14:$C$31,3,FALSE)</f>
        <v>#DIV/0!</v>
      </c>
      <c r="O710" s="247" t="e">
        <f>IF(M710&gt;0,M710*I710/Q710,0)*VLOOKUP(B710,'2-Kosten per locatie'!$A$14:$C$31,3,FALSE)</f>
        <v>#DIV/0!</v>
      </c>
      <c r="P710" s="334">
        <f>IF(L710="nio",0,IF(L710&gt;0,VLOOKUP(F710,'3-Productie normen'!A:O,VLOOKUP(L710,'3-Productie normen'!$B$38:$C$48,2,FALSE),FALSE)))</f>
        <v>0</v>
      </c>
      <c r="Q710" s="334">
        <f t="shared" si="31"/>
        <v>0</v>
      </c>
      <c r="R710" s="335" t="str">
        <f>VLOOKUP(F710,'3-Productie normen'!A:P,16,FALSE)</f>
        <v>S</v>
      </c>
      <c r="S710" s="335"/>
      <c r="U710" s="336">
        <f t="shared" si="32"/>
        <v>400</v>
      </c>
      <c r="V710" s="2"/>
    </row>
    <row r="711" spans="1:22" ht="14.1" customHeight="1">
      <c r="A711" s="75">
        <v>711</v>
      </c>
      <c r="B711" s="72" t="s">
        <v>44</v>
      </c>
      <c r="C711" s="539" t="s">
        <v>509</v>
      </c>
      <c r="D711" s="415" t="s">
        <v>1075</v>
      </c>
      <c r="E711" s="72" t="s">
        <v>691</v>
      </c>
      <c r="F711" s="72" t="s">
        <v>106</v>
      </c>
      <c r="G711" s="72" t="s">
        <v>187</v>
      </c>
      <c r="H711" s="482" t="s">
        <v>188</v>
      </c>
      <c r="I711" s="537">
        <v>1</v>
      </c>
      <c r="J711" s="526"/>
      <c r="K711" s="333">
        <f t="shared" si="30"/>
        <v>400</v>
      </c>
      <c r="L711" s="534">
        <v>200</v>
      </c>
      <c r="M711" s="540">
        <v>200</v>
      </c>
      <c r="N711" s="247" t="e">
        <f>IF(L711="nio",0,IF(L711&gt;0,L711*I711/P711,0))*VLOOKUP(B711,'2-Kosten per locatie'!$A$14:$C$31,3,FALSE)</f>
        <v>#DIV/0!</v>
      </c>
      <c r="O711" s="247" t="e">
        <f>IF(M711&gt;0,M711*I711/Q711,0)*VLOOKUP(B711,'2-Kosten per locatie'!$A$14:$C$31,3,FALSE)</f>
        <v>#DIV/0!</v>
      </c>
      <c r="P711" s="334">
        <f>IF(L711="nio",0,IF(L711&gt;0,VLOOKUP(F711,'3-Productie normen'!A:O,VLOOKUP(L711,'3-Productie normen'!$B$38:$C$48,2,FALSE),FALSE)))</f>
        <v>0</v>
      </c>
      <c r="Q711" s="334">
        <f t="shared" si="31"/>
        <v>0</v>
      </c>
      <c r="R711" s="335" t="str">
        <f>VLOOKUP(F711,'3-Productie normen'!A:P,16,FALSE)</f>
        <v>S</v>
      </c>
      <c r="S711" s="335"/>
      <c r="U711" s="336">
        <f t="shared" si="32"/>
        <v>400</v>
      </c>
      <c r="V711" s="2"/>
    </row>
    <row r="712" spans="1:22" ht="14.1" customHeight="1">
      <c r="A712" s="75">
        <v>712</v>
      </c>
      <c r="B712" s="72" t="s">
        <v>44</v>
      </c>
      <c r="C712" s="539" t="s">
        <v>509</v>
      </c>
      <c r="D712" s="415" t="s">
        <v>1076</v>
      </c>
      <c r="E712" s="72" t="s">
        <v>691</v>
      </c>
      <c r="F712" s="72" t="s">
        <v>106</v>
      </c>
      <c r="G712" s="72" t="s">
        <v>187</v>
      </c>
      <c r="H712" s="482" t="s">
        <v>188</v>
      </c>
      <c r="I712" s="537">
        <v>1</v>
      </c>
      <c r="J712" s="526"/>
      <c r="K712" s="333">
        <f t="shared" ref="K712:K775" si="33">SUM(L712:M712)</f>
        <v>400</v>
      </c>
      <c r="L712" s="534">
        <v>200</v>
      </c>
      <c r="M712" s="540">
        <v>200</v>
      </c>
      <c r="N712" s="247" t="e">
        <f>IF(L712="nio",0,IF(L712&gt;0,L712*I712/P712,0))*VLOOKUP(B712,'2-Kosten per locatie'!$A$14:$C$31,3,FALSE)</f>
        <v>#DIV/0!</v>
      </c>
      <c r="O712" s="247" t="e">
        <f>IF(M712&gt;0,M712*I712/Q712,0)*VLOOKUP(B712,'2-Kosten per locatie'!$A$14:$C$31,3,FALSE)</f>
        <v>#DIV/0!</v>
      </c>
      <c r="P712" s="334">
        <f>IF(L712="nio",0,IF(L712&gt;0,VLOOKUP(F712,'3-Productie normen'!A:O,VLOOKUP(L712,'3-Productie normen'!$B$38:$C$48,2,FALSE),FALSE)))</f>
        <v>0</v>
      </c>
      <c r="Q712" s="334">
        <f t="shared" ref="Q712:Q775" si="34">IF(M712&gt;0,P712*$Q$8,0)</f>
        <v>0</v>
      </c>
      <c r="R712" s="335" t="str">
        <f>VLOOKUP(F712,'3-Productie normen'!A:P,16,FALSE)</f>
        <v>S</v>
      </c>
      <c r="S712" s="335"/>
      <c r="U712" s="336">
        <f t="shared" ref="U712:U775" si="35">K712*I712</f>
        <v>400</v>
      </c>
      <c r="V712" s="2"/>
    </row>
    <row r="713" spans="1:22" ht="14.1" customHeight="1">
      <c r="A713" s="75">
        <v>713</v>
      </c>
      <c r="B713" s="72" t="s">
        <v>44</v>
      </c>
      <c r="C713" s="539" t="s">
        <v>509</v>
      </c>
      <c r="D713" s="415" t="s">
        <v>1077</v>
      </c>
      <c r="E713" s="72" t="s">
        <v>691</v>
      </c>
      <c r="F713" s="72" t="s">
        <v>106</v>
      </c>
      <c r="G713" s="72" t="s">
        <v>187</v>
      </c>
      <c r="H713" s="482" t="s">
        <v>188</v>
      </c>
      <c r="I713" s="537">
        <v>1</v>
      </c>
      <c r="J713" s="526"/>
      <c r="K713" s="333">
        <f t="shared" si="33"/>
        <v>400</v>
      </c>
      <c r="L713" s="534">
        <v>200</v>
      </c>
      <c r="M713" s="540">
        <v>200</v>
      </c>
      <c r="N713" s="247" t="e">
        <f>IF(L713="nio",0,IF(L713&gt;0,L713*I713/P713,0))*VLOOKUP(B713,'2-Kosten per locatie'!$A$14:$C$31,3,FALSE)</f>
        <v>#DIV/0!</v>
      </c>
      <c r="O713" s="247" t="e">
        <f>IF(M713&gt;0,M713*I713/Q713,0)*VLOOKUP(B713,'2-Kosten per locatie'!$A$14:$C$31,3,FALSE)</f>
        <v>#DIV/0!</v>
      </c>
      <c r="P713" s="334">
        <f>IF(L713="nio",0,IF(L713&gt;0,VLOOKUP(F713,'3-Productie normen'!A:O,VLOOKUP(L713,'3-Productie normen'!$B$38:$C$48,2,FALSE),FALSE)))</f>
        <v>0</v>
      </c>
      <c r="Q713" s="334">
        <f t="shared" si="34"/>
        <v>0</v>
      </c>
      <c r="R713" s="335" t="str">
        <f>VLOOKUP(F713,'3-Productie normen'!A:P,16,FALSE)</f>
        <v>S</v>
      </c>
      <c r="S713" s="335"/>
      <c r="U713" s="336">
        <f t="shared" si="35"/>
        <v>400</v>
      </c>
      <c r="V713" s="2"/>
    </row>
    <row r="714" spans="1:22" ht="14.1" customHeight="1">
      <c r="A714" s="75">
        <v>714</v>
      </c>
      <c r="B714" s="72" t="s">
        <v>44</v>
      </c>
      <c r="C714" s="539" t="s">
        <v>877</v>
      </c>
      <c r="D714" s="415" t="s">
        <v>1078</v>
      </c>
      <c r="E714" s="72" t="s">
        <v>608</v>
      </c>
      <c r="F714" s="300" t="s">
        <v>111</v>
      </c>
      <c r="G714" s="72" t="s">
        <v>187</v>
      </c>
      <c r="H714" s="482" t="s">
        <v>197</v>
      </c>
      <c r="I714" s="537">
        <v>1.5</v>
      </c>
      <c r="J714" s="526"/>
      <c r="K714" s="333">
        <f t="shared" si="33"/>
        <v>0</v>
      </c>
      <c r="L714" s="534" t="s">
        <v>148</v>
      </c>
      <c r="M714" s="540"/>
      <c r="N714" s="247">
        <f>IF(L714="nio",0,IF(L714&gt;0,L714*I714/P714,0))*VLOOKUP(B714,'2-Kosten per locatie'!$A$14:$C$31,3,FALSE)</f>
        <v>0</v>
      </c>
      <c r="O714" s="247">
        <f>IF(M714&gt;0,M714*I714/Q714,0)*VLOOKUP(B714,'2-Kosten per locatie'!$A$14:$C$31,3,FALSE)</f>
        <v>0</v>
      </c>
      <c r="P714" s="334">
        <f>IF(L714="nio",0,IF(L714&gt;0,VLOOKUP(F714,'3-Productie normen'!A:O,VLOOKUP(L714,'3-Productie normen'!$B$38:$C$48,2,FALSE),FALSE)))</f>
        <v>0</v>
      </c>
      <c r="Q714" s="334">
        <f t="shared" si="34"/>
        <v>0</v>
      </c>
      <c r="R714" s="335" t="str">
        <f>VLOOKUP(F714,'3-Productie normen'!A:P,16,FALSE)</f>
        <v>nvt</v>
      </c>
      <c r="S714" s="335"/>
      <c r="U714" s="336">
        <f t="shared" si="35"/>
        <v>0</v>
      </c>
      <c r="V714" s="2"/>
    </row>
    <row r="715" spans="1:22" ht="14.1" customHeight="1">
      <c r="A715" s="75">
        <v>715</v>
      </c>
      <c r="B715" s="72" t="s">
        <v>44</v>
      </c>
      <c r="C715" s="539" t="s">
        <v>877</v>
      </c>
      <c r="D715" s="415" t="s">
        <v>1079</v>
      </c>
      <c r="E715" s="72" t="s">
        <v>633</v>
      </c>
      <c r="F715" s="72" t="s">
        <v>97</v>
      </c>
      <c r="G715" s="72" t="s">
        <v>139</v>
      </c>
      <c r="H715" s="482" t="s">
        <v>139</v>
      </c>
      <c r="I715" s="537">
        <v>29.8</v>
      </c>
      <c r="J715" s="526"/>
      <c r="K715" s="333">
        <f t="shared" si="33"/>
        <v>200</v>
      </c>
      <c r="L715" s="534">
        <v>200</v>
      </c>
      <c r="M715" s="540"/>
      <c r="N715" s="247" t="e">
        <f>IF(L715="nio",0,IF(L715&gt;0,L715*I715/P715,0))*VLOOKUP(B715,'2-Kosten per locatie'!$A$14:$C$31,3,FALSE)</f>
        <v>#DIV/0!</v>
      </c>
      <c r="O715" s="247">
        <f>IF(M715&gt;0,M715*I715/Q715,0)*VLOOKUP(B715,'2-Kosten per locatie'!$A$14:$C$31,3,FALSE)</f>
        <v>0</v>
      </c>
      <c r="P715" s="334">
        <f>IF(L715="nio",0,IF(L715&gt;0,VLOOKUP(F715,'3-Productie normen'!A:O,VLOOKUP(L715,'3-Productie normen'!$B$38:$C$48,2,FALSE),FALSE)))</f>
        <v>0</v>
      </c>
      <c r="Q715" s="334">
        <f t="shared" si="34"/>
        <v>0</v>
      </c>
      <c r="R715" s="335" t="str">
        <f>VLOOKUP(F715,'3-Productie normen'!A:P,16,FALSE)</f>
        <v>V</v>
      </c>
      <c r="S715" s="335"/>
      <c r="U715" s="336">
        <f t="shared" si="35"/>
        <v>5960</v>
      </c>
      <c r="V715" s="2"/>
    </row>
    <row r="716" spans="1:22" ht="14.1" customHeight="1">
      <c r="A716" s="75">
        <v>716</v>
      </c>
      <c r="B716" s="72" t="s">
        <v>44</v>
      </c>
      <c r="C716" s="539" t="s">
        <v>877</v>
      </c>
      <c r="D716" s="415" t="s">
        <v>1080</v>
      </c>
      <c r="E716" s="72" t="s">
        <v>1081</v>
      </c>
      <c r="F716" s="72" t="s">
        <v>100</v>
      </c>
      <c r="G716" s="72" t="s">
        <v>241</v>
      </c>
      <c r="H716" s="482" t="s">
        <v>197</v>
      </c>
      <c r="I716" s="537">
        <v>79.599999999999994</v>
      </c>
      <c r="J716" s="526"/>
      <c r="K716" s="333">
        <f t="shared" si="33"/>
        <v>200</v>
      </c>
      <c r="L716" s="534">
        <v>200</v>
      </c>
      <c r="M716" s="540"/>
      <c r="N716" s="247" t="e">
        <f>IF(L716="nio",0,IF(L716&gt;0,L716*I716/P716,0))*VLOOKUP(B716,'2-Kosten per locatie'!$A$14:$C$31,3,FALSE)</f>
        <v>#DIV/0!</v>
      </c>
      <c r="O716" s="247">
        <f>IF(M716&gt;0,M716*I716/Q716,0)*VLOOKUP(B716,'2-Kosten per locatie'!$A$14:$C$31,3,FALSE)</f>
        <v>0</v>
      </c>
      <c r="P716" s="334">
        <f>IF(L716="nio",0,IF(L716&gt;0,VLOOKUP(F716,'3-Productie normen'!A:O,VLOOKUP(L716,'3-Productie normen'!$B$38:$C$48,2,FALSE),FALSE)))</f>
        <v>0</v>
      </c>
      <c r="Q716" s="334">
        <f t="shared" si="34"/>
        <v>0</v>
      </c>
      <c r="R716" s="335" t="str">
        <f>VLOOKUP(F716,'3-Productie normen'!A:P,16,FALSE)</f>
        <v>L</v>
      </c>
      <c r="S716" s="335"/>
      <c r="U716" s="336">
        <f t="shared" si="35"/>
        <v>15919.999999999998</v>
      </c>
      <c r="V716" s="2"/>
    </row>
    <row r="717" spans="1:22" ht="14.1" customHeight="1">
      <c r="A717" s="75">
        <v>717</v>
      </c>
      <c r="B717" s="72" t="s">
        <v>44</v>
      </c>
      <c r="C717" s="539" t="s">
        <v>877</v>
      </c>
      <c r="D717" s="415" t="s">
        <v>1082</v>
      </c>
      <c r="E717" s="72" t="s">
        <v>929</v>
      </c>
      <c r="F717" s="72" t="s">
        <v>108</v>
      </c>
      <c r="G717" s="72" t="s">
        <v>139</v>
      </c>
      <c r="H717" s="482" t="s">
        <v>139</v>
      </c>
      <c r="I717" s="537">
        <v>20.6</v>
      </c>
      <c r="J717" s="526"/>
      <c r="K717" s="333">
        <f t="shared" si="33"/>
        <v>200</v>
      </c>
      <c r="L717" s="534">
        <v>200</v>
      </c>
      <c r="M717" s="540"/>
      <c r="N717" s="247" t="e">
        <f>IF(L717="nio",0,IF(L717&gt;0,L717*I717/P717,0))*VLOOKUP(B717,'2-Kosten per locatie'!$A$14:$C$31,3,FALSE)</f>
        <v>#DIV/0!</v>
      </c>
      <c r="O717" s="247">
        <f>IF(M717&gt;0,M717*I717/Q717,0)*VLOOKUP(B717,'2-Kosten per locatie'!$A$14:$C$31,3,FALSE)</f>
        <v>0</v>
      </c>
      <c r="P717" s="334">
        <f>IF(L717="nio",0,IF(L717&gt;0,VLOOKUP(F717,'3-Productie normen'!A:O,VLOOKUP(L717,'3-Productie normen'!$B$38:$C$48,2,FALSE),FALSE)))</f>
        <v>0</v>
      </c>
      <c r="Q717" s="334">
        <f t="shared" si="34"/>
        <v>0</v>
      </c>
      <c r="R717" s="335" t="str">
        <f>VLOOKUP(F717,'3-Productie normen'!A:P,16,FALSE)</f>
        <v>V</v>
      </c>
      <c r="S717" s="335"/>
      <c r="U717" s="336">
        <f t="shared" si="35"/>
        <v>4120</v>
      </c>
      <c r="V717" s="2"/>
    </row>
    <row r="718" spans="1:22" ht="14.1" customHeight="1">
      <c r="A718" s="75">
        <v>718</v>
      </c>
      <c r="B718" s="72" t="s">
        <v>44</v>
      </c>
      <c r="C718" s="539" t="s">
        <v>877</v>
      </c>
      <c r="D718" s="415" t="s">
        <v>1083</v>
      </c>
      <c r="E718" s="72" t="s">
        <v>1084</v>
      </c>
      <c r="F718" s="72" t="s">
        <v>100</v>
      </c>
      <c r="G718" s="72" t="s">
        <v>383</v>
      </c>
      <c r="H718" s="482" t="s">
        <v>383</v>
      </c>
      <c r="I718" s="537">
        <v>76.45</v>
      </c>
      <c r="J718" s="526"/>
      <c r="K718" s="333">
        <f t="shared" si="33"/>
        <v>200</v>
      </c>
      <c r="L718" s="534">
        <v>200</v>
      </c>
      <c r="M718" s="540"/>
      <c r="N718" s="247" t="e">
        <f>IF(L718="nio",0,IF(L718&gt;0,L718*I718/P718,0))*VLOOKUP(B718,'2-Kosten per locatie'!$A$14:$C$31,3,FALSE)</f>
        <v>#DIV/0!</v>
      </c>
      <c r="O718" s="247">
        <f>IF(M718&gt;0,M718*I718/Q718,0)*VLOOKUP(B718,'2-Kosten per locatie'!$A$14:$C$31,3,FALSE)</f>
        <v>0</v>
      </c>
      <c r="P718" s="334">
        <f>IF(L718="nio",0,IF(L718&gt;0,VLOOKUP(F718,'3-Productie normen'!A:O,VLOOKUP(L718,'3-Productie normen'!$B$38:$C$48,2,FALSE),FALSE)))</f>
        <v>0</v>
      </c>
      <c r="Q718" s="334">
        <f t="shared" si="34"/>
        <v>0</v>
      </c>
      <c r="R718" s="335" t="str">
        <f>VLOOKUP(F718,'3-Productie normen'!A:P,16,FALSE)</f>
        <v>L</v>
      </c>
      <c r="S718" s="335"/>
      <c r="U718" s="336">
        <f t="shared" si="35"/>
        <v>15290</v>
      </c>
      <c r="V718" s="2"/>
    </row>
    <row r="719" spans="1:22" ht="14.1" customHeight="1">
      <c r="A719" s="75">
        <v>719</v>
      </c>
      <c r="B719" s="72" t="s">
        <v>44</v>
      </c>
      <c r="C719" s="539" t="s">
        <v>877</v>
      </c>
      <c r="D719" s="415" t="s">
        <v>1085</v>
      </c>
      <c r="E719" s="72" t="s">
        <v>1084</v>
      </c>
      <c r="F719" s="72" t="s">
        <v>100</v>
      </c>
      <c r="G719" s="72" t="s">
        <v>139</v>
      </c>
      <c r="H719" s="482" t="s">
        <v>139</v>
      </c>
      <c r="I719" s="537">
        <v>76.45</v>
      </c>
      <c r="J719" s="526"/>
      <c r="K719" s="333">
        <f t="shared" si="33"/>
        <v>200</v>
      </c>
      <c r="L719" s="534">
        <v>200</v>
      </c>
      <c r="M719" s="540"/>
      <c r="N719" s="247" t="e">
        <f>IF(L719="nio",0,IF(L719&gt;0,L719*I719/P719,0))*VLOOKUP(B719,'2-Kosten per locatie'!$A$14:$C$31,3,FALSE)</f>
        <v>#DIV/0!</v>
      </c>
      <c r="O719" s="247">
        <f>IF(M719&gt;0,M719*I719/Q719,0)*VLOOKUP(B719,'2-Kosten per locatie'!$A$14:$C$31,3,FALSE)</f>
        <v>0</v>
      </c>
      <c r="P719" s="334">
        <f>IF(L719="nio",0,IF(L719&gt;0,VLOOKUP(F719,'3-Productie normen'!A:O,VLOOKUP(L719,'3-Productie normen'!$B$38:$C$48,2,FALSE),FALSE)))</f>
        <v>0</v>
      </c>
      <c r="Q719" s="334">
        <f t="shared" si="34"/>
        <v>0</v>
      </c>
      <c r="R719" s="335" t="str">
        <f>VLOOKUP(F719,'3-Productie normen'!A:P,16,FALSE)</f>
        <v>L</v>
      </c>
      <c r="S719" s="335"/>
      <c r="U719" s="336">
        <f t="shared" si="35"/>
        <v>15290</v>
      </c>
      <c r="V719" s="2"/>
    </row>
    <row r="720" spans="1:22" ht="14.1" customHeight="1">
      <c r="A720" s="75">
        <v>720</v>
      </c>
      <c r="B720" s="72" t="s">
        <v>44</v>
      </c>
      <c r="C720" s="539" t="s">
        <v>877</v>
      </c>
      <c r="D720" s="415" t="s">
        <v>1086</v>
      </c>
      <c r="E720" s="72" t="s">
        <v>1087</v>
      </c>
      <c r="F720" s="300" t="s">
        <v>111</v>
      </c>
      <c r="G720" s="72" t="s">
        <v>383</v>
      </c>
      <c r="H720" s="482" t="s">
        <v>383</v>
      </c>
      <c r="I720" s="537">
        <v>18.3</v>
      </c>
      <c r="J720" s="526"/>
      <c r="K720" s="333">
        <f t="shared" si="33"/>
        <v>0</v>
      </c>
      <c r="L720" s="534" t="s">
        <v>148</v>
      </c>
      <c r="M720" s="540"/>
      <c r="N720" s="247">
        <f>IF(L720="nio",0,IF(L720&gt;0,L720*I720/P720,0))*VLOOKUP(B720,'2-Kosten per locatie'!$A$14:$C$31,3,FALSE)</f>
        <v>0</v>
      </c>
      <c r="O720" s="247">
        <f>IF(M720&gt;0,M720*I720/Q720,0)*VLOOKUP(B720,'2-Kosten per locatie'!$A$14:$C$31,3,FALSE)</f>
        <v>0</v>
      </c>
      <c r="P720" s="334">
        <f>IF(L720="nio",0,IF(L720&gt;0,VLOOKUP(F720,'3-Productie normen'!A:O,VLOOKUP(L720,'3-Productie normen'!$B$38:$C$48,2,FALSE),FALSE)))</f>
        <v>0</v>
      </c>
      <c r="Q720" s="334">
        <f t="shared" si="34"/>
        <v>0</v>
      </c>
      <c r="R720" s="335" t="str">
        <f>VLOOKUP(F720,'3-Productie normen'!A:P,16,FALSE)</f>
        <v>nvt</v>
      </c>
      <c r="S720" s="335"/>
      <c r="U720" s="336">
        <f t="shared" si="35"/>
        <v>0</v>
      </c>
      <c r="V720" s="2"/>
    </row>
    <row r="721" spans="1:22" ht="14.1" customHeight="1">
      <c r="A721" s="75">
        <v>721</v>
      </c>
      <c r="B721" s="72" t="s">
        <v>44</v>
      </c>
      <c r="C721" s="539" t="s">
        <v>877</v>
      </c>
      <c r="D721" s="415" t="s">
        <v>1088</v>
      </c>
      <c r="E721" s="72" t="s">
        <v>832</v>
      </c>
      <c r="F721" s="300" t="s">
        <v>111</v>
      </c>
      <c r="G721" s="72" t="s">
        <v>205</v>
      </c>
      <c r="H721" s="482" t="s">
        <v>197</v>
      </c>
      <c r="I721" s="537">
        <v>0</v>
      </c>
      <c r="J721" s="526"/>
      <c r="K721" s="333">
        <f t="shared" si="33"/>
        <v>0</v>
      </c>
      <c r="L721" s="534" t="s">
        <v>148</v>
      </c>
      <c r="M721" s="540"/>
      <c r="N721" s="247">
        <f>IF(L721="nio",0,IF(L721&gt;0,L721*I721/P721,0))*VLOOKUP(B721,'2-Kosten per locatie'!$A$14:$C$31,3,FALSE)</f>
        <v>0</v>
      </c>
      <c r="O721" s="247">
        <f>IF(M721&gt;0,M721*I721/Q721,0)*VLOOKUP(B721,'2-Kosten per locatie'!$A$14:$C$31,3,FALSE)</f>
        <v>0</v>
      </c>
      <c r="P721" s="334">
        <f>IF(L721="nio",0,IF(L721&gt;0,VLOOKUP(F721,'3-Productie normen'!A:O,VLOOKUP(L721,'3-Productie normen'!$B$38:$C$48,2,FALSE),FALSE)))</f>
        <v>0</v>
      </c>
      <c r="Q721" s="334">
        <f t="shared" si="34"/>
        <v>0</v>
      </c>
      <c r="R721" s="335" t="str">
        <f>VLOOKUP(F721,'3-Productie normen'!A:P,16,FALSE)</f>
        <v>nvt</v>
      </c>
      <c r="S721" s="335"/>
      <c r="U721" s="336">
        <f t="shared" si="35"/>
        <v>0</v>
      </c>
      <c r="V721" s="2"/>
    </row>
    <row r="722" spans="1:22" ht="14.1" customHeight="1">
      <c r="A722" s="75">
        <v>722</v>
      </c>
      <c r="B722" s="72" t="s">
        <v>44</v>
      </c>
      <c r="C722" s="539" t="s">
        <v>877</v>
      </c>
      <c r="D722" s="415" t="s">
        <v>1089</v>
      </c>
      <c r="E722" s="72" t="s">
        <v>832</v>
      </c>
      <c r="F722" s="300" t="s">
        <v>111</v>
      </c>
      <c r="G722" s="72" t="s">
        <v>205</v>
      </c>
      <c r="H722" s="482" t="s">
        <v>197</v>
      </c>
      <c r="I722" s="537">
        <v>0</v>
      </c>
      <c r="J722" s="526"/>
      <c r="K722" s="333">
        <f t="shared" si="33"/>
        <v>0</v>
      </c>
      <c r="L722" s="534" t="s">
        <v>148</v>
      </c>
      <c r="M722" s="540"/>
      <c r="N722" s="247">
        <f>IF(L722="nio",0,IF(L722&gt;0,L722*I722/P722,0))*VLOOKUP(B722,'2-Kosten per locatie'!$A$14:$C$31,3,FALSE)</f>
        <v>0</v>
      </c>
      <c r="O722" s="247">
        <f>IF(M722&gt;0,M722*I722/Q722,0)*VLOOKUP(B722,'2-Kosten per locatie'!$A$14:$C$31,3,FALSE)</f>
        <v>0</v>
      </c>
      <c r="P722" s="334">
        <f>IF(L722="nio",0,IF(L722&gt;0,VLOOKUP(F722,'3-Productie normen'!A:O,VLOOKUP(L722,'3-Productie normen'!$B$38:$C$48,2,FALSE),FALSE)))</f>
        <v>0</v>
      </c>
      <c r="Q722" s="334">
        <f t="shared" si="34"/>
        <v>0</v>
      </c>
      <c r="R722" s="335" t="str">
        <f>VLOOKUP(F722,'3-Productie normen'!A:P,16,FALSE)</f>
        <v>nvt</v>
      </c>
      <c r="S722" s="335"/>
      <c r="U722" s="336">
        <f t="shared" si="35"/>
        <v>0</v>
      </c>
      <c r="V722" s="2"/>
    </row>
    <row r="723" spans="1:22" ht="14.1" customHeight="1">
      <c r="A723" s="75">
        <v>723</v>
      </c>
      <c r="B723" s="72" t="s">
        <v>44</v>
      </c>
      <c r="C723" s="539" t="s">
        <v>877</v>
      </c>
      <c r="D723" s="415" t="s">
        <v>1090</v>
      </c>
      <c r="E723" s="72" t="s">
        <v>832</v>
      </c>
      <c r="F723" s="300" t="s">
        <v>111</v>
      </c>
      <c r="G723" s="72" t="s">
        <v>205</v>
      </c>
      <c r="H723" s="482" t="s">
        <v>197</v>
      </c>
      <c r="I723" s="537">
        <v>0</v>
      </c>
      <c r="J723" s="526"/>
      <c r="K723" s="333">
        <f t="shared" si="33"/>
        <v>0</v>
      </c>
      <c r="L723" s="534" t="s">
        <v>148</v>
      </c>
      <c r="M723" s="540"/>
      <c r="N723" s="247">
        <f>IF(L723="nio",0,IF(L723&gt;0,L723*I723/P723,0))*VLOOKUP(B723,'2-Kosten per locatie'!$A$14:$C$31,3,FALSE)</f>
        <v>0</v>
      </c>
      <c r="O723" s="247">
        <f>IF(M723&gt;0,M723*I723/Q723,0)*VLOOKUP(B723,'2-Kosten per locatie'!$A$14:$C$31,3,FALSE)</f>
        <v>0</v>
      </c>
      <c r="P723" s="334">
        <f>IF(L723="nio",0,IF(L723&gt;0,VLOOKUP(F723,'3-Productie normen'!A:O,VLOOKUP(L723,'3-Productie normen'!$B$38:$C$48,2,FALSE),FALSE)))</f>
        <v>0</v>
      </c>
      <c r="Q723" s="334">
        <f t="shared" si="34"/>
        <v>0</v>
      </c>
      <c r="R723" s="335" t="str">
        <f>VLOOKUP(F723,'3-Productie normen'!A:P,16,FALSE)</f>
        <v>nvt</v>
      </c>
      <c r="S723" s="335"/>
      <c r="U723" s="336">
        <f t="shared" si="35"/>
        <v>0</v>
      </c>
      <c r="V723" s="2"/>
    </row>
    <row r="724" spans="1:22" ht="14.1" customHeight="1">
      <c r="A724" s="75">
        <v>724</v>
      </c>
      <c r="B724" s="72" t="s">
        <v>44</v>
      </c>
      <c r="C724" s="539" t="s">
        <v>877</v>
      </c>
      <c r="D724" s="415" t="s">
        <v>1091</v>
      </c>
      <c r="E724" s="72" t="s">
        <v>832</v>
      </c>
      <c r="F724" s="300" t="s">
        <v>111</v>
      </c>
      <c r="G724" s="72" t="s">
        <v>205</v>
      </c>
      <c r="H724" s="482" t="s">
        <v>197</v>
      </c>
      <c r="I724" s="537">
        <v>0</v>
      </c>
      <c r="J724" s="526"/>
      <c r="K724" s="333">
        <f t="shared" si="33"/>
        <v>0</v>
      </c>
      <c r="L724" s="534" t="s">
        <v>148</v>
      </c>
      <c r="M724" s="540"/>
      <c r="N724" s="247">
        <f>IF(L724="nio",0,IF(L724&gt;0,L724*I724/P724,0))*VLOOKUP(B724,'2-Kosten per locatie'!$A$14:$C$31,3,FALSE)</f>
        <v>0</v>
      </c>
      <c r="O724" s="247">
        <f>IF(M724&gt;0,M724*I724/Q724,0)*VLOOKUP(B724,'2-Kosten per locatie'!$A$14:$C$31,3,FALSE)</f>
        <v>0</v>
      </c>
      <c r="P724" s="334">
        <f>IF(L724="nio",0,IF(L724&gt;0,VLOOKUP(F724,'3-Productie normen'!A:O,VLOOKUP(L724,'3-Productie normen'!$B$38:$C$48,2,FALSE),FALSE)))</f>
        <v>0</v>
      </c>
      <c r="Q724" s="334">
        <f t="shared" si="34"/>
        <v>0</v>
      </c>
      <c r="R724" s="335" t="str">
        <f>VLOOKUP(F724,'3-Productie normen'!A:P,16,FALSE)</f>
        <v>nvt</v>
      </c>
      <c r="S724" s="335"/>
      <c r="U724" s="336">
        <f t="shared" si="35"/>
        <v>0</v>
      </c>
      <c r="V724" s="2"/>
    </row>
    <row r="725" spans="1:22" ht="14.1" customHeight="1">
      <c r="A725" s="75">
        <v>725</v>
      </c>
      <c r="B725" s="72" t="s">
        <v>44</v>
      </c>
      <c r="C725" s="539" t="s">
        <v>877</v>
      </c>
      <c r="D725" s="415" t="s">
        <v>1092</v>
      </c>
      <c r="E725" s="72" t="s">
        <v>1093</v>
      </c>
      <c r="F725" s="72" t="s">
        <v>91</v>
      </c>
      <c r="G725" s="72" t="s">
        <v>241</v>
      </c>
      <c r="H725" s="482" t="s">
        <v>197</v>
      </c>
      <c r="I725" s="537">
        <v>104.2</v>
      </c>
      <c r="J725" s="526"/>
      <c r="K725" s="333">
        <f t="shared" si="33"/>
        <v>200</v>
      </c>
      <c r="L725" s="534">
        <v>200</v>
      </c>
      <c r="M725" s="540"/>
      <c r="N725" s="247" t="e">
        <f>IF(L725="nio",0,IF(L725&gt;0,L725*I725/P725,0))*VLOOKUP(B725,'2-Kosten per locatie'!$A$14:$C$31,3,FALSE)</f>
        <v>#DIV/0!</v>
      </c>
      <c r="O725" s="247">
        <f>IF(M725&gt;0,M725*I725/Q725,0)*VLOOKUP(B725,'2-Kosten per locatie'!$A$14:$C$31,3,FALSE)</f>
        <v>0</v>
      </c>
      <c r="P725" s="334">
        <f>IF(L725="nio",0,IF(L725&gt;0,VLOOKUP(F725,'3-Productie normen'!A:O,VLOOKUP(L725,'3-Productie normen'!$B$38:$C$48,2,FALSE),FALSE)))</f>
        <v>0</v>
      </c>
      <c r="Q725" s="334">
        <f t="shared" si="34"/>
        <v>0</v>
      </c>
      <c r="R725" s="335" t="str">
        <f>VLOOKUP(F725,'3-Productie normen'!A:P,16,FALSE)</f>
        <v>V</v>
      </c>
      <c r="S725" s="335"/>
      <c r="U725" s="336">
        <f t="shared" si="35"/>
        <v>20840</v>
      </c>
      <c r="V725" s="2"/>
    </row>
    <row r="726" spans="1:22" ht="14.1" customHeight="1">
      <c r="A726" s="75">
        <v>726</v>
      </c>
      <c r="B726" s="72" t="s">
        <v>44</v>
      </c>
      <c r="C726" s="539" t="s">
        <v>877</v>
      </c>
      <c r="D726" s="415" t="s">
        <v>1094</v>
      </c>
      <c r="E726" s="72" t="s">
        <v>633</v>
      </c>
      <c r="F726" s="72" t="s">
        <v>97</v>
      </c>
      <c r="G726" s="72" t="s">
        <v>139</v>
      </c>
      <c r="H726" s="482" t="s">
        <v>139</v>
      </c>
      <c r="I726" s="537">
        <v>24.6</v>
      </c>
      <c r="J726" s="526"/>
      <c r="K726" s="333">
        <f t="shared" si="33"/>
        <v>200</v>
      </c>
      <c r="L726" s="534">
        <v>200</v>
      </c>
      <c r="M726" s="540"/>
      <c r="N726" s="247" t="e">
        <f>IF(L726="nio",0,IF(L726&gt;0,L726*I726/P726,0))*VLOOKUP(B726,'2-Kosten per locatie'!$A$14:$C$31,3,FALSE)</f>
        <v>#DIV/0!</v>
      </c>
      <c r="O726" s="247">
        <f>IF(M726&gt;0,M726*I726/Q726,0)*VLOOKUP(B726,'2-Kosten per locatie'!$A$14:$C$31,3,FALSE)</f>
        <v>0</v>
      </c>
      <c r="P726" s="334">
        <f>IF(L726="nio",0,IF(L726&gt;0,VLOOKUP(F726,'3-Productie normen'!A:O,VLOOKUP(L726,'3-Productie normen'!$B$38:$C$48,2,FALSE),FALSE)))</f>
        <v>0</v>
      </c>
      <c r="Q726" s="334">
        <f t="shared" si="34"/>
        <v>0</v>
      </c>
      <c r="R726" s="335" t="str">
        <f>VLOOKUP(F726,'3-Productie normen'!A:P,16,FALSE)</f>
        <v>V</v>
      </c>
      <c r="S726" s="335"/>
      <c r="U726" s="336">
        <f t="shared" si="35"/>
        <v>4920</v>
      </c>
      <c r="V726" s="2"/>
    </row>
    <row r="727" spans="1:22" ht="14.1" customHeight="1">
      <c r="A727" s="75">
        <v>727</v>
      </c>
      <c r="B727" s="72" t="s">
        <v>44</v>
      </c>
      <c r="C727" s="539" t="s">
        <v>877</v>
      </c>
      <c r="D727" s="415" t="s">
        <v>1095</v>
      </c>
      <c r="E727" s="72" t="s">
        <v>1096</v>
      </c>
      <c r="F727" s="72" t="s">
        <v>110</v>
      </c>
      <c r="G727" s="72" t="s">
        <v>139</v>
      </c>
      <c r="H727" s="482" t="s">
        <v>139</v>
      </c>
      <c r="I727" s="537">
        <v>35.299999999999997</v>
      </c>
      <c r="J727" s="526"/>
      <c r="K727" s="333">
        <f t="shared" si="33"/>
        <v>200</v>
      </c>
      <c r="L727" s="534">
        <v>200</v>
      </c>
      <c r="M727" s="540"/>
      <c r="N727" s="247" t="e">
        <f>IF(L727="nio",0,IF(L727&gt;0,L727*I727/P727,0))*VLOOKUP(B727,'2-Kosten per locatie'!$A$14:$C$31,3,FALSE)</f>
        <v>#DIV/0!</v>
      </c>
      <c r="O727" s="247">
        <f>IF(M727&gt;0,M727*I727/Q727,0)*VLOOKUP(B727,'2-Kosten per locatie'!$A$14:$C$31,3,FALSE)</f>
        <v>0</v>
      </c>
      <c r="P727" s="334">
        <f>IF(L727="nio",0,IF(L727&gt;0,VLOOKUP(F727,'3-Productie normen'!A:O,VLOOKUP(L727,'3-Productie normen'!$B$38:$C$48,2,FALSE),FALSE)))</f>
        <v>0</v>
      </c>
      <c r="Q727" s="334">
        <f t="shared" si="34"/>
        <v>0</v>
      </c>
      <c r="R727" s="335" t="str">
        <f>VLOOKUP(F727,'3-Productie normen'!A:P,16,FALSE)</f>
        <v>B</v>
      </c>
      <c r="S727" s="335"/>
      <c r="U727" s="336">
        <f t="shared" si="35"/>
        <v>7059.9999999999991</v>
      </c>
      <c r="V727" s="2"/>
    </row>
    <row r="728" spans="1:22" ht="14.1" customHeight="1">
      <c r="A728" s="75">
        <v>728</v>
      </c>
      <c r="B728" s="72" t="s">
        <v>44</v>
      </c>
      <c r="C728" s="539" t="s">
        <v>877</v>
      </c>
      <c r="D728" s="415" t="s">
        <v>1097</v>
      </c>
      <c r="E728" s="72" t="s">
        <v>941</v>
      </c>
      <c r="F728" s="72" t="s">
        <v>100</v>
      </c>
      <c r="G728" s="72" t="s">
        <v>139</v>
      </c>
      <c r="H728" s="482" t="s">
        <v>139</v>
      </c>
      <c r="I728" s="537">
        <v>50.9</v>
      </c>
      <c r="J728" s="526"/>
      <c r="K728" s="333">
        <f t="shared" si="33"/>
        <v>200</v>
      </c>
      <c r="L728" s="534">
        <v>200</v>
      </c>
      <c r="M728" s="540"/>
      <c r="N728" s="247" t="e">
        <f>IF(L728="nio",0,IF(L728&gt;0,L728*I728/P728,0))*VLOOKUP(B728,'2-Kosten per locatie'!$A$14:$C$31,3,FALSE)</f>
        <v>#DIV/0!</v>
      </c>
      <c r="O728" s="247">
        <f>IF(M728&gt;0,M728*I728/Q728,0)*VLOOKUP(B728,'2-Kosten per locatie'!$A$14:$C$31,3,FALSE)</f>
        <v>0</v>
      </c>
      <c r="P728" s="334">
        <f>IF(L728="nio",0,IF(L728&gt;0,VLOOKUP(F728,'3-Productie normen'!A:O,VLOOKUP(L728,'3-Productie normen'!$B$38:$C$48,2,FALSE),FALSE)))</f>
        <v>0</v>
      </c>
      <c r="Q728" s="334">
        <f t="shared" si="34"/>
        <v>0</v>
      </c>
      <c r="R728" s="335" t="str">
        <f>VLOOKUP(F728,'3-Productie normen'!A:P,16,FALSE)</f>
        <v>L</v>
      </c>
      <c r="S728" s="335"/>
      <c r="U728" s="336">
        <f t="shared" si="35"/>
        <v>10180</v>
      </c>
      <c r="V728" s="2"/>
    </row>
    <row r="729" spans="1:22" ht="14.1" customHeight="1">
      <c r="A729" s="75">
        <v>729</v>
      </c>
      <c r="B729" s="72" t="s">
        <v>44</v>
      </c>
      <c r="C729" s="539" t="s">
        <v>877</v>
      </c>
      <c r="D729" s="415" t="s">
        <v>1098</v>
      </c>
      <c r="E729" s="72" t="s">
        <v>633</v>
      </c>
      <c r="F729" s="72" t="s">
        <v>97</v>
      </c>
      <c r="G729" s="72" t="s">
        <v>383</v>
      </c>
      <c r="H729" s="482" t="s">
        <v>383</v>
      </c>
      <c r="I729" s="537">
        <v>59.1</v>
      </c>
      <c r="J729" s="526"/>
      <c r="K729" s="333">
        <f t="shared" si="33"/>
        <v>200</v>
      </c>
      <c r="L729" s="534">
        <v>200</v>
      </c>
      <c r="M729" s="540"/>
      <c r="N729" s="247" t="e">
        <f>IF(L729="nio",0,IF(L729&gt;0,L729*I729/P729,0))*VLOOKUP(B729,'2-Kosten per locatie'!$A$14:$C$31,3,FALSE)</f>
        <v>#DIV/0!</v>
      </c>
      <c r="O729" s="247">
        <f>IF(M729&gt;0,M729*I729/Q729,0)*VLOOKUP(B729,'2-Kosten per locatie'!$A$14:$C$31,3,FALSE)</f>
        <v>0</v>
      </c>
      <c r="P729" s="334">
        <f>IF(L729="nio",0,IF(L729&gt;0,VLOOKUP(F729,'3-Productie normen'!A:O,VLOOKUP(L729,'3-Productie normen'!$B$38:$C$48,2,FALSE),FALSE)))</f>
        <v>0</v>
      </c>
      <c r="Q729" s="334">
        <f t="shared" si="34"/>
        <v>0</v>
      </c>
      <c r="R729" s="335" t="str">
        <f>VLOOKUP(F729,'3-Productie normen'!A:P,16,FALSE)</f>
        <v>V</v>
      </c>
      <c r="S729" s="335"/>
      <c r="U729" s="336">
        <f t="shared" si="35"/>
        <v>11820</v>
      </c>
      <c r="V729" s="2"/>
    </row>
    <row r="730" spans="1:22" ht="14.1" customHeight="1">
      <c r="A730" s="75">
        <v>730</v>
      </c>
      <c r="B730" s="72" t="s">
        <v>44</v>
      </c>
      <c r="C730" s="539" t="s">
        <v>877</v>
      </c>
      <c r="D730" s="415" t="s">
        <v>1099</v>
      </c>
      <c r="E730" s="72" t="s">
        <v>1100</v>
      </c>
      <c r="F730" s="72" t="s">
        <v>91</v>
      </c>
      <c r="G730" s="72" t="s">
        <v>383</v>
      </c>
      <c r="H730" s="482" t="s">
        <v>383</v>
      </c>
      <c r="I730" s="537">
        <v>33.700000000000003</v>
      </c>
      <c r="J730" s="526"/>
      <c r="K730" s="333">
        <f t="shared" si="33"/>
        <v>200</v>
      </c>
      <c r="L730" s="534">
        <v>200</v>
      </c>
      <c r="M730" s="540"/>
      <c r="N730" s="247" t="e">
        <f>IF(L730="nio",0,IF(L730&gt;0,L730*I730/P730,0))*VLOOKUP(B730,'2-Kosten per locatie'!$A$14:$C$31,3,FALSE)</f>
        <v>#DIV/0!</v>
      </c>
      <c r="O730" s="247">
        <f>IF(M730&gt;0,M730*I730/Q730,0)*VLOOKUP(B730,'2-Kosten per locatie'!$A$14:$C$31,3,FALSE)</f>
        <v>0</v>
      </c>
      <c r="P730" s="334">
        <f>IF(L730="nio",0,IF(L730&gt;0,VLOOKUP(F730,'3-Productie normen'!A:O,VLOOKUP(L730,'3-Productie normen'!$B$38:$C$48,2,FALSE),FALSE)))</f>
        <v>0</v>
      </c>
      <c r="Q730" s="334">
        <f t="shared" si="34"/>
        <v>0</v>
      </c>
      <c r="R730" s="335" t="str">
        <f>VLOOKUP(F730,'3-Productie normen'!A:P,16,FALSE)</f>
        <v>V</v>
      </c>
      <c r="S730" s="335"/>
      <c r="U730" s="336">
        <f t="shared" si="35"/>
        <v>6740.0000000000009</v>
      </c>
      <c r="V730" s="2"/>
    </row>
    <row r="731" spans="1:22" ht="14.1" customHeight="1">
      <c r="A731" s="75">
        <v>731</v>
      </c>
      <c r="B731" s="72" t="s">
        <v>44</v>
      </c>
      <c r="C731" s="539" t="s">
        <v>877</v>
      </c>
      <c r="D731" s="415" t="s">
        <v>1101</v>
      </c>
      <c r="E731" s="72" t="s">
        <v>633</v>
      </c>
      <c r="F731" s="72" t="s">
        <v>97</v>
      </c>
      <c r="G731" s="72" t="s">
        <v>139</v>
      </c>
      <c r="H731" s="482" t="s">
        <v>139</v>
      </c>
      <c r="I731" s="537">
        <v>12.2</v>
      </c>
      <c r="J731" s="526"/>
      <c r="K731" s="333">
        <f t="shared" si="33"/>
        <v>200</v>
      </c>
      <c r="L731" s="534">
        <v>200</v>
      </c>
      <c r="M731" s="540"/>
      <c r="N731" s="247" t="e">
        <f>IF(L731="nio",0,IF(L731&gt;0,L731*I731/P731,0))*VLOOKUP(B731,'2-Kosten per locatie'!$A$14:$C$31,3,FALSE)</f>
        <v>#DIV/0!</v>
      </c>
      <c r="O731" s="247">
        <f>IF(M731&gt;0,M731*I731/Q731,0)*VLOOKUP(B731,'2-Kosten per locatie'!$A$14:$C$31,3,FALSE)</f>
        <v>0</v>
      </c>
      <c r="P731" s="334">
        <f>IF(L731="nio",0,IF(L731&gt;0,VLOOKUP(F731,'3-Productie normen'!A:O,VLOOKUP(L731,'3-Productie normen'!$B$38:$C$48,2,FALSE),FALSE)))</f>
        <v>0</v>
      </c>
      <c r="Q731" s="334">
        <f t="shared" si="34"/>
        <v>0</v>
      </c>
      <c r="R731" s="335" t="str">
        <f>VLOOKUP(F731,'3-Productie normen'!A:P,16,FALSE)</f>
        <v>V</v>
      </c>
      <c r="S731" s="335"/>
      <c r="U731" s="336">
        <f t="shared" si="35"/>
        <v>2440</v>
      </c>
      <c r="V731" s="2"/>
    </row>
    <row r="732" spans="1:22" ht="14.1" customHeight="1">
      <c r="A732" s="75">
        <v>732</v>
      </c>
      <c r="B732" s="72" t="s">
        <v>44</v>
      </c>
      <c r="C732" s="539" t="s">
        <v>877</v>
      </c>
      <c r="D732" s="415" t="s">
        <v>1102</v>
      </c>
      <c r="E732" s="72" t="s">
        <v>1103</v>
      </c>
      <c r="F732" s="72" t="s">
        <v>88</v>
      </c>
      <c r="G732" s="72" t="s">
        <v>241</v>
      </c>
      <c r="H732" s="482" t="s">
        <v>197</v>
      </c>
      <c r="I732" s="537">
        <v>24.5</v>
      </c>
      <c r="J732" s="526"/>
      <c r="K732" s="333">
        <f t="shared" si="33"/>
        <v>120</v>
      </c>
      <c r="L732" s="534">
        <v>120</v>
      </c>
      <c r="M732" s="540"/>
      <c r="N732" s="247" t="e">
        <f>IF(L732="nio",0,IF(L732&gt;0,L732*I732/P732,0))*VLOOKUP(B732,'2-Kosten per locatie'!$A$14:$C$31,3,FALSE)</f>
        <v>#DIV/0!</v>
      </c>
      <c r="O732" s="247">
        <f>IF(M732&gt;0,M732*I732/Q732,0)*VLOOKUP(B732,'2-Kosten per locatie'!$A$14:$C$31,3,FALSE)</f>
        <v>0</v>
      </c>
      <c r="P732" s="334">
        <f>IF(L732="nio",0,IF(L732&gt;0,VLOOKUP(F732,'3-Productie normen'!A:O,VLOOKUP(L732,'3-Productie normen'!$B$38:$C$48,2,FALSE),FALSE)))</f>
        <v>0</v>
      </c>
      <c r="Q732" s="334">
        <f t="shared" si="34"/>
        <v>0</v>
      </c>
      <c r="R732" s="335" t="str">
        <f>VLOOKUP(F732,'3-Productie normen'!A:P,16,FALSE)</f>
        <v>B</v>
      </c>
      <c r="S732" s="335"/>
      <c r="U732" s="336">
        <f t="shared" si="35"/>
        <v>2940</v>
      </c>
      <c r="V732" s="2"/>
    </row>
    <row r="733" spans="1:22" ht="14.1" customHeight="1">
      <c r="A733" s="75">
        <v>733</v>
      </c>
      <c r="B733" s="72" t="s">
        <v>44</v>
      </c>
      <c r="C733" s="539" t="s">
        <v>877</v>
      </c>
      <c r="D733" s="415" t="s">
        <v>1104</v>
      </c>
      <c r="E733" s="72" t="s">
        <v>1103</v>
      </c>
      <c r="F733" s="72" t="s">
        <v>88</v>
      </c>
      <c r="G733" s="72" t="s">
        <v>241</v>
      </c>
      <c r="H733" s="482" t="s">
        <v>197</v>
      </c>
      <c r="I733" s="537">
        <v>9.4</v>
      </c>
      <c r="J733" s="526"/>
      <c r="K733" s="333">
        <f t="shared" si="33"/>
        <v>120</v>
      </c>
      <c r="L733" s="534">
        <v>120</v>
      </c>
      <c r="M733" s="540"/>
      <c r="N733" s="247" t="e">
        <f>IF(L733="nio",0,IF(L733&gt;0,L733*I733/P733,0))*VLOOKUP(B733,'2-Kosten per locatie'!$A$14:$C$31,3,FALSE)</f>
        <v>#DIV/0!</v>
      </c>
      <c r="O733" s="247">
        <f>IF(M733&gt;0,M733*I733/Q733,0)*VLOOKUP(B733,'2-Kosten per locatie'!$A$14:$C$31,3,FALSE)</f>
        <v>0</v>
      </c>
      <c r="P733" s="334">
        <f>IF(L733="nio",0,IF(L733&gt;0,VLOOKUP(F733,'3-Productie normen'!A:O,VLOOKUP(L733,'3-Productie normen'!$B$38:$C$48,2,FALSE),FALSE)))</f>
        <v>0</v>
      </c>
      <c r="Q733" s="334">
        <f t="shared" si="34"/>
        <v>0</v>
      </c>
      <c r="R733" s="335" t="str">
        <f>VLOOKUP(F733,'3-Productie normen'!A:P,16,FALSE)</f>
        <v>B</v>
      </c>
      <c r="S733" s="335"/>
      <c r="U733" s="336">
        <f t="shared" si="35"/>
        <v>1128</v>
      </c>
      <c r="V733" s="2"/>
    </row>
    <row r="734" spans="1:22" ht="14.1" customHeight="1">
      <c r="A734" s="75">
        <v>734</v>
      </c>
      <c r="B734" s="72" t="s">
        <v>44</v>
      </c>
      <c r="C734" s="539" t="s">
        <v>877</v>
      </c>
      <c r="D734" s="415" t="s">
        <v>1105</v>
      </c>
      <c r="E734" s="72" t="s">
        <v>1103</v>
      </c>
      <c r="F734" s="72" t="s">
        <v>88</v>
      </c>
      <c r="G734" s="72" t="s">
        <v>241</v>
      </c>
      <c r="H734" s="482" t="s">
        <v>197</v>
      </c>
      <c r="I734" s="537">
        <v>9</v>
      </c>
      <c r="J734" s="526"/>
      <c r="K734" s="333">
        <f t="shared" si="33"/>
        <v>120</v>
      </c>
      <c r="L734" s="534">
        <v>120</v>
      </c>
      <c r="M734" s="540"/>
      <c r="N734" s="247" t="e">
        <f>IF(L734="nio",0,IF(L734&gt;0,L734*I734/P734,0))*VLOOKUP(B734,'2-Kosten per locatie'!$A$14:$C$31,3,FALSE)</f>
        <v>#DIV/0!</v>
      </c>
      <c r="O734" s="247">
        <f>IF(M734&gt;0,M734*I734/Q734,0)*VLOOKUP(B734,'2-Kosten per locatie'!$A$14:$C$31,3,FALSE)</f>
        <v>0</v>
      </c>
      <c r="P734" s="334">
        <f>IF(L734="nio",0,IF(L734&gt;0,VLOOKUP(F734,'3-Productie normen'!A:O,VLOOKUP(L734,'3-Productie normen'!$B$38:$C$48,2,FALSE),FALSE)))</f>
        <v>0</v>
      </c>
      <c r="Q734" s="334">
        <f t="shared" si="34"/>
        <v>0</v>
      </c>
      <c r="R734" s="335" t="str">
        <f>VLOOKUP(F734,'3-Productie normen'!A:P,16,FALSE)</f>
        <v>B</v>
      </c>
      <c r="S734" s="335"/>
      <c r="U734" s="336">
        <f t="shared" si="35"/>
        <v>1080</v>
      </c>
      <c r="V734" s="2"/>
    </row>
    <row r="735" spans="1:22" ht="14.1" customHeight="1">
      <c r="A735" s="75">
        <v>735</v>
      </c>
      <c r="B735" s="72" t="s">
        <v>44</v>
      </c>
      <c r="C735" s="539" t="s">
        <v>877</v>
      </c>
      <c r="D735" s="415" t="s">
        <v>1106</v>
      </c>
      <c r="E735" s="72" t="s">
        <v>1103</v>
      </c>
      <c r="F735" s="72" t="s">
        <v>88</v>
      </c>
      <c r="G735" s="72" t="s">
        <v>241</v>
      </c>
      <c r="H735" s="482" t="s">
        <v>197</v>
      </c>
      <c r="I735" s="537">
        <v>14.2</v>
      </c>
      <c r="J735" s="526"/>
      <c r="K735" s="333">
        <f t="shared" si="33"/>
        <v>120</v>
      </c>
      <c r="L735" s="534">
        <v>120</v>
      </c>
      <c r="M735" s="534"/>
      <c r="N735" s="247" t="e">
        <f>IF(L735="nio",0,IF(L735&gt;0,L735*I735/P735,0))*VLOOKUP(B735,'2-Kosten per locatie'!$A$14:$C$31,3,FALSE)</f>
        <v>#DIV/0!</v>
      </c>
      <c r="O735" s="247">
        <f>IF(M735&gt;0,M735*I735/Q735,0)*VLOOKUP(B735,'2-Kosten per locatie'!$A$14:$C$31,3,FALSE)</f>
        <v>0</v>
      </c>
      <c r="P735" s="334">
        <f>IF(L735="nio",0,IF(L735&gt;0,VLOOKUP(F735,'3-Productie normen'!A:O,VLOOKUP(L735,'3-Productie normen'!$B$38:$C$48,2,FALSE),FALSE)))</f>
        <v>0</v>
      </c>
      <c r="Q735" s="334">
        <f t="shared" si="34"/>
        <v>0</v>
      </c>
      <c r="R735" s="335" t="str">
        <f>VLOOKUP(F735,'3-Productie normen'!A:P,16,FALSE)</f>
        <v>B</v>
      </c>
      <c r="S735" s="335"/>
      <c r="U735" s="336">
        <f t="shared" si="35"/>
        <v>1704</v>
      </c>
      <c r="V735" s="2"/>
    </row>
    <row r="736" spans="1:22" ht="14.1" customHeight="1">
      <c r="A736" s="75">
        <v>736</v>
      </c>
      <c r="B736" s="72" t="s">
        <v>44</v>
      </c>
      <c r="C736" s="539" t="s">
        <v>877</v>
      </c>
      <c r="D736" s="492" t="s">
        <v>1107</v>
      </c>
      <c r="E736" s="486" t="s">
        <v>941</v>
      </c>
      <c r="F736" s="58" t="s">
        <v>100</v>
      </c>
      <c r="G736" s="486" t="s">
        <v>241</v>
      </c>
      <c r="H736" s="482" t="s">
        <v>197</v>
      </c>
      <c r="I736" s="500">
        <v>83.7</v>
      </c>
      <c r="J736" s="526"/>
      <c r="K736" s="333">
        <f t="shared" si="33"/>
        <v>200</v>
      </c>
      <c r="L736" s="534">
        <v>200</v>
      </c>
      <c r="M736" s="534"/>
      <c r="N736" s="247" t="e">
        <f>IF(L736="nio",0,IF(L736&gt;0,L736*I736/P736,0))*VLOOKUP(B736,'2-Kosten per locatie'!$A$14:$C$31,3,FALSE)</f>
        <v>#DIV/0!</v>
      </c>
      <c r="O736" s="247">
        <f>IF(M736&gt;0,M736*I736/Q736,0)*VLOOKUP(B736,'2-Kosten per locatie'!$A$14:$C$31,3,FALSE)</f>
        <v>0</v>
      </c>
      <c r="P736" s="334">
        <f>IF(L736="nio",0,IF(L736&gt;0,VLOOKUP(F736,'3-Productie normen'!A:O,VLOOKUP(L736,'3-Productie normen'!$B$38:$C$48,2,FALSE),FALSE)))</f>
        <v>0</v>
      </c>
      <c r="Q736" s="334">
        <f t="shared" si="34"/>
        <v>0</v>
      </c>
      <c r="R736" s="335" t="str">
        <f>VLOOKUP(F736,'3-Productie normen'!A:P,16,FALSE)</f>
        <v>L</v>
      </c>
      <c r="S736" s="335"/>
      <c r="U736" s="336">
        <f t="shared" si="35"/>
        <v>16740</v>
      </c>
      <c r="V736" s="2"/>
    </row>
    <row r="737" spans="1:22" ht="14.1" customHeight="1">
      <c r="A737" s="75">
        <v>737</v>
      </c>
      <c r="B737" s="72" t="s">
        <v>44</v>
      </c>
      <c r="C737" s="539" t="s">
        <v>877</v>
      </c>
      <c r="D737" s="415" t="s">
        <v>1108</v>
      </c>
      <c r="E737" s="72" t="s">
        <v>633</v>
      </c>
      <c r="F737" s="72" t="s">
        <v>97</v>
      </c>
      <c r="G737" s="72" t="s">
        <v>139</v>
      </c>
      <c r="H737" s="482" t="s">
        <v>139</v>
      </c>
      <c r="I737" s="537">
        <v>12</v>
      </c>
      <c r="J737" s="526"/>
      <c r="K737" s="333">
        <f t="shared" si="33"/>
        <v>200</v>
      </c>
      <c r="L737" s="534">
        <v>200</v>
      </c>
      <c r="M737" s="534"/>
      <c r="N737" s="247" t="e">
        <f>IF(L737="nio",0,IF(L737&gt;0,L737*I737/P737,0))*VLOOKUP(B737,'2-Kosten per locatie'!$A$14:$C$31,3,FALSE)</f>
        <v>#DIV/0!</v>
      </c>
      <c r="O737" s="247">
        <f>IF(M737&gt;0,M737*I737/Q737,0)*VLOOKUP(B737,'2-Kosten per locatie'!$A$14:$C$31,3,FALSE)</f>
        <v>0</v>
      </c>
      <c r="P737" s="334">
        <f>IF(L737="nio",0,IF(L737&gt;0,VLOOKUP(F737,'3-Productie normen'!A:O,VLOOKUP(L737,'3-Productie normen'!$B$38:$C$48,2,FALSE),FALSE)))</f>
        <v>0</v>
      </c>
      <c r="Q737" s="334">
        <f t="shared" si="34"/>
        <v>0</v>
      </c>
      <c r="R737" s="335" t="str">
        <f>VLOOKUP(F737,'3-Productie normen'!A:P,16,FALSE)</f>
        <v>V</v>
      </c>
      <c r="S737" s="335"/>
      <c r="U737" s="336">
        <f t="shared" si="35"/>
        <v>2400</v>
      </c>
      <c r="V737" s="2"/>
    </row>
    <row r="738" spans="1:22" ht="14.1" customHeight="1">
      <c r="A738" s="75">
        <v>738</v>
      </c>
      <c r="B738" s="72" t="s">
        <v>44</v>
      </c>
      <c r="C738" s="539" t="s">
        <v>877</v>
      </c>
      <c r="D738" s="415" t="s">
        <v>1109</v>
      </c>
      <c r="E738" s="72" t="s">
        <v>887</v>
      </c>
      <c r="F738" s="72" t="s">
        <v>88</v>
      </c>
      <c r="G738" s="72" t="s">
        <v>241</v>
      </c>
      <c r="H738" s="482" t="s">
        <v>197</v>
      </c>
      <c r="I738" s="537">
        <v>35.200000000000003</v>
      </c>
      <c r="J738" s="526"/>
      <c r="K738" s="333">
        <f t="shared" si="33"/>
        <v>120</v>
      </c>
      <c r="L738" s="534">
        <v>120</v>
      </c>
      <c r="M738" s="534"/>
      <c r="N738" s="247" t="e">
        <f>IF(L738="nio",0,IF(L738&gt;0,L738*I738/P738,0))*VLOOKUP(B738,'2-Kosten per locatie'!$A$14:$C$31,3,FALSE)</f>
        <v>#DIV/0!</v>
      </c>
      <c r="O738" s="247">
        <f>IF(M738&gt;0,M738*I738/Q738,0)*VLOOKUP(B738,'2-Kosten per locatie'!$A$14:$C$31,3,FALSE)</f>
        <v>0</v>
      </c>
      <c r="P738" s="334">
        <f>IF(L738="nio",0,IF(L738&gt;0,VLOOKUP(F738,'3-Productie normen'!A:O,VLOOKUP(L738,'3-Productie normen'!$B$38:$C$48,2,FALSE),FALSE)))</f>
        <v>0</v>
      </c>
      <c r="Q738" s="334">
        <f t="shared" si="34"/>
        <v>0</v>
      </c>
      <c r="R738" s="335" t="str">
        <f>VLOOKUP(F738,'3-Productie normen'!A:P,16,FALSE)</f>
        <v>B</v>
      </c>
      <c r="S738" s="335"/>
      <c r="U738" s="336">
        <f t="shared" si="35"/>
        <v>4224</v>
      </c>
      <c r="V738" s="2"/>
    </row>
    <row r="739" spans="1:22" ht="14.1" customHeight="1">
      <c r="A739" s="75">
        <v>739</v>
      </c>
      <c r="B739" s="72" t="s">
        <v>44</v>
      </c>
      <c r="C739" s="539" t="s">
        <v>877</v>
      </c>
      <c r="D739" s="415" t="s">
        <v>1110</v>
      </c>
      <c r="E739" s="72" t="s">
        <v>941</v>
      </c>
      <c r="F739" s="72" t="s">
        <v>100</v>
      </c>
      <c r="G739" s="72" t="s">
        <v>241</v>
      </c>
      <c r="H739" s="482" t="s">
        <v>197</v>
      </c>
      <c r="I739" s="537">
        <v>49.2</v>
      </c>
      <c r="J739" s="526"/>
      <c r="K739" s="333">
        <f t="shared" si="33"/>
        <v>200</v>
      </c>
      <c r="L739" s="534">
        <v>200</v>
      </c>
      <c r="M739" s="534"/>
      <c r="N739" s="247" t="e">
        <f>IF(L739="nio",0,IF(L739&gt;0,L739*I739/P739,0))*VLOOKUP(B739,'2-Kosten per locatie'!$A$14:$C$31,3,FALSE)</f>
        <v>#DIV/0!</v>
      </c>
      <c r="O739" s="247">
        <f>IF(M739&gt;0,M739*I739/Q739,0)*VLOOKUP(B739,'2-Kosten per locatie'!$A$14:$C$31,3,FALSE)</f>
        <v>0</v>
      </c>
      <c r="P739" s="334">
        <f>IF(L739="nio",0,IF(L739&gt;0,VLOOKUP(F739,'3-Productie normen'!A:O,VLOOKUP(L739,'3-Productie normen'!$B$38:$C$48,2,FALSE),FALSE)))</f>
        <v>0</v>
      </c>
      <c r="Q739" s="334">
        <f t="shared" si="34"/>
        <v>0</v>
      </c>
      <c r="R739" s="335" t="str">
        <f>VLOOKUP(F739,'3-Productie normen'!A:P,16,FALSE)</f>
        <v>L</v>
      </c>
      <c r="S739" s="335"/>
      <c r="U739" s="336">
        <f t="shared" si="35"/>
        <v>9840</v>
      </c>
      <c r="V739" s="2"/>
    </row>
    <row r="740" spans="1:22" ht="14.1" customHeight="1">
      <c r="A740" s="75">
        <v>740</v>
      </c>
      <c r="B740" s="72" t="s">
        <v>44</v>
      </c>
      <c r="C740" s="539" t="s">
        <v>877</v>
      </c>
      <c r="D740" s="415" t="s">
        <v>1111</v>
      </c>
      <c r="E740" s="72" t="s">
        <v>633</v>
      </c>
      <c r="F740" s="72" t="s">
        <v>97</v>
      </c>
      <c r="G740" s="72" t="s">
        <v>139</v>
      </c>
      <c r="H740" s="482" t="s">
        <v>139</v>
      </c>
      <c r="I740" s="537">
        <v>60.4</v>
      </c>
      <c r="J740" s="526"/>
      <c r="K740" s="333">
        <f t="shared" si="33"/>
        <v>200</v>
      </c>
      <c r="L740" s="534">
        <v>200</v>
      </c>
      <c r="M740" s="534"/>
      <c r="N740" s="247" t="e">
        <f>IF(L740="nio",0,IF(L740&gt;0,L740*I740/P740,0))*VLOOKUP(B740,'2-Kosten per locatie'!$A$14:$C$31,3,FALSE)</f>
        <v>#DIV/0!</v>
      </c>
      <c r="O740" s="247">
        <f>IF(M740&gt;0,M740*I740/Q740,0)*VLOOKUP(B740,'2-Kosten per locatie'!$A$14:$C$31,3,FALSE)</f>
        <v>0</v>
      </c>
      <c r="P740" s="334">
        <f>IF(L740="nio",0,IF(L740&gt;0,VLOOKUP(F740,'3-Productie normen'!A:O,VLOOKUP(L740,'3-Productie normen'!$B$38:$C$48,2,FALSE),FALSE)))</f>
        <v>0</v>
      </c>
      <c r="Q740" s="334">
        <f t="shared" si="34"/>
        <v>0</v>
      </c>
      <c r="R740" s="335" t="str">
        <f>VLOOKUP(F740,'3-Productie normen'!A:P,16,FALSE)</f>
        <v>V</v>
      </c>
      <c r="S740" s="335"/>
      <c r="U740" s="336">
        <f t="shared" si="35"/>
        <v>12080</v>
      </c>
      <c r="V740" s="2"/>
    </row>
    <row r="741" spans="1:22" ht="14.1" customHeight="1">
      <c r="A741" s="75">
        <v>741</v>
      </c>
      <c r="B741" s="72" t="s">
        <v>44</v>
      </c>
      <c r="C741" s="539" t="s">
        <v>877</v>
      </c>
      <c r="D741" s="415" t="s">
        <v>1112</v>
      </c>
      <c r="E741" s="72" t="s">
        <v>909</v>
      </c>
      <c r="F741" s="72" t="s">
        <v>106</v>
      </c>
      <c r="G741" s="72" t="s">
        <v>187</v>
      </c>
      <c r="H741" s="482" t="s">
        <v>188</v>
      </c>
      <c r="I741" s="537">
        <v>14.3</v>
      </c>
      <c r="J741" s="526"/>
      <c r="K741" s="333">
        <f t="shared" si="33"/>
        <v>400</v>
      </c>
      <c r="L741" s="534">
        <v>200</v>
      </c>
      <c r="M741" s="540">
        <v>200</v>
      </c>
      <c r="N741" s="247" t="e">
        <f>IF(L741="nio",0,IF(L741&gt;0,L741*I741/P741,0))*VLOOKUP(B741,'2-Kosten per locatie'!$A$14:$C$31,3,FALSE)</f>
        <v>#DIV/0!</v>
      </c>
      <c r="O741" s="247" t="e">
        <f>IF(M741&gt;0,M741*I741/Q741,0)*VLOOKUP(B741,'2-Kosten per locatie'!$A$14:$C$31,3,FALSE)</f>
        <v>#DIV/0!</v>
      </c>
      <c r="P741" s="334">
        <f>IF(L741="nio",0,IF(L741&gt;0,VLOOKUP(F741,'3-Productie normen'!A:O,VLOOKUP(L741,'3-Productie normen'!$B$38:$C$48,2,FALSE),FALSE)))</f>
        <v>0</v>
      </c>
      <c r="Q741" s="334">
        <f t="shared" si="34"/>
        <v>0</v>
      </c>
      <c r="R741" s="335" t="str">
        <f>VLOOKUP(F741,'3-Productie normen'!A:P,16,FALSE)</f>
        <v>S</v>
      </c>
      <c r="S741" s="335"/>
      <c r="U741" s="336">
        <f t="shared" si="35"/>
        <v>5720</v>
      </c>
      <c r="V741" s="2"/>
    </row>
    <row r="742" spans="1:22" ht="14.1" customHeight="1">
      <c r="A742" s="75">
        <v>742</v>
      </c>
      <c r="B742" s="72" t="s">
        <v>44</v>
      </c>
      <c r="C742" s="539" t="s">
        <v>877</v>
      </c>
      <c r="D742" s="415" t="s">
        <v>1113</v>
      </c>
      <c r="E742" s="72" t="s">
        <v>697</v>
      </c>
      <c r="F742" s="72" t="s">
        <v>106</v>
      </c>
      <c r="G742" s="72" t="s">
        <v>187</v>
      </c>
      <c r="H742" s="482" t="s">
        <v>188</v>
      </c>
      <c r="I742" s="537">
        <v>1</v>
      </c>
      <c r="J742" s="526"/>
      <c r="K742" s="333">
        <f t="shared" si="33"/>
        <v>400</v>
      </c>
      <c r="L742" s="534">
        <v>200</v>
      </c>
      <c r="M742" s="540">
        <v>200</v>
      </c>
      <c r="N742" s="247" t="e">
        <f>IF(L742="nio",0,IF(L742&gt;0,L742*I742/P742,0))*VLOOKUP(B742,'2-Kosten per locatie'!$A$14:$C$31,3,FALSE)</f>
        <v>#DIV/0!</v>
      </c>
      <c r="O742" s="247" t="e">
        <f>IF(M742&gt;0,M742*I742/Q742,0)*VLOOKUP(B742,'2-Kosten per locatie'!$A$14:$C$31,3,FALSE)</f>
        <v>#DIV/0!</v>
      </c>
      <c r="P742" s="334">
        <f>IF(L742="nio",0,IF(L742&gt;0,VLOOKUP(F742,'3-Productie normen'!A:O,VLOOKUP(L742,'3-Productie normen'!$B$38:$C$48,2,FALSE),FALSE)))</f>
        <v>0</v>
      </c>
      <c r="Q742" s="334">
        <f t="shared" si="34"/>
        <v>0</v>
      </c>
      <c r="R742" s="335" t="str">
        <f>VLOOKUP(F742,'3-Productie normen'!A:P,16,FALSE)</f>
        <v>S</v>
      </c>
      <c r="S742" s="335"/>
      <c r="U742" s="336">
        <f t="shared" si="35"/>
        <v>400</v>
      </c>
      <c r="V742" s="2"/>
    </row>
    <row r="743" spans="1:22" ht="14.1" customHeight="1">
      <c r="A743" s="75">
        <v>743</v>
      </c>
      <c r="B743" s="72" t="s">
        <v>44</v>
      </c>
      <c r="C743" s="539" t="s">
        <v>877</v>
      </c>
      <c r="D743" s="415" t="s">
        <v>1114</v>
      </c>
      <c r="E743" s="72" t="s">
        <v>697</v>
      </c>
      <c r="F743" s="72" t="s">
        <v>106</v>
      </c>
      <c r="G743" s="72" t="s">
        <v>187</v>
      </c>
      <c r="H743" s="482" t="s">
        <v>188</v>
      </c>
      <c r="I743" s="537">
        <v>1</v>
      </c>
      <c r="J743" s="526"/>
      <c r="K743" s="333">
        <f t="shared" si="33"/>
        <v>400</v>
      </c>
      <c r="L743" s="534">
        <v>200</v>
      </c>
      <c r="M743" s="540">
        <v>200</v>
      </c>
      <c r="N743" s="247" t="e">
        <f>IF(L743="nio",0,IF(L743&gt;0,L743*I743/P743,0))*VLOOKUP(B743,'2-Kosten per locatie'!$A$14:$C$31,3,FALSE)</f>
        <v>#DIV/0!</v>
      </c>
      <c r="O743" s="247" t="e">
        <f>IF(M743&gt;0,M743*I743/Q743,0)*VLOOKUP(B743,'2-Kosten per locatie'!$A$14:$C$31,3,FALSE)</f>
        <v>#DIV/0!</v>
      </c>
      <c r="P743" s="334">
        <f>IF(L743="nio",0,IF(L743&gt;0,VLOOKUP(F743,'3-Productie normen'!A:O,VLOOKUP(L743,'3-Productie normen'!$B$38:$C$48,2,FALSE),FALSE)))</f>
        <v>0</v>
      </c>
      <c r="Q743" s="334">
        <f t="shared" si="34"/>
        <v>0</v>
      </c>
      <c r="R743" s="335" t="str">
        <f>VLOOKUP(F743,'3-Productie normen'!A:P,16,FALSE)</f>
        <v>S</v>
      </c>
      <c r="S743" s="335"/>
      <c r="U743" s="336">
        <f t="shared" si="35"/>
        <v>400</v>
      </c>
      <c r="V743" s="2"/>
    </row>
    <row r="744" spans="1:22" ht="14.1" customHeight="1">
      <c r="A744" s="75">
        <v>744</v>
      </c>
      <c r="B744" s="72" t="s">
        <v>44</v>
      </c>
      <c r="C744" s="539" t="s">
        <v>877</v>
      </c>
      <c r="D744" s="415" t="s">
        <v>1115</v>
      </c>
      <c r="E744" s="72" t="s">
        <v>697</v>
      </c>
      <c r="F744" s="72" t="s">
        <v>106</v>
      </c>
      <c r="G744" s="72" t="s">
        <v>187</v>
      </c>
      <c r="H744" s="482" t="s">
        <v>188</v>
      </c>
      <c r="I744" s="537">
        <v>1</v>
      </c>
      <c r="J744" s="526"/>
      <c r="K744" s="333">
        <f t="shared" si="33"/>
        <v>400</v>
      </c>
      <c r="L744" s="534">
        <v>200</v>
      </c>
      <c r="M744" s="540">
        <v>200</v>
      </c>
      <c r="N744" s="247" t="e">
        <f>IF(L744="nio",0,IF(L744&gt;0,L744*I744/P744,0))*VLOOKUP(B744,'2-Kosten per locatie'!$A$14:$C$31,3,FALSE)</f>
        <v>#DIV/0!</v>
      </c>
      <c r="O744" s="247" t="e">
        <f>IF(M744&gt;0,M744*I744/Q744,0)*VLOOKUP(B744,'2-Kosten per locatie'!$A$14:$C$31,3,FALSE)</f>
        <v>#DIV/0!</v>
      </c>
      <c r="P744" s="334">
        <f>IF(L744="nio",0,IF(L744&gt;0,VLOOKUP(F744,'3-Productie normen'!A:O,VLOOKUP(L744,'3-Productie normen'!$B$38:$C$48,2,FALSE),FALSE)))</f>
        <v>0</v>
      </c>
      <c r="Q744" s="334">
        <f t="shared" si="34"/>
        <v>0</v>
      </c>
      <c r="R744" s="335" t="str">
        <f>VLOOKUP(F744,'3-Productie normen'!A:P,16,FALSE)</f>
        <v>S</v>
      </c>
      <c r="S744" s="335"/>
      <c r="U744" s="336">
        <f t="shared" si="35"/>
        <v>400</v>
      </c>
      <c r="V744" s="2"/>
    </row>
    <row r="745" spans="1:22" ht="14.1" customHeight="1">
      <c r="A745" s="75">
        <v>745</v>
      </c>
      <c r="B745" s="72" t="s">
        <v>44</v>
      </c>
      <c r="C745" s="539" t="s">
        <v>877</v>
      </c>
      <c r="D745" s="415" t="s">
        <v>1116</v>
      </c>
      <c r="E745" s="72" t="s">
        <v>902</v>
      </c>
      <c r="F745" s="72" t="s">
        <v>106</v>
      </c>
      <c r="G745" s="72" t="s">
        <v>187</v>
      </c>
      <c r="H745" s="482" t="s">
        <v>188</v>
      </c>
      <c r="I745" s="537">
        <v>13.5</v>
      </c>
      <c r="J745" s="526"/>
      <c r="K745" s="333">
        <f t="shared" si="33"/>
        <v>400</v>
      </c>
      <c r="L745" s="534">
        <v>200</v>
      </c>
      <c r="M745" s="540">
        <v>200</v>
      </c>
      <c r="N745" s="247" t="e">
        <f>IF(L745="nio",0,IF(L745&gt;0,L745*I745/P745,0))*VLOOKUP(B745,'2-Kosten per locatie'!$A$14:$C$31,3,FALSE)</f>
        <v>#DIV/0!</v>
      </c>
      <c r="O745" s="247" t="e">
        <f>IF(M745&gt;0,M745*I745/Q745,0)*VLOOKUP(B745,'2-Kosten per locatie'!$A$14:$C$31,3,FALSE)</f>
        <v>#DIV/0!</v>
      </c>
      <c r="P745" s="334">
        <f>IF(L745="nio",0,IF(L745&gt;0,VLOOKUP(F745,'3-Productie normen'!A:O,VLOOKUP(L745,'3-Productie normen'!$B$38:$C$48,2,FALSE),FALSE)))</f>
        <v>0</v>
      </c>
      <c r="Q745" s="334">
        <f t="shared" si="34"/>
        <v>0</v>
      </c>
      <c r="R745" s="335" t="str">
        <f>VLOOKUP(F745,'3-Productie normen'!A:P,16,FALSE)</f>
        <v>S</v>
      </c>
      <c r="S745" s="335"/>
      <c r="U745" s="336">
        <f t="shared" si="35"/>
        <v>5400</v>
      </c>
      <c r="V745" s="2"/>
    </row>
    <row r="746" spans="1:22" ht="14.1" customHeight="1">
      <c r="A746" s="75">
        <v>746</v>
      </c>
      <c r="B746" s="72" t="s">
        <v>44</v>
      </c>
      <c r="C746" s="539" t="s">
        <v>877</v>
      </c>
      <c r="D746" s="415" t="s">
        <v>1117</v>
      </c>
      <c r="E746" s="72" t="s">
        <v>691</v>
      </c>
      <c r="F746" s="72" t="s">
        <v>106</v>
      </c>
      <c r="G746" s="72" t="s">
        <v>187</v>
      </c>
      <c r="H746" s="482" t="s">
        <v>188</v>
      </c>
      <c r="I746" s="537">
        <v>1</v>
      </c>
      <c r="J746" s="526"/>
      <c r="K746" s="333">
        <f t="shared" si="33"/>
        <v>400</v>
      </c>
      <c r="L746" s="534">
        <v>200</v>
      </c>
      <c r="M746" s="540">
        <v>200</v>
      </c>
      <c r="N746" s="247" t="e">
        <f>IF(L746="nio",0,IF(L746&gt;0,L746*I746/P746,0))*VLOOKUP(B746,'2-Kosten per locatie'!$A$14:$C$31,3,FALSE)</f>
        <v>#DIV/0!</v>
      </c>
      <c r="O746" s="247" t="e">
        <f>IF(M746&gt;0,M746*I746/Q746,0)*VLOOKUP(B746,'2-Kosten per locatie'!$A$14:$C$31,3,FALSE)</f>
        <v>#DIV/0!</v>
      </c>
      <c r="P746" s="334">
        <f>IF(L746="nio",0,IF(L746&gt;0,VLOOKUP(F746,'3-Productie normen'!A:O,VLOOKUP(L746,'3-Productie normen'!$B$38:$C$48,2,FALSE),FALSE)))</f>
        <v>0</v>
      </c>
      <c r="Q746" s="334">
        <f t="shared" si="34"/>
        <v>0</v>
      </c>
      <c r="R746" s="335" t="str">
        <f>VLOOKUP(F746,'3-Productie normen'!A:P,16,FALSE)</f>
        <v>S</v>
      </c>
      <c r="S746" s="335"/>
      <c r="U746" s="336">
        <f t="shared" si="35"/>
        <v>400</v>
      </c>
      <c r="V746" s="2"/>
    </row>
    <row r="747" spans="1:22" ht="14.1" customHeight="1">
      <c r="A747" s="75">
        <v>747</v>
      </c>
      <c r="B747" s="72" t="s">
        <v>44</v>
      </c>
      <c r="C747" s="539" t="s">
        <v>877</v>
      </c>
      <c r="D747" s="415" t="s">
        <v>1118</v>
      </c>
      <c r="E747" s="72" t="s">
        <v>691</v>
      </c>
      <c r="F747" s="72" t="s">
        <v>106</v>
      </c>
      <c r="G747" s="72" t="s">
        <v>187</v>
      </c>
      <c r="H747" s="482" t="s">
        <v>188</v>
      </c>
      <c r="I747" s="537">
        <v>1</v>
      </c>
      <c r="J747" s="526"/>
      <c r="K747" s="333">
        <f t="shared" si="33"/>
        <v>400</v>
      </c>
      <c r="L747" s="534">
        <v>200</v>
      </c>
      <c r="M747" s="540">
        <v>200</v>
      </c>
      <c r="N747" s="247" t="e">
        <f>IF(L747="nio",0,IF(L747&gt;0,L747*I747/P747,0))*VLOOKUP(B747,'2-Kosten per locatie'!$A$14:$C$31,3,FALSE)</f>
        <v>#DIV/0!</v>
      </c>
      <c r="O747" s="247" t="e">
        <f>IF(M747&gt;0,M747*I747/Q747,0)*VLOOKUP(B747,'2-Kosten per locatie'!$A$14:$C$31,3,FALSE)</f>
        <v>#DIV/0!</v>
      </c>
      <c r="P747" s="334">
        <f>IF(L747="nio",0,IF(L747&gt;0,VLOOKUP(F747,'3-Productie normen'!A:O,VLOOKUP(L747,'3-Productie normen'!$B$38:$C$48,2,FALSE),FALSE)))</f>
        <v>0</v>
      </c>
      <c r="Q747" s="334">
        <f t="shared" si="34"/>
        <v>0</v>
      </c>
      <c r="R747" s="335" t="str">
        <f>VLOOKUP(F747,'3-Productie normen'!A:P,16,FALSE)</f>
        <v>S</v>
      </c>
      <c r="S747" s="335"/>
      <c r="U747" s="336">
        <f t="shared" si="35"/>
        <v>400</v>
      </c>
      <c r="V747" s="2"/>
    </row>
    <row r="748" spans="1:22" ht="14.1" customHeight="1">
      <c r="A748" s="75">
        <v>748</v>
      </c>
      <c r="B748" s="72" t="s">
        <v>44</v>
      </c>
      <c r="C748" s="539" t="s">
        <v>877</v>
      </c>
      <c r="D748" s="415" t="s">
        <v>1119</v>
      </c>
      <c r="E748" s="72" t="s">
        <v>691</v>
      </c>
      <c r="F748" s="72" t="s">
        <v>106</v>
      </c>
      <c r="G748" s="72" t="s">
        <v>187</v>
      </c>
      <c r="H748" s="482" t="s">
        <v>188</v>
      </c>
      <c r="I748" s="537">
        <v>1</v>
      </c>
      <c r="J748" s="526"/>
      <c r="K748" s="333">
        <f t="shared" si="33"/>
        <v>400</v>
      </c>
      <c r="L748" s="534">
        <v>200</v>
      </c>
      <c r="M748" s="540">
        <v>200</v>
      </c>
      <c r="N748" s="247" t="e">
        <f>IF(L748="nio",0,IF(L748&gt;0,L748*I748/P748,0))*VLOOKUP(B748,'2-Kosten per locatie'!$A$14:$C$31,3,FALSE)</f>
        <v>#DIV/0!</v>
      </c>
      <c r="O748" s="247" t="e">
        <f>IF(M748&gt;0,M748*I748/Q748,0)*VLOOKUP(B748,'2-Kosten per locatie'!$A$14:$C$31,3,FALSE)</f>
        <v>#DIV/0!</v>
      </c>
      <c r="P748" s="334">
        <f>IF(L748="nio",0,IF(L748&gt;0,VLOOKUP(F748,'3-Productie normen'!A:O,VLOOKUP(L748,'3-Productie normen'!$B$38:$C$48,2,FALSE),FALSE)))</f>
        <v>0</v>
      </c>
      <c r="Q748" s="334">
        <f t="shared" si="34"/>
        <v>0</v>
      </c>
      <c r="R748" s="335" t="str">
        <f>VLOOKUP(F748,'3-Productie normen'!A:P,16,FALSE)</f>
        <v>S</v>
      </c>
      <c r="S748" s="335"/>
      <c r="U748" s="336">
        <f t="shared" si="35"/>
        <v>400</v>
      </c>
      <c r="V748" s="2"/>
    </row>
    <row r="749" spans="1:22" ht="14.1" customHeight="1">
      <c r="A749" s="75">
        <v>749</v>
      </c>
      <c r="B749" s="72" t="s">
        <v>44</v>
      </c>
      <c r="C749" s="539" t="s">
        <v>877</v>
      </c>
      <c r="D749" s="415" t="s">
        <v>1120</v>
      </c>
      <c r="E749" s="72" t="s">
        <v>691</v>
      </c>
      <c r="F749" s="72" t="s">
        <v>106</v>
      </c>
      <c r="G749" s="72" t="s">
        <v>187</v>
      </c>
      <c r="H749" s="482" t="s">
        <v>188</v>
      </c>
      <c r="I749" s="537">
        <v>1</v>
      </c>
      <c r="J749" s="526"/>
      <c r="K749" s="333">
        <f t="shared" si="33"/>
        <v>400</v>
      </c>
      <c r="L749" s="534">
        <v>200</v>
      </c>
      <c r="M749" s="540">
        <v>200</v>
      </c>
      <c r="N749" s="247" t="e">
        <f>IF(L749="nio",0,IF(L749&gt;0,L749*I749/P749,0))*VLOOKUP(B749,'2-Kosten per locatie'!$A$14:$C$31,3,FALSE)</f>
        <v>#DIV/0!</v>
      </c>
      <c r="O749" s="247" t="e">
        <f>IF(M749&gt;0,M749*I749/Q749,0)*VLOOKUP(B749,'2-Kosten per locatie'!$A$14:$C$31,3,FALSE)</f>
        <v>#DIV/0!</v>
      </c>
      <c r="P749" s="334">
        <f>IF(L749="nio",0,IF(L749&gt;0,VLOOKUP(F749,'3-Productie normen'!A:O,VLOOKUP(L749,'3-Productie normen'!$B$38:$C$48,2,FALSE),FALSE)))</f>
        <v>0</v>
      </c>
      <c r="Q749" s="334">
        <f t="shared" si="34"/>
        <v>0</v>
      </c>
      <c r="R749" s="335" t="str">
        <f>VLOOKUP(F749,'3-Productie normen'!A:P,16,FALSE)</f>
        <v>S</v>
      </c>
      <c r="S749" s="335"/>
      <c r="U749" s="336">
        <f t="shared" si="35"/>
        <v>400</v>
      </c>
      <c r="V749" s="2"/>
    </row>
    <row r="750" spans="1:22" ht="14.1" customHeight="1">
      <c r="A750" s="75">
        <v>750</v>
      </c>
      <c r="B750" s="72" t="s">
        <v>44</v>
      </c>
      <c r="C750" s="539" t="s">
        <v>877</v>
      </c>
      <c r="D750" s="415" t="s">
        <v>1121</v>
      </c>
      <c r="E750" s="72" t="s">
        <v>691</v>
      </c>
      <c r="F750" s="72" t="s">
        <v>106</v>
      </c>
      <c r="G750" s="72" t="s">
        <v>187</v>
      </c>
      <c r="H750" s="482" t="s">
        <v>188</v>
      </c>
      <c r="I750" s="537">
        <v>1</v>
      </c>
      <c r="J750" s="526"/>
      <c r="K750" s="333">
        <f t="shared" si="33"/>
        <v>400</v>
      </c>
      <c r="L750" s="534">
        <v>200</v>
      </c>
      <c r="M750" s="540">
        <v>200</v>
      </c>
      <c r="N750" s="247" t="e">
        <f>IF(L750="nio",0,IF(L750&gt;0,L750*I750/P750,0))*VLOOKUP(B750,'2-Kosten per locatie'!$A$14:$C$31,3,FALSE)</f>
        <v>#DIV/0!</v>
      </c>
      <c r="O750" s="247" t="e">
        <f>IF(M750&gt;0,M750*I750/Q750,0)*VLOOKUP(B750,'2-Kosten per locatie'!$A$14:$C$31,3,FALSE)</f>
        <v>#DIV/0!</v>
      </c>
      <c r="P750" s="334">
        <f>IF(L750="nio",0,IF(L750&gt;0,VLOOKUP(F750,'3-Productie normen'!A:O,VLOOKUP(L750,'3-Productie normen'!$B$38:$C$48,2,FALSE),FALSE)))</f>
        <v>0</v>
      </c>
      <c r="Q750" s="334">
        <f t="shared" si="34"/>
        <v>0</v>
      </c>
      <c r="R750" s="335" t="str">
        <f>VLOOKUP(F750,'3-Productie normen'!A:P,16,FALSE)</f>
        <v>S</v>
      </c>
      <c r="S750" s="335"/>
      <c r="U750" s="336">
        <f t="shared" si="35"/>
        <v>400</v>
      </c>
      <c r="V750" s="2"/>
    </row>
    <row r="751" spans="1:22" ht="14.1" customHeight="1">
      <c r="A751" s="75">
        <v>751</v>
      </c>
      <c r="B751" s="72" t="s">
        <v>44</v>
      </c>
      <c r="C751" s="539" t="s">
        <v>877</v>
      </c>
      <c r="D751" s="415" t="s">
        <v>1122</v>
      </c>
      <c r="E751" s="72" t="s">
        <v>898</v>
      </c>
      <c r="F751" s="72" t="s">
        <v>108</v>
      </c>
      <c r="G751" s="72" t="s">
        <v>139</v>
      </c>
      <c r="H751" s="482" t="s">
        <v>139</v>
      </c>
      <c r="I751" s="537">
        <v>20.399999999999999</v>
      </c>
      <c r="J751" s="526"/>
      <c r="K751" s="333">
        <f t="shared" si="33"/>
        <v>200</v>
      </c>
      <c r="L751" s="534">
        <v>200</v>
      </c>
      <c r="M751" s="540"/>
      <c r="N751" s="247" t="e">
        <f>IF(L751="nio",0,IF(L751&gt;0,L751*I751/P751,0))*VLOOKUP(B751,'2-Kosten per locatie'!$A$14:$C$31,3,FALSE)</f>
        <v>#DIV/0!</v>
      </c>
      <c r="O751" s="247">
        <f>IF(M751&gt;0,M751*I751/Q751,0)*VLOOKUP(B751,'2-Kosten per locatie'!$A$14:$C$31,3,FALSE)</f>
        <v>0</v>
      </c>
      <c r="P751" s="334">
        <f>IF(L751="nio",0,IF(L751&gt;0,VLOOKUP(F751,'3-Productie normen'!A:O,VLOOKUP(L751,'3-Productie normen'!$B$38:$C$48,2,FALSE),FALSE)))</f>
        <v>0</v>
      </c>
      <c r="Q751" s="334">
        <f t="shared" si="34"/>
        <v>0</v>
      </c>
      <c r="R751" s="335" t="str">
        <f>VLOOKUP(F751,'3-Productie normen'!A:P,16,FALSE)</f>
        <v>V</v>
      </c>
      <c r="S751" s="335"/>
      <c r="U751" s="336">
        <f t="shared" si="35"/>
        <v>4079.9999999999995</v>
      </c>
      <c r="V751" s="2"/>
    </row>
    <row r="752" spans="1:22" ht="14.1" customHeight="1">
      <c r="A752" s="75">
        <v>752</v>
      </c>
      <c r="B752" s="72" t="s">
        <v>44</v>
      </c>
      <c r="C752" s="539" t="s">
        <v>877</v>
      </c>
      <c r="D752" s="415" t="s">
        <v>1123</v>
      </c>
      <c r="E752" s="72" t="s">
        <v>941</v>
      </c>
      <c r="F752" s="72" t="s">
        <v>100</v>
      </c>
      <c r="G752" s="72" t="s">
        <v>139</v>
      </c>
      <c r="H752" s="482" t="s">
        <v>139</v>
      </c>
      <c r="I752" s="537">
        <v>49.2</v>
      </c>
      <c r="J752" s="526"/>
      <c r="K752" s="333">
        <f t="shared" si="33"/>
        <v>200</v>
      </c>
      <c r="L752" s="534">
        <v>200</v>
      </c>
      <c r="M752" s="540"/>
      <c r="N752" s="247" t="e">
        <f>IF(L752="nio",0,IF(L752&gt;0,L752*I752/P752,0))*VLOOKUP(B752,'2-Kosten per locatie'!$A$14:$C$31,3,FALSE)</f>
        <v>#DIV/0!</v>
      </c>
      <c r="O752" s="247">
        <f>IF(M752&gt;0,M752*I752/Q752,0)*VLOOKUP(B752,'2-Kosten per locatie'!$A$14:$C$31,3,FALSE)</f>
        <v>0</v>
      </c>
      <c r="P752" s="334">
        <f>IF(L752="nio",0,IF(L752&gt;0,VLOOKUP(F752,'3-Productie normen'!A:O,VLOOKUP(L752,'3-Productie normen'!$B$38:$C$48,2,FALSE),FALSE)))</f>
        <v>0</v>
      </c>
      <c r="Q752" s="334">
        <f t="shared" si="34"/>
        <v>0</v>
      </c>
      <c r="R752" s="335" t="str">
        <f>VLOOKUP(F752,'3-Productie normen'!A:P,16,FALSE)</f>
        <v>L</v>
      </c>
      <c r="S752" s="335"/>
      <c r="U752" s="336">
        <f t="shared" si="35"/>
        <v>9840</v>
      </c>
      <c r="V752" s="2"/>
    </row>
    <row r="753" spans="1:22" ht="14.1" customHeight="1">
      <c r="A753" s="75">
        <v>753</v>
      </c>
      <c r="B753" s="72" t="s">
        <v>44</v>
      </c>
      <c r="C753" s="539" t="s">
        <v>877</v>
      </c>
      <c r="D753" s="415" t="s">
        <v>1124</v>
      </c>
      <c r="E753" s="72" t="s">
        <v>633</v>
      </c>
      <c r="F753" s="72" t="s">
        <v>97</v>
      </c>
      <c r="G753" s="72" t="s">
        <v>139</v>
      </c>
      <c r="H753" s="482" t="s">
        <v>139</v>
      </c>
      <c r="I753" s="537">
        <v>73.900000000000006</v>
      </c>
      <c r="J753" s="526"/>
      <c r="K753" s="333">
        <f t="shared" si="33"/>
        <v>200</v>
      </c>
      <c r="L753" s="534">
        <v>200</v>
      </c>
      <c r="M753" s="540"/>
      <c r="N753" s="247" t="e">
        <f>IF(L753="nio",0,IF(L753&gt;0,L753*I753/P753,0))*VLOOKUP(B753,'2-Kosten per locatie'!$A$14:$C$31,3,FALSE)</f>
        <v>#DIV/0!</v>
      </c>
      <c r="O753" s="247">
        <f>IF(M753&gt;0,M753*I753/Q753,0)*VLOOKUP(B753,'2-Kosten per locatie'!$A$14:$C$31,3,FALSE)</f>
        <v>0</v>
      </c>
      <c r="P753" s="334">
        <f>IF(L753="nio",0,IF(L753&gt;0,VLOOKUP(F753,'3-Productie normen'!A:O,VLOOKUP(L753,'3-Productie normen'!$B$38:$C$48,2,FALSE),FALSE)))</f>
        <v>0</v>
      </c>
      <c r="Q753" s="334">
        <f t="shared" si="34"/>
        <v>0</v>
      </c>
      <c r="R753" s="335" t="str">
        <f>VLOOKUP(F753,'3-Productie normen'!A:P,16,FALSE)</f>
        <v>V</v>
      </c>
      <c r="S753" s="335"/>
      <c r="U753" s="336">
        <f t="shared" si="35"/>
        <v>14780.000000000002</v>
      </c>
      <c r="V753" s="2"/>
    </row>
    <row r="754" spans="1:22" ht="14.1" customHeight="1">
      <c r="A754" s="75">
        <v>754</v>
      </c>
      <c r="B754" s="72" t="s">
        <v>44</v>
      </c>
      <c r="C754" s="539" t="s">
        <v>877</v>
      </c>
      <c r="D754" s="415" t="s">
        <v>1125</v>
      </c>
      <c r="E754" s="72" t="s">
        <v>941</v>
      </c>
      <c r="F754" s="72" t="s">
        <v>100</v>
      </c>
      <c r="G754" s="72" t="s">
        <v>139</v>
      </c>
      <c r="H754" s="482" t="s">
        <v>139</v>
      </c>
      <c r="I754" s="537">
        <v>93.5</v>
      </c>
      <c r="J754" s="526"/>
      <c r="K754" s="333">
        <f t="shared" si="33"/>
        <v>200</v>
      </c>
      <c r="L754" s="534">
        <v>200</v>
      </c>
      <c r="M754" s="540"/>
      <c r="N754" s="247" t="e">
        <f>IF(L754="nio",0,IF(L754&gt;0,L754*I754/P754,0))*VLOOKUP(B754,'2-Kosten per locatie'!$A$14:$C$31,3,FALSE)</f>
        <v>#DIV/0!</v>
      </c>
      <c r="O754" s="247">
        <f>IF(M754&gt;0,M754*I754/Q754,0)*VLOOKUP(B754,'2-Kosten per locatie'!$A$14:$C$31,3,FALSE)</f>
        <v>0</v>
      </c>
      <c r="P754" s="334">
        <f>IF(L754="nio",0,IF(L754&gt;0,VLOOKUP(F754,'3-Productie normen'!A:O,VLOOKUP(L754,'3-Productie normen'!$B$38:$C$48,2,FALSE),FALSE)))</f>
        <v>0</v>
      </c>
      <c r="Q754" s="334">
        <f t="shared" si="34"/>
        <v>0</v>
      </c>
      <c r="R754" s="335" t="str">
        <f>VLOOKUP(F754,'3-Productie normen'!A:P,16,FALSE)</f>
        <v>L</v>
      </c>
      <c r="S754" s="335"/>
      <c r="U754" s="336">
        <f t="shared" si="35"/>
        <v>18700</v>
      </c>
      <c r="V754" s="2"/>
    </row>
    <row r="755" spans="1:22" ht="14.1" customHeight="1">
      <c r="A755" s="75">
        <v>755</v>
      </c>
      <c r="B755" s="72" t="s">
        <v>44</v>
      </c>
      <c r="C755" s="539" t="s">
        <v>877</v>
      </c>
      <c r="D755" s="415" t="s">
        <v>1126</v>
      </c>
      <c r="E755" s="72" t="s">
        <v>684</v>
      </c>
      <c r="F755" s="485" t="s">
        <v>110</v>
      </c>
      <c r="G755" s="72" t="s">
        <v>139</v>
      </c>
      <c r="H755" s="482" t="s">
        <v>139</v>
      </c>
      <c r="I755" s="537">
        <v>17.899999999999999</v>
      </c>
      <c r="J755" s="526"/>
      <c r="K755" s="333">
        <f t="shared" si="33"/>
        <v>200</v>
      </c>
      <c r="L755" s="534">
        <v>200</v>
      </c>
      <c r="M755" s="540"/>
      <c r="N755" s="247" t="e">
        <f>IF(L755="nio",0,IF(L755&gt;0,L755*I755/P755,0))*VLOOKUP(B755,'2-Kosten per locatie'!$A$14:$C$31,3,FALSE)</f>
        <v>#DIV/0!</v>
      </c>
      <c r="O755" s="247">
        <f>IF(M755&gt;0,M755*I755/Q755,0)*VLOOKUP(B755,'2-Kosten per locatie'!$A$14:$C$31,3,FALSE)</f>
        <v>0</v>
      </c>
      <c r="P755" s="334">
        <f>IF(L755="nio",0,IF(L755&gt;0,VLOOKUP(F755,'3-Productie normen'!A:O,VLOOKUP(L755,'3-Productie normen'!$B$38:$C$48,2,FALSE),FALSE)))</f>
        <v>0</v>
      </c>
      <c r="Q755" s="334">
        <f t="shared" si="34"/>
        <v>0</v>
      </c>
      <c r="R755" s="335" t="str">
        <f>VLOOKUP(F755,'3-Productie normen'!A:P,16,FALSE)</f>
        <v>B</v>
      </c>
      <c r="S755" s="335"/>
      <c r="U755" s="336">
        <f t="shared" si="35"/>
        <v>3579.9999999999995</v>
      </c>
      <c r="V755" s="2"/>
    </row>
    <row r="756" spans="1:22" ht="14.1" customHeight="1">
      <c r="A756" s="75">
        <v>756</v>
      </c>
      <c r="B756" s="72" t="s">
        <v>44</v>
      </c>
      <c r="C756" s="539" t="s">
        <v>877</v>
      </c>
      <c r="D756" s="415" t="s">
        <v>1127</v>
      </c>
      <c r="E756" s="72" t="s">
        <v>941</v>
      </c>
      <c r="F756" s="72" t="s">
        <v>100</v>
      </c>
      <c r="G756" s="72" t="s">
        <v>241</v>
      </c>
      <c r="H756" s="482" t="s">
        <v>197</v>
      </c>
      <c r="I756" s="537">
        <v>49.2</v>
      </c>
      <c r="J756" s="526"/>
      <c r="K756" s="333">
        <f t="shared" si="33"/>
        <v>200</v>
      </c>
      <c r="L756" s="534">
        <v>200</v>
      </c>
      <c r="M756" s="540"/>
      <c r="N756" s="247" t="e">
        <f>IF(L756="nio",0,IF(L756&gt;0,L756*I756/P756,0))*VLOOKUP(B756,'2-Kosten per locatie'!$A$14:$C$31,3,FALSE)</f>
        <v>#DIV/0!</v>
      </c>
      <c r="O756" s="247">
        <f>IF(M756&gt;0,M756*I756/Q756,0)*VLOOKUP(B756,'2-Kosten per locatie'!$A$14:$C$31,3,FALSE)</f>
        <v>0</v>
      </c>
      <c r="P756" s="334">
        <f>IF(L756="nio",0,IF(L756&gt;0,VLOOKUP(F756,'3-Productie normen'!A:O,VLOOKUP(L756,'3-Productie normen'!$B$38:$C$48,2,FALSE),FALSE)))</f>
        <v>0</v>
      </c>
      <c r="Q756" s="334">
        <f t="shared" si="34"/>
        <v>0</v>
      </c>
      <c r="R756" s="335" t="str">
        <f>VLOOKUP(F756,'3-Productie normen'!A:P,16,FALSE)</f>
        <v>L</v>
      </c>
      <c r="S756" s="335"/>
      <c r="U756" s="336">
        <f t="shared" si="35"/>
        <v>9840</v>
      </c>
      <c r="V756" s="2"/>
    </row>
    <row r="757" spans="1:22" ht="14.1" customHeight="1">
      <c r="A757" s="75">
        <v>757</v>
      </c>
      <c r="B757" s="72" t="s">
        <v>44</v>
      </c>
      <c r="C757" s="539" t="s">
        <v>877</v>
      </c>
      <c r="D757" s="415" t="s">
        <v>1128</v>
      </c>
      <c r="E757" s="72" t="s">
        <v>1129</v>
      </c>
      <c r="F757" s="300" t="s">
        <v>88</v>
      </c>
      <c r="G757" s="72" t="s">
        <v>241</v>
      </c>
      <c r="H757" s="482" t="s">
        <v>197</v>
      </c>
      <c r="I757" s="537">
        <v>24.2</v>
      </c>
      <c r="J757" s="526"/>
      <c r="K757" s="333">
        <f t="shared" si="33"/>
        <v>120</v>
      </c>
      <c r="L757" s="534">
        <v>120</v>
      </c>
      <c r="M757" s="540"/>
      <c r="N757" s="247" t="e">
        <f>IF(L757="nio",0,IF(L757&gt;0,L757*I757/P757,0))*VLOOKUP(B757,'2-Kosten per locatie'!$A$14:$C$31,3,FALSE)</f>
        <v>#DIV/0!</v>
      </c>
      <c r="O757" s="247">
        <f>IF(M757&gt;0,M757*I757/Q757,0)*VLOOKUP(B757,'2-Kosten per locatie'!$A$14:$C$31,3,FALSE)</f>
        <v>0</v>
      </c>
      <c r="P757" s="334">
        <f>IF(L757="nio",0,IF(L757&gt;0,VLOOKUP(F757,'3-Productie normen'!A:O,VLOOKUP(L757,'3-Productie normen'!$B$38:$C$48,2,FALSE),FALSE)))</f>
        <v>0</v>
      </c>
      <c r="Q757" s="334">
        <f t="shared" si="34"/>
        <v>0</v>
      </c>
      <c r="R757" s="335" t="str">
        <f>VLOOKUP(F757,'3-Productie normen'!A:P,16,FALSE)</f>
        <v>B</v>
      </c>
      <c r="S757" s="335"/>
      <c r="U757" s="336">
        <f t="shared" si="35"/>
        <v>2904</v>
      </c>
      <c r="V757" s="2"/>
    </row>
    <row r="758" spans="1:22" ht="14.1" customHeight="1">
      <c r="A758" s="75">
        <v>758</v>
      </c>
      <c r="B758" s="72" t="s">
        <v>44</v>
      </c>
      <c r="C758" s="539" t="s">
        <v>877</v>
      </c>
      <c r="D758" s="415" t="s">
        <v>1130</v>
      </c>
      <c r="E758" s="72" t="s">
        <v>1129</v>
      </c>
      <c r="F758" s="300" t="s">
        <v>88</v>
      </c>
      <c r="G758" s="72" t="s">
        <v>241</v>
      </c>
      <c r="H758" s="482" t="s">
        <v>197</v>
      </c>
      <c r="I758" s="537">
        <v>18.399999999999999</v>
      </c>
      <c r="J758" s="526"/>
      <c r="K758" s="333">
        <f t="shared" si="33"/>
        <v>120</v>
      </c>
      <c r="L758" s="534">
        <v>120</v>
      </c>
      <c r="M758" s="540"/>
      <c r="N758" s="247" t="e">
        <f>IF(L758="nio",0,IF(L758&gt;0,L758*I758/P758,0))*VLOOKUP(B758,'2-Kosten per locatie'!$A$14:$C$31,3,FALSE)</f>
        <v>#DIV/0!</v>
      </c>
      <c r="O758" s="247">
        <f>IF(M758&gt;0,M758*I758/Q758,0)*VLOOKUP(B758,'2-Kosten per locatie'!$A$14:$C$31,3,FALSE)</f>
        <v>0</v>
      </c>
      <c r="P758" s="334">
        <f>IF(L758="nio",0,IF(L758&gt;0,VLOOKUP(F758,'3-Productie normen'!A:O,VLOOKUP(L758,'3-Productie normen'!$B$38:$C$48,2,FALSE),FALSE)))</f>
        <v>0</v>
      </c>
      <c r="Q758" s="334">
        <f t="shared" si="34"/>
        <v>0</v>
      </c>
      <c r="R758" s="335" t="str">
        <f>VLOOKUP(F758,'3-Productie normen'!A:P,16,FALSE)</f>
        <v>B</v>
      </c>
      <c r="S758" s="335"/>
      <c r="U758" s="336">
        <f t="shared" si="35"/>
        <v>2208</v>
      </c>
      <c r="V758" s="2"/>
    </row>
    <row r="759" spans="1:22" ht="14.1" customHeight="1">
      <c r="A759" s="75">
        <v>759</v>
      </c>
      <c r="B759" s="72" t="s">
        <v>44</v>
      </c>
      <c r="C759" s="539" t="s">
        <v>877</v>
      </c>
      <c r="D759" s="415" t="s">
        <v>1131</v>
      </c>
      <c r="E759" s="72" t="s">
        <v>941</v>
      </c>
      <c r="F759" s="300" t="s">
        <v>88</v>
      </c>
      <c r="G759" s="72" t="s">
        <v>241</v>
      </c>
      <c r="H759" s="482" t="s">
        <v>197</v>
      </c>
      <c r="I759" s="537">
        <v>48.4</v>
      </c>
      <c r="J759" s="526"/>
      <c r="K759" s="333">
        <f t="shared" si="33"/>
        <v>120</v>
      </c>
      <c r="L759" s="534">
        <v>120</v>
      </c>
      <c r="M759" s="540"/>
      <c r="N759" s="247" t="e">
        <f>IF(L759="nio",0,IF(L759&gt;0,L759*I759/P759,0))*VLOOKUP(B759,'2-Kosten per locatie'!$A$14:$C$31,3,FALSE)</f>
        <v>#DIV/0!</v>
      </c>
      <c r="O759" s="247">
        <f>IF(M759&gt;0,M759*I759/Q759,0)*VLOOKUP(B759,'2-Kosten per locatie'!$A$14:$C$31,3,FALSE)</f>
        <v>0</v>
      </c>
      <c r="P759" s="334">
        <f>IF(L759="nio",0,IF(L759&gt;0,VLOOKUP(F759,'3-Productie normen'!A:O,VLOOKUP(L759,'3-Productie normen'!$B$38:$C$48,2,FALSE),FALSE)))</f>
        <v>0</v>
      </c>
      <c r="Q759" s="334">
        <f t="shared" si="34"/>
        <v>0</v>
      </c>
      <c r="R759" s="335" t="str">
        <f>VLOOKUP(F759,'3-Productie normen'!A:P,16,FALSE)</f>
        <v>B</v>
      </c>
      <c r="S759" s="335"/>
      <c r="U759" s="336">
        <f t="shared" si="35"/>
        <v>5808</v>
      </c>
      <c r="V759" s="2"/>
    </row>
    <row r="760" spans="1:22" ht="14.1" customHeight="1">
      <c r="A760" s="75">
        <v>760</v>
      </c>
      <c r="B760" s="72" t="s">
        <v>44</v>
      </c>
      <c r="C760" s="539" t="s">
        <v>877</v>
      </c>
      <c r="D760" s="415" t="s">
        <v>1132</v>
      </c>
      <c r="E760" s="72" t="s">
        <v>1133</v>
      </c>
      <c r="F760" s="300" t="s">
        <v>97</v>
      </c>
      <c r="G760" s="72" t="s">
        <v>139</v>
      </c>
      <c r="H760" s="482" t="s">
        <v>139</v>
      </c>
      <c r="I760" s="537">
        <v>45.4</v>
      </c>
      <c r="J760" s="526"/>
      <c r="K760" s="333">
        <f t="shared" si="33"/>
        <v>200</v>
      </c>
      <c r="L760" s="534">
        <v>200</v>
      </c>
      <c r="M760" s="540"/>
      <c r="N760" s="247" t="e">
        <f>IF(L760="nio",0,IF(L760&gt;0,L760*I760/P760,0))*VLOOKUP(B760,'2-Kosten per locatie'!$A$14:$C$31,3,FALSE)</f>
        <v>#DIV/0!</v>
      </c>
      <c r="O760" s="247">
        <f>IF(M760&gt;0,M760*I760/Q760,0)*VLOOKUP(B760,'2-Kosten per locatie'!$A$14:$C$31,3,FALSE)</f>
        <v>0</v>
      </c>
      <c r="P760" s="334">
        <f>IF(L760="nio",0,IF(L760&gt;0,VLOOKUP(F760,'3-Productie normen'!A:O,VLOOKUP(L760,'3-Productie normen'!$B$38:$C$48,2,FALSE),FALSE)))</f>
        <v>0</v>
      </c>
      <c r="Q760" s="334">
        <f t="shared" si="34"/>
        <v>0</v>
      </c>
      <c r="R760" s="335" t="str">
        <f>VLOOKUP(F760,'3-Productie normen'!A:P,16,FALSE)</f>
        <v>V</v>
      </c>
      <c r="S760" s="335"/>
      <c r="U760" s="336">
        <f t="shared" si="35"/>
        <v>9080</v>
      </c>
      <c r="V760" s="2"/>
    </row>
    <row r="761" spans="1:22" ht="14.1" customHeight="1">
      <c r="A761" s="75">
        <v>761</v>
      </c>
      <c r="B761" s="72" t="s">
        <v>44</v>
      </c>
      <c r="C761" s="539" t="s">
        <v>877</v>
      </c>
      <c r="D761" s="415" t="s">
        <v>1134</v>
      </c>
      <c r="E761" s="72" t="s">
        <v>633</v>
      </c>
      <c r="F761" s="72" t="s">
        <v>97</v>
      </c>
      <c r="G761" s="72" t="s">
        <v>139</v>
      </c>
      <c r="H761" s="482" t="s">
        <v>139</v>
      </c>
      <c r="I761" s="537">
        <v>32.9</v>
      </c>
      <c r="J761" s="526"/>
      <c r="K761" s="333">
        <f t="shared" si="33"/>
        <v>200</v>
      </c>
      <c r="L761" s="534">
        <v>200</v>
      </c>
      <c r="M761" s="540"/>
      <c r="N761" s="247" t="e">
        <f>IF(L761="nio",0,IF(L761&gt;0,L761*I761/P761,0))*VLOOKUP(B761,'2-Kosten per locatie'!$A$14:$C$31,3,FALSE)</f>
        <v>#DIV/0!</v>
      </c>
      <c r="O761" s="247">
        <f>IF(M761&gt;0,M761*I761/Q761,0)*VLOOKUP(B761,'2-Kosten per locatie'!$A$14:$C$31,3,FALSE)</f>
        <v>0</v>
      </c>
      <c r="P761" s="334">
        <f>IF(L761="nio",0,IF(L761&gt;0,VLOOKUP(F761,'3-Productie normen'!A:O,VLOOKUP(L761,'3-Productie normen'!$B$38:$C$48,2,FALSE),FALSE)))</f>
        <v>0</v>
      </c>
      <c r="Q761" s="334">
        <f t="shared" si="34"/>
        <v>0</v>
      </c>
      <c r="R761" s="335" t="str">
        <f>VLOOKUP(F761,'3-Productie normen'!A:P,16,FALSE)</f>
        <v>V</v>
      </c>
      <c r="S761" s="335"/>
      <c r="U761" s="336">
        <f t="shared" si="35"/>
        <v>6580</v>
      </c>
      <c r="V761" s="2"/>
    </row>
    <row r="762" spans="1:22" ht="14.1" customHeight="1">
      <c r="A762" s="75">
        <v>762</v>
      </c>
      <c r="B762" s="72" t="s">
        <v>44</v>
      </c>
      <c r="C762" s="539" t="s">
        <v>877</v>
      </c>
      <c r="D762" s="415" t="s">
        <v>1135</v>
      </c>
      <c r="E762" s="72" t="s">
        <v>941</v>
      </c>
      <c r="F762" s="72" t="s">
        <v>100</v>
      </c>
      <c r="G762" s="72" t="s">
        <v>241</v>
      </c>
      <c r="H762" s="482" t="s">
        <v>197</v>
      </c>
      <c r="I762" s="537">
        <v>108.2</v>
      </c>
      <c r="J762" s="526"/>
      <c r="K762" s="333">
        <f t="shared" si="33"/>
        <v>200</v>
      </c>
      <c r="L762" s="534">
        <v>200</v>
      </c>
      <c r="M762" s="540"/>
      <c r="N762" s="247" t="e">
        <f>IF(L762="nio",0,IF(L762&gt;0,L762*I762/P762,0))*VLOOKUP(B762,'2-Kosten per locatie'!$A$14:$C$31,3,FALSE)</f>
        <v>#DIV/0!</v>
      </c>
      <c r="O762" s="247">
        <f>IF(M762&gt;0,M762*I762/Q762,0)*VLOOKUP(B762,'2-Kosten per locatie'!$A$14:$C$31,3,FALSE)</f>
        <v>0</v>
      </c>
      <c r="P762" s="334">
        <f>IF(L762="nio",0,IF(L762&gt;0,VLOOKUP(F762,'3-Productie normen'!A:O,VLOOKUP(L762,'3-Productie normen'!$B$38:$C$48,2,FALSE),FALSE)))</f>
        <v>0</v>
      </c>
      <c r="Q762" s="334">
        <f t="shared" si="34"/>
        <v>0</v>
      </c>
      <c r="R762" s="335" t="str">
        <f>VLOOKUP(F762,'3-Productie normen'!A:P,16,FALSE)</f>
        <v>L</v>
      </c>
      <c r="S762" s="335"/>
      <c r="U762" s="336">
        <f t="shared" si="35"/>
        <v>21640</v>
      </c>
      <c r="V762" s="2"/>
    </row>
    <row r="763" spans="1:22" ht="14.1" customHeight="1">
      <c r="A763" s="75">
        <v>763</v>
      </c>
      <c r="B763" s="72" t="s">
        <v>44</v>
      </c>
      <c r="C763" s="539" t="s">
        <v>877</v>
      </c>
      <c r="D763" s="415" t="s">
        <v>1136</v>
      </c>
      <c r="E763" s="72" t="s">
        <v>941</v>
      </c>
      <c r="F763" s="72" t="s">
        <v>100</v>
      </c>
      <c r="G763" s="72" t="s">
        <v>241</v>
      </c>
      <c r="H763" s="482" t="s">
        <v>197</v>
      </c>
      <c r="I763" s="537">
        <v>92.5</v>
      </c>
      <c r="J763" s="526"/>
      <c r="K763" s="333">
        <f t="shared" si="33"/>
        <v>200</v>
      </c>
      <c r="L763" s="534">
        <v>200</v>
      </c>
      <c r="M763" s="534"/>
      <c r="N763" s="247" t="e">
        <f>IF(L763="nio",0,IF(L763&gt;0,L763*I763/P763,0))*VLOOKUP(B763,'2-Kosten per locatie'!$A$14:$C$31,3,FALSE)</f>
        <v>#DIV/0!</v>
      </c>
      <c r="O763" s="247">
        <f>IF(M763&gt;0,M763*I763/Q763,0)*VLOOKUP(B763,'2-Kosten per locatie'!$A$14:$C$31,3,FALSE)</f>
        <v>0</v>
      </c>
      <c r="P763" s="334">
        <f>IF(L763="nio",0,IF(L763&gt;0,VLOOKUP(F763,'3-Productie normen'!A:O,VLOOKUP(L763,'3-Productie normen'!$B$38:$C$48,2,FALSE),FALSE)))</f>
        <v>0</v>
      </c>
      <c r="Q763" s="334">
        <f t="shared" si="34"/>
        <v>0</v>
      </c>
      <c r="R763" s="335" t="str">
        <f>VLOOKUP(F763,'3-Productie normen'!A:P,16,FALSE)</f>
        <v>L</v>
      </c>
      <c r="S763" s="335"/>
      <c r="U763" s="336">
        <f t="shared" si="35"/>
        <v>18500</v>
      </c>
      <c r="V763" s="2"/>
    </row>
    <row r="764" spans="1:22" ht="14.1" customHeight="1">
      <c r="A764" s="75">
        <v>764</v>
      </c>
      <c r="B764" s="72" t="s">
        <v>44</v>
      </c>
      <c r="C764" s="539" t="s">
        <v>877</v>
      </c>
      <c r="D764" s="415" t="s">
        <v>1137</v>
      </c>
      <c r="E764" s="72" t="s">
        <v>941</v>
      </c>
      <c r="F764" s="72" t="s">
        <v>100</v>
      </c>
      <c r="G764" s="72" t="s">
        <v>241</v>
      </c>
      <c r="H764" s="482" t="s">
        <v>197</v>
      </c>
      <c r="I764" s="537">
        <v>61.4</v>
      </c>
      <c r="J764" s="526"/>
      <c r="K764" s="333">
        <f t="shared" si="33"/>
        <v>200</v>
      </c>
      <c r="L764" s="534">
        <v>200</v>
      </c>
      <c r="M764" s="534"/>
      <c r="N764" s="247" t="e">
        <f>IF(L764="nio",0,IF(L764&gt;0,L764*I764/P764,0))*VLOOKUP(B764,'2-Kosten per locatie'!$A$14:$C$31,3,FALSE)</f>
        <v>#DIV/0!</v>
      </c>
      <c r="O764" s="247">
        <f>IF(M764&gt;0,M764*I764/Q764,0)*VLOOKUP(B764,'2-Kosten per locatie'!$A$14:$C$31,3,FALSE)</f>
        <v>0</v>
      </c>
      <c r="P764" s="334">
        <f>IF(L764="nio",0,IF(L764&gt;0,VLOOKUP(F764,'3-Productie normen'!A:O,VLOOKUP(L764,'3-Productie normen'!$B$38:$C$48,2,FALSE),FALSE)))</f>
        <v>0</v>
      </c>
      <c r="Q764" s="334">
        <f t="shared" si="34"/>
        <v>0</v>
      </c>
      <c r="R764" s="335" t="str">
        <f>VLOOKUP(F764,'3-Productie normen'!A:P,16,FALSE)</f>
        <v>L</v>
      </c>
      <c r="S764" s="335"/>
      <c r="U764" s="336">
        <f t="shared" si="35"/>
        <v>12280</v>
      </c>
      <c r="V764" s="2"/>
    </row>
    <row r="765" spans="1:22" ht="14.1" customHeight="1">
      <c r="A765" s="75">
        <v>765</v>
      </c>
      <c r="B765" s="72" t="s">
        <v>44</v>
      </c>
      <c r="C765" s="539" t="s">
        <v>877</v>
      </c>
      <c r="D765" s="415" t="s">
        <v>1138</v>
      </c>
      <c r="E765" s="72" t="s">
        <v>633</v>
      </c>
      <c r="F765" s="72" t="s">
        <v>97</v>
      </c>
      <c r="G765" s="72" t="s">
        <v>139</v>
      </c>
      <c r="H765" s="482" t="s">
        <v>139</v>
      </c>
      <c r="I765" s="537">
        <v>62.5</v>
      </c>
      <c r="J765" s="526"/>
      <c r="K765" s="333">
        <f t="shared" si="33"/>
        <v>200</v>
      </c>
      <c r="L765" s="534">
        <v>200</v>
      </c>
      <c r="M765" s="534"/>
      <c r="N765" s="247" t="e">
        <f>IF(L765="nio",0,IF(L765&gt;0,L765*I765/P765,0))*VLOOKUP(B765,'2-Kosten per locatie'!$A$14:$C$31,3,FALSE)</f>
        <v>#DIV/0!</v>
      </c>
      <c r="O765" s="247">
        <f>IF(M765&gt;0,M765*I765/Q765,0)*VLOOKUP(B765,'2-Kosten per locatie'!$A$14:$C$31,3,FALSE)</f>
        <v>0</v>
      </c>
      <c r="P765" s="334">
        <f>IF(L765="nio",0,IF(L765&gt;0,VLOOKUP(F765,'3-Productie normen'!A:O,VLOOKUP(L765,'3-Productie normen'!$B$38:$C$48,2,FALSE),FALSE)))</f>
        <v>0</v>
      </c>
      <c r="Q765" s="334">
        <f t="shared" si="34"/>
        <v>0</v>
      </c>
      <c r="R765" s="335" t="str">
        <f>VLOOKUP(F765,'3-Productie normen'!A:P,16,FALSE)</f>
        <v>V</v>
      </c>
      <c r="S765" s="335"/>
      <c r="U765" s="336">
        <f t="shared" si="35"/>
        <v>12500</v>
      </c>
      <c r="V765" s="2"/>
    </row>
    <row r="766" spans="1:22" ht="14.1" customHeight="1">
      <c r="A766" s="75">
        <v>766</v>
      </c>
      <c r="B766" s="72" t="s">
        <v>44</v>
      </c>
      <c r="C766" s="539" t="s">
        <v>877</v>
      </c>
      <c r="D766" s="415" t="s">
        <v>1139</v>
      </c>
      <c r="E766" s="72" t="s">
        <v>941</v>
      </c>
      <c r="F766" s="72" t="s">
        <v>100</v>
      </c>
      <c r="G766" s="72" t="s">
        <v>241</v>
      </c>
      <c r="H766" s="482" t="s">
        <v>197</v>
      </c>
      <c r="I766" s="537">
        <v>64</v>
      </c>
      <c r="J766" s="526"/>
      <c r="K766" s="333">
        <f t="shared" si="33"/>
        <v>200</v>
      </c>
      <c r="L766" s="534">
        <v>200</v>
      </c>
      <c r="M766" s="534"/>
      <c r="N766" s="247" t="e">
        <f>IF(L766="nio",0,IF(L766&gt;0,L766*I766/P766,0))*VLOOKUP(B766,'2-Kosten per locatie'!$A$14:$C$31,3,FALSE)</f>
        <v>#DIV/0!</v>
      </c>
      <c r="O766" s="247">
        <f>IF(M766&gt;0,M766*I766/Q766,0)*VLOOKUP(B766,'2-Kosten per locatie'!$A$14:$C$31,3,FALSE)</f>
        <v>0</v>
      </c>
      <c r="P766" s="334">
        <f>IF(L766="nio",0,IF(L766&gt;0,VLOOKUP(F766,'3-Productie normen'!A:O,VLOOKUP(L766,'3-Productie normen'!$B$38:$C$48,2,FALSE),FALSE)))</f>
        <v>0</v>
      </c>
      <c r="Q766" s="334">
        <f t="shared" si="34"/>
        <v>0</v>
      </c>
      <c r="R766" s="335" t="str">
        <f>VLOOKUP(F766,'3-Productie normen'!A:P,16,FALSE)</f>
        <v>L</v>
      </c>
      <c r="S766" s="335"/>
      <c r="U766" s="336">
        <f t="shared" si="35"/>
        <v>12800</v>
      </c>
      <c r="V766" s="2"/>
    </row>
    <row r="767" spans="1:22" ht="14.1" customHeight="1">
      <c r="A767" s="75">
        <v>767</v>
      </c>
      <c r="B767" s="72" t="s">
        <v>44</v>
      </c>
      <c r="C767" s="539" t="s">
        <v>877</v>
      </c>
      <c r="D767" s="415" t="s">
        <v>1140</v>
      </c>
      <c r="E767" s="72" t="s">
        <v>580</v>
      </c>
      <c r="F767" s="300" t="s">
        <v>110</v>
      </c>
      <c r="G767" s="72" t="s">
        <v>241</v>
      </c>
      <c r="H767" s="482" t="s">
        <v>197</v>
      </c>
      <c r="I767" s="537">
        <v>11.3</v>
      </c>
      <c r="J767" s="526"/>
      <c r="K767" s="333">
        <f t="shared" si="33"/>
        <v>200</v>
      </c>
      <c r="L767" s="534">
        <v>200</v>
      </c>
      <c r="M767" s="540"/>
      <c r="N767" s="247" t="e">
        <f>IF(L767="nio",0,IF(L767&gt;0,L767*I767/P767,0))*VLOOKUP(B767,'2-Kosten per locatie'!$A$14:$C$31,3,FALSE)</f>
        <v>#DIV/0!</v>
      </c>
      <c r="O767" s="247">
        <f>IF(M767&gt;0,M767*I767/Q767,0)*VLOOKUP(B767,'2-Kosten per locatie'!$A$14:$C$31,3,FALSE)</f>
        <v>0</v>
      </c>
      <c r="P767" s="334">
        <f>IF(L767="nio",0,IF(L767&gt;0,VLOOKUP(F767,'3-Productie normen'!A:O,VLOOKUP(L767,'3-Productie normen'!$B$38:$C$48,2,FALSE),FALSE)))</f>
        <v>0</v>
      </c>
      <c r="Q767" s="334">
        <f t="shared" si="34"/>
        <v>0</v>
      </c>
      <c r="R767" s="335" t="str">
        <f>VLOOKUP(F767,'3-Productie normen'!A:P,16,FALSE)</f>
        <v>B</v>
      </c>
      <c r="S767" s="335"/>
      <c r="U767" s="336">
        <f t="shared" si="35"/>
        <v>2260</v>
      </c>
      <c r="V767" s="2"/>
    </row>
    <row r="768" spans="1:22" ht="14.1" customHeight="1">
      <c r="A768" s="75">
        <v>768</v>
      </c>
      <c r="B768" s="72" t="s">
        <v>44</v>
      </c>
      <c r="C768" s="539" t="s">
        <v>877</v>
      </c>
      <c r="D768" s="415" t="s">
        <v>1141</v>
      </c>
      <c r="E768" s="72" t="s">
        <v>941</v>
      </c>
      <c r="F768" s="72" t="s">
        <v>100</v>
      </c>
      <c r="G768" s="72" t="s">
        <v>241</v>
      </c>
      <c r="H768" s="482" t="s">
        <v>197</v>
      </c>
      <c r="I768" s="537">
        <v>97.3</v>
      </c>
      <c r="J768" s="526"/>
      <c r="K768" s="333">
        <f t="shared" si="33"/>
        <v>200</v>
      </c>
      <c r="L768" s="534">
        <v>200</v>
      </c>
      <c r="M768" s="540"/>
      <c r="N768" s="247" t="e">
        <f>IF(L768="nio",0,IF(L768&gt;0,L768*I768/P768,0))*VLOOKUP(B768,'2-Kosten per locatie'!$A$14:$C$31,3,FALSE)</f>
        <v>#DIV/0!</v>
      </c>
      <c r="O768" s="247">
        <f>IF(M768&gt;0,M768*I768/Q768,0)*VLOOKUP(B768,'2-Kosten per locatie'!$A$14:$C$31,3,FALSE)</f>
        <v>0</v>
      </c>
      <c r="P768" s="334">
        <f>IF(L768="nio",0,IF(L768&gt;0,VLOOKUP(F768,'3-Productie normen'!A:O,VLOOKUP(L768,'3-Productie normen'!$B$38:$C$48,2,FALSE),FALSE)))</f>
        <v>0</v>
      </c>
      <c r="Q768" s="334">
        <f t="shared" si="34"/>
        <v>0</v>
      </c>
      <c r="R768" s="335" t="str">
        <f>VLOOKUP(F768,'3-Productie normen'!A:P,16,FALSE)</f>
        <v>L</v>
      </c>
      <c r="S768" s="335"/>
      <c r="U768" s="336">
        <f t="shared" si="35"/>
        <v>19460</v>
      </c>
      <c r="V768" s="2"/>
    </row>
    <row r="769" spans="1:22" ht="14.1" customHeight="1">
      <c r="A769" s="75">
        <v>769</v>
      </c>
      <c r="B769" s="72" t="s">
        <v>44</v>
      </c>
      <c r="C769" s="539" t="s">
        <v>877</v>
      </c>
      <c r="D769" s="415" t="s">
        <v>1142</v>
      </c>
      <c r="E769" s="72" t="s">
        <v>941</v>
      </c>
      <c r="F769" s="72" t="s">
        <v>100</v>
      </c>
      <c r="G769" s="72" t="s">
        <v>241</v>
      </c>
      <c r="H769" s="482" t="s">
        <v>197</v>
      </c>
      <c r="I769" s="537">
        <v>34.9</v>
      </c>
      <c r="J769" s="526"/>
      <c r="K769" s="333">
        <f t="shared" si="33"/>
        <v>200</v>
      </c>
      <c r="L769" s="534">
        <v>200</v>
      </c>
      <c r="M769" s="540"/>
      <c r="N769" s="247" t="e">
        <f>IF(L769="nio",0,IF(L769&gt;0,L769*I769/P769,0))*VLOOKUP(B769,'2-Kosten per locatie'!$A$14:$C$31,3,FALSE)</f>
        <v>#DIV/0!</v>
      </c>
      <c r="O769" s="247">
        <f>IF(M769&gt;0,M769*I769/Q769,0)*VLOOKUP(B769,'2-Kosten per locatie'!$A$14:$C$31,3,FALSE)</f>
        <v>0</v>
      </c>
      <c r="P769" s="334">
        <f>IF(L769="nio",0,IF(L769&gt;0,VLOOKUP(F769,'3-Productie normen'!A:O,VLOOKUP(L769,'3-Productie normen'!$B$38:$C$48,2,FALSE),FALSE)))</f>
        <v>0</v>
      </c>
      <c r="Q769" s="334">
        <f t="shared" si="34"/>
        <v>0</v>
      </c>
      <c r="R769" s="335" t="str">
        <f>VLOOKUP(F769,'3-Productie normen'!A:P,16,FALSE)</f>
        <v>L</v>
      </c>
      <c r="S769" s="335"/>
      <c r="U769" s="336">
        <f t="shared" si="35"/>
        <v>6980</v>
      </c>
      <c r="V769" s="2"/>
    </row>
    <row r="770" spans="1:22" ht="14.1" customHeight="1">
      <c r="A770" s="75">
        <v>770</v>
      </c>
      <c r="B770" s="72" t="s">
        <v>44</v>
      </c>
      <c r="C770" s="539" t="s">
        <v>877</v>
      </c>
      <c r="D770" s="415" t="s">
        <v>1143</v>
      </c>
      <c r="E770" s="72" t="s">
        <v>1100</v>
      </c>
      <c r="F770" s="72" t="s">
        <v>97</v>
      </c>
      <c r="G770" s="72" t="s">
        <v>139</v>
      </c>
      <c r="H770" s="482" t="s">
        <v>139</v>
      </c>
      <c r="I770" s="537">
        <v>63.599999999999994</v>
      </c>
      <c r="J770" s="526"/>
      <c r="K770" s="333">
        <f t="shared" si="33"/>
        <v>200</v>
      </c>
      <c r="L770" s="534">
        <v>200</v>
      </c>
      <c r="M770" s="540"/>
      <c r="N770" s="247" t="e">
        <f>IF(L770="nio",0,IF(L770&gt;0,L770*I770/P770,0))*VLOOKUP(B770,'2-Kosten per locatie'!$A$14:$C$31,3,FALSE)</f>
        <v>#DIV/0!</v>
      </c>
      <c r="O770" s="247">
        <f>IF(M770&gt;0,M770*I770/Q770,0)*VLOOKUP(B770,'2-Kosten per locatie'!$A$14:$C$31,3,FALSE)</f>
        <v>0</v>
      </c>
      <c r="P770" s="334">
        <f>IF(L770="nio",0,IF(L770&gt;0,VLOOKUP(F770,'3-Productie normen'!A:O,VLOOKUP(L770,'3-Productie normen'!$B$38:$C$48,2,FALSE),FALSE)))</f>
        <v>0</v>
      </c>
      <c r="Q770" s="334">
        <f t="shared" si="34"/>
        <v>0</v>
      </c>
      <c r="R770" s="335" t="str">
        <f>VLOOKUP(F770,'3-Productie normen'!A:P,16,FALSE)</f>
        <v>V</v>
      </c>
      <c r="S770" s="335"/>
      <c r="U770" s="336">
        <f t="shared" si="35"/>
        <v>12719.999999999998</v>
      </c>
      <c r="V770" s="2"/>
    </row>
    <row r="771" spans="1:22" ht="14.1" customHeight="1">
      <c r="A771" s="75">
        <v>771</v>
      </c>
      <c r="B771" s="72" t="s">
        <v>44</v>
      </c>
      <c r="C771" s="539" t="s">
        <v>877</v>
      </c>
      <c r="D771" s="415" t="s">
        <v>1144</v>
      </c>
      <c r="E771" s="72" t="s">
        <v>1100</v>
      </c>
      <c r="F771" s="72" t="s">
        <v>97</v>
      </c>
      <c r="G771" s="72" t="s">
        <v>241</v>
      </c>
      <c r="H771" s="482" t="s">
        <v>197</v>
      </c>
      <c r="I771" s="537">
        <v>40</v>
      </c>
      <c r="J771" s="526"/>
      <c r="K771" s="333">
        <f t="shared" si="33"/>
        <v>200</v>
      </c>
      <c r="L771" s="534">
        <v>200</v>
      </c>
      <c r="M771" s="540"/>
      <c r="N771" s="247" t="e">
        <f>IF(L771="nio",0,IF(L771&gt;0,L771*I771/P771,0))*VLOOKUP(B771,'2-Kosten per locatie'!$A$14:$C$31,3,FALSE)</f>
        <v>#DIV/0!</v>
      </c>
      <c r="O771" s="247">
        <f>IF(M771&gt;0,M771*I771/Q771,0)*VLOOKUP(B771,'2-Kosten per locatie'!$A$14:$C$31,3,FALSE)</f>
        <v>0</v>
      </c>
      <c r="P771" s="334">
        <f>IF(L771="nio",0,IF(L771&gt;0,VLOOKUP(F771,'3-Productie normen'!A:O,VLOOKUP(L771,'3-Productie normen'!$B$38:$C$48,2,FALSE),FALSE)))</f>
        <v>0</v>
      </c>
      <c r="Q771" s="334">
        <f t="shared" si="34"/>
        <v>0</v>
      </c>
      <c r="R771" s="335" t="str">
        <f>VLOOKUP(F771,'3-Productie normen'!A:P,16,FALSE)</f>
        <v>V</v>
      </c>
      <c r="S771" s="335"/>
      <c r="U771" s="336">
        <f t="shared" si="35"/>
        <v>8000</v>
      </c>
      <c r="V771" s="2"/>
    </row>
    <row r="772" spans="1:22" ht="14.1" customHeight="1">
      <c r="A772" s="75">
        <v>772</v>
      </c>
      <c r="B772" s="72" t="s">
        <v>44</v>
      </c>
      <c r="C772" s="539" t="s">
        <v>877</v>
      </c>
      <c r="D772" s="415" t="s">
        <v>1145</v>
      </c>
      <c r="E772" s="72" t="s">
        <v>633</v>
      </c>
      <c r="F772" s="72" t="s">
        <v>97</v>
      </c>
      <c r="G772" s="72" t="s">
        <v>139</v>
      </c>
      <c r="H772" s="482" t="s">
        <v>139</v>
      </c>
      <c r="I772" s="537">
        <v>93.5</v>
      </c>
      <c r="J772" s="526"/>
      <c r="K772" s="333">
        <f t="shared" si="33"/>
        <v>200</v>
      </c>
      <c r="L772" s="534">
        <v>200</v>
      </c>
      <c r="M772" s="540"/>
      <c r="N772" s="247" t="e">
        <f>IF(L772="nio",0,IF(L772&gt;0,L772*I772/P772,0))*VLOOKUP(B772,'2-Kosten per locatie'!$A$14:$C$31,3,FALSE)</f>
        <v>#DIV/0!</v>
      </c>
      <c r="O772" s="247">
        <f>IF(M772&gt;0,M772*I772/Q772,0)*VLOOKUP(B772,'2-Kosten per locatie'!$A$14:$C$31,3,FALSE)</f>
        <v>0</v>
      </c>
      <c r="P772" s="334">
        <f>IF(L772="nio",0,IF(L772&gt;0,VLOOKUP(F772,'3-Productie normen'!A:O,VLOOKUP(L772,'3-Productie normen'!$B$38:$C$48,2,FALSE),FALSE)))</f>
        <v>0</v>
      </c>
      <c r="Q772" s="334">
        <f t="shared" si="34"/>
        <v>0</v>
      </c>
      <c r="R772" s="335" t="str">
        <f>VLOOKUP(F772,'3-Productie normen'!A:P,16,FALSE)</f>
        <v>V</v>
      </c>
      <c r="S772" s="335"/>
      <c r="U772" s="336">
        <f t="shared" si="35"/>
        <v>18700</v>
      </c>
      <c r="V772" s="2"/>
    </row>
    <row r="773" spans="1:22" ht="14.1" customHeight="1">
      <c r="A773" s="75">
        <v>773</v>
      </c>
      <c r="B773" s="72" t="s">
        <v>44</v>
      </c>
      <c r="C773" s="539" t="s">
        <v>877</v>
      </c>
      <c r="D773" s="415" t="s">
        <v>1146</v>
      </c>
      <c r="E773" s="72" t="s">
        <v>1065</v>
      </c>
      <c r="F773" s="72" t="s">
        <v>108</v>
      </c>
      <c r="G773" s="72" t="s">
        <v>383</v>
      </c>
      <c r="H773" s="482" t="s">
        <v>383</v>
      </c>
      <c r="I773" s="537">
        <v>125</v>
      </c>
      <c r="J773" s="526"/>
      <c r="K773" s="333">
        <f t="shared" si="33"/>
        <v>200</v>
      </c>
      <c r="L773" s="534">
        <v>200</v>
      </c>
      <c r="M773" s="540"/>
      <c r="N773" s="247" t="e">
        <f>IF(L773="nio",0,IF(L773&gt;0,L773*I773/P773,0))*VLOOKUP(B773,'2-Kosten per locatie'!$A$14:$C$31,3,FALSE)</f>
        <v>#DIV/0!</v>
      </c>
      <c r="O773" s="247">
        <f>IF(M773&gt;0,M773*I773/Q773,0)*VLOOKUP(B773,'2-Kosten per locatie'!$A$14:$C$31,3,FALSE)</f>
        <v>0</v>
      </c>
      <c r="P773" s="334">
        <f>IF(L773="nio",0,IF(L773&gt;0,VLOOKUP(F773,'3-Productie normen'!A:O,VLOOKUP(L773,'3-Productie normen'!$B$38:$C$48,2,FALSE),FALSE)))</f>
        <v>0</v>
      </c>
      <c r="Q773" s="334">
        <f t="shared" si="34"/>
        <v>0</v>
      </c>
      <c r="R773" s="335" t="str">
        <f>VLOOKUP(F773,'3-Productie normen'!A:P,16,FALSE)</f>
        <v>V</v>
      </c>
      <c r="S773" s="335"/>
      <c r="U773" s="336">
        <f t="shared" si="35"/>
        <v>25000</v>
      </c>
      <c r="V773" s="2"/>
    </row>
    <row r="774" spans="1:22" ht="14.1" customHeight="1">
      <c r="A774" s="75">
        <v>774</v>
      </c>
      <c r="B774" s="72" t="s">
        <v>44</v>
      </c>
      <c r="C774" s="539" t="s">
        <v>877</v>
      </c>
      <c r="D774" s="415" t="s">
        <v>1147</v>
      </c>
      <c r="E774" s="72" t="s">
        <v>940</v>
      </c>
      <c r="F774" s="300" t="s">
        <v>111</v>
      </c>
      <c r="G774" s="72" t="s">
        <v>205</v>
      </c>
      <c r="H774" s="482" t="s">
        <v>197</v>
      </c>
      <c r="I774" s="537">
        <v>1.2</v>
      </c>
      <c r="J774" s="526"/>
      <c r="K774" s="333">
        <f t="shared" si="33"/>
        <v>0</v>
      </c>
      <c r="L774" s="534" t="s">
        <v>148</v>
      </c>
      <c r="M774" s="540"/>
      <c r="N774" s="247">
        <f>IF(L774="nio",0,IF(L774&gt;0,L774*I774/P774,0))*VLOOKUP(B774,'2-Kosten per locatie'!$A$14:$C$31,3,FALSE)</f>
        <v>0</v>
      </c>
      <c r="O774" s="247">
        <f>IF(M774&gt;0,M774*I774/Q774,0)*VLOOKUP(B774,'2-Kosten per locatie'!$A$14:$C$31,3,FALSE)</f>
        <v>0</v>
      </c>
      <c r="P774" s="334">
        <f>IF(L774="nio",0,IF(L774&gt;0,VLOOKUP(F774,'3-Productie normen'!A:O,VLOOKUP(L774,'3-Productie normen'!$B$38:$C$48,2,FALSE),FALSE)))</f>
        <v>0</v>
      </c>
      <c r="Q774" s="334">
        <f t="shared" si="34"/>
        <v>0</v>
      </c>
      <c r="R774" s="335" t="str">
        <f>VLOOKUP(F774,'3-Productie normen'!A:P,16,FALSE)</f>
        <v>nvt</v>
      </c>
      <c r="S774" s="335"/>
      <c r="U774" s="336">
        <f t="shared" si="35"/>
        <v>0</v>
      </c>
      <c r="V774" s="2"/>
    </row>
    <row r="775" spans="1:22" ht="14.1" customHeight="1">
      <c r="A775" s="75">
        <v>775</v>
      </c>
      <c r="B775" s="72" t="s">
        <v>44</v>
      </c>
      <c r="C775" s="539" t="s">
        <v>877</v>
      </c>
      <c r="D775" s="415" t="s">
        <v>1148</v>
      </c>
      <c r="E775" s="72" t="s">
        <v>941</v>
      </c>
      <c r="F775" s="72" t="s">
        <v>100</v>
      </c>
      <c r="G775" s="72" t="s">
        <v>241</v>
      </c>
      <c r="H775" s="482" t="s">
        <v>197</v>
      </c>
      <c r="I775" s="537">
        <v>106.2</v>
      </c>
      <c r="J775" s="526"/>
      <c r="K775" s="333">
        <f t="shared" si="33"/>
        <v>200</v>
      </c>
      <c r="L775" s="534">
        <v>200</v>
      </c>
      <c r="M775" s="540"/>
      <c r="N775" s="247" t="e">
        <f>IF(L775="nio",0,IF(L775&gt;0,L775*I775/P775,0))*VLOOKUP(B775,'2-Kosten per locatie'!$A$14:$C$31,3,FALSE)</f>
        <v>#DIV/0!</v>
      </c>
      <c r="O775" s="247">
        <f>IF(M775&gt;0,M775*I775/Q775,0)*VLOOKUP(B775,'2-Kosten per locatie'!$A$14:$C$31,3,FALSE)</f>
        <v>0</v>
      </c>
      <c r="P775" s="334">
        <f>IF(L775="nio",0,IF(L775&gt;0,VLOOKUP(F775,'3-Productie normen'!A:O,VLOOKUP(L775,'3-Productie normen'!$B$38:$C$48,2,FALSE),FALSE)))</f>
        <v>0</v>
      </c>
      <c r="Q775" s="334">
        <f t="shared" si="34"/>
        <v>0</v>
      </c>
      <c r="R775" s="335" t="str">
        <f>VLOOKUP(F775,'3-Productie normen'!A:P,16,FALSE)</f>
        <v>L</v>
      </c>
      <c r="S775" s="335"/>
      <c r="U775" s="336">
        <f t="shared" si="35"/>
        <v>21240</v>
      </c>
      <c r="V775" s="2"/>
    </row>
    <row r="776" spans="1:22" ht="14.1" customHeight="1">
      <c r="A776" s="75">
        <v>776</v>
      </c>
      <c r="B776" s="72" t="s">
        <v>44</v>
      </c>
      <c r="C776" s="539" t="s">
        <v>877</v>
      </c>
      <c r="D776" s="415" t="s">
        <v>1149</v>
      </c>
      <c r="E776" s="72" t="s">
        <v>941</v>
      </c>
      <c r="F776" s="72" t="s">
        <v>100</v>
      </c>
      <c r="G776" s="72" t="s">
        <v>241</v>
      </c>
      <c r="H776" s="482" t="s">
        <v>197</v>
      </c>
      <c r="I776" s="537">
        <v>52.5</v>
      </c>
      <c r="J776" s="526"/>
      <c r="K776" s="333">
        <f t="shared" ref="K776:K839" si="36">SUM(L776:M776)</f>
        <v>200</v>
      </c>
      <c r="L776" s="534">
        <v>200</v>
      </c>
      <c r="M776" s="534"/>
      <c r="N776" s="247" t="e">
        <f>IF(L776="nio",0,IF(L776&gt;0,L776*I776/P776,0))*VLOOKUP(B776,'2-Kosten per locatie'!$A$14:$C$31,3,FALSE)</f>
        <v>#DIV/0!</v>
      </c>
      <c r="O776" s="247">
        <f>IF(M776&gt;0,M776*I776/Q776,0)*VLOOKUP(B776,'2-Kosten per locatie'!$A$14:$C$31,3,FALSE)</f>
        <v>0</v>
      </c>
      <c r="P776" s="334">
        <f>IF(L776="nio",0,IF(L776&gt;0,VLOOKUP(F776,'3-Productie normen'!A:O,VLOOKUP(L776,'3-Productie normen'!$B$38:$C$48,2,FALSE),FALSE)))</f>
        <v>0</v>
      </c>
      <c r="Q776" s="334">
        <f t="shared" ref="Q776:Q839" si="37">IF(M776&gt;0,P776*$Q$8,0)</f>
        <v>0</v>
      </c>
      <c r="R776" s="335" t="str">
        <f>VLOOKUP(F776,'3-Productie normen'!A:P,16,FALSE)</f>
        <v>L</v>
      </c>
      <c r="S776" s="335"/>
      <c r="U776" s="336">
        <f t="shared" ref="U776:U839" si="38">K776*I776</f>
        <v>10500</v>
      </c>
      <c r="V776" s="2"/>
    </row>
    <row r="777" spans="1:22" ht="14.1" customHeight="1">
      <c r="A777" s="75">
        <v>777</v>
      </c>
      <c r="B777" s="72" t="s">
        <v>44</v>
      </c>
      <c r="C777" s="539" t="s">
        <v>877</v>
      </c>
      <c r="D777" s="415" t="s">
        <v>1150</v>
      </c>
      <c r="E777" s="72" t="s">
        <v>580</v>
      </c>
      <c r="F777" s="300" t="s">
        <v>110</v>
      </c>
      <c r="G777" s="72" t="s">
        <v>241</v>
      </c>
      <c r="H777" s="482" t="s">
        <v>197</v>
      </c>
      <c r="I777" s="537">
        <v>15.68</v>
      </c>
      <c r="J777" s="526"/>
      <c r="K777" s="333">
        <f t="shared" si="36"/>
        <v>200</v>
      </c>
      <c r="L777" s="534">
        <v>200</v>
      </c>
      <c r="M777" s="540"/>
      <c r="N777" s="247" t="e">
        <f>IF(L777="nio",0,IF(L777&gt;0,L777*I777/P777,0))*VLOOKUP(B777,'2-Kosten per locatie'!$A$14:$C$31,3,FALSE)</f>
        <v>#DIV/0!</v>
      </c>
      <c r="O777" s="247">
        <f>IF(M777&gt;0,M777*I777/Q777,0)*VLOOKUP(B777,'2-Kosten per locatie'!$A$14:$C$31,3,FALSE)</f>
        <v>0</v>
      </c>
      <c r="P777" s="334">
        <f>IF(L777="nio",0,IF(L777&gt;0,VLOOKUP(F777,'3-Productie normen'!A:O,VLOOKUP(L777,'3-Productie normen'!$B$38:$C$48,2,FALSE),FALSE)))</f>
        <v>0</v>
      </c>
      <c r="Q777" s="334">
        <f t="shared" si="37"/>
        <v>0</v>
      </c>
      <c r="R777" s="335" t="str">
        <f>VLOOKUP(F777,'3-Productie normen'!A:P,16,FALSE)</f>
        <v>B</v>
      </c>
      <c r="S777" s="335"/>
      <c r="U777" s="336">
        <f t="shared" si="38"/>
        <v>3136</v>
      </c>
      <c r="V777" s="2"/>
    </row>
    <row r="778" spans="1:22" ht="14.1" customHeight="1">
      <c r="A778" s="75">
        <v>778</v>
      </c>
      <c r="B778" s="72" t="s">
        <v>44</v>
      </c>
      <c r="C778" s="539" t="s">
        <v>877</v>
      </c>
      <c r="D778" s="415" t="s">
        <v>1151</v>
      </c>
      <c r="E778" s="72" t="s">
        <v>832</v>
      </c>
      <c r="F778" s="300" t="s">
        <v>111</v>
      </c>
      <c r="G778" s="72" t="s">
        <v>205</v>
      </c>
      <c r="H778" s="482" t="s">
        <v>197</v>
      </c>
      <c r="I778" s="537">
        <v>0</v>
      </c>
      <c r="J778" s="526"/>
      <c r="K778" s="333">
        <f t="shared" si="36"/>
        <v>0</v>
      </c>
      <c r="L778" s="534" t="s">
        <v>148</v>
      </c>
      <c r="M778" s="540"/>
      <c r="N778" s="247">
        <f>IF(L778="nio",0,IF(L778&gt;0,L778*I778/P778,0))*VLOOKUP(B778,'2-Kosten per locatie'!$A$14:$C$31,3,FALSE)</f>
        <v>0</v>
      </c>
      <c r="O778" s="247">
        <f>IF(M778&gt;0,M778*I778/Q778,0)*VLOOKUP(B778,'2-Kosten per locatie'!$A$14:$C$31,3,FALSE)</f>
        <v>0</v>
      </c>
      <c r="P778" s="334">
        <f>IF(L778="nio",0,IF(L778&gt;0,VLOOKUP(F778,'3-Productie normen'!A:O,VLOOKUP(L778,'3-Productie normen'!$B$38:$C$48,2,FALSE),FALSE)))</f>
        <v>0</v>
      </c>
      <c r="Q778" s="334">
        <f t="shared" si="37"/>
        <v>0</v>
      </c>
      <c r="R778" s="335" t="str">
        <f>VLOOKUP(F778,'3-Productie normen'!A:P,16,FALSE)</f>
        <v>nvt</v>
      </c>
      <c r="S778" s="335"/>
      <c r="U778" s="336">
        <f t="shared" si="38"/>
        <v>0</v>
      </c>
      <c r="V778" s="2"/>
    </row>
    <row r="779" spans="1:22" ht="14.1" customHeight="1">
      <c r="A779" s="75">
        <v>779</v>
      </c>
      <c r="B779" s="72" t="s">
        <v>44</v>
      </c>
      <c r="C779" s="539" t="s">
        <v>877</v>
      </c>
      <c r="D779" s="415" t="s">
        <v>1152</v>
      </c>
      <c r="E779" s="72" t="s">
        <v>832</v>
      </c>
      <c r="F779" s="300" t="s">
        <v>111</v>
      </c>
      <c r="G779" s="72" t="s">
        <v>205</v>
      </c>
      <c r="H779" s="482" t="s">
        <v>197</v>
      </c>
      <c r="I779" s="537">
        <v>0</v>
      </c>
      <c r="J779" s="526"/>
      <c r="K779" s="333">
        <f t="shared" si="36"/>
        <v>0</v>
      </c>
      <c r="L779" s="534" t="s">
        <v>148</v>
      </c>
      <c r="M779" s="540"/>
      <c r="N779" s="247">
        <f>IF(L779="nio",0,IF(L779&gt;0,L779*I779/P779,0))*VLOOKUP(B779,'2-Kosten per locatie'!$A$14:$C$31,3,FALSE)</f>
        <v>0</v>
      </c>
      <c r="O779" s="247">
        <f>IF(M779&gt;0,M779*I779/Q779,0)*VLOOKUP(B779,'2-Kosten per locatie'!$A$14:$C$31,3,FALSE)</f>
        <v>0</v>
      </c>
      <c r="P779" s="334">
        <f>IF(L779="nio",0,IF(L779&gt;0,VLOOKUP(F779,'3-Productie normen'!A:O,VLOOKUP(L779,'3-Productie normen'!$B$38:$C$48,2,FALSE),FALSE)))</f>
        <v>0</v>
      </c>
      <c r="Q779" s="334">
        <f t="shared" si="37"/>
        <v>0</v>
      </c>
      <c r="R779" s="335" t="str">
        <f>VLOOKUP(F779,'3-Productie normen'!A:P,16,FALSE)</f>
        <v>nvt</v>
      </c>
      <c r="S779" s="335"/>
      <c r="U779" s="336">
        <f t="shared" si="38"/>
        <v>0</v>
      </c>
      <c r="V779" s="2"/>
    </row>
    <row r="780" spans="1:22" ht="14.1" customHeight="1">
      <c r="A780" s="75">
        <v>780</v>
      </c>
      <c r="B780" s="72" t="s">
        <v>44</v>
      </c>
      <c r="C780" s="539" t="s">
        <v>877</v>
      </c>
      <c r="D780" s="415" t="s">
        <v>1153</v>
      </c>
      <c r="E780" s="72" t="s">
        <v>832</v>
      </c>
      <c r="F780" s="300" t="s">
        <v>111</v>
      </c>
      <c r="G780" s="72" t="s">
        <v>205</v>
      </c>
      <c r="H780" s="482" t="s">
        <v>197</v>
      </c>
      <c r="I780" s="537">
        <v>0</v>
      </c>
      <c r="J780" s="526"/>
      <c r="K780" s="333">
        <f t="shared" si="36"/>
        <v>0</v>
      </c>
      <c r="L780" s="534" t="s">
        <v>148</v>
      </c>
      <c r="M780" s="540"/>
      <c r="N780" s="247">
        <f>IF(L780="nio",0,IF(L780&gt;0,L780*I780/P780,0))*VLOOKUP(B780,'2-Kosten per locatie'!$A$14:$C$31,3,FALSE)</f>
        <v>0</v>
      </c>
      <c r="O780" s="247">
        <f>IF(M780&gt;0,M780*I780/Q780,0)*VLOOKUP(B780,'2-Kosten per locatie'!$A$14:$C$31,3,FALSE)</f>
        <v>0</v>
      </c>
      <c r="P780" s="334">
        <f>IF(L780="nio",0,IF(L780&gt;0,VLOOKUP(F780,'3-Productie normen'!A:O,VLOOKUP(L780,'3-Productie normen'!$B$38:$C$48,2,FALSE),FALSE)))</f>
        <v>0</v>
      </c>
      <c r="Q780" s="334">
        <f t="shared" si="37"/>
        <v>0</v>
      </c>
      <c r="R780" s="335" t="str">
        <f>VLOOKUP(F780,'3-Productie normen'!A:P,16,FALSE)</f>
        <v>nvt</v>
      </c>
      <c r="S780" s="335"/>
      <c r="U780" s="336">
        <f t="shared" si="38"/>
        <v>0</v>
      </c>
      <c r="V780" s="2"/>
    </row>
    <row r="781" spans="1:22" ht="14.1" customHeight="1">
      <c r="A781" s="75">
        <v>781</v>
      </c>
      <c r="B781" s="72" t="s">
        <v>44</v>
      </c>
      <c r="C781" s="539" t="s">
        <v>877</v>
      </c>
      <c r="D781" s="415" t="s">
        <v>1154</v>
      </c>
      <c r="E781" s="72" t="s">
        <v>832</v>
      </c>
      <c r="F781" s="300" t="s">
        <v>111</v>
      </c>
      <c r="G781" s="72" t="s">
        <v>205</v>
      </c>
      <c r="H781" s="482" t="s">
        <v>197</v>
      </c>
      <c r="I781" s="537">
        <v>0</v>
      </c>
      <c r="J781" s="526"/>
      <c r="K781" s="333">
        <f t="shared" si="36"/>
        <v>0</v>
      </c>
      <c r="L781" s="534" t="s">
        <v>148</v>
      </c>
      <c r="M781" s="540"/>
      <c r="N781" s="247">
        <f>IF(L781="nio",0,IF(L781&gt;0,L781*I781/P781,0))*VLOOKUP(B781,'2-Kosten per locatie'!$A$14:$C$31,3,FALSE)</f>
        <v>0</v>
      </c>
      <c r="O781" s="247">
        <f>IF(M781&gt;0,M781*I781/Q781,0)*VLOOKUP(B781,'2-Kosten per locatie'!$A$14:$C$31,3,FALSE)</f>
        <v>0</v>
      </c>
      <c r="P781" s="334">
        <f>IF(L781="nio",0,IF(L781&gt;0,VLOOKUP(F781,'3-Productie normen'!A:O,VLOOKUP(L781,'3-Productie normen'!$B$38:$C$48,2,FALSE),FALSE)))</f>
        <v>0</v>
      </c>
      <c r="Q781" s="334">
        <f t="shared" si="37"/>
        <v>0</v>
      </c>
      <c r="R781" s="335" t="str">
        <f>VLOOKUP(F781,'3-Productie normen'!A:P,16,FALSE)</f>
        <v>nvt</v>
      </c>
      <c r="S781" s="335"/>
      <c r="U781" s="336">
        <f t="shared" si="38"/>
        <v>0</v>
      </c>
      <c r="V781" s="2"/>
    </row>
    <row r="782" spans="1:22" ht="14.1" customHeight="1">
      <c r="A782" s="75">
        <v>782</v>
      </c>
      <c r="B782" s="72" t="s">
        <v>44</v>
      </c>
      <c r="C782" s="539" t="s">
        <v>1155</v>
      </c>
      <c r="D782" s="415" t="s">
        <v>1156</v>
      </c>
      <c r="E782" s="72" t="s">
        <v>832</v>
      </c>
      <c r="F782" s="300" t="s">
        <v>111</v>
      </c>
      <c r="G782" s="72" t="s">
        <v>205</v>
      </c>
      <c r="H782" s="482" t="s">
        <v>197</v>
      </c>
      <c r="I782" s="537">
        <v>0</v>
      </c>
      <c r="J782" s="526"/>
      <c r="K782" s="333">
        <f t="shared" si="36"/>
        <v>0</v>
      </c>
      <c r="L782" s="534" t="s">
        <v>148</v>
      </c>
      <c r="M782" s="540"/>
      <c r="N782" s="247">
        <f>IF(L782="nio",0,IF(L782&gt;0,L782*I782/P782,0))*VLOOKUP(B782,'2-Kosten per locatie'!$A$14:$C$31,3,FALSE)</f>
        <v>0</v>
      </c>
      <c r="O782" s="247">
        <f>IF(M782&gt;0,M782*I782/Q782,0)*VLOOKUP(B782,'2-Kosten per locatie'!$A$14:$C$31,3,FALSE)</f>
        <v>0</v>
      </c>
      <c r="P782" s="334">
        <f>IF(L782="nio",0,IF(L782&gt;0,VLOOKUP(F782,'3-Productie normen'!A:O,VLOOKUP(L782,'3-Productie normen'!$B$38:$C$48,2,FALSE),FALSE)))</f>
        <v>0</v>
      </c>
      <c r="Q782" s="334">
        <f t="shared" si="37"/>
        <v>0</v>
      </c>
      <c r="R782" s="335" t="str">
        <f>VLOOKUP(F782,'3-Productie normen'!A:P,16,FALSE)</f>
        <v>nvt</v>
      </c>
      <c r="S782" s="335"/>
      <c r="U782" s="336">
        <f t="shared" si="38"/>
        <v>0</v>
      </c>
      <c r="V782" s="2"/>
    </row>
    <row r="783" spans="1:22" ht="14.1" customHeight="1">
      <c r="A783" s="75">
        <v>783</v>
      </c>
      <c r="B783" s="72" t="s">
        <v>44</v>
      </c>
      <c r="C783" s="539" t="s">
        <v>1155</v>
      </c>
      <c r="D783" s="415" t="s">
        <v>1157</v>
      </c>
      <c r="E783" s="72" t="s">
        <v>580</v>
      </c>
      <c r="F783" s="300" t="s">
        <v>110</v>
      </c>
      <c r="G783" s="72" t="s">
        <v>241</v>
      </c>
      <c r="H783" s="482" t="s">
        <v>197</v>
      </c>
      <c r="I783" s="537">
        <v>14.5</v>
      </c>
      <c r="J783" s="526"/>
      <c r="K783" s="333">
        <f t="shared" si="36"/>
        <v>200</v>
      </c>
      <c r="L783" s="534">
        <v>200</v>
      </c>
      <c r="M783" s="540"/>
      <c r="N783" s="247" t="e">
        <f>IF(L783="nio",0,IF(L783&gt;0,L783*I783/P783,0))*VLOOKUP(B783,'2-Kosten per locatie'!$A$14:$C$31,3,FALSE)</f>
        <v>#DIV/0!</v>
      </c>
      <c r="O783" s="247">
        <f>IF(M783&gt;0,M783*I783/Q783,0)*VLOOKUP(B783,'2-Kosten per locatie'!$A$14:$C$31,3,FALSE)</f>
        <v>0</v>
      </c>
      <c r="P783" s="334">
        <f>IF(L783="nio",0,IF(L783&gt;0,VLOOKUP(F783,'3-Productie normen'!A:O,VLOOKUP(L783,'3-Productie normen'!$B$38:$C$48,2,FALSE),FALSE)))</f>
        <v>0</v>
      </c>
      <c r="Q783" s="334">
        <f t="shared" si="37"/>
        <v>0</v>
      </c>
      <c r="R783" s="335" t="str">
        <f>VLOOKUP(F783,'3-Productie normen'!A:P,16,FALSE)</f>
        <v>B</v>
      </c>
      <c r="S783" s="335"/>
      <c r="U783" s="336">
        <f t="shared" si="38"/>
        <v>2900</v>
      </c>
      <c r="V783" s="2"/>
    </row>
    <row r="784" spans="1:22" ht="14.1" customHeight="1">
      <c r="A784" s="75">
        <v>784</v>
      </c>
      <c r="B784" s="72" t="s">
        <v>44</v>
      </c>
      <c r="C784" s="539" t="s">
        <v>1155</v>
      </c>
      <c r="D784" s="415" t="s">
        <v>1158</v>
      </c>
      <c r="E784" s="72" t="s">
        <v>633</v>
      </c>
      <c r="F784" s="72" t="s">
        <v>97</v>
      </c>
      <c r="G784" s="72" t="s">
        <v>241</v>
      </c>
      <c r="H784" s="482" t="s">
        <v>197</v>
      </c>
      <c r="I784" s="537">
        <v>8.6</v>
      </c>
      <c r="J784" s="526"/>
      <c r="K784" s="333">
        <f t="shared" si="36"/>
        <v>200</v>
      </c>
      <c r="L784" s="534">
        <v>200</v>
      </c>
      <c r="M784" s="540"/>
      <c r="N784" s="247" t="e">
        <f>IF(L784="nio",0,IF(L784&gt;0,L784*I784/P784,0))*VLOOKUP(B784,'2-Kosten per locatie'!$A$14:$C$31,3,FALSE)</f>
        <v>#DIV/0!</v>
      </c>
      <c r="O784" s="247">
        <f>IF(M784&gt;0,M784*I784/Q784,0)*VLOOKUP(B784,'2-Kosten per locatie'!$A$14:$C$31,3,FALSE)</f>
        <v>0</v>
      </c>
      <c r="P784" s="334">
        <f>IF(L784="nio",0,IF(L784&gt;0,VLOOKUP(F784,'3-Productie normen'!A:O,VLOOKUP(L784,'3-Productie normen'!$B$38:$C$48,2,FALSE),FALSE)))</f>
        <v>0</v>
      </c>
      <c r="Q784" s="334">
        <f t="shared" si="37"/>
        <v>0</v>
      </c>
      <c r="R784" s="335" t="str">
        <f>VLOOKUP(F784,'3-Productie normen'!A:P,16,FALSE)</f>
        <v>V</v>
      </c>
      <c r="S784" s="335"/>
      <c r="U784" s="336">
        <f t="shared" si="38"/>
        <v>1720</v>
      </c>
      <c r="V784" s="2"/>
    </row>
    <row r="785" spans="1:22" ht="14.1" customHeight="1">
      <c r="A785" s="75">
        <v>785</v>
      </c>
      <c r="B785" s="72" t="s">
        <v>44</v>
      </c>
      <c r="C785" s="539" t="s">
        <v>1155</v>
      </c>
      <c r="D785" s="415" t="s">
        <v>1159</v>
      </c>
      <c r="E785" s="72" t="s">
        <v>580</v>
      </c>
      <c r="F785" s="300" t="s">
        <v>110</v>
      </c>
      <c r="G785" s="72" t="s">
        <v>241</v>
      </c>
      <c r="H785" s="482" t="s">
        <v>197</v>
      </c>
      <c r="I785" s="537">
        <v>14.2</v>
      </c>
      <c r="J785" s="526"/>
      <c r="K785" s="333">
        <f t="shared" si="36"/>
        <v>200</v>
      </c>
      <c r="L785" s="534">
        <v>200</v>
      </c>
      <c r="M785" s="540"/>
      <c r="N785" s="247" t="e">
        <f>IF(L785="nio",0,IF(L785&gt;0,L785*I785/P785,0))*VLOOKUP(B785,'2-Kosten per locatie'!$A$14:$C$31,3,FALSE)</f>
        <v>#DIV/0!</v>
      </c>
      <c r="O785" s="247">
        <f>IF(M785&gt;0,M785*I785/Q785,0)*VLOOKUP(B785,'2-Kosten per locatie'!$A$14:$C$31,3,FALSE)</f>
        <v>0</v>
      </c>
      <c r="P785" s="334">
        <f>IF(L785="nio",0,IF(L785&gt;0,VLOOKUP(F785,'3-Productie normen'!A:O,VLOOKUP(L785,'3-Productie normen'!$B$38:$C$48,2,FALSE),FALSE)))</f>
        <v>0</v>
      </c>
      <c r="Q785" s="334">
        <f t="shared" si="37"/>
        <v>0</v>
      </c>
      <c r="R785" s="335" t="str">
        <f>VLOOKUP(F785,'3-Productie normen'!A:P,16,FALSE)</f>
        <v>B</v>
      </c>
      <c r="S785" s="335"/>
      <c r="U785" s="336">
        <f t="shared" si="38"/>
        <v>2840</v>
      </c>
      <c r="V785" s="2"/>
    </row>
    <row r="786" spans="1:22" ht="14.1" customHeight="1">
      <c r="A786" s="75">
        <v>786</v>
      </c>
      <c r="B786" s="72" t="s">
        <v>44</v>
      </c>
      <c r="C786" s="539" t="s">
        <v>1155</v>
      </c>
      <c r="D786" s="415" t="s">
        <v>1160</v>
      </c>
      <c r="E786" s="72" t="s">
        <v>639</v>
      </c>
      <c r="F786" s="300" t="s">
        <v>111</v>
      </c>
      <c r="G786" s="72" t="s">
        <v>241</v>
      </c>
      <c r="H786" s="482" t="s">
        <v>197</v>
      </c>
      <c r="I786" s="537">
        <v>3.4</v>
      </c>
      <c r="J786" s="526"/>
      <c r="K786" s="333">
        <f t="shared" si="36"/>
        <v>0</v>
      </c>
      <c r="L786" s="534" t="s">
        <v>148</v>
      </c>
      <c r="M786" s="540"/>
      <c r="N786" s="247">
        <f>IF(L786="nio",0,IF(L786&gt;0,L786*I786/P786,0))*VLOOKUP(B786,'2-Kosten per locatie'!$A$14:$C$31,3,FALSE)</f>
        <v>0</v>
      </c>
      <c r="O786" s="247">
        <f>IF(M786&gt;0,M786*I786/Q786,0)*VLOOKUP(B786,'2-Kosten per locatie'!$A$14:$C$31,3,FALSE)</f>
        <v>0</v>
      </c>
      <c r="P786" s="334">
        <f>IF(L786="nio",0,IF(L786&gt;0,VLOOKUP(F786,'3-Productie normen'!A:O,VLOOKUP(L786,'3-Productie normen'!$B$38:$C$48,2,FALSE),FALSE)))</f>
        <v>0</v>
      </c>
      <c r="Q786" s="334">
        <f t="shared" si="37"/>
        <v>0</v>
      </c>
      <c r="R786" s="335" t="str">
        <f>VLOOKUP(F786,'3-Productie normen'!A:P,16,FALSE)</f>
        <v>nvt</v>
      </c>
      <c r="S786" s="335"/>
      <c r="U786" s="336">
        <f t="shared" si="38"/>
        <v>0</v>
      </c>
      <c r="V786" s="2"/>
    </row>
    <row r="787" spans="1:22" ht="14.1" customHeight="1">
      <c r="A787" s="75">
        <v>787</v>
      </c>
      <c r="B787" s="72" t="s">
        <v>44</v>
      </c>
      <c r="C787" s="539" t="s">
        <v>1155</v>
      </c>
      <c r="D787" s="415" t="s">
        <v>1161</v>
      </c>
      <c r="E787" s="72" t="s">
        <v>1162</v>
      </c>
      <c r="F787" s="72" t="s">
        <v>91</v>
      </c>
      <c r="G787" s="72" t="s">
        <v>383</v>
      </c>
      <c r="H787" s="482" t="s">
        <v>383</v>
      </c>
      <c r="I787" s="537">
        <v>33.799999999999997</v>
      </c>
      <c r="J787" s="526"/>
      <c r="K787" s="333">
        <f t="shared" si="36"/>
        <v>200</v>
      </c>
      <c r="L787" s="534">
        <v>200</v>
      </c>
      <c r="M787" s="540"/>
      <c r="N787" s="247" t="e">
        <f>IF(L787="nio",0,IF(L787&gt;0,L787*I787/P787,0))*VLOOKUP(B787,'2-Kosten per locatie'!$A$14:$C$31,3,FALSE)</f>
        <v>#DIV/0!</v>
      </c>
      <c r="O787" s="247">
        <f>IF(M787&gt;0,M787*I787/Q787,0)*VLOOKUP(B787,'2-Kosten per locatie'!$A$14:$C$31,3,FALSE)</f>
        <v>0</v>
      </c>
      <c r="P787" s="334">
        <f>IF(L787="nio",0,IF(L787&gt;0,VLOOKUP(F787,'3-Productie normen'!A:O,VLOOKUP(L787,'3-Productie normen'!$B$38:$C$48,2,FALSE),FALSE)))</f>
        <v>0</v>
      </c>
      <c r="Q787" s="334">
        <f t="shared" si="37"/>
        <v>0</v>
      </c>
      <c r="R787" s="335" t="str">
        <f>VLOOKUP(F787,'3-Productie normen'!A:P,16,FALSE)</f>
        <v>V</v>
      </c>
      <c r="S787" s="335"/>
      <c r="U787" s="336">
        <f t="shared" si="38"/>
        <v>6759.9999999999991</v>
      </c>
      <c r="V787" s="2"/>
    </row>
    <row r="788" spans="1:22" ht="14.1" customHeight="1">
      <c r="A788" s="75">
        <v>788</v>
      </c>
      <c r="B788" s="72" t="s">
        <v>44</v>
      </c>
      <c r="C788" s="539" t="s">
        <v>1155</v>
      </c>
      <c r="D788" s="415" t="s">
        <v>1163</v>
      </c>
      <c r="E788" s="72" t="s">
        <v>1162</v>
      </c>
      <c r="F788" s="72" t="s">
        <v>91</v>
      </c>
      <c r="G788" s="72" t="s">
        <v>383</v>
      </c>
      <c r="H788" s="482" t="s">
        <v>383</v>
      </c>
      <c r="I788" s="537">
        <v>8.6</v>
      </c>
      <c r="J788" s="526"/>
      <c r="K788" s="333">
        <f t="shared" si="36"/>
        <v>200</v>
      </c>
      <c r="L788" s="534">
        <v>200</v>
      </c>
      <c r="M788" s="540"/>
      <c r="N788" s="247" t="e">
        <f>IF(L788="nio",0,IF(L788&gt;0,L788*I788/P788,0))*VLOOKUP(B788,'2-Kosten per locatie'!$A$14:$C$31,3,FALSE)</f>
        <v>#DIV/0!</v>
      </c>
      <c r="O788" s="247">
        <f>IF(M788&gt;0,M788*I788/Q788,0)*VLOOKUP(B788,'2-Kosten per locatie'!$A$14:$C$31,3,FALSE)</f>
        <v>0</v>
      </c>
      <c r="P788" s="334">
        <f>IF(L788="nio",0,IF(L788&gt;0,VLOOKUP(F788,'3-Productie normen'!A:O,VLOOKUP(L788,'3-Productie normen'!$B$38:$C$48,2,FALSE),FALSE)))</f>
        <v>0</v>
      </c>
      <c r="Q788" s="334">
        <f t="shared" si="37"/>
        <v>0</v>
      </c>
      <c r="R788" s="335" t="str">
        <f>VLOOKUP(F788,'3-Productie normen'!A:P,16,FALSE)</f>
        <v>V</v>
      </c>
      <c r="S788" s="335"/>
      <c r="U788" s="336">
        <f t="shared" si="38"/>
        <v>1720</v>
      </c>
      <c r="V788" s="2"/>
    </row>
    <row r="789" spans="1:22" ht="14.1" customHeight="1">
      <c r="A789" s="75">
        <v>789</v>
      </c>
      <c r="B789" s="72" t="s">
        <v>44</v>
      </c>
      <c r="C789" s="539" t="s">
        <v>1155</v>
      </c>
      <c r="D789" s="415" t="s">
        <v>1164</v>
      </c>
      <c r="E789" s="72" t="s">
        <v>1162</v>
      </c>
      <c r="F789" s="72" t="s">
        <v>91</v>
      </c>
      <c r="G789" s="72" t="s">
        <v>383</v>
      </c>
      <c r="H789" s="482" t="s">
        <v>383</v>
      </c>
      <c r="I789" s="537">
        <v>8.6</v>
      </c>
      <c r="J789" s="526"/>
      <c r="K789" s="333">
        <f t="shared" si="36"/>
        <v>200</v>
      </c>
      <c r="L789" s="534">
        <v>200</v>
      </c>
      <c r="M789" s="540"/>
      <c r="N789" s="247" t="e">
        <f>IF(L789="nio",0,IF(L789&gt;0,L789*I789/P789,0))*VLOOKUP(B789,'2-Kosten per locatie'!$A$14:$C$31,3,FALSE)</f>
        <v>#DIV/0!</v>
      </c>
      <c r="O789" s="247">
        <f>IF(M789&gt;0,M789*I789/Q789,0)*VLOOKUP(B789,'2-Kosten per locatie'!$A$14:$C$31,3,FALSE)</f>
        <v>0</v>
      </c>
      <c r="P789" s="334">
        <f>IF(L789="nio",0,IF(L789&gt;0,VLOOKUP(F789,'3-Productie normen'!A:O,VLOOKUP(L789,'3-Productie normen'!$B$38:$C$48,2,FALSE),FALSE)))</f>
        <v>0</v>
      </c>
      <c r="Q789" s="334">
        <f t="shared" si="37"/>
        <v>0</v>
      </c>
      <c r="R789" s="335" t="str">
        <f>VLOOKUP(F789,'3-Productie normen'!A:P,16,FALSE)</f>
        <v>V</v>
      </c>
      <c r="S789" s="335"/>
      <c r="U789" s="336">
        <f t="shared" si="38"/>
        <v>1720</v>
      </c>
      <c r="V789" s="2"/>
    </row>
    <row r="790" spans="1:22" ht="14.1" customHeight="1">
      <c r="A790" s="75">
        <v>790</v>
      </c>
      <c r="B790" s="72" t="s">
        <v>44</v>
      </c>
      <c r="C790" s="539" t="s">
        <v>1155</v>
      </c>
      <c r="D790" s="415" t="s">
        <v>1165</v>
      </c>
      <c r="E790" s="72" t="s">
        <v>1162</v>
      </c>
      <c r="F790" s="72" t="s">
        <v>91</v>
      </c>
      <c r="G790" s="72" t="s">
        <v>383</v>
      </c>
      <c r="H790" s="482" t="s">
        <v>383</v>
      </c>
      <c r="I790" s="537">
        <v>8.6</v>
      </c>
      <c r="J790" s="526"/>
      <c r="K790" s="333">
        <f t="shared" si="36"/>
        <v>200</v>
      </c>
      <c r="L790" s="534">
        <v>200</v>
      </c>
      <c r="M790" s="534"/>
      <c r="N790" s="247" t="e">
        <f>IF(L790="nio",0,IF(L790&gt;0,L790*I790/P790,0))*VLOOKUP(B790,'2-Kosten per locatie'!$A$14:$C$31,3,FALSE)</f>
        <v>#DIV/0!</v>
      </c>
      <c r="O790" s="247">
        <f>IF(M790&gt;0,M790*I790/Q790,0)*VLOOKUP(B790,'2-Kosten per locatie'!$A$14:$C$31,3,FALSE)</f>
        <v>0</v>
      </c>
      <c r="P790" s="334">
        <f>IF(L790="nio",0,IF(L790&gt;0,VLOOKUP(F790,'3-Productie normen'!A:O,VLOOKUP(L790,'3-Productie normen'!$B$38:$C$48,2,FALSE),FALSE)))</f>
        <v>0</v>
      </c>
      <c r="Q790" s="334">
        <f t="shared" si="37"/>
        <v>0</v>
      </c>
      <c r="R790" s="335" t="str">
        <f>VLOOKUP(F790,'3-Productie normen'!A:P,16,FALSE)</f>
        <v>V</v>
      </c>
      <c r="S790" s="335"/>
      <c r="U790" s="336">
        <f t="shared" si="38"/>
        <v>1720</v>
      </c>
      <c r="V790" s="2"/>
    </row>
    <row r="791" spans="1:22" ht="14.1" customHeight="1">
      <c r="A791" s="75">
        <v>791</v>
      </c>
      <c r="B791" s="72" t="s">
        <v>44</v>
      </c>
      <c r="C791" s="539" t="s">
        <v>1155</v>
      </c>
      <c r="D791" s="415" t="s">
        <v>1166</v>
      </c>
      <c r="E791" s="72" t="s">
        <v>941</v>
      </c>
      <c r="F791" s="72" t="s">
        <v>100</v>
      </c>
      <c r="G791" s="72" t="s">
        <v>241</v>
      </c>
      <c r="H791" s="482" t="s">
        <v>197</v>
      </c>
      <c r="I791" s="537">
        <v>48.1</v>
      </c>
      <c r="J791" s="526"/>
      <c r="K791" s="333">
        <f t="shared" si="36"/>
        <v>200</v>
      </c>
      <c r="L791" s="534">
        <v>200</v>
      </c>
      <c r="M791" s="534"/>
      <c r="N791" s="247" t="e">
        <f>IF(L791="nio",0,IF(L791&gt;0,L791*I791/P791,0))*VLOOKUP(B791,'2-Kosten per locatie'!$A$14:$C$31,3,FALSE)</f>
        <v>#DIV/0!</v>
      </c>
      <c r="O791" s="247">
        <f>IF(M791&gt;0,M791*I791/Q791,0)*VLOOKUP(B791,'2-Kosten per locatie'!$A$14:$C$31,3,FALSE)</f>
        <v>0</v>
      </c>
      <c r="P791" s="334">
        <f>IF(L791="nio",0,IF(L791&gt;0,VLOOKUP(F791,'3-Productie normen'!A:O,VLOOKUP(L791,'3-Productie normen'!$B$38:$C$48,2,FALSE),FALSE)))</f>
        <v>0</v>
      </c>
      <c r="Q791" s="334">
        <f t="shared" si="37"/>
        <v>0</v>
      </c>
      <c r="R791" s="335" t="str">
        <f>VLOOKUP(F791,'3-Productie normen'!A:P,16,FALSE)</f>
        <v>L</v>
      </c>
      <c r="S791" s="335"/>
      <c r="U791" s="336">
        <f t="shared" si="38"/>
        <v>9620</v>
      </c>
      <c r="V791" s="2"/>
    </row>
    <row r="792" spans="1:22" ht="14.1" customHeight="1">
      <c r="A792" s="75">
        <v>792</v>
      </c>
      <c r="B792" s="72" t="s">
        <v>44</v>
      </c>
      <c r="C792" s="539" t="s">
        <v>1155</v>
      </c>
      <c r="D792" s="415" t="s">
        <v>1167</v>
      </c>
      <c r="E792" s="72" t="s">
        <v>941</v>
      </c>
      <c r="F792" s="72" t="s">
        <v>100</v>
      </c>
      <c r="G792" s="72" t="s">
        <v>241</v>
      </c>
      <c r="H792" s="482" t="s">
        <v>197</v>
      </c>
      <c r="I792" s="537">
        <v>59</v>
      </c>
      <c r="J792" s="526"/>
      <c r="K792" s="333">
        <f t="shared" si="36"/>
        <v>200</v>
      </c>
      <c r="L792" s="534">
        <v>200</v>
      </c>
      <c r="M792" s="534"/>
      <c r="N792" s="247" t="e">
        <f>IF(L792="nio",0,IF(L792&gt;0,L792*I792/P792,0))*VLOOKUP(B792,'2-Kosten per locatie'!$A$14:$C$31,3,FALSE)</f>
        <v>#DIV/0!</v>
      </c>
      <c r="O792" s="247">
        <f>IF(M792&gt;0,M792*I792/Q792,0)*VLOOKUP(B792,'2-Kosten per locatie'!$A$14:$C$31,3,FALSE)</f>
        <v>0</v>
      </c>
      <c r="P792" s="334">
        <f>IF(L792="nio",0,IF(L792&gt;0,VLOOKUP(F792,'3-Productie normen'!A:O,VLOOKUP(L792,'3-Productie normen'!$B$38:$C$48,2,FALSE),FALSE)))</f>
        <v>0</v>
      </c>
      <c r="Q792" s="334">
        <f t="shared" si="37"/>
        <v>0</v>
      </c>
      <c r="R792" s="335" t="str">
        <f>VLOOKUP(F792,'3-Productie normen'!A:P,16,FALSE)</f>
        <v>L</v>
      </c>
      <c r="S792" s="335"/>
      <c r="U792" s="336">
        <f t="shared" si="38"/>
        <v>11800</v>
      </c>
      <c r="V792" s="2"/>
    </row>
    <row r="793" spans="1:22" ht="14.1" customHeight="1">
      <c r="A793" s="75">
        <v>793</v>
      </c>
      <c r="B793" s="72" t="s">
        <v>44</v>
      </c>
      <c r="C793" s="539" t="s">
        <v>1155</v>
      </c>
      <c r="D793" s="415" t="s">
        <v>1168</v>
      </c>
      <c r="E793" s="72" t="s">
        <v>633</v>
      </c>
      <c r="F793" s="72" t="s">
        <v>97</v>
      </c>
      <c r="G793" s="72" t="s">
        <v>241</v>
      </c>
      <c r="H793" s="482" t="s">
        <v>197</v>
      </c>
      <c r="I793" s="537">
        <v>138.4</v>
      </c>
      <c r="J793" s="526"/>
      <c r="K793" s="333">
        <f t="shared" si="36"/>
        <v>200</v>
      </c>
      <c r="L793" s="534">
        <v>200</v>
      </c>
      <c r="M793" s="534"/>
      <c r="N793" s="247" t="e">
        <f>IF(L793="nio",0,IF(L793&gt;0,L793*I793/P793,0))*VLOOKUP(B793,'2-Kosten per locatie'!$A$14:$C$31,3,FALSE)</f>
        <v>#DIV/0!</v>
      </c>
      <c r="O793" s="247">
        <f>IF(M793&gt;0,M793*I793/Q793,0)*VLOOKUP(B793,'2-Kosten per locatie'!$A$14:$C$31,3,FALSE)</f>
        <v>0</v>
      </c>
      <c r="P793" s="334">
        <f>IF(L793="nio",0,IF(L793&gt;0,VLOOKUP(F793,'3-Productie normen'!A:O,VLOOKUP(L793,'3-Productie normen'!$B$38:$C$48,2,FALSE),FALSE)))</f>
        <v>0</v>
      </c>
      <c r="Q793" s="334">
        <f t="shared" si="37"/>
        <v>0</v>
      </c>
      <c r="R793" s="335" t="str">
        <f>VLOOKUP(F793,'3-Productie normen'!A:P,16,FALSE)</f>
        <v>V</v>
      </c>
      <c r="S793" s="335"/>
      <c r="U793" s="336">
        <f t="shared" si="38"/>
        <v>27680</v>
      </c>
      <c r="V793" s="2"/>
    </row>
    <row r="794" spans="1:22" ht="14.1" customHeight="1">
      <c r="A794" s="75">
        <v>794</v>
      </c>
      <c r="B794" s="72" t="s">
        <v>44</v>
      </c>
      <c r="C794" s="539" t="s">
        <v>1155</v>
      </c>
      <c r="D794" s="415" t="s">
        <v>1169</v>
      </c>
      <c r="E794" s="72" t="s">
        <v>941</v>
      </c>
      <c r="F794" s="72" t="s">
        <v>100</v>
      </c>
      <c r="G794" s="72" t="s">
        <v>241</v>
      </c>
      <c r="H794" s="482" t="s">
        <v>197</v>
      </c>
      <c r="I794" s="537">
        <v>52</v>
      </c>
      <c r="J794" s="526"/>
      <c r="K794" s="333">
        <f t="shared" si="36"/>
        <v>200</v>
      </c>
      <c r="L794" s="534">
        <v>200</v>
      </c>
      <c r="M794" s="534"/>
      <c r="N794" s="247" t="e">
        <f>IF(L794="nio",0,IF(L794&gt;0,L794*I794/P794,0))*VLOOKUP(B794,'2-Kosten per locatie'!$A$14:$C$31,3,FALSE)</f>
        <v>#DIV/0!</v>
      </c>
      <c r="O794" s="247">
        <f>IF(M794&gt;0,M794*I794/Q794,0)*VLOOKUP(B794,'2-Kosten per locatie'!$A$14:$C$31,3,FALSE)</f>
        <v>0</v>
      </c>
      <c r="P794" s="334">
        <f>IF(L794="nio",0,IF(L794&gt;0,VLOOKUP(F794,'3-Productie normen'!A:O,VLOOKUP(L794,'3-Productie normen'!$B$38:$C$48,2,FALSE),FALSE)))</f>
        <v>0</v>
      </c>
      <c r="Q794" s="334">
        <f t="shared" si="37"/>
        <v>0</v>
      </c>
      <c r="R794" s="335" t="str">
        <f>VLOOKUP(F794,'3-Productie normen'!A:P,16,FALSE)</f>
        <v>L</v>
      </c>
      <c r="S794" s="335"/>
      <c r="U794" s="336">
        <f t="shared" si="38"/>
        <v>10400</v>
      </c>
      <c r="V794" s="2"/>
    </row>
    <row r="795" spans="1:22" ht="14.1" customHeight="1">
      <c r="A795" s="75">
        <v>795</v>
      </c>
      <c r="B795" s="72" t="s">
        <v>44</v>
      </c>
      <c r="C795" s="539" t="s">
        <v>1155</v>
      </c>
      <c r="D795" s="415" t="s">
        <v>1170</v>
      </c>
      <c r="E795" s="72" t="s">
        <v>633</v>
      </c>
      <c r="F795" s="72" t="s">
        <v>97</v>
      </c>
      <c r="G795" s="72" t="s">
        <v>241</v>
      </c>
      <c r="H795" s="482" t="s">
        <v>197</v>
      </c>
      <c r="I795" s="537">
        <v>48.7</v>
      </c>
      <c r="J795" s="526"/>
      <c r="K795" s="333">
        <f t="shared" si="36"/>
        <v>200</v>
      </c>
      <c r="L795" s="534">
        <v>200</v>
      </c>
      <c r="M795" s="540"/>
      <c r="N795" s="247" t="e">
        <f>IF(L795="nio",0,IF(L795&gt;0,L795*I795/P795,0))*VLOOKUP(B795,'2-Kosten per locatie'!$A$14:$C$31,3,FALSE)</f>
        <v>#DIV/0!</v>
      </c>
      <c r="O795" s="247">
        <f>IF(M795&gt;0,M795*I795/Q795,0)*VLOOKUP(B795,'2-Kosten per locatie'!$A$14:$C$31,3,FALSE)</f>
        <v>0</v>
      </c>
      <c r="P795" s="334">
        <f>IF(L795="nio",0,IF(L795&gt;0,VLOOKUP(F795,'3-Productie normen'!A:O,VLOOKUP(L795,'3-Productie normen'!$B$38:$C$48,2,FALSE),FALSE)))</f>
        <v>0</v>
      </c>
      <c r="Q795" s="334">
        <f t="shared" si="37"/>
        <v>0</v>
      </c>
      <c r="R795" s="335" t="str">
        <f>VLOOKUP(F795,'3-Productie normen'!A:P,16,FALSE)</f>
        <v>V</v>
      </c>
      <c r="S795" s="335"/>
      <c r="U795" s="336">
        <f t="shared" si="38"/>
        <v>9740</v>
      </c>
      <c r="V795" s="2"/>
    </row>
    <row r="796" spans="1:22" ht="14.1" customHeight="1">
      <c r="A796" s="75">
        <v>796</v>
      </c>
      <c r="B796" s="72" t="s">
        <v>44</v>
      </c>
      <c r="C796" s="539" t="s">
        <v>1155</v>
      </c>
      <c r="D796" s="415" t="s">
        <v>1171</v>
      </c>
      <c r="E796" s="72" t="s">
        <v>909</v>
      </c>
      <c r="F796" s="72" t="s">
        <v>106</v>
      </c>
      <c r="G796" s="72" t="s">
        <v>187</v>
      </c>
      <c r="H796" s="482" t="s">
        <v>188</v>
      </c>
      <c r="I796" s="537">
        <v>14.3</v>
      </c>
      <c r="J796" s="526"/>
      <c r="K796" s="333">
        <f t="shared" si="36"/>
        <v>400</v>
      </c>
      <c r="L796" s="534">
        <v>200</v>
      </c>
      <c r="M796" s="540">
        <v>200</v>
      </c>
      <c r="N796" s="247" t="e">
        <f>IF(L796="nio",0,IF(L796&gt;0,L796*I796/P796,0))*VLOOKUP(B796,'2-Kosten per locatie'!$A$14:$C$31,3,FALSE)</f>
        <v>#DIV/0!</v>
      </c>
      <c r="O796" s="247" t="e">
        <f>IF(M796&gt;0,M796*I796/Q796,0)*VLOOKUP(B796,'2-Kosten per locatie'!$A$14:$C$31,3,FALSE)</f>
        <v>#DIV/0!</v>
      </c>
      <c r="P796" s="334">
        <f>IF(L796="nio",0,IF(L796&gt;0,VLOOKUP(F796,'3-Productie normen'!A:O,VLOOKUP(L796,'3-Productie normen'!$B$38:$C$48,2,FALSE),FALSE)))</f>
        <v>0</v>
      </c>
      <c r="Q796" s="334">
        <f t="shared" si="37"/>
        <v>0</v>
      </c>
      <c r="R796" s="335" t="str">
        <f>VLOOKUP(F796,'3-Productie normen'!A:P,16,FALSE)</f>
        <v>S</v>
      </c>
      <c r="S796" s="335"/>
      <c r="U796" s="336">
        <f t="shared" si="38"/>
        <v>5720</v>
      </c>
      <c r="V796" s="2"/>
    </row>
    <row r="797" spans="1:22" ht="14.1" customHeight="1">
      <c r="A797" s="75">
        <v>797</v>
      </c>
      <c r="B797" s="72" t="s">
        <v>44</v>
      </c>
      <c r="C797" s="539" t="s">
        <v>1155</v>
      </c>
      <c r="D797" s="415" t="s">
        <v>1172</v>
      </c>
      <c r="E797" s="72" t="s">
        <v>697</v>
      </c>
      <c r="F797" s="72" t="s">
        <v>106</v>
      </c>
      <c r="G797" s="72" t="s">
        <v>187</v>
      </c>
      <c r="H797" s="482" t="s">
        <v>188</v>
      </c>
      <c r="I797" s="537">
        <v>1</v>
      </c>
      <c r="J797" s="526"/>
      <c r="K797" s="333">
        <f t="shared" si="36"/>
        <v>400</v>
      </c>
      <c r="L797" s="534">
        <v>200</v>
      </c>
      <c r="M797" s="540">
        <v>200</v>
      </c>
      <c r="N797" s="247" t="e">
        <f>IF(L797="nio",0,IF(L797&gt;0,L797*I797/P797,0))*VLOOKUP(B797,'2-Kosten per locatie'!$A$14:$C$31,3,FALSE)</f>
        <v>#DIV/0!</v>
      </c>
      <c r="O797" s="247" t="e">
        <f>IF(M797&gt;0,M797*I797/Q797,0)*VLOOKUP(B797,'2-Kosten per locatie'!$A$14:$C$31,3,FALSE)</f>
        <v>#DIV/0!</v>
      </c>
      <c r="P797" s="334">
        <f>IF(L797="nio",0,IF(L797&gt;0,VLOOKUP(F797,'3-Productie normen'!A:O,VLOOKUP(L797,'3-Productie normen'!$B$38:$C$48,2,FALSE),FALSE)))</f>
        <v>0</v>
      </c>
      <c r="Q797" s="334">
        <f t="shared" si="37"/>
        <v>0</v>
      </c>
      <c r="R797" s="335" t="str">
        <f>VLOOKUP(F797,'3-Productie normen'!A:P,16,FALSE)</f>
        <v>S</v>
      </c>
      <c r="S797" s="335"/>
      <c r="U797" s="336">
        <f t="shared" si="38"/>
        <v>400</v>
      </c>
      <c r="V797" s="2"/>
    </row>
    <row r="798" spans="1:22" ht="14.1" customHeight="1">
      <c r="A798" s="75">
        <v>798</v>
      </c>
      <c r="B798" s="72" t="s">
        <v>44</v>
      </c>
      <c r="C798" s="539" t="s">
        <v>1155</v>
      </c>
      <c r="D798" s="415" t="s">
        <v>1173</v>
      </c>
      <c r="E798" s="72" t="s">
        <v>697</v>
      </c>
      <c r="F798" s="72" t="s">
        <v>106</v>
      </c>
      <c r="G798" s="72" t="s">
        <v>187</v>
      </c>
      <c r="H798" s="482" t="s">
        <v>188</v>
      </c>
      <c r="I798" s="537">
        <v>1</v>
      </c>
      <c r="J798" s="526"/>
      <c r="K798" s="333">
        <f t="shared" si="36"/>
        <v>400</v>
      </c>
      <c r="L798" s="534">
        <v>200</v>
      </c>
      <c r="M798" s="540">
        <v>200</v>
      </c>
      <c r="N798" s="247" t="e">
        <f>IF(L798="nio",0,IF(L798&gt;0,L798*I798/P798,0))*VLOOKUP(B798,'2-Kosten per locatie'!$A$14:$C$31,3,FALSE)</f>
        <v>#DIV/0!</v>
      </c>
      <c r="O798" s="247" t="e">
        <f>IF(M798&gt;0,M798*I798/Q798,0)*VLOOKUP(B798,'2-Kosten per locatie'!$A$14:$C$31,3,FALSE)</f>
        <v>#DIV/0!</v>
      </c>
      <c r="P798" s="334">
        <f>IF(L798="nio",0,IF(L798&gt;0,VLOOKUP(F798,'3-Productie normen'!A:O,VLOOKUP(L798,'3-Productie normen'!$B$38:$C$48,2,FALSE),FALSE)))</f>
        <v>0</v>
      </c>
      <c r="Q798" s="334">
        <f t="shared" si="37"/>
        <v>0</v>
      </c>
      <c r="R798" s="335" t="str">
        <f>VLOOKUP(F798,'3-Productie normen'!A:P,16,FALSE)</f>
        <v>S</v>
      </c>
      <c r="S798" s="335"/>
      <c r="U798" s="336">
        <f t="shared" si="38"/>
        <v>400</v>
      </c>
      <c r="V798" s="2"/>
    </row>
    <row r="799" spans="1:22" ht="14.1" customHeight="1">
      <c r="A799" s="75">
        <v>799</v>
      </c>
      <c r="B799" s="72" t="s">
        <v>44</v>
      </c>
      <c r="C799" s="539" t="s">
        <v>1155</v>
      </c>
      <c r="D799" s="415" t="s">
        <v>1174</v>
      </c>
      <c r="E799" s="72" t="s">
        <v>697</v>
      </c>
      <c r="F799" s="72" t="s">
        <v>106</v>
      </c>
      <c r="G799" s="72" t="s">
        <v>187</v>
      </c>
      <c r="H799" s="482" t="s">
        <v>188</v>
      </c>
      <c r="I799" s="537">
        <v>1</v>
      </c>
      <c r="J799" s="526"/>
      <c r="K799" s="333">
        <f t="shared" si="36"/>
        <v>400</v>
      </c>
      <c r="L799" s="534">
        <v>200</v>
      </c>
      <c r="M799" s="540">
        <v>200</v>
      </c>
      <c r="N799" s="247" t="e">
        <f>IF(L799="nio",0,IF(L799&gt;0,L799*I799/P799,0))*VLOOKUP(B799,'2-Kosten per locatie'!$A$14:$C$31,3,FALSE)</f>
        <v>#DIV/0!</v>
      </c>
      <c r="O799" s="247" t="e">
        <f>IF(M799&gt;0,M799*I799/Q799,0)*VLOOKUP(B799,'2-Kosten per locatie'!$A$14:$C$31,3,FALSE)</f>
        <v>#DIV/0!</v>
      </c>
      <c r="P799" s="334">
        <f>IF(L799="nio",0,IF(L799&gt;0,VLOOKUP(F799,'3-Productie normen'!A:O,VLOOKUP(L799,'3-Productie normen'!$B$38:$C$48,2,FALSE),FALSE)))</f>
        <v>0</v>
      </c>
      <c r="Q799" s="334">
        <f t="shared" si="37"/>
        <v>0</v>
      </c>
      <c r="R799" s="335" t="str">
        <f>VLOOKUP(F799,'3-Productie normen'!A:P,16,FALSE)</f>
        <v>S</v>
      </c>
      <c r="S799" s="335"/>
      <c r="U799" s="336">
        <f t="shared" si="38"/>
        <v>400</v>
      </c>
      <c r="V799" s="2"/>
    </row>
    <row r="800" spans="1:22" ht="14.1" customHeight="1">
      <c r="A800" s="75">
        <v>800</v>
      </c>
      <c r="B800" s="72" t="s">
        <v>44</v>
      </c>
      <c r="C800" s="539" t="s">
        <v>1155</v>
      </c>
      <c r="D800" s="415" t="s">
        <v>1175</v>
      </c>
      <c r="E800" s="72" t="s">
        <v>902</v>
      </c>
      <c r="F800" s="300" t="s">
        <v>106</v>
      </c>
      <c r="G800" s="72" t="s">
        <v>187</v>
      </c>
      <c r="H800" s="482" t="s">
        <v>188</v>
      </c>
      <c r="I800" s="537">
        <v>13.5</v>
      </c>
      <c r="J800" s="526"/>
      <c r="K800" s="333">
        <f t="shared" si="36"/>
        <v>400</v>
      </c>
      <c r="L800" s="534">
        <v>200</v>
      </c>
      <c r="M800" s="540">
        <v>200</v>
      </c>
      <c r="N800" s="247" t="e">
        <f>IF(L800="nio",0,IF(L800&gt;0,L800*I800/P800,0))*VLOOKUP(B800,'2-Kosten per locatie'!$A$14:$C$31,3,FALSE)</f>
        <v>#DIV/0!</v>
      </c>
      <c r="O800" s="247" t="e">
        <f>IF(M800&gt;0,M800*I800/Q800,0)*VLOOKUP(B800,'2-Kosten per locatie'!$A$14:$C$31,3,FALSE)</f>
        <v>#DIV/0!</v>
      </c>
      <c r="P800" s="334">
        <f>IF(L800="nio",0,IF(L800&gt;0,VLOOKUP(F800,'3-Productie normen'!A:O,VLOOKUP(L800,'3-Productie normen'!$B$38:$C$48,2,FALSE),FALSE)))</f>
        <v>0</v>
      </c>
      <c r="Q800" s="334">
        <f t="shared" si="37"/>
        <v>0</v>
      </c>
      <c r="R800" s="335" t="str">
        <f>VLOOKUP(F800,'3-Productie normen'!A:P,16,FALSE)</f>
        <v>S</v>
      </c>
      <c r="S800" s="335"/>
      <c r="U800" s="336">
        <f t="shared" si="38"/>
        <v>5400</v>
      </c>
      <c r="V800" s="2"/>
    </row>
    <row r="801" spans="1:22" ht="14.1" customHeight="1">
      <c r="A801" s="75">
        <v>801</v>
      </c>
      <c r="B801" s="72" t="s">
        <v>44</v>
      </c>
      <c r="C801" s="539" t="s">
        <v>1155</v>
      </c>
      <c r="D801" s="415" t="s">
        <v>1176</v>
      </c>
      <c r="E801" s="72" t="s">
        <v>691</v>
      </c>
      <c r="F801" s="300" t="s">
        <v>106</v>
      </c>
      <c r="G801" s="72" t="s">
        <v>187</v>
      </c>
      <c r="H801" s="482" t="s">
        <v>188</v>
      </c>
      <c r="I801" s="537">
        <v>1</v>
      </c>
      <c r="J801" s="526"/>
      <c r="K801" s="333">
        <f t="shared" si="36"/>
        <v>400</v>
      </c>
      <c r="L801" s="534">
        <v>200</v>
      </c>
      <c r="M801" s="540">
        <v>200</v>
      </c>
      <c r="N801" s="247" t="e">
        <f>IF(L801="nio",0,IF(L801&gt;0,L801*I801/P801,0))*VLOOKUP(B801,'2-Kosten per locatie'!$A$14:$C$31,3,FALSE)</f>
        <v>#DIV/0!</v>
      </c>
      <c r="O801" s="247" t="e">
        <f>IF(M801&gt;0,M801*I801/Q801,0)*VLOOKUP(B801,'2-Kosten per locatie'!$A$14:$C$31,3,FALSE)</f>
        <v>#DIV/0!</v>
      </c>
      <c r="P801" s="334">
        <f>IF(L801="nio",0,IF(L801&gt;0,VLOOKUP(F801,'3-Productie normen'!A:O,VLOOKUP(L801,'3-Productie normen'!$B$38:$C$48,2,FALSE),FALSE)))</f>
        <v>0</v>
      </c>
      <c r="Q801" s="334">
        <f t="shared" si="37"/>
        <v>0</v>
      </c>
      <c r="R801" s="335" t="str">
        <f>VLOOKUP(F801,'3-Productie normen'!A:P,16,FALSE)</f>
        <v>S</v>
      </c>
      <c r="S801" s="335"/>
      <c r="U801" s="336">
        <f t="shared" si="38"/>
        <v>400</v>
      </c>
      <c r="V801" s="2"/>
    </row>
    <row r="802" spans="1:22" ht="14.1" customHeight="1">
      <c r="A802" s="75">
        <v>802</v>
      </c>
      <c r="B802" s="72" t="s">
        <v>44</v>
      </c>
      <c r="C802" s="539" t="s">
        <v>1155</v>
      </c>
      <c r="D802" s="415" t="s">
        <v>1177</v>
      </c>
      <c r="E802" s="72" t="s">
        <v>691</v>
      </c>
      <c r="F802" s="72" t="s">
        <v>106</v>
      </c>
      <c r="G802" s="72" t="s">
        <v>187</v>
      </c>
      <c r="H802" s="482" t="s">
        <v>188</v>
      </c>
      <c r="I802" s="537">
        <v>1</v>
      </c>
      <c r="J802" s="526"/>
      <c r="K802" s="333">
        <f t="shared" si="36"/>
        <v>400</v>
      </c>
      <c r="L802" s="534">
        <v>200</v>
      </c>
      <c r="M802" s="540">
        <v>200</v>
      </c>
      <c r="N802" s="247" t="e">
        <f>IF(L802="nio",0,IF(L802&gt;0,L802*I802/P802,0))*VLOOKUP(B802,'2-Kosten per locatie'!$A$14:$C$31,3,FALSE)</f>
        <v>#DIV/0!</v>
      </c>
      <c r="O802" s="247" t="e">
        <f>IF(M802&gt;0,M802*I802/Q802,0)*VLOOKUP(B802,'2-Kosten per locatie'!$A$14:$C$31,3,FALSE)</f>
        <v>#DIV/0!</v>
      </c>
      <c r="P802" s="334">
        <f>IF(L802="nio",0,IF(L802&gt;0,VLOOKUP(F802,'3-Productie normen'!A:O,VLOOKUP(L802,'3-Productie normen'!$B$38:$C$48,2,FALSE),FALSE)))</f>
        <v>0</v>
      </c>
      <c r="Q802" s="334">
        <f t="shared" si="37"/>
        <v>0</v>
      </c>
      <c r="R802" s="335" t="str">
        <f>VLOOKUP(F802,'3-Productie normen'!A:P,16,FALSE)</f>
        <v>S</v>
      </c>
      <c r="S802" s="335"/>
      <c r="U802" s="336">
        <f t="shared" si="38"/>
        <v>400</v>
      </c>
      <c r="V802" s="2"/>
    </row>
    <row r="803" spans="1:22" ht="14.1" customHeight="1">
      <c r="A803" s="75">
        <v>803</v>
      </c>
      <c r="B803" s="72" t="s">
        <v>44</v>
      </c>
      <c r="C803" s="539" t="s">
        <v>1155</v>
      </c>
      <c r="D803" s="415" t="s">
        <v>1178</v>
      </c>
      <c r="E803" s="72" t="s">
        <v>691</v>
      </c>
      <c r="F803" s="72" t="s">
        <v>106</v>
      </c>
      <c r="G803" s="72" t="s">
        <v>187</v>
      </c>
      <c r="H803" s="482" t="s">
        <v>188</v>
      </c>
      <c r="I803" s="537">
        <v>1</v>
      </c>
      <c r="J803" s="526"/>
      <c r="K803" s="333">
        <f t="shared" si="36"/>
        <v>400</v>
      </c>
      <c r="L803" s="534">
        <v>200</v>
      </c>
      <c r="M803" s="540">
        <v>200</v>
      </c>
      <c r="N803" s="247" t="e">
        <f>IF(L803="nio",0,IF(L803&gt;0,L803*I803/P803,0))*VLOOKUP(B803,'2-Kosten per locatie'!$A$14:$C$31,3,FALSE)</f>
        <v>#DIV/0!</v>
      </c>
      <c r="O803" s="247" t="e">
        <f>IF(M803&gt;0,M803*I803/Q803,0)*VLOOKUP(B803,'2-Kosten per locatie'!$A$14:$C$31,3,FALSE)</f>
        <v>#DIV/0!</v>
      </c>
      <c r="P803" s="334">
        <f>IF(L803="nio",0,IF(L803&gt;0,VLOOKUP(F803,'3-Productie normen'!A:O,VLOOKUP(L803,'3-Productie normen'!$B$38:$C$48,2,FALSE),FALSE)))</f>
        <v>0</v>
      </c>
      <c r="Q803" s="334">
        <f t="shared" si="37"/>
        <v>0</v>
      </c>
      <c r="R803" s="335" t="str">
        <f>VLOOKUP(F803,'3-Productie normen'!A:P,16,FALSE)</f>
        <v>S</v>
      </c>
      <c r="S803" s="335"/>
      <c r="U803" s="336">
        <f t="shared" si="38"/>
        <v>400</v>
      </c>
      <c r="V803" s="2"/>
    </row>
    <row r="804" spans="1:22" ht="14.1" customHeight="1">
      <c r="A804" s="75">
        <v>804</v>
      </c>
      <c r="B804" s="72" t="s">
        <v>44</v>
      </c>
      <c r="C804" s="539" t="s">
        <v>1155</v>
      </c>
      <c r="D804" s="415" t="s">
        <v>1179</v>
      </c>
      <c r="E804" s="72" t="s">
        <v>691</v>
      </c>
      <c r="F804" s="72" t="s">
        <v>106</v>
      </c>
      <c r="G804" s="72" t="s">
        <v>187</v>
      </c>
      <c r="H804" s="482" t="s">
        <v>188</v>
      </c>
      <c r="I804" s="537">
        <v>1</v>
      </c>
      <c r="J804" s="526"/>
      <c r="K804" s="333">
        <f t="shared" si="36"/>
        <v>400</v>
      </c>
      <c r="L804" s="534">
        <v>200</v>
      </c>
      <c r="M804" s="540">
        <v>200</v>
      </c>
      <c r="N804" s="247" t="e">
        <f>IF(L804="nio",0,IF(L804&gt;0,L804*I804/P804,0))*VLOOKUP(B804,'2-Kosten per locatie'!$A$14:$C$31,3,FALSE)</f>
        <v>#DIV/0!</v>
      </c>
      <c r="O804" s="247" t="e">
        <f>IF(M804&gt;0,M804*I804/Q804,0)*VLOOKUP(B804,'2-Kosten per locatie'!$A$14:$C$31,3,FALSE)</f>
        <v>#DIV/0!</v>
      </c>
      <c r="P804" s="334">
        <f>IF(L804="nio",0,IF(L804&gt;0,VLOOKUP(F804,'3-Productie normen'!A:O,VLOOKUP(L804,'3-Productie normen'!$B$38:$C$48,2,FALSE),FALSE)))</f>
        <v>0</v>
      </c>
      <c r="Q804" s="334">
        <f t="shared" si="37"/>
        <v>0</v>
      </c>
      <c r="R804" s="335" t="str">
        <f>VLOOKUP(F804,'3-Productie normen'!A:P,16,FALSE)</f>
        <v>S</v>
      </c>
      <c r="S804" s="335"/>
      <c r="U804" s="336">
        <f t="shared" si="38"/>
        <v>400</v>
      </c>
      <c r="V804" s="2"/>
    </row>
    <row r="805" spans="1:22" ht="14.1" customHeight="1">
      <c r="A805" s="75">
        <v>805</v>
      </c>
      <c r="B805" s="72" t="s">
        <v>44</v>
      </c>
      <c r="C805" s="539" t="s">
        <v>1155</v>
      </c>
      <c r="D805" s="415" t="s">
        <v>1180</v>
      </c>
      <c r="E805" s="72" t="s">
        <v>691</v>
      </c>
      <c r="F805" s="72" t="s">
        <v>106</v>
      </c>
      <c r="G805" s="72" t="s">
        <v>187</v>
      </c>
      <c r="H805" s="482" t="s">
        <v>188</v>
      </c>
      <c r="I805" s="537">
        <v>1</v>
      </c>
      <c r="J805" s="526"/>
      <c r="K805" s="333">
        <f t="shared" si="36"/>
        <v>400</v>
      </c>
      <c r="L805" s="534">
        <v>200</v>
      </c>
      <c r="M805" s="540">
        <v>200</v>
      </c>
      <c r="N805" s="247" t="e">
        <f>IF(L805="nio",0,IF(L805&gt;0,L805*I805/P805,0))*VLOOKUP(B805,'2-Kosten per locatie'!$A$14:$C$31,3,FALSE)</f>
        <v>#DIV/0!</v>
      </c>
      <c r="O805" s="247" t="e">
        <f>IF(M805&gt;0,M805*I805/Q805,0)*VLOOKUP(B805,'2-Kosten per locatie'!$A$14:$C$31,3,FALSE)</f>
        <v>#DIV/0!</v>
      </c>
      <c r="P805" s="334">
        <f>IF(L805="nio",0,IF(L805&gt;0,VLOOKUP(F805,'3-Productie normen'!A:O,VLOOKUP(L805,'3-Productie normen'!$B$38:$C$48,2,FALSE),FALSE)))</f>
        <v>0</v>
      </c>
      <c r="Q805" s="334">
        <f t="shared" si="37"/>
        <v>0</v>
      </c>
      <c r="R805" s="335" t="str">
        <f>VLOOKUP(F805,'3-Productie normen'!A:P,16,FALSE)</f>
        <v>S</v>
      </c>
      <c r="S805" s="335"/>
      <c r="U805" s="336">
        <f t="shared" si="38"/>
        <v>400</v>
      </c>
      <c r="V805" s="2"/>
    </row>
    <row r="806" spans="1:22" ht="14.1" customHeight="1">
      <c r="A806" s="75">
        <v>806</v>
      </c>
      <c r="B806" s="72" t="s">
        <v>44</v>
      </c>
      <c r="C806" s="539" t="s">
        <v>1155</v>
      </c>
      <c r="D806" s="415" t="s">
        <v>1181</v>
      </c>
      <c r="E806" s="72" t="s">
        <v>643</v>
      </c>
      <c r="F806" s="72" t="s">
        <v>105</v>
      </c>
      <c r="G806" s="72" t="s">
        <v>241</v>
      </c>
      <c r="H806" s="482" t="s">
        <v>197</v>
      </c>
      <c r="I806" s="537">
        <v>500.5</v>
      </c>
      <c r="J806" s="526"/>
      <c r="K806" s="333">
        <f t="shared" si="36"/>
        <v>200</v>
      </c>
      <c r="L806" s="534">
        <v>200</v>
      </c>
      <c r="M806" s="540"/>
      <c r="N806" s="247" t="e">
        <f>IF(L806="nio",0,IF(L806&gt;0,L806*I806/P806,0))*VLOOKUP(B806,'2-Kosten per locatie'!$A$14:$C$31,3,FALSE)</f>
        <v>#DIV/0!</v>
      </c>
      <c r="O806" s="247">
        <f>IF(M806&gt;0,M806*I806/Q806,0)*VLOOKUP(B806,'2-Kosten per locatie'!$A$14:$C$31,3,FALSE)</f>
        <v>0</v>
      </c>
      <c r="P806" s="334">
        <f>IF(L806="nio",0,IF(L806&gt;0,VLOOKUP(F806,'3-Productie normen'!A:O,VLOOKUP(L806,'3-Productie normen'!$B$38:$C$48,2,FALSE),FALSE)))</f>
        <v>0</v>
      </c>
      <c r="Q806" s="334">
        <f t="shared" si="37"/>
        <v>0</v>
      </c>
      <c r="R806" s="335" t="str">
        <f>VLOOKUP(F806,'3-Productie normen'!A:P,16,FALSE)</f>
        <v>V</v>
      </c>
      <c r="S806" s="335"/>
      <c r="U806" s="336">
        <f t="shared" si="38"/>
        <v>100100</v>
      </c>
      <c r="V806" s="2"/>
    </row>
    <row r="807" spans="1:22" ht="14.1" customHeight="1">
      <c r="A807" s="75">
        <v>807</v>
      </c>
      <c r="B807" s="72" t="s">
        <v>44</v>
      </c>
      <c r="C807" s="539" t="s">
        <v>1155</v>
      </c>
      <c r="D807" s="415" t="s">
        <v>1182</v>
      </c>
      <c r="E807" s="72" t="s">
        <v>643</v>
      </c>
      <c r="F807" s="72" t="s">
        <v>105</v>
      </c>
      <c r="G807" s="72" t="s">
        <v>139</v>
      </c>
      <c r="H807" s="482" t="s">
        <v>139</v>
      </c>
      <c r="I807" s="537">
        <v>60</v>
      </c>
      <c r="J807" s="526"/>
      <c r="K807" s="333">
        <f t="shared" si="36"/>
        <v>200</v>
      </c>
      <c r="L807" s="534">
        <v>200</v>
      </c>
      <c r="M807" s="540"/>
      <c r="N807" s="247" t="e">
        <f>IF(L807="nio",0,IF(L807&gt;0,L807*I807/P807,0))*VLOOKUP(B807,'2-Kosten per locatie'!$A$14:$C$31,3,FALSE)</f>
        <v>#DIV/0!</v>
      </c>
      <c r="O807" s="247">
        <f>IF(M807&gt;0,M807*I807/Q807,0)*VLOOKUP(B807,'2-Kosten per locatie'!$A$14:$C$31,3,FALSE)</f>
        <v>0</v>
      </c>
      <c r="P807" s="334">
        <f>IF(L807="nio",0,IF(L807&gt;0,VLOOKUP(F807,'3-Productie normen'!A:O,VLOOKUP(L807,'3-Productie normen'!$B$38:$C$48,2,FALSE),FALSE)))</f>
        <v>0</v>
      </c>
      <c r="Q807" s="334">
        <f t="shared" si="37"/>
        <v>0</v>
      </c>
      <c r="R807" s="335" t="str">
        <f>VLOOKUP(F807,'3-Productie normen'!A:P,16,FALSE)</f>
        <v>V</v>
      </c>
      <c r="S807" s="335"/>
      <c r="U807" s="336">
        <f t="shared" si="38"/>
        <v>12000</v>
      </c>
      <c r="V807" s="2"/>
    </row>
    <row r="808" spans="1:22" ht="14.1" customHeight="1">
      <c r="A808" s="75">
        <v>808</v>
      </c>
      <c r="B808" s="72" t="s">
        <v>44</v>
      </c>
      <c r="C808" s="539" t="s">
        <v>1155</v>
      </c>
      <c r="D808" s="415" t="s">
        <v>1183</v>
      </c>
      <c r="E808" s="72" t="s">
        <v>941</v>
      </c>
      <c r="F808" s="300" t="s">
        <v>100</v>
      </c>
      <c r="G808" s="72" t="s">
        <v>241</v>
      </c>
      <c r="H808" s="482" t="s">
        <v>197</v>
      </c>
      <c r="I808" s="537">
        <v>57.3</v>
      </c>
      <c r="J808" s="526"/>
      <c r="K808" s="333">
        <f t="shared" si="36"/>
        <v>200</v>
      </c>
      <c r="L808" s="534">
        <v>200</v>
      </c>
      <c r="M808" s="540"/>
      <c r="N808" s="247" t="e">
        <f>IF(L808="nio",0,IF(L808&gt;0,L808*I808/P808,0))*VLOOKUP(B808,'2-Kosten per locatie'!$A$14:$C$31,3,FALSE)</f>
        <v>#DIV/0!</v>
      </c>
      <c r="O808" s="247">
        <f>IF(M808&gt;0,M808*I808/Q808,0)*VLOOKUP(B808,'2-Kosten per locatie'!$A$14:$C$31,3,FALSE)</f>
        <v>0</v>
      </c>
      <c r="P808" s="334">
        <f>IF(L808="nio",0,IF(L808&gt;0,VLOOKUP(F808,'3-Productie normen'!A:O,VLOOKUP(L808,'3-Productie normen'!$B$38:$C$48,2,FALSE),FALSE)))</f>
        <v>0</v>
      </c>
      <c r="Q808" s="334">
        <f t="shared" si="37"/>
        <v>0</v>
      </c>
      <c r="R808" s="335" t="str">
        <f>VLOOKUP(F808,'3-Productie normen'!A:P,16,FALSE)</f>
        <v>L</v>
      </c>
      <c r="S808" s="335"/>
      <c r="U808" s="336">
        <f t="shared" si="38"/>
        <v>11460</v>
      </c>
      <c r="V808" s="2"/>
    </row>
    <row r="809" spans="1:22" ht="14.1" customHeight="1">
      <c r="A809" s="75">
        <v>809</v>
      </c>
      <c r="B809" s="72" t="s">
        <v>44</v>
      </c>
      <c r="C809" s="539" t="s">
        <v>1155</v>
      </c>
      <c r="D809" s="415" t="s">
        <v>1184</v>
      </c>
      <c r="E809" s="72" t="s">
        <v>941</v>
      </c>
      <c r="F809" s="72" t="s">
        <v>100</v>
      </c>
      <c r="G809" s="72" t="s">
        <v>241</v>
      </c>
      <c r="H809" s="482" t="s">
        <v>197</v>
      </c>
      <c r="I809" s="537">
        <v>61.4</v>
      </c>
      <c r="J809" s="526"/>
      <c r="K809" s="333">
        <f t="shared" si="36"/>
        <v>200</v>
      </c>
      <c r="L809" s="534">
        <v>200</v>
      </c>
      <c r="M809" s="540"/>
      <c r="N809" s="247" t="e">
        <f>IF(L809="nio",0,IF(L809&gt;0,L809*I809/P809,0))*VLOOKUP(B809,'2-Kosten per locatie'!$A$14:$C$31,3,FALSE)</f>
        <v>#DIV/0!</v>
      </c>
      <c r="O809" s="247">
        <f>IF(M809&gt;0,M809*I809/Q809,0)*VLOOKUP(B809,'2-Kosten per locatie'!$A$14:$C$31,3,FALSE)</f>
        <v>0</v>
      </c>
      <c r="P809" s="334">
        <f>IF(L809="nio",0,IF(L809&gt;0,VLOOKUP(F809,'3-Productie normen'!A:O,VLOOKUP(L809,'3-Productie normen'!$B$38:$C$48,2,FALSE),FALSE)))</f>
        <v>0</v>
      </c>
      <c r="Q809" s="334">
        <f t="shared" si="37"/>
        <v>0</v>
      </c>
      <c r="R809" s="335" t="str">
        <f>VLOOKUP(F809,'3-Productie normen'!A:P,16,FALSE)</f>
        <v>L</v>
      </c>
      <c r="S809" s="335"/>
      <c r="U809" s="336">
        <f t="shared" si="38"/>
        <v>12280</v>
      </c>
      <c r="V809" s="2"/>
    </row>
    <row r="810" spans="1:22" ht="14.1" customHeight="1">
      <c r="A810" s="75">
        <v>810</v>
      </c>
      <c r="B810" s="72" t="s">
        <v>44</v>
      </c>
      <c r="C810" s="539" t="s">
        <v>1155</v>
      </c>
      <c r="D810" s="415" t="s">
        <v>1185</v>
      </c>
      <c r="E810" s="72" t="s">
        <v>1100</v>
      </c>
      <c r="F810" s="72" t="s">
        <v>110</v>
      </c>
      <c r="G810" s="72" t="s">
        <v>241</v>
      </c>
      <c r="H810" s="482" t="s">
        <v>197</v>
      </c>
      <c r="I810" s="537">
        <v>54.3</v>
      </c>
      <c r="J810" s="526"/>
      <c r="K810" s="333">
        <f t="shared" si="36"/>
        <v>200</v>
      </c>
      <c r="L810" s="534">
        <v>200</v>
      </c>
      <c r="M810" s="540"/>
      <c r="N810" s="247" t="e">
        <f>IF(L810="nio",0,IF(L810&gt;0,L810*I810/P810,0))*VLOOKUP(B810,'2-Kosten per locatie'!$A$14:$C$31,3,FALSE)</f>
        <v>#DIV/0!</v>
      </c>
      <c r="O810" s="247">
        <f>IF(M810&gt;0,M810*I810/Q810,0)*VLOOKUP(B810,'2-Kosten per locatie'!$A$14:$C$31,3,FALSE)</f>
        <v>0</v>
      </c>
      <c r="P810" s="334">
        <f>IF(L810="nio",0,IF(L810&gt;0,VLOOKUP(F810,'3-Productie normen'!A:O,VLOOKUP(L810,'3-Productie normen'!$B$38:$C$48,2,FALSE),FALSE)))</f>
        <v>0</v>
      </c>
      <c r="Q810" s="334">
        <f t="shared" si="37"/>
        <v>0</v>
      </c>
      <c r="R810" s="335" t="str">
        <f>VLOOKUP(F810,'3-Productie normen'!A:P,16,FALSE)</f>
        <v>B</v>
      </c>
      <c r="S810" s="335"/>
      <c r="U810" s="336">
        <f t="shared" si="38"/>
        <v>10860</v>
      </c>
      <c r="V810" s="2"/>
    </row>
    <row r="811" spans="1:22" ht="14.1" customHeight="1">
      <c r="A811" s="75">
        <v>811</v>
      </c>
      <c r="B811" s="72" t="s">
        <v>44</v>
      </c>
      <c r="C811" s="539" t="s">
        <v>1155</v>
      </c>
      <c r="D811" s="415" t="s">
        <v>1186</v>
      </c>
      <c r="E811" s="72" t="s">
        <v>1100</v>
      </c>
      <c r="F811" s="72" t="s">
        <v>110</v>
      </c>
      <c r="G811" s="72" t="s">
        <v>241</v>
      </c>
      <c r="H811" s="482" t="s">
        <v>197</v>
      </c>
      <c r="I811" s="537">
        <v>40</v>
      </c>
      <c r="J811" s="526"/>
      <c r="K811" s="333">
        <f t="shared" si="36"/>
        <v>200</v>
      </c>
      <c r="L811" s="534">
        <v>200</v>
      </c>
      <c r="M811" s="540"/>
      <c r="N811" s="247" t="e">
        <f>IF(L811="nio",0,IF(L811&gt;0,L811*I811/P811,0))*VLOOKUP(B811,'2-Kosten per locatie'!$A$14:$C$31,3,FALSE)</f>
        <v>#DIV/0!</v>
      </c>
      <c r="O811" s="247">
        <f>IF(M811&gt;0,M811*I811/Q811,0)*VLOOKUP(B811,'2-Kosten per locatie'!$A$14:$C$31,3,FALSE)</f>
        <v>0</v>
      </c>
      <c r="P811" s="334">
        <f>IF(L811="nio",0,IF(L811&gt;0,VLOOKUP(F811,'3-Productie normen'!A:O,VLOOKUP(L811,'3-Productie normen'!$B$38:$C$48,2,FALSE),FALSE)))</f>
        <v>0</v>
      </c>
      <c r="Q811" s="334">
        <f t="shared" si="37"/>
        <v>0</v>
      </c>
      <c r="R811" s="335" t="str">
        <f>VLOOKUP(F811,'3-Productie normen'!A:P,16,FALSE)</f>
        <v>B</v>
      </c>
      <c r="S811" s="335"/>
      <c r="U811" s="336">
        <f t="shared" si="38"/>
        <v>8000</v>
      </c>
      <c r="V811" s="2"/>
    </row>
    <row r="812" spans="1:22" ht="14.1" customHeight="1">
      <c r="A812" s="75">
        <v>812</v>
      </c>
      <c r="B812" s="72" t="s">
        <v>44</v>
      </c>
      <c r="C812" s="539" t="s">
        <v>1155</v>
      </c>
      <c r="D812" s="415" t="s">
        <v>1187</v>
      </c>
      <c r="E812" s="72" t="s">
        <v>633</v>
      </c>
      <c r="F812" s="72" t="s">
        <v>97</v>
      </c>
      <c r="G812" s="72" t="s">
        <v>241</v>
      </c>
      <c r="H812" s="482" t="s">
        <v>197</v>
      </c>
      <c r="I812" s="537">
        <v>89</v>
      </c>
      <c r="J812" s="526"/>
      <c r="K812" s="333">
        <f t="shared" si="36"/>
        <v>200</v>
      </c>
      <c r="L812" s="534">
        <v>200</v>
      </c>
      <c r="M812" s="540"/>
      <c r="N812" s="247" t="e">
        <f>IF(L812="nio",0,IF(L812&gt;0,L812*I812/P812,0))*VLOOKUP(B812,'2-Kosten per locatie'!$A$14:$C$31,3,FALSE)</f>
        <v>#DIV/0!</v>
      </c>
      <c r="O812" s="247">
        <f>IF(M812&gt;0,M812*I812/Q812,0)*VLOOKUP(B812,'2-Kosten per locatie'!$A$14:$C$31,3,FALSE)</f>
        <v>0</v>
      </c>
      <c r="P812" s="334">
        <f>IF(L812="nio",0,IF(L812&gt;0,VLOOKUP(F812,'3-Productie normen'!A:O,VLOOKUP(L812,'3-Productie normen'!$B$38:$C$48,2,FALSE),FALSE)))</f>
        <v>0</v>
      </c>
      <c r="Q812" s="334">
        <f t="shared" si="37"/>
        <v>0</v>
      </c>
      <c r="R812" s="335" t="str">
        <f>VLOOKUP(F812,'3-Productie normen'!A:P,16,FALSE)</f>
        <v>V</v>
      </c>
      <c r="S812" s="335"/>
      <c r="U812" s="336">
        <f t="shared" si="38"/>
        <v>17800</v>
      </c>
      <c r="V812" s="2"/>
    </row>
    <row r="813" spans="1:22" ht="14.1" customHeight="1">
      <c r="A813" s="75">
        <v>813</v>
      </c>
      <c r="B813" s="72" t="s">
        <v>44</v>
      </c>
      <c r="C813" s="539" t="s">
        <v>1155</v>
      </c>
      <c r="D813" s="415" t="s">
        <v>1188</v>
      </c>
      <c r="E813" s="72" t="s">
        <v>633</v>
      </c>
      <c r="F813" s="72" t="s">
        <v>97</v>
      </c>
      <c r="G813" s="72" t="s">
        <v>241</v>
      </c>
      <c r="H813" s="482" t="s">
        <v>197</v>
      </c>
      <c r="I813" s="537">
        <v>28.2</v>
      </c>
      <c r="J813" s="526"/>
      <c r="K813" s="333">
        <f t="shared" si="36"/>
        <v>200</v>
      </c>
      <c r="L813" s="534">
        <v>200</v>
      </c>
      <c r="M813" s="540"/>
      <c r="N813" s="247" t="e">
        <f>IF(L813="nio",0,IF(L813&gt;0,L813*I813/P813,0))*VLOOKUP(B813,'2-Kosten per locatie'!$A$14:$C$31,3,FALSE)</f>
        <v>#DIV/0!</v>
      </c>
      <c r="O813" s="247">
        <f>IF(M813&gt;0,M813*I813/Q813,0)*VLOOKUP(B813,'2-Kosten per locatie'!$A$14:$C$31,3,FALSE)</f>
        <v>0</v>
      </c>
      <c r="P813" s="334">
        <f>IF(L813="nio",0,IF(L813&gt;0,VLOOKUP(F813,'3-Productie normen'!A:O,VLOOKUP(L813,'3-Productie normen'!$B$38:$C$48,2,FALSE),FALSE)))</f>
        <v>0</v>
      </c>
      <c r="Q813" s="334">
        <f t="shared" si="37"/>
        <v>0</v>
      </c>
      <c r="R813" s="335" t="str">
        <f>VLOOKUP(F813,'3-Productie normen'!A:P,16,FALSE)</f>
        <v>V</v>
      </c>
      <c r="S813" s="335"/>
      <c r="U813" s="336">
        <f t="shared" si="38"/>
        <v>5640</v>
      </c>
      <c r="V813" s="2"/>
    </row>
    <row r="814" spans="1:22" ht="14.1" customHeight="1">
      <c r="A814" s="75">
        <v>814</v>
      </c>
      <c r="B814" s="72" t="s">
        <v>44</v>
      </c>
      <c r="C814" s="539" t="s">
        <v>1155</v>
      </c>
      <c r="D814" s="415" t="s">
        <v>1189</v>
      </c>
      <c r="E814" s="72" t="s">
        <v>902</v>
      </c>
      <c r="F814" s="72" t="s">
        <v>106</v>
      </c>
      <c r="G814" s="72" t="s">
        <v>187</v>
      </c>
      <c r="H814" s="482" t="s">
        <v>188</v>
      </c>
      <c r="I814" s="537">
        <v>19.239999999999998</v>
      </c>
      <c r="J814" s="526"/>
      <c r="K814" s="333">
        <f t="shared" si="36"/>
        <v>400</v>
      </c>
      <c r="L814" s="534">
        <v>200</v>
      </c>
      <c r="M814" s="540">
        <v>200</v>
      </c>
      <c r="N814" s="247" t="e">
        <f>IF(L814="nio",0,IF(L814&gt;0,L814*I814/P814,0))*VLOOKUP(B814,'2-Kosten per locatie'!$A$14:$C$31,3,FALSE)</f>
        <v>#DIV/0!</v>
      </c>
      <c r="O814" s="247" t="e">
        <f>IF(M814&gt;0,M814*I814/Q814,0)*VLOOKUP(B814,'2-Kosten per locatie'!$A$14:$C$31,3,FALSE)</f>
        <v>#DIV/0!</v>
      </c>
      <c r="P814" s="334">
        <f>IF(L814="nio",0,IF(L814&gt;0,VLOOKUP(F814,'3-Productie normen'!A:O,VLOOKUP(L814,'3-Productie normen'!$B$38:$C$48,2,FALSE),FALSE)))</f>
        <v>0</v>
      </c>
      <c r="Q814" s="334">
        <f t="shared" si="37"/>
        <v>0</v>
      </c>
      <c r="R814" s="335" t="str">
        <f>VLOOKUP(F814,'3-Productie normen'!A:P,16,FALSE)</f>
        <v>S</v>
      </c>
      <c r="S814" s="335"/>
      <c r="U814" s="336">
        <f t="shared" si="38"/>
        <v>7695.9999999999991</v>
      </c>
      <c r="V814" s="2"/>
    </row>
    <row r="815" spans="1:22" ht="14.1" customHeight="1">
      <c r="A815" s="75">
        <v>815</v>
      </c>
      <c r="B815" s="72" t="s">
        <v>44</v>
      </c>
      <c r="C815" s="539" t="s">
        <v>1155</v>
      </c>
      <c r="D815" s="415" t="s">
        <v>1190</v>
      </c>
      <c r="E815" s="72" t="s">
        <v>691</v>
      </c>
      <c r="F815" s="300" t="s">
        <v>106</v>
      </c>
      <c r="G815" s="72" t="s">
        <v>187</v>
      </c>
      <c r="H815" s="482" t="s">
        <v>188</v>
      </c>
      <c r="I815" s="537">
        <v>1.2</v>
      </c>
      <c r="J815" s="526"/>
      <c r="K815" s="333">
        <f t="shared" si="36"/>
        <v>400</v>
      </c>
      <c r="L815" s="534">
        <v>200</v>
      </c>
      <c r="M815" s="540">
        <v>200</v>
      </c>
      <c r="N815" s="247" t="e">
        <f>IF(L815="nio",0,IF(L815&gt;0,L815*I815/P815,0))*VLOOKUP(B815,'2-Kosten per locatie'!$A$14:$C$31,3,FALSE)</f>
        <v>#DIV/0!</v>
      </c>
      <c r="O815" s="247" t="e">
        <f>IF(M815&gt;0,M815*I815/Q815,0)*VLOOKUP(B815,'2-Kosten per locatie'!$A$14:$C$31,3,FALSE)</f>
        <v>#DIV/0!</v>
      </c>
      <c r="P815" s="334">
        <f>IF(L815="nio",0,IF(L815&gt;0,VLOOKUP(F815,'3-Productie normen'!A:O,VLOOKUP(L815,'3-Productie normen'!$B$38:$C$48,2,FALSE),FALSE)))</f>
        <v>0</v>
      </c>
      <c r="Q815" s="334">
        <f t="shared" si="37"/>
        <v>0</v>
      </c>
      <c r="R815" s="335" t="str">
        <f>VLOOKUP(F815,'3-Productie normen'!A:P,16,FALSE)</f>
        <v>S</v>
      </c>
      <c r="S815" s="335"/>
      <c r="U815" s="336">
        <f t="shared" si="38"/>
        <v>480</v>
      </c>
      <c r="V815" s="2"/>
    </row>
    <row r="816" spans="1:22" ht="14.1" customHeight="1">
      <c r="A816" s="75">
        <v>816</v>
      </c>
      <c r="B816" s="72" t="s">
        <v>44</v>
      </c>
      <c r="C816" s="539" t="s">
        <v>1155</v>
      </c>
      <c r="D816" s="415" t="s">
        <v>1191</v>
      </c>
      <c r="E816" s="72" t="s">
        <v>691</v>
      </c>
      <c r="F816" s="72" t="s">
        <v>106</v>
      </c>
      <c r="G816" s="72" t="s">
        <v>187</v>
      </c>
      <c r="H816" s="482" t="s">
        <v>188</v>
      </c>
      <c r="I816" s="537">
        <v>1.2</v>
      </c>
      <c r="J816" s="526"/>
      <c r="K816" s="333">
        <f t="shared" si="36"/>
        <v>400</v>
      </c>
      <c r="L816" s="534">
        <v>200</v>
      </c>
      <c r="M816" s="540">
        <v>200</v>
      </c>
      <c r="N816" s="247" t="e">
        <f>IF(L816="nio",0,IF(L816&gt;0,L816*I816/P816,0))*VLOOKUP(B816,'2-Kosten per locatie'!$A$14:$C$31,3,FALSE)</f>
        <v>#DIV/0!</v>
      </c>
      <c r="O816" s="247" t="e">
        <f>IF(M816&gt;0,M816*I816/Q816,0)*VLOOKUP(B816,'2-Kosten per locatie'!$A$14:$C$31,3,FALSE)</f>
        <v>#DIV/0!</v>
      </c>
      <c r="P816" s="334">
        <f>IF(L816="nio",0,IF(L816&gt;0,VLOOKUP(F816,'3-Productie normen'!A:O,VLOOKUP(L816,'3-Productie normen'!$B$38:$C$48,2,FALSE),FALSE)))</f>
        <v>0</v>
      </c>
      <c r="Q816" s="334">
        <f t="shared" si="37"/>
        <v>0</v>
      </c>
      <c r="R816" s="335" t="str">
        <f>VLOOKUP(F816,'3-Productie normen'!A:P,16,FALSE)</f>
        <v>S</v>
      </c>
      <c r="S816" s="335"/>
      <c r="U816" s="336">
        <f t="shared" si="38"/>
        <v>480</v>
      </c>
      <c r="V816" s="2"/>
    </row>
    <row r="817" spans="1:22" ht="14.1" customHeight="1">
      <c r="A817" s="75">
        <v>817</v>
      </c>
      <c r="B817" s="72" t="s">
        <v>44</v>
      </c>
      <c r="C817" s="539" t="s">
        <v>1155</v>
      </c>
      <c r="D817" s="415" t="s">
        <v>1192</v>
      </c>
      <c r="E817" s="72" t="s">
        <v>691</v>
      </c>
      <c r="F817" s="72" t="s">
        <v>106</v>
      </c>
      <c r="G817" s="72" t="s">
        <v>187</v>
      </c>
      <c r="H817" s="482" t="s">
        <v>188</v>
      </c>
      <c r="I817" s="537">
        <v>1.2</v>
      </c>
      <c r="J817" s="526"/>
      <c r="K817" s="333">
        <f t="shared" si="36"/>
        <v>400</v>
      </c>
      <c r="L817" s="534">
        <v>200</v>
      </c>
      <c r="M817" s="540">
        <v>200</v>
      </c>
      <c r="N817" s="247" t="e">
        <f>IF(L817="nio",0,IF(L817&gt;0,L817*I817/P817,0))*VLOOKUP(B817,'2-Kosten per locatie'!$A$14:$C$31,3,FALSE)</f>
        <v>#DIV/0!</v>
      </c>
      <c r="O817" s="247" t="e">
        <f>IF(M817&gt;0,M817*I817/Q817,0)*VLOOKUP(B817,'2-Kosten per locatie'!$A$14:$C$31,3,FALSE)</f>
        <v>#DIV/0!</v>
      </c>
      <c r="P817" s="334">
        <f>IF(L817="nio",0,IF(L817&gt;0,VLOOKUP(F817,'3-Productie normen'!A:O,VLOOKUP(L817,'3-Productie normen'!$B$38:$C$48,2,FALSE),FALSE)))</f>
        <v>0</v>
      </c>
      <c r="Q817" s="334">
        <f t="shared" si="37"/>
        <v>0</v>
      </c>
      <c r="R817" s="335" t="str">
        <f>VLOOKUP(F817,'3-Productie normen'!A:P,16,FALSE)</f>
        <v>S</v>
      </c>
      <c r="S817" s="335"/>
      <c r="U817" s="336">
        <f t="shared" si="38"/>
        <v>480</v>
      </c>
      <c r="V817" s="2"/>
    </row>
    <row r="818" spans="1:22" ht="14.1" customHeight="1">
      <c r="A818" s="75">
        <v>818</v>
      </c>
      <c r="B818" s="72" t="s">
        <v>44</v>
      </c>
      <c r="C818" s="539" t="s">
        <v>1155</v>
      </c>
      <c r="D818" s="415" t="s">
        <v>1193</v>
      </c>
      <c r="E818" s="72" t="s">
        <v>691</v>
      </c>
      <c r="F818" s="72" t="s">
        <v>106</v>
      </c>
      <c r="G818" s="72" t="s">
        <v>187</v>
      </c>
      <c r="H818" s="482" t="s">
        <v>188</v>
      </c>
      <c r="I818" s="537">
        <v>1.2</v>
      </c>
      <c r="J818" s="526"/>
      <c r="K818" s="333">
        <f t="shared" si="36"/>
        <v>400</v>
      </c>
      <c r="L818" s="534">
        <v>200</v>
      </c>
      <c r="M818" s="540">
        <v>200</v>
      </c>
      <c r="N818" s="247" t="e">
        <f>IF(L818="nio",0,IF(L818&gt;0,L818*I818/P818,0))*VLOOKUP(B818,'2-Kosten per locatie'!$A$14:$C$31,3,FALSE)</f>
        <v>#DIV/0!</v>
      </c>
      <c r="O818" s="247" t="e">
        <f>IF(M818&gt;0,M818*I818/Q818,0)*VLOOKUP(B818,'2-Kosten per locatie'!$A$14:$C$31,3,FALSE)</f>
        <v>#DIV/0!</v>
      </c>
      <c r="P818" s="334">
        <f>IF(L818="nio",0,IF(L818&gt;0,VLOOKUP(F818,'3-Productie normen'!A:O,VLOOKUP(L818,'3-Productie normen'!$B$38:$C$48,2,FALSE),FALSE)))</f>
        <v>0</v>
      </c>
      <c r="Q818" s="334">
        <f t="shared" si="37"/>
        <v>0</v>
      </c>
      <c r="R818" s="335" t="str">
        <f>VLOOKUP(F818,'3-Productie normen'!A:P,16,FALSE)</f>
        <v>S</v>
      </c>
      <c r="S818" s="335"/>
      <c r="U818" s="336">
        <f t="shared" si="38"/>
        <v>480</v>
      </c>
      <c r="V818" s="2"/>
    </row>
    <row r="819" spans="1:22" ht="14.1" customHeight="1">
      <c r="A819" s="75">
        <v>819</v>
      </c>
      <c r="B819" s="72" t="s">
        <v>44</v>
      </c>
      <c r="C819" s="539" t="s">
        <v>1155</v>
      </c>
      <c r="D819" s="415" t="s">
        <v>1194</v>
      </c>
      <c r="E819" s="72" t="s">
        <v>691</v>
      </c>
      <c r="F819" s="72" t="s">
        <v>106</v>
      </c>
      <c r="G819" s="72" t="s">
        <v>187</v>
      </c>
      <c r="H819" s="482" t="s">
        <v>188</v>
      </c>
      <c r="I819" s="537">
        <v>1.2</v>
      </c>
      <c r="J819" s="526"/>
      <c r="K819" s="333">
        <f t="shared" si="36"/>
        <v>400</v>
      </c>
      <c r="L819" s="534">
        <v>200</v>
      </c>
      <c r="M819" s="540">
        <v>200</v>
      </c>
      <c r="N819" s="247" t="e">
        <f>IF(L819="nio",0,IF(L819&gt;0,L819*I819/P819,0))*VLOOKUP(B819,'2-Kosten per locatie'!$A$14:$C$31,3,FALSE)</f>
        <v>#DIV/0!</v>
      </c>
      <c r="O819" s="247" t="e">
        <f>IF(M819&gt;0,M819*I819/Q819,0)*VLOOKUP(B819,'2-Kosten per locatie'!$A$14:$C$31,3,FALSE)</f>
        <v>#DIV/0!</v>
      </c>
      <c r="P819" s="334">
        <f>IF(L819="nio",0,IF(L819&gt;0,VLOOKUP(F819,'3-Productie normen'!A:O,VLOOKUP(L819,'3-Productie normen'!$B$38:$C$48,2,FALSE),FALSE)))</f>
        <v>0</v>
      </c>
      <c r="Q819" s="334">
        <f t="shared" si="37"/>
        <v>0</v>
      </c>
      <c r="R819" s="335" t="str">
        <f>VLOOKUP(F819,'3-Productie normen'!A:P,16,FALSE)</f>
        <v>S</v>
      </c>
      <c r="S819" s="335"/>
      <c r="U819" s="336">
        <f t="shared" si="38"/>
        <v>480</v>
      </c>
      <c r="V819" s="2"/>
    </row>
    <row r="820" spans="1:22" ht="14.1" customHeight="1">
      <c r="A820" s="75">
        <v>820</v>
      </c>
      <c r="B820" s="72" t="s">
        <v>44</v>
      </c>
      <c r="C820" s="539" t="s">
        <v>1155</v>
      </c>
      <c r="D820" s="415" t="s">
        <v>1195</v>
      </c>
      <c r="E820" s="72" t="s">
        <v>691</v>
      </c>
      <c r="F820" s="72" t="s">
        <v>106</v>
      </c>
      <c r="G820" s="72" t="s">
        <v>187</v>
      </c>
      <c r="H820" s="482" t="s">
        <v>188</v>
      </c>
      <c r="I820" s="537">
        <v>1.2</v>
      </c>
      <c r="J820" s="526"/>
      <c r="K820" s="333">
        <f t="shared" si="36"/>
        <v>400</v>
      </c>
      <c r="L820" s="534">
        <v>200</v>
      </c>
      <c r="M820" s="540">
        <v>200</v>
      </c>
      <c r="N820" s="247" t="e">
        <f>IF(L820="nio",0,IF(L820&gt;0,L820*I820/P820,0))*VLOOKUP(B820,'2-Kosten per locatie'!$A$14:$C$31,3,FALSE)</f>
        <v>#DIV/0!</v>
      </c>
      <c r="O820" s="247" t="e">
        <f>IF(M820&gt;0,M820*I820/Q820,0)*VLOOKUP(B820,'2-Kosten per locatie'!$A$14:$C$31,3,FALSE)</f>
        <v>#DIV/0!</v>
      </c>
      <c r="P820" s="334">
        <f>IF(L820="nio",0,IF(L820&gt;0,VLOOKUP(F820,'3-Productie normen'!A:O,VLOOKUP(L820,'3-Productie normen'!$B$38:$C$48,2,FALSE),FALSE)))</f>
        <v>0</v>
      </c>
      <c r="Q820" s="334">
        <f t="shared" si="37"/>
        <v>0</v>
      </c>
      <c r="R820" s="335" t="str">
        <f>VLOOKUP(F820,'3-Productie normen'!A:P,16,FALSE)</f>
        <v>S</v>
      </c>
      <c r="S820" s="335"/>
      <c r="U820" s="336">
        <f t="shared" si="38"/>
        <v>480</v>
      </c>
      <c r="V820" s="2"/>
    </row>
    <row r="821" spans="1:22" ht="14.1" customHeight="1">
      <c r="A821" s="75">
        <v>821</v>
      </c>
      <c r="B821" s="72" t="s">
        <v>44</v>
      </c>
      <c r="C821" s="539" t="s">
        <v>1155</v>
      </c>
      <c r="D821" s="415" t="s">
        <v>1196</v>
      </c>
      <c r="E821" s="72" t="s">
        <v>691</v>
      </c>
      <c r="F821" s="72" t="s">
        <v>106</v>
      </c>
      <c r="G821" s="72" t="s">
        <v>187</v>
      </c>
      <c r="H821" s="482" t="s">
        <v>188</v>
      </c>
      <c r="I821" s="537">
        <v>1.2</v>
      </c>
      <c r="J821" s="526"/>
      <c r="K821" s="333">
        <f t="shared" si="36"/>
        <v>400</v>
      </c>
      <c r="L821" s="534">
        <v>200</v>
      </c>
      <c r="M821" s="540">
        <v>200</v>
      </c>
      <c r="N821" s="247" t="e">
        <f>IF(L821="nio",0,IF(L821&gt;0,L821*I821/P821,0))*VLOOKUP(B821,'2-Kosten per locatie'!$A$14:$C$31,3,FALSE)</f>
        <v>#DIV/0!</v>
      </c>
      <c r="O821" s="247" t="e">
        <f>IF(M821&gt;0,M821*I821/Q821,0)*VLOOKUP(B821,'2-Kosten per locatie'!$A$14:$C$31,3,FALSE)</f>
        <v>#DIV/0!</v>
      </c>
      <c r="P821" s="334">
        <f>IF(L821="nio",0,IF(L821&gt;0,VLOOKUP(F821,'3-Productie normen'!A:O,VLOOKUP(L821,'3-Productie normen'!$B$38:$C$48,2,FALSE),FALSE)))</f>
        <v>0</v>
      </c>
      <c r="Q821" s="334">
        <f t="shared" si="37"/>
        <v>0</v>
      </c>
      <c r="R821" s="335" t="str">
        <f>VLOOKUP(F821,'3-Productie normen'!A:P,16,FALSE)</f>
        <v>S</v>
      </c>
      <c r="S821" s="335"/>
      <c r="U821" s="336">
        <f t="shared" si="38"/>
        <v>480</v>
      </c>
      <c r="V821" s="2"/>
    </row>
    <row r="822" spans="1:22" ht="14.1" customHeight="1">
      <c r="A822" s="75">
        <v>822</v>
      </c>
      <c r="B822" s="72" t="s">
        <v>44</v>
      </c>
      <c r="C822" s="539" t="s">
        <v>1155</v>
      </c>
      <c r="D822" s="415" t="s">
        <v>1197</v>
      </c>
      <c r="E822" s="72" t="s">
        <v>937</v>
      </c>
      <c r="F822" s="300" t="s">
        <v>106</v>
      </c>
      <c r="G822" s="72" t="s">
        <v>187</v>
      </c>
      <c r="H822" s="482" t="s">
        <v>188</v>
      </c>
      <c r="I822" s="537">
        <v>4.3</v>
      </c>
      <c r="J822" s="526"/>
      <c r="K822" s="333">
        <f t="shared" si="36"/>
        <v>400</v>
      </c>
      <c r="L822" s="534">
        <v>200</v>
      </c>
      <c r="M822" s="540">
        <v>200</v>
      </c>
      <c r="N822" s="247" t="e">
        <f>IF(L822="nio",0,IF(L822&gt;0,L822*I822/P822,0))*VLOOKUP(B822,'2-Kosten per locatie'!$A$14:$C$31,3,FALSE)</f>
        <v>#DIV/0!</v>
      </c>
      <c r="O822" s="247" t="e">
        <f>IF(M822&gt;0,M822*I822/Q822,0)*VLOOKUP(B822,'2-Kosten per locatie'!$A$14:$C$31,3,FALSE)</f>
        <v>#DIV/0!</v>
      </c>
      <c r="P822" s="334">
        <f>IF(L822="nio",0,IF(L822&gt;0,VLOOKUP(F822,'3-Productie normen'!A:O,VLOOKUP(L822,'3-Productie normen'!$B$38:$C$48,2,FALSE),FALSE)))</f>
        <v>0</v>
      </c>
      <c r="Q822" s="334">
        <f t="shared" si="37"/>
        <v>0</v>
      </c>
      <c r="R822" s="335" t="str">
        <f>VLOOKUP(F822,'3-Productie normen'!A:P,16,FALSE)</f>
        <v>S</v>
      </c>
      <c r="S822" s="335"/>
      <c r="U822" s="336">
        <f t="shared" si="38"/>
        <v>1720</v>
      </c>
      <c r="V822" s="2"/>
    </row>
    <row r="823" spans="1:22" ht="14.1" customHeight="1">
      <c r="A823" s="75">
        <v>823</v>
      </c>
      <c r="B823" s="72" t="s">
        <v>44</v>
      </c>
      <c r="C823" s="539" t="s">
        <v>1155</v>
      </c>
      <c r="D823" s="415" t="s">
        <v>1198</v>
      </c>
      <c r="E823" s="72" t="s">
        <v>608</v>
      </c>
      <c r="F823" s="300" t="s">
        <v>111</v>
      </c>
      <c r="G823" s="72" t="s">
        <v>139</v>
      </c>
      <c r="H823" s="482" t="s">
        <v>139</v>
      </c>
      <c r="I823" s="537">
        <v>3.6</v>
      </c>
      <c r="J823" s="526"/>
      <c r="K823" s="333">
        <f t="shared" si="36"/>
        <v>0</v>
      </c>
      <c r="L823" s="534" t="s">
        <v>148</v>
      </c>
      <c r="M823" s="540"/>
      <c r="N823" s="247">
        <f>IF(L823="nio",0,IF(L823&gt;0,L823*I823/P823,0))*VLOOKUP(B823,'2-Kosten per locatie'!$A$14:$C$31,3,FALSE)</f>
        <v>0</v>
      </c>
      <c r="O823" s="247">
        <f>IF(M823&gt;0,M823*I823/Q823,0)*VLOOKUP(B823,'2-Kosten per locatie'!$A$14:$C$31,3,FALSE)</f>
        <v>0</v>
      </c>
      <c r="P823" s="334">
        <f>IF(L823="nio",0,IF(L823&gt;0,VLOOKUP(F823,'3-Productie normen'!A:O,VLOOKUP(L823,'3-Productie normen'!$B$38:$C$48,2,FALSE),FALSE)))</f>
        <v>0</v>
      </c>
      <c r="Q823" s="334">
        <f t="shared" si="37"/>
        <v>0</v>
      </c>
      <c r="R823" s="335" t="str">
        <f>VLOOKUP(F823,'3-Productie normen'!A:P,16,FALSE)</f>
        <v>nvt</v>
      </c>
      <c r="S823" s="335"/>
      <c r="U823" s="336">
        <f t="shared" si="38"/>
        <v>0</v>
      </c>
      <c r="V823" s="2"/>
    </row>
    <row r="824" spans="1:22" ht="14.1" customHeight="1">
      <c r="A824" s="75">
        <v>824</v>
      </c>
      <c r="B824" s="72" t="s">
        <v>44</v>
      </c>
      <c r="C824" s="539" t="s">
        <v>1155</v>
      </c>
      <c r="D824" s="415" t="s">
        <v>1199</v>
      </c>
      <c r="E824" s="72" t="s">
        <v>941</v>
      </c>
      <c r="F824" s="72" t="s">
        <v>100</v>
      </c>
      <c r="G824" s="72" t="s">
        <v>241</v>
      </c>
      <c r="H824" s="482" t="s">
        <v>197</v>
      </c>
      <c r="I824" s="537">
        <v>61.4</v>
      </c>
      <c r="J824" s="526"/>
      <c r="K824" s="333">
        <f t="shared" si="36"/>
        <v>200</v>
      </c>
      <c r="L824" s="534">
        <v>200</v>
      </c>
      <c r="M824" s="540"/>
      <c r="N824" s="247" t="e">
        <f>IF(L824="nio",0,IF(L824&gt;0,L824*I824/P824,0))*VLOOKUP(B824,'2-Kosten per locatie'!$A$14:$C$31,3,FALSE)</f>
        <v>#DIV/0!</v>
      </c>
      <c r="O824" s="247">
        <f>IF(M824&gt;0,M824*I824/Q824,0)*VLOOKUP(B824,'2-Kosten per locatie'!$A$14:$C$31,3,FALSE)</f>
        <v>0</v>
      </c>
      <c r="P824" s="334">
        <f>IF(L824="nio",0,IF(L824&gt;0,VLOOKUP(F824,'3-Productie normen'!A:O,VLOOKUP(L824,'3-Productie normen'!$B$38:$C$48,2,FALSE),FALSE)))</f>
        <v>0</v>
      </c>
      <c r="Q824" s="334">
        <f t="shared" si="37"/>
        <v>0</v>
      </c>
      <c r="R824" s="335" t="str">
        <f>VLOOKUP(F824,'3-Productie normen'!A:P,16,FALSE)</f>
        <v>L</v>
      </c>
      <c r="S824" s="335"/>
      <c r="U824" s="336">
        <f t="shared" si="38"/>
        <v>12280</v>
      </c>
      <c r="V824" s="2"/>
    </row>
    <row r="825" spans="1:22" ht="14.1" customHeight="1">
      <c r="A825" s="75">
        <v>825</v>
      </c>
      <c r="B825" s="72" t="s">
        <v>44</v>
      </c>
      <c r="C825" s="539" t="s">
        <v>1155</v>
      </c>
      <c r="D825" s="415" t="s">
        <v>1200</v>
      </c>
      <c r="E825" s="72" t="s">
        <v>941</v>
      </c>
      <c r="F825" s="72" t="s">
        <v>100</v>
      </c>
      <c r="G825" s="72" t="s">
        <v>241</v>
      </c>
      <c r="H825" s="482" t="s">
        <v>197</v>
      </c>
      <c r="I825" s="537">
        <v>64</v>
      </c>
      <c r="J825" s="526"/>
      <c r="K825" s="333">
        <f t="shared" si="36"/>
        <v>200</v>
      </c>
      <c r="L825" s="534">
        <v>200</v>
      </c>
      <c r="M825" s="540"/>
      <c r="N825" s="247" t="e">
        <f>IF(L825="nio",0,IF(L825&gt;0,L825*I825/P825,0))*VLOOKUP(B825,'2-Kosten per locatie'!$A$14:$C$31,3,FALSE)</f>
        <v>#DIV/0!</v>
      </c>
      <c r="O825" s="247">
        <f>IF(M825&gt;0,M825*I825/Q825,0)*VLOOKUP(B825,'2-Kosten per locatie'!$A$14:$C$31,3,FALSE)</f>
        <v>0</v>
      </c>
      <c r="P825" s="334">
        <f>IF(L825="nio",0,IF(L825&gt;0,VLOOKUP(F825,'3-Productie normen'!A:O,VLOOKUP(L825,'3-Productie normen'!$B$38:$C$48,2,FALSE),FALSE)))</f>
        <v>0</v>
      </c>
      <c r="Q825" s="334">
        <f t="shared" si="37"/>
        <v>0</v>
      </c>
      <c r="R825" s="335" t="str">
        <f>VLOOKUP(F825,'3-Productie normen'!A:P,16,FALSE)</f>
        <v>L</v>
      </c>
      <c r="S825" s="335"/>
      <c r="U825" s="336">
        <f t="shared" si="38"/>
        <v>12800</v>
      </c>
      <c r="V825" s="2"/>
    </row>
    <row r="826" spans="1:22" ht="14.1" customHeight="1">
      <c r="A826" s="75">
        <v>826</v>
      </c>
      <c r="B826" s="72" t="s">
        <v>44</v>
      </c>
      <c r="C826" s="539" t="s">
        <v>1155</v>
      </c>
      <c r="D826" s="415" t="s">
        <v>1201</v>
      </c>
      <c r="E826" s="72" t="s">
        <v>941</v>
      </c>
      <c r="F826" s="72" t="s">
        <v>100</v>
      </c>
      <c r="G826" s="72" t="s">
        <v>241</v>
      </c>
      <c r="H826" s="482" t="s">
        <v>197</v>
      </c>
      <c r="I826" s="537">
        <v>47.6</v>
      </c>
      <c r="J826" s="526"/>
      <c r="K826" s="333">
        <f t="shared" si="36"/>
        <v>200</v>
      </c>
      <c r="L826" s="534">
        <v>200</v>
      </c>
      <c r="M826" s="534"/>
      <c r="N826" s="247" t="e">
        <f>IF(L826="nio",0,IF(L826&gt;0,L826*I826/P826,0))*VLOOKUP(B826,'2-Kosten per locatie'!$A$14:$C$31,3,FALSE)</f>
        <v>#DIV/0!</v>
      </c>
      <c r="O826" s="247">
        <f>IF(M826&gt;0,M826*I826/Q826,0)*VLOOKUP(B826,'2-Kosten per locatie'!$A$14:$C$31,3,FALSE)</f>
        <v>0</v>
      </c>
      <c r="P826" s="334">
        <f>IF(L826="nio",0,IF(L826&gt;0,VLOOKUP(F826,'3-Productie normen'!A:O,VLOOKUP(L826,'3-Productie normen'!$B$38:$C$48,2,FALSE),FALSE)))</f>
        <v>0</v>
      </c>
      <c r="Q826" s="334">
        <f t="shared" si="37"/>
        <v>0</v>
      </c>
      <c r="R826" s="335" t="str">
        <f>VLOOKUP(F826,'3-Productie normen'!A:P,16,FALSE)</f>
        <v>L</v>
      </c>
      <c r="S826" s="335"/>
      <c r="U826" s="336">
        <f t="shared" si="38"/>
        <v>9520</v>
      </c>
      <c r="V826" s="2"/>
    </row>
    <row r="827" spans="1:22" ht="14.1" customHeight="1">
      <c r="A827" s="75">
        <v>827</v>
      </c>
      <c r="B827" s="72" t="s">
        <v>44</v>
      </c>
      <c r="C827" s="539" t="s">
        <v>1155</v>
      </c>
      <c r="D827" s="415" t="s">
        <v>1202</v>
      </c>
      <c r="E827" s="72" t="s">
        <v>941</v>
      </c>
      <c r="F827" s="72" t="s">
        <v>100</v>
      </c>
      <c r="G827" s="72" t="s">
        <v>241</v>
      </c>
      <c r="H827" s="482" t="s">
        <v>197</v>
      </c>
      <c r="I827" s="537">
        <v>47.6</v>
      </c>
      <c r="J827" s="526"/>
      <c r="K827" s="333">
        <f t="shared" si="36"/>
        <v>200</v>
      </c>
      <c r="L827" s="534">
        <v>200</v>
      </c>
      <c r="M827" s="534"/>
      <c r="N827" s="247" t="e">
        <f>IF(L827="nio",0,IF(L827&gt;0,L827*I827/P827,0))*VLOOKUP(B827,'2-Kosten per locatie'!$A$14:$C$31,3,FALSE)</f>
        <v>#DIV/0!</v>
      </c>
      <c r="O827" s="247">
        <f>IF(M827&gt;0,M827*I827/Q827,0)*VLOOKUP(B827,'2-Kosten per locatie'!$A$14:$C$31,3,FALSE)</f>
        <v>0</v>
      </c>
      <c r="P827" s="334">
        <f>IF(L827="nio",0,IF(L827&gt;0,VLOOKUP(F827,'3-Productie normen'!A:O,VLOOKUP(L827,'3-Productie normen'!$B$38:$C$48,2,FALSE),FALSE)))</f>
        <v>0</v>
      </c>
      <c r="Q827" s="334">
        <f t="shared" si="37"/>
        <v>0</v>
      </c>
      <c r="R827" s="335" t="str">
        <f>VLOOKUP(F827,'3-Productie normen'!A:P,16,FALSE)</f>
        <v>L</v>
      </c>
      <c r="S827" s="335"/>
      <c r="U827" s="336">
        <f t="shared" si="38"/>
        <v>9520</v>
      </c>
      <c r="V827" s="2"/>
    </row>
    <row r="828" spans="1:22" ht="14.1" customHeight="1">
      <c r="A828" s="75">
        <v>828</v>
      </c>
      <c r="B828" s="72" t="s">
        <v>44</v>
      </c>
      <c r="C828" s="539" t="s">
        <v>1155</v>
      </c>
      <c r="D828" s="415" t="s">
        <v>1203</v>
      </c>
      <c r="E828" s="72" t="s">
        <v>887</v>
      </c>
      <c r="F828" s="72" t="s">
        <v>88</v>
      </c>
      <c r="G828" s="72" t="s">
        <v>241</v>
      </c>
      <c r="H828" s="482" t="s">
        <v>197</v>
      </c>
      <c r="I828" s="537">
        <v>23.4</v>
      </c>
      <c r="J828" s="526"/>
      <c r="K828" s="333">
        <f t="shared" si="36"/>
        <v>120</v>
      </c>
      <c r="L828" s="534">
        <v>120</v>
      </c>
      <c r="M828" s="534"/>
      <c r="N828" s="247" t="e">
        <f>IF(L828="nio",0,IF(L828&gt;0,L828*I828/P828,0))*VLOOKUP(B828,'2-Kosten per locatie'!$A$14:$C$31,3,FALSE)</f>
        <v>#DIV/0!</v>
      </c>
      <c r="O828" s="247">
        <f>IF(M828&gt;0,M828*I828/Q828,0)*VLOOKUP(B828,'2-Kosten per locatie'!$A$14:$C$31,3,FALSE)</f>
        <v>0</v>
      </c>
      <c r="P828" s="334">
        <f>IF(L828="nio",0,IF(L828&gt;0,VLOOKUP(F828,'3-Productie normen'!A:O,VLOOKUP(L828,'3-Productie normen'!$B$38:$C$48,2,FALSE),FALSE)))</f>
        <v>0</v>
      </c>
      <c r="Q828" s="334">
        <f t="shared" si="37"/>
        <v>0</v>
      </c>
      <c r="R828" s="335" t="str">
        <f>VLOOKUP(F828,'3-Productie normen'!A:P,16,FALSE)</f>
        <v>B</v>
      </c>
      <c r="S828" s="335"/>
      <c r="U828" s="336">
        <f t="shared" si="38"/>
        <v>2808</v>
      </c>
      <c r="V828" s="2"/>
    </row>
    <row r="829" spans="1:22" ht="14.1" customHeight="1">
      <c r="A829" s="75">
        <v>829</v>
      </c>
      <c r="B829" s="72" t="s">
        <v>44</v>
      </c>
      <c r="C829" s="539" t="s">
        <v>1155</v>
      </c>
      <c r="D829" s="415" t="s">
        <v>1204</v>
      </c>
      <c r="E829" s="72" t="s">
        <v>633</v>
      </c>
      <c r="F829" s="72" t="s">
        <v>97</v>
      </c>
      <c r="G829" s="72" t="s">
        <v>241</v>
      </c>
      <c r="H829" s="482" t="s">
        <v>197</v>
      </c>
      <c r="I829" s="537">
        <v>43.6</v>
      </c>
      <c r="J829" s="526"/>
      <c r="K829" s="333">
        <f t="shared" si="36"/>
        <v>200</v>
      </c>
      <c r="L829" s="534">
        <v>200</v>
      </c>
      <c r="M829" s="534"/>
      <c r="N829" s="247" t="e">
        <f>IF(L829="nio",0,IF(L829&gt;0,L829*I829/P829,0))*VLOOKUP(B829,'2-Kosten per locatie'!$A$14:$C$31,3,FALSE)</f>
        <v>#DIV/0!</v>
      </c>
      <c r="O829" s="247">
        <f>IF(M829&gt;0,M829*I829/Q829,0)*VLOOKUP(B829,'2-Kosten per locatie'!$A$14:$C$31,3,FALSE)</f>
        <v>0</v>
      </c>
      <c r="P829" s="334">
        <f>IF(L829="nio",0,IF(L829&gt;0,VLOOKUP(F829,'3-Productie normen'!A:O,VLOOKUP(L829,'3-Productie normen'!$B$38:$C$48,2,FALSE),FALSE)))</f>
        <v>0</v>
      </c>
      <c r="Q829" s="334">
        <f t="shared" si="37"/>
        <v>0</v>
      </c>
      <c r="R829" s="335" t="str">
        <f>VLOOKUP(F829,'3-Productie normen'!A:P,16,FALSE)</f>
        <v>V</v>
      </c>
      <c r="S829" s="335"/>
      <c r="U829" s="336">
        <f t="shared" si="38"/>
        <v>8720</v>
      </c>
      <c r="V829" s="2"/>
    </row>
    <row r="830" spans="1:22" ht="14.1" customHeight="1">
      <c r="A830" s="75">
        <v>830</v>
      </c>
      <c r="B830" s="72" t="s">
        <v>44</v>
      </c>
      <c r="C830" s="539" t="s">
        <v>1155</v>
      </c>
      <c r="D830" s="415" t="s">
        <v>1205</v>
      </c>
      <c r="E830" s="72" t="s">
        <v>929</v>
      </c>
      <c r="F830" s="72" t="s">
        <v>108</v>
      </c>
      <c r="G830" s="72" t="s">
        <v>139</v>
      </c>
      <c r="H830" s="482" t="s">
        <v>139</v>
      </c>
      <c r="I830" s="537">
        <v>20.399999999999999</v>
      </c>
      <c r="J830" s="526"/>
      <c r="K830" s="333">
        <f t="shared" si="36"/>
        <v>200</v>
      </c>
      <c r="L830" s="534">
        <v>200</v>
      </c>
      <c r="M830" s="534"/>
      <c r="N830" s="247" t="e">
        <f>IF(L830="nio",0,IF(L830&gt;0,L830*I830/P830,0))*VLOOKUP(B830,'2-Kosten per locatie'!$A$14:$C$31,3,FALSE)</f>
        <v>#DIV/0!</v>
      </c>
      <c r="O830" s="247">
        <f>IF(M830&gt;0,M830*I830/Q830,0)*VLOOKUP(B830,'2-Kosten per locatie'!$A$14:$C$31,3,FALSE)</f>
        <v>0</v>
      </c>
      <c r="P830" s="334">
        <f>IF(L830="nio",0,IF(L830&gt;0,VLOOKUP(F830,'3-Productie normen'!A:O,VLOOKUP(L830,'3-Productie normen'!$B$38:$C$48,2,FALSE),FALSE)))</f>
        <v>0</v>
      </c>
      <c r="Q830" s="334">
        <f t="shared" si="37"/>
        <v>0</v>
      </c>
      <c r="R830" s="335" t="str">
        <f>VLOOKUP(F830,'3-Productie normen'!A:P,16,FALSE)</f>
        <v>V</v>
      </c>
      <c r="S830" s="335"/>
      <c r="U830" s="336">
        <f t="shared" si="38"/>
        <v>4079.9999999999995</v>
      </c>
      <c r="V830" s="2"/>
    </row>
    <row r="831" spans="1:22" ht="14.1" customHeight="1">
      <c r="A831" s="75">
        <v>831</v>
      </c>
      <c r="B831" s="72" t="s">
        <v>44</v>
      </c>
      <c r="C831" s="539" t="s">
        <v>1155</v>
      </c>
      <c r="D831" s="415" t="s">
        <v>1206</v>
      </c>
      <c r="E831" s="72" t="s">
        <v>887</v>
      </c>
      <c r="F831" s="72" t="s">
        <v>88</v>
      </c>
      <c r="G831" s="72" t="s">
        <v>241</v>
      </c>
      <c r="H831" s="482" t="s">
        <v>197</v>
      </c>
      <c r="I831" s="537">
        <v>23.4</v>
      </c>
      <c r="J831" s="526"/>
      <c r="K831" s="333">
        <f t="shared" si="36"/>
        <v>120</v>
      </c>
      <c r="L831" s="534">
        <v>120</v>
      </c>
      <c r="M831" s="534"/>
      <c r="N831" s="247" t="e">
        <f>IF(L831="nio",0,IF(L831&gt;0,L831*I831/P831,0))*VLOOKUP(B831,'2-Kosten per locatie'!$A$14:$C$31,3,FALSE)</f>
        <v>#DIV/0!</v>
      </c>
      <c r="O831" s="247">
        <f>IF(M831&gt;0,M831*I831/Q831,0)*VLOOKUP(B831,'2-Kosten per locatie'!$A$14:$C$31,3,FALSE)</f>
        <v>0</v>
      </c>
      <c r="P831" s="334">
        <f>IF(L831="nio",0,IF(L831&gt;0,VLOOKUP(F831,'3-Productie normen'!A:O,VLOOKUP(L831,'3-Productie normen'!$B$38:$C$48,2,FALSE),FALSE)))</f>
        <v>0</v>
      </c>
      <c r="Q831" s="334">
        <f t="shared" si="37"/>
        <v>0</v>
      </c>
      <c r="R831" s="335" t="str">
        <f>VLOOKUP(F831,'3-Productie normen'!A:P,16,FALSE)</f>
        <v>B</v>
      </c>
      <c r="S831" s="335"/>
      <c r="U831" s="336">
        <f t="shared" si="38"/>
        <v>2808</v>
      </c>
      <c r="V831" s="2"/>
    </row>
    <row r="832" spans="1:22" ht="14.1" customHeight="1">
      <c r="A832" s="75">
        <v>832</v>
      </c>
      <c r="B832" s="72" t="s">
        <v>44</v>
      </c>
      <c r="C832" s="539" t="s">
        <v>1155</v>
      </c>
      <c r="D832" s="415" t="s">
        <v>1207</v>
      </c>
      <c r="E832" s="72" t="s">
        <v>1208</v>
      </c>
      <c r="F832" s="72" t="s">
        <v>88</v>
      </c>
      <c r="G832" s="72" t="s">
        <v>241</v>
      </c>
      <c r="H832" s="482" t="s">
        <v>197</v>
      </c>
      <c r="I832" s="537">
        <v>30.2</v>
      </c>
      <c r="J832" s="526"/>
      <c r="K832" s="333">
        <f t="shared" si="36"/>
        <v>120</v>
      </c>
      <c r="L832" s="534">
        <v>120</v>
      </c>
      <c r="M832" s="534"/>
      <c r="N832" s="247" t="e">
        <f>IF(L832="nio",0,IF(L832&gt;0,L832*I832/P832,0))*VLOOKUP(B832,'2-Kosten per locatie'!$A$14:$C$31,3,FALSE)</f>
        <v>#DIV/0!</v>
      </c>
      <c r="O832" s="247">
        <f>IF(M832&gt;0,M832*I832/Q832,0)*VLOOKUP(B832,'2-Kosten per locatie'!$A$14:$C$31,3,FALSE)</f>
        <v>0</v>
      </c>
      <c r="P832" s="334">
        <f>IF(L832="nio",0,IF(L832&gt;0,VLOOKUP(F832,'3-Productie normen'!A:O,VLOOKUP(L832,'3-Productie normen'!$B$38:$C$48,2,FALSE),FALSE)))</f>
        <v>0</v>
      </c>
      <c r="Q832" s="334">
        <f t="shared" si="37"/>
        <v>0</v>
      </c>
      <c r="R832" s="335" t="str">
        <f>VLOOKUP(F832,'3-Productie normen'!A:P,16,FALSE)</f>
        <v>B</v>
      </c>
      <c r="S832" s="335"/>
      <c r="U832" s="336">
        <f t="shared" si="38"/>
        <v>3624</v>
      </c>
      <c r="V832" s="2"/>
    </row>
    <row r="833" spans="1:22" ht="14.1" customHeight="1">
      <c r="A833" s="75">
        <v>833</v>
      </c>
      <c r="B833" s="72" t="s">
        <v>44</v>
      </c>
      <c r="C833" s="539" t="s">
        <v>1155</v>
      </c>
      <c r="D833" s="415" t="s">
        <v>1209</v>
      </c>
      <c r="E833" s="72" t="s">
        <v>633</v>
      </c>
      <c r="F833" s="72" t="s">
        <v>97</v>
      </c>
      <c r="G833" s="72" t="s">
        <v>241</v>
      </c>
      <c r="H833" s="482" t="s">
        <v>197</v>
      </c>
      <c r="I833" s="537">
        <v>34.200000000000003</v>
      </c>
      <c r="J833" s="526"/>
      <c r="K833" s="333">
        <f t="shared" si="36"/>
        <v>200</v>
      </c>
      <c r="L833" s="534">
        <v>200</v>
      </c>
      <c r="M833" s="534"/>
      <c r="N833" s="247" t="e">
        <f>IF(L833="nio",0,IF(L833&gt;0,L833*I833/P833,0))*VLOOKUP(B833,'2-Kosten per locatie'!$A$14:$C$31,3,FALSE)</f>
        <v>#DIV/0!</v>
      </c>
      <c r="O833" s="247">
        <f>IF(M833&gt;0,M833*I833/Q833,0)*VLOOKUP(B833,'2-Kosten per locatie'!$A$14:$C$31,3,FALSE)</f>
        <v>0</v>
      </c>
      <c r="P833" s="334">
        <f>IF(L833="nio",0,IF(L833&gt;0,VLOOKUP(F833,'3-Productie normen'!A:O,VLOOKUP(L833,'3-Productie normen'!$B$38:$C$48,2,FALSE),FALSE)))</f>
        <v>0</v>
      </c>
      <c r="Q833" s="334">
        <f t="shared" si="37"/>
        <v>0</v>
      </c>
      <c r="R833" s="335" t="str">
        <f>VLOOKUP(F833,'3-Productie normen'!A:P,16,FALSE)</f>
        <v>V</v>
      </c>
      <c r="S833" s="335"/>
      <c r="U833" s="336">
        <f t="shared" si="38"/>
        <v>6840.0000000000009</v>
      </c>
      <c r="V833" s="2"/>
    </row>
    <row r="834" spans="1:22" ht="14.1" customHeight="1">
      <c r="A834" s="75">
        <v>834</v>
      </c>
      <c r="B834" s="72" t="s">
        <v>44</v>
      </c>
      <c r="C834" s="539" t="s">
        <v>1155</v>
      </c>
      <c r="D834" s="415" t="s">
        <v>1210</v>
      </c>
      <c r="E834" s="72" t="s">
        <v>1211</v>
      </c>
      <c r="F834" s="300" t="s">
        <v>88</v>
      </c>
      <c r="G834" s="72" t="s">
        <v>241</v>
      </c>
      <c r="H834" s="482" t="s">
        <v>197</v>
      </c>
      <c r="I834" s="537">
        <v>30.2</v>
      </c>
      <c r="J834" s="526"/>
      <c r="K834" s="333">
        <f t="shared" si="36"/>
        <v>120</v>
      </c>
      <c r="L834" s="534">
        <v>120</v>
      </c>
      <c r="M834" s="540"/>
      <c r="N834" s="247" t="e">
        <f>IF(L834="nio",0,IF(L834&gt;0,L834*I834/P834,0))*VLOOKUP(B834,'2-Kosten per locatie'!$A$14:$C$31,3,FALSE)</f>
        <v>#DIV/0!</v>
      </c>
      <c r="O834" s="247">
        <f>IF(M834&gt;0,M834*I834/Q834,0)*VLOOKUP(B834,'2-Kosten per locatie'!$A$14:$C$31,3,FALSE)</f>
        <v>0</v>
      </c>
      <c r="P834" s="334">
        <f>IF(L834="nio",0,IF(L834&gt;0,VLOOKUP(F834,'3-Productie normen'!A:O,VLOOKUP(L834,'3-Productie normen'!$B$38:$C$48,2,FALSE),FALSE)))</f>
        <v>0</v>
      </c>
      <c r="Q834" s="334">
        <f t="shared" si="37"/>
        <v>0</v>
      </c>
      <c r="R834" s="335" t="str">
        <f>VLOOKUP(F834,'3-Productie normen'!A:P,16,FALSE)</f>
        <v>B</v>
      </c>
      <c r="S834" s="335"/>
      <c r="U834" s="336">
        <f t="shared" si="38"/>
        <v>3624</v>
      </c>
      <c r="V834" s="2"/>
    </row>
    <row r="835" spans="1:22" ht="14.1" customHeight="1">
      <c r="A835" s="75">
        <v>835</v>
      </c>
      <c r="B835" s="72" t="s">
        <v>44</v>
      </c>
      <c r="C835" s="539" t="s">
        <v>1155</v>
      </c>
      <c r="D835" s="415" t="s">
        <v>1212</v>
      </c>
      <c r="E835" s="72" t="s">
        <v>1213</v>
      </c>
      <c r="F835" s="72" t="s">
        <v>88</v>
      </c>
      <c r="G835" s="72" t="s">
        <v>241</v>
      </c>
      <c r="H835" s="482" t="s">
        <v>197</v>
      </c>
      <c r="I835" s="537">
        <v>30.2</v>
      </c>
      <c r="J835" s="526"/>
      <c r="K835" s="333">
        <f t="shared" si="36"/>
        <v>120</v>
      </c>
      <c r="L835" s="534">
        <v>120</v>
      </c>
      <c r="M835" s="540"/>
      <c r="N835" s="247" t="e">
        <f>IF(L835="nio",0,IF(L835&gt;0,L835*I835/P835,0))*VLOOKUP(B835,'2-Kosten per locatie'!$A$14:$C$31,3,FALSE)</f>
        <v>#DIV/0!</v>
      </c>
      <c r="O835" s="247">
        <f>IF(M835&gt;0,M835*I835/Q835,0)*VLOOKUP(B835,'2-Kosten per locatie'!$A$14:$C$31,3,FALSE)</f>
        <v>0</v>
      </c>
      <c r="P835" s="334">
        <f>IF(L835="nio",0,IF(L835&gt;0,VLOOKUP(F835,'3-Productie normen'!A:O,VLOOKUP(L835,'3-Productie normen'!$B$38:$C$48,2,FALSE),FALSE)))</f>
        <v>0</v>
      </c>
      <c r="Q835" s="334">
        <f t="shared" si="37"/>
        <v>0</v>
      </c>
      <c r="R835" s="335" t="str">
        <f>VLOOKUP(F835,'3-Productie normen'!A:P,16,FALSE)</f>
        <v>B</v>
      </c>
      <c r="S835" s="335"/>
      <c r="U835" s="336">
        <f t="shared" si="38"/>
        <v>3624</v>
      </c>
      <c r="V835" s="2"/>
    </row>
    <row r="836" spans="1:22" ht="14.1" customHeight="1">
      <c r="A836" s="75">
        <v>836</v>
      </c>
      <c r="B836" s="72" t="s">
        <v>44</v>
      </c>
      <c r="C836" s="539" t="s">
        <v>1155</v>
      </c>
      <c r="D836" s="415" t="s">
        <v>1214</v>
      </c>
      <c r="E836" s="72" t="s">
        <v>639</v>
      </c>
      <c r="F836" s="300" t="s">
        <v>111</v>
      </c>
      <c r="G836" s="72" t="s">
        <v>241</v>
      </c>
      <c r="H836" s="482" t="s">
        <v>197</v>
      </c>
      <c r="I836" s="537">
        <v>3.4</v>
      </c>
      <c r="J836" s="526"/>
      <c r="K836" s="333">
        <f t="shared" si="36"/>
        <v>0</v>
      </c>
      <c r="L836" s="534" t="s">
        <v>148</v>
      </c>
      <c r="M836" s="540"/>
      <c r="N836" s="247">
        <f>IF(L836="nio",0,IF(L836&gt;0,L836*I836/P836,0))*VLOOKUP(B836,'2-Kosten per locatie'!$A$14:$C$31,3,FALSE)</f>
        <v>0</v>
      </c>
      <c r="O836" s="247">
        <f>IF(M836&gt;0,M836*I836/Q836,0)*VLOOKUP(B836,'2-Kosten per locatie'!$A$14:$C$31,3,FALSE)</f>
        <v>0</v>
      </c>
      <c r="P836" s="334">
        <f>IF(L836="nio",0,IF(L836&gt;0,VLOOKUP(F836,'3-Productie normen'!A:O,VLOOKUP(L836,'3-Productie normen'!$B$38:$C$48,2,FALSE),FALSE)))</f>
        <v>0</v>
      </c>
      <c r="Q836" s="334">
        <f t="shared" si="37"/>
        <v>0</v>
      </c>
      <c r="R836" s="335" t="str">
        <f>VLOOKUP(F836,'3-Productie normen'!A:P,16,FALSE)</f>
        <v>nvt</v>
      </c>
      <c r="S836" s="335"/>
      <c r="U836" s="336">
        <f t="shared" si="38"/>
        <v>0</v>
      </c>
      <c r="V836" s="2"/>
    </row>
    <row r="837" spans="1:22" ht="14.1" customHeight="1">
      <c r="A837" s="75">
        <v>837</v>
      </c>
      <c r="B837" s="72" t="s">
        <v>44</v>
      </c>
      <c r="C837" s="539" t="s">
        <v>1155</v>
      </c>
      <c r="D837" s="415" t="s">
        <v>1215</v>
      </c>
      <c r="E837" s="72" t="s">
        <v>1216</v>
      </c>
      <c r="F837" s="72" t="s">
        <v>88</v>
      </c>
      <c r="G837" s="72" t="s">
        <v>241</v>
      </c>
      <c r="H837" s="482" t="s">
        <v>197</v>
      </c>
      <c r="I837" s="537">
        <v>32.799999999999997</v>
      </c>
      <c r="J837" s="526"/>
      <c r="K837" s="333">
        <f t="shared" si="36"/>
        <v>120</v>
      </c>
      <c r="L837" s="534">
        <v>120</v>
      </c>
      <c r="M837" s="540"/>
      <c r="N837" s="247" t="e">
        <f>IF(L837="nio",0,IF(L837&gt;0,L837*I837/P837,0))*VLOOKUP(B837,'2-Kosten per locatie'!$A$14:$C$31,3,FALSE)</f>
        <v>#DIV/0!</v>
      </c>
      <c r="O837" s="247">
        <f>IF(M837&gt;0,M837*I837/Q837,0)*VLOOKUP(B837,'2-Kosten per locatie'!$A$14:$C$31,3,FALSE)</f>
        <v>0</v>
      </c>
      <c r="P837" s="334">
        <f>IF(L837="nio",0,IF(L837&gt;0,VLOOKUP(F837,'3-Productie normen'!A:O,VLOOKUP(L837,'3-Productie normen'!$B$38:$C$48,2,FALSE),FALSE)))</f>
        <v>0</v>
      </c>
      <c r="Q837" s="334">
        <f t="shared" si="37"/>
        <v>0</v>
      </c>
      <c r="R837" s="335" t="str">
        <f>VLOOKUP(F837,'3-Productie normen'!A:P,16,FALSE)</f>
        <v>B</v>
      </c>
      <c r="S837" s="335"/>
      <c r="U837" s="336">
        <f t="shared" si="38"/>
        <v>3935.9999999999995</v>
      </c>
      <c r="V837" s="2"/>
    </row>
    <row r="838" spans="1:22" ht="14.1" customHeight="1">
      <c r="A838" s="75">
        <v>838</v>
      </c>
      <c r="B838" s="72" t="s">
        <v>44</v>
      </c>
      <c r="C838" s="539" t="s">
        <v>1155</v>
      </c>
      <c r="D838" s="415" t="s">
        <v>1217</v>
      </c>
      <c r="E838" s="72" t="s">
        <v>1218</v>
      </c>
      <c r="F838" s="72" t="s">
        <v>88</v>
      </c>
      <c r="G838" s="72" t="s">
        <v>241</v>
      </c>
      <c r="H838" s="482" t="s">
        <v>197</v>
      </c>
      <c r="I838" s="537">
        <v>21.9</v>
      </c>
      <c r="J838" s="526"/>
      <c r="K838" s="333">
        <f t="shared" si="36"/>
        <v>120</v>
      </c>
      <c r="L838" s="534">
        <v>120</v>
      </c>
      <c r="M838" s="540"/>
      <c r="N838" s="247" t="e">
        <f>IF(L838="nio",0,IF(L838&gt;0,L838*I838/P838,0))*VLOOKUP(B838,'2-Kosten per locatie'!$A$14:$C$31,3,FALSE)</f>
        <v>#DIV/0!</v>
      </c>
      <c r="O838" s="247">
        <f>IF(M838&gt;0,M838*I838/Q838,0)*VLOOKUP(B838,'2-Kosten per locatie'!$A$14:$C$31,3,FALSE)</f>
        <v>0</v>
      </c>
      <c r="P838" s="334">
        <f>IF(L838="nio",0,IF(L838&gt;0,VLOOKUP(F838,'3-Productie normen'!A:O,VLOOKUP(L838,'3-Productie normen'!$B$38:$C$48,2,FALSE),FALSE)))</f>
        <v>0</v>
      </c>
      <c r="Q838" s="334">
        <f t="shared" si="37"/>
        <v>0</v>
      </c>
      <c r="R838" s="335" t="str">
        <f>VLOOKUP(F838,'3-Productie normen'!A:P,16,FALSE)</f>
        <v>B</v>
      </c>
      <c r="S838" s="335"/>
      <c r="U838" s="336">
        <f t="shared" si="38"/>
        <v>2628</v>
      </c>
      <c r="V838" s="2"/>
    </row>
    <row r="839" spans="1:22" ht="14.1" customHeight="1">
      <c r="A839" s="75">
        <v>839</v>
      </c>
      <c r="B839" s="72" t="s">
        <v>44</v>
      </c>
      <c r="C839" s="539" t="s">
        <v>1155</v>
      </c>
      <c r="D839" s="415" t="s">
        <v>1219</v>
      </c>
      <c r="E839" s="72" t="s">
        <v>1220</v>
      </c>
      <c r="F839" s="300" t="s">
        <v>111</v>
      </c>
      <c r="G839" s="72" t="s">
        <v>139</v>
      </c>
      <c r="H839" s="482" t="s">
        <v>139</v>
      </c>
      <c r="I839" s="537">
        <v>69.599999999999994</v>
      </c>
      <c r="J839" s="526"/>
      <c r="K839" s="333">
        <f t="shared" si="36"/>
        <v>0</v>
      </c>
      <c r="L839" s="534" t="s">
        <v>148</v>
      </c>
      <c r="M839" s="540"/>
      <c r="N839" s="247">
        <f>IF(L839="nio",0,IF(L839&gt;0,L839*I839/P839,0))*VLOOKUP(B839,'2-Kosten per locatie'!$A$14:$C$31,3,FALSE)</f>
        <v>0</v>
      </c>
      <c r="O839" s="247">
        <f>IF(M839&gt;0,M839*I839/Q839,0)*VLOOKUP(B839,'2-Kosten per locatie'!$A$14:$C$31,3,FALSE)</f>
        <v>0</v>
      </c>
      <c r="P839" s="334">
        <f>IF(L839="nio",0,IF(L839&gt;0,VLOOKUP(F839,'3-Productie normen'!A:O,VLOOKUP(L839,'3-Productie normen'!$B$38:$C$48,2,FALSE),FALSE)))</f>
        <v>0</v>
      </c>
      <c r="Q839" s="334">
        <f t="shared" si="37"/>
        <v>0</v>
      </c>
      <c r="R839" s="335" t="str">
        <f>VLOOKUP(F839,'3-Productie normen'!A:P,16,FALSE)</f>
        <v>nvt</v>
      </c>
      <c r="S839" s="335"/>
      <c r="U839" s="336">
        <f t="shared" si="38"/>
        <v>0</v>
      </c>
      <c r="V839" s="2"/>
    </row>
    <row r="840" spans="1:22" ht="14.1" customHeight="1">
      <c r="A840" s="75">
        <v>840</v>
      </c>
      <c r="B840" s="72" t="s">
        <v>44</v>
      </c>
      <c r="C840" s="539" t="s">
        <v>1155</v>
      </c>
      <c r="D840" s="415" t="s">
        <v>1221</v>
      </c>
      <c r="E840" s="72" t="s">
        <v>941</v>
      </c>
      <c r="F840" s="300" t="s">
        <v>88</v>
      </c>
      <c r="G840" s="72" t="s">
        <v>139</v>
      </c>
      <c r="H840" s="482" t="s">
        <v>139</v>
      </c>
      <c r="I840" s="537">
        <v>66.7</v>
      </c>
      <c r="J840" s="526"/>
      <c r="K840" s="333">
        <f t="shared" ref="K840:K903" si="39">SUM(L840:M840)</f>
        <v>120</v>
      </c>
      <c r="L840" s="534">
        <v>120</v>
      </c>
      <c r="M840" s="540"/>
      <c r="N840" s="247" t="e">
        <f>IF(L840="nio",0,IF(L840&gt;0,L840*I840/P840,0))*VLOOKUP(B840,'2-Kosten per locatie'!$A$14:$C$31,3,FALSE)</f>
        <v>#DIV/0!</v>
      </c>
      <c r="O840" s="247">
        <f>IF(M840&gt;0,M840*I840/Q840,0)*VLOOKUP(B840,'2-Kosten per locatie'!$A$14:$C$31,3,FALSE)</f>
        <v>0</v>
      </c>
      <c r="P840" s="334">
        <f>IF(L840="nio",0,IF(L840&gt;0,VLOOKUP(F840,'3-Productie normen'!A:O,VLOOKUP(L840,'3-Productie normen'!$B$38:$C$48,2,FALSE),FALSE)))</f>
        <v>0</v>
      </c>
      <c r="Q840" s="334">
        <f t="shared" ref="Q840:Q903" si="40">IF(M840&gt;0,P840*$Q$8,0)</f>
        <v>0</v>
      </c>
      <c r="R840" s="335" t="str">
        <f>VLOOKUP(F840,'3-Productie normen'!A:P,16,FALSE)</f>
        <v>B</v>
      </c>
      <c r="S840" s="335"/>
      <c r="U840" s="336">
        <f t="shared" ref="U840:U903" si="41">K840*I840</f>
        <v>8004</v>
      </c>
      <c r="V840" s="2"/>
    </row>
    <row r="841" spans="1:22" ht="14.1" customHeight="1">
      <c r="A841" s="75">
        <v>841</v>
      </c>
      <c r="B841" s="72" t="s">
        <v>44</v>
      </c>
      <c r="C841" s="539" t="s">
        <v>1155</v>
      </c>
      <c r="D841" s="415" t="s">
        <v>1222</v>
      </c>
      <c r="E841" s="72" t="s">
        <v>887</v>
      </c>
      <c r="F841" s="300" t="s">
        <v>111</v>
      </c>
      <c r="G841" s="72" t="s">
        <v>187</v>
      </c>
      <c r="H841" s="482" t="s">
        <v>197</v>
      </c>
      <c r="I841" s="537">
        <v>2.2000000000000002</v>
      </c>
      <c r="J841" s="526"/>
      <c r="K841" s="333">
        <f t="shared" si="39"/>
        <v>0</v>
      </c>
      <c r="L841" s="534" t="s">
        <v>148</v>
      </c>
      <c r="M841" s="540"/>
      <c r="N841" s="247">
        <f>IF(L841="nio",0,IF(L841&gt;0,L841*I841/P841,0))*VLOOKUP(B841,'2-Kosten per locatie'!$A$14:$C$31,3,FALSE)</f>
        <v>0</v>
      </c>
      <c r="O841" s="247">
        <f>IF(M841&gt;0,M841*I841/Q841,0)*VLOOKUP(B841,'2-Kosten per locatie'!$A$14:$C$31,3,FALSE)</f>
        <v>0</v>
      </c>
      <c r="P841" s="334">
        <f>IF(L841="nio",0,IF(L841&gt;0,VLOOKUP(F841,'3-Productie normen'!A:O,VLOOKUP(L841,'3-Productie normen'!$B$38:$C$48,2,FALSE),FALSE)))</f>
        <v>0</v>
      </c>
      <c r="Q841" s="334">
        <f t="shared" si="40"/>
        <v>0</v>
      </c>
      <c r="R841" s="335" t="str">
        <f>VLOOKUP(F841,'3-Productie normen'!A:P,16,FALSE)</f>
        <v>nvt</v>
      </c>
      <c r="S841" s="335"/>
      <c r="U841" s="336">
        <f t="shared" si="41"/>
        <v>0</v>
      </c>
      <c r="V841" s="2"/>
    </row>
    <row r="842" spans="1:22" ht="14.1" customHeight="1">
      <c r="A842" s="75">
        <v>842</v>
      </c>
      <c r="B842" s="72" t="s">
        <v>44</v>
      </c>
      <c r="C842" s="539" t="s">
        <v>1155</v>
      </c>
      <c r="D842" s="415" t="s">
        <v>1223</v>
      </c>
      <c r="E842" s="72" t="s">
        <v>1224</v>
      </c>
      <c r="F842" s="300" t="s">
        <v>111</v>
      </c>
      <c r="G842" s="72" t="s">
        <v>187</v>
      </c>
      <c r="H842" s="482" t="s">
        <v>197</v>
      </c>
      <c r="I842" s="537">
        <v>64.599999999999994</v>
      </c>
      <c r="J842" s="526"/>
      <c r="K842" s="333">
        <f t="shared" si="39"/>
        <v>0</v>
      </c>
      <c r="L842" s="534" t="s">
        <v>148</v>
      </c>
      <c r="M842" s="540"/>
      <c r="N842" s="247">
        <f>IF(L842="nio",0,IF(L842&gt;0,L842*I842/P842,0))*VLOOKUP(B842,'2-Kosten per locatie'!$A$14:$C$31,3,FALSE)</f>
        <v>0</v>
      </c>
      <c r="O842" s="247">
        <f>IF(M842&gt;0,M842*I842/Q842,0)*VLOOKUP(B842,'2-Kosten per locatie'!$A$14:$C$31,3,FALSE)</f>
        <v>0</v>
      </c>
      <c r="P842" s="334">
        <f>IF(L842="nio",0,IF(L842&gt;0,VLOOKUP(F842,'3-Productie normen'!A:O,VLOOKUP(L842,'3-Productie normen'!$B$38:$C$48,2,FALSE),FALSE)))</f>
        <v>0</v>
      </c>
      <c r="Q842" s="334">
        <f t="shared" si="40"/>
        <v>0</v>
      </c>
      <c r="R842" s="335" t="str">
        <f>VLOOKUP(F842,'3-Productie normen'!A:P,16,FALSE)</f>
        <v>nvt</v>
      </c>
      <c r="S842" s="335"/>
      <c r="U842" s="336">
        <f t="shared" si="41"/>
        <v>0</v>
      </c>
      <c r="V842" s="2"/>
    </row>
    <row r="843" spans="1:22" ht="14.1" customHeight="1">
      <c r="A843" s="75">
        <v>843</v>
      </c>
      <c r="B843" s="72" t="s">
        <v>44</v>
      </c>
      <c r="C843" s="539" t="s">
        <v>1155</v>
      </c>
      <c r="D843" s="415" t="s">
        <v>1225</v>
      </c>
      <c r="E843" s="72" t="s">
        <v>633</v>
      </c>
      <c r="F843" s="300" t="s">
        <v>111</v>
      </c>
      <c r="G843" s="72" t="s">
        <v>312</v>
      </c>
      <c r="H843" s="482" t="s">
        <v>139</v>
      </c>
      <c r="I843" s="537">
        <v>18.8</v>
      </c>
      <c r="J843" s="526"/>
      <c r="K843" s="333">
        <f t="shared" si="39"/>
        <v>0</v>
      </c>
      <c r="L843" s="534" t="s">
        <v>148</v>
      </c>
      <c r="M843" s="540"/>
      <c r="N843" s="247">
        <f>IF(L843="nio",0,IF(L843&gt;0,L843*I843/P843,0))*VLOOKUP(B843,'2-Kosten per locatie'!$A$14:$C$31,3,FALSE)</f>
        <v>0</v>
      </c>
      <c r="O843" s="247">
        <f>IF(M843&gt;0,M843*I843/Q843,0)*VLOOKUP(B843,'2-Kosten per locatie'!$A$14:$C$31,3,FALSE)</f>
        <v>0</v>
      </c>
      <c r="P843" s="334">
        <f>IF(L843="nio",0,IF(L843&gt;0,VLOOKUP(F843,'3-Productie normen'!A:O,VLOOKUP(L843,'3-Productie normen'!$B$38:$C$48,2,FALSE),FALSE)))</f>
        <v>0</v>
      </c>
      <c r="Q843" s="334">
        <f t="shared" si="40"/>
        <v>0</v>
      </c>
      <c r="R843" s="335" t="str">
        <f>VLOOKUP(F843,'3-Productie normen'!A:P,16,FALSE)</f>
        <v>nvt</v>
      </c>
      <c r="S843" s="335"/>
      <c r="U843" s="336">
        <f t="shared" si="41"/>
        <v>0</v>
      </c>
      <c r="V843" s="2"/>
    </row>
    <row r="844" spans="1:22" ht="14.1" customHeight="1">
      <c r="A844" s="75">
        <v>844</v>
      </c>
      <c r="B844" s="72" t="s">
        <v>44</v>
      </c>
      <c r="C844" s="539" t="s">
        <v>1155</v>
      </c>
      <c r="D844" s="415" t="s">
        <v>1226</v>
      </c>
      <c r="E844" s="72" t="s">
        <v>887</v>
      </c>
      <c r="F844" s="300" t="s">
        <v>111</v>
      </c>
      <c r="G844" s="72" t="s">
        <v>312</v>
      </c>
      <c r="H844" s="482" t="s">
        <v>139</v>
      </c>
      <c r="I844" s="537">
        <v>4.9000000000000004</v>
      </c>
      <c r="J844" s="526"/>
      <c r="K844" s="333">
        <f t="shared" si="39"/>
        <v>0</v>
      </c>
      <c r="L844" s="534" t="s">
        <v>148</v>
      </c>
      <c r="M844" s="540"/>
      <c r="N844" s="247">
        <f>IF(L844="nio",0,IF(L844&gt;0,L844*I844/P844,0))*VLOOKUP(B844,'2-Kosten per locatie'!$A$14:$C$31,3,FALSE)</f>
        <v>0</v>
      </c>
      <c r="O844" s="247">
        <f>IF(M844&gt;0,M844*I844/Q844,0)*VLOOKUP(B844,'2-Kosten per locatie'!$A$14:$C$31,3,FALSE)</f>
        <v>0</v>
      </c>
      <c r="P844" s="334">
        <f>IF(L844="nio",0,IF(L844&gt;0,VLOOKUP(F844,'3-Productie normen'!A:O,VLOOKUP(L844,'3-Productie normen'!$B$38:$C$48,2,FALSE),FALSE)))</f>
        <v>0</v>
      </c>
      <c r="Q844" s="334">
        <f t="shared" si="40"/>
        <v>0</v>
      </c>
      <c r="R844" s="335" t="str">
        <f>VLOOKUP(F844,'3-Productie normen'!A:P,16,FALSE)</f>
        <v>nvt</v>
      </c>
      <c r="S844" s="335"/>
      <c r="U844" s="336">
        <f t="shared" si="41"/>
        <v>0</v>
      </c>
      <c r="V844" s="2"/>
    </row>
    <row r="845" spans="1:22" ht="14.1" customHeight="1">
      <c r="A845" s="75">
        <v>845</v>
      </c>
      <c r="B845" s="72" t="s">
        <v>44</v>
      </c>
      <c r="C845" s="539" t="s">
        <v>1155</v>
      </c>
      <c r="D845" s="415" t="s">
        <v>1227</v>
      </c>
      <c r="E845" s="72" t="s">
        <v>832</v>
      </c>
      <c r="F845" s="300" t="s">
        <v>111</v>
      </c>
      <c r="G845" s="72" t="s">
        <v>205</v>
      </c>
      <c r="H845" s="482" t="s">
        <v>197</v>
      </c>
      <c r="I845" s="537">
        <v>0</v>
      </c>
      <c r="J845" s="526"/>
      <c r="K845" s="333">
        <f t="shared" si="39"/>
        <v>0</v>
      </c>
      <c r="L845" s="534" t="s">
        <v>148</v>
      </c>
      <c r="M845" s="540"/>
      <c r="N845" s="247">
        <f>IF(L845="nio",0,IF(L845&gt;0,L845*I845/P845,0))*VLOOKUP(B845,'2-Kosten per locatie'!$A$14:$C$31,3,FALSE)</f>
        <v>0</v>
      </c>
      <c r="O845" s="247">
        <f>IF(M845&gt;0,M845*I845/Q845,0)*VLOOKUP(B845,'2-Kosten per locatie'!$A$14:$C$31,3,FALSE)</f>
        <v>0</v>
      </c>
      <c r="P845" s="334">
        <f>IF(L845="nio",0,IF(L845&gt;0,VLOOKUP(F845,'3-Productie normen'!A:O,VLOOKUP(L845,'3-Productie normen'!$B$38:$C$48,2,FALSE),FALSE)))</f>
        <v>0</v>
      </c>
      <c r="Q845" s="334">
        <f t="shared" si="40"/>
        <v>0</v>
      </c>
      <c r="R845" s="335" t="str">
        <f>VLOOKUP(F845,'3-Productie normen'!A:P,16,FALSE)</f>
        <v>nvt</v>
      </c>
      <c r="S845" s="335"/>
      <c r="U845" s="336">
        <f t="shared" si="41"/>
        <v>0</v>
      </c>
      <c r="V845" s="2"/>
    </row>
    <row r="846" spans="1:22" ht="14.1" customHeight="1">
      <c r="A846" s="75">
        <v>846</v>
      </c>
      <c r="B846" s="72" t="s">
        <v>44</v>
      </c>
      <c r="C846" s="539" t="s">
        <v>1155</v>
      </c>
      <c r="D846" s="415" t="s">
        <v>1228</v>
      </c>
      <c r="E846" s="72" t="s">
        <v>832</v>
      </c>
      <c r="F846" s="300" t="s">
        <v>111</v>
      </c>
      <c r="G846" s="72" t="s">
        <v>205</v>
      </c>
      <c r="H846" s="482" t="s">
        <v>197</v>
      </c>
      <c r="I846" s="537">
        <v>0</v>
      </c>
      <c r="J846" s="526"/>
      <c r="K846" s="333">
        <f t="shared" si="39"/>
        <v>0</v>
      </c>
      <c r="L846" s="534" t="s">
        <v>148</v>
      </c>
      <c r="M846" s="534"/>
      <c r="N846" s="247">
        <f>IF(L846="nio",0,IF(L846&gt;0,L846*I846/P846,0))*VLOOKUP(B846,'2-Kosten per locatie'!$A$14:$C$31,3,FALSE)</f>
        <v>0</v>
      </c>
      <c r="O846" s="247">
        <f>IF(M846&gt;0,M846*I846/Q846,0)*VLOOKUP(B846,'2-Kosten per locatie'!$A$14:$C$31,3,FALSE)</f>
        <v>0</v>
      </c>
      <c r="P846" s="334">
        <f>IF(L846="nio",0,IF(L846&gt;0,VLOOKUP(F846,'3-Productie normen'!A:O,VLOOKUP(L846,'3-Productie normen'!$B$38:$C$48,2,FALSE),FALSE)))</f>
        <v>0</v>
      </c>
      <c r="Q846" s="334">
        <f t="shared" si="40"/>
        <v>0</v>
      </c>
      <c r="R846" s="335" t="str">
        <f>VLOOKUP(F846,'3-Productie normen'!A:P,16,FALSE)</f>
        <v>nvt</v>
      </c>
      <c r="S846" s="335"/>
      <c r="U846" s="336">
        <f t="shared" si="41"/>
        <v>0</v>
      </c>
      <c r="V846" s="2"/>
    </row>
    <row r="847" spans="1:22" ht="14.1" customHeight="1">
      <c r="A847" s="75">
        <v>847</v>
      </c>
      <c r="B847" s="72" t="s">
        <v>44</v>
      </c>
      <c r="C847" s="539" t="s">
        <v>1155</v>
      </c>
      <c r="D847" s="415" t="s">
        <v>1229</v>
      </c>
      <c r="E847" s="72" t="s">
        <v>832</v>
      </c>
      <c r="F847" s="300" t="s">
        <v>111</v>
      </c>
      <c r="G847" s="72" t="s">
        <v>205</v>
      </c>
      <c r="H847" s="482" t="s">
        <v>197</v>
      </c>
      <c r="I847" s="537">
        <v>0</v>
      </c>
      <c r="J847" s="526"/>
      <c r="K847" s="333">
        <f t="shared" si="39"/>
        <v>0</v>
      </c>
      <c r="L847" s="534" t="s">
        <v>148</v>
      </c>
      <c r="M847" s="534"/>
      <c r="N847" s="247">
        <f>IF(L847="nio",0,IF(L847&gt;0,L847*I847/P847,0))*VLOOKUP(B847,'2-Kosten per locatie'!$A$14:$C$31,3,FALSE)</f>
        <v>0</v>
      </c>
      <c r="O847" s="247">
        <f>IF(M847&gt;0,M847*I847/Q847,0)*VLOOKUP(B847,'2-Kosten per locatie'!$A$14:$C$31,3,FALSE)</f>
        <v>0</v>
      </c>
      <c r="P847" s="334">
        <f>IF(L847="nio",0,IF(L847&gt;0,VLOOKUP(F847,'3-Productie normen'!A:O,VLOOKUP(L847,'3-Productie normen'!$B$38:$C$48,2,FALSE),FALSE)))</f>
        <v>0</v>
      </c>
      <c r="Q847" s="334">
        <f t="shared" si="40"/>
        <v>0</v>
      </c>
      <c r="R847" s="335" t="str">
        <f>VLOOKUP(F847,'3-Productie normen'!A:P,16,FALSE)</f>
        <v>nvt</v>
      </c>
      <c r="S847" s="335"/>
      <c r="U847" s="336">
        <f t="shared" si="41"/>
        <v>0</v>
      </c>
      <c r="V847" s="2"/>
    </row>
    <row r="848" spans="1:22" ht="14.1" customHeight="1">
      <c r="A848" s="75">
        <v>848</v>
      </c>
      <c r="B848" s="72" t="s">
        <v>46</v>
      </c>
      <c r="C848" s="539" t="s">
        <v>136</v>
      </c>
      <c r="D848" s="415" t="s">
        <v>137</v>
      </c>
      <c r="E848" s="72" t="s">
        <v>580</v>
      </c>
      <c r="F848" s="300" t="s">
        <v>110</v>
      </c>
      <c r="G848" s="72" t="s">
        <v>139</v>
      </c>
      <c r="H848" s="482" t="s">
        <v>139</v>
      </c>
      <c r="I848" s="537">
        <v>22</v>
      </c>
      <c r="J848" s="526"/>
      <c r="K848" s="333">
        <f t="shared" si="39"/>
        <v>200</v>
      </c>
      <c r="L848" s="534">
        <v>200</v>
      </c>
      <c r="M848" s="534"/>
      <c r="N848" s="247" t="e">
        <f>IF(L848="nio",0,IF(L848&gt;0,L848*I848/P848,0))*VLOOKUP(B848,'2-Kosten per locatie'!$A$14:$C$31,3,FALSE)</f>
        <v>#DIV/0!</v>
      </c>
      <c r="O848" s="247">
        <f>IF(M848&gt;0,M848*I848/Q848,0)*VLOOKUP(B848,'2-Kosten per locatie'!$A$14:$C$31,3,FALSE)</f>
        <v>0</v>
      </c>
      <c r="P848" s="334">
        <f>IF(L848="nio",0,IF(L848&gt;0,VLOOKUP(F848,'3-Productie normen'!A:O,VLOOKUP(L848,'3-Productie normen'!$B$38:$C$48,2,FALSE),FALSE)))</f>
        <v>0</v>
      </c>
      <c r="Q848" s="334">
        <f t="shared" si="40"/>
        <v>0</v>
      </c>
      <c r="R848" s="335" t="str">
        <f>VLOOKUP(F848,'3-Productie normen'!A:P,16,FALSE)</f>
        <v>B</v>
      </c>
      <c r="S848" s="335"/>
      <c r="U848" s="336">
        <f t="shared" si="41"/>
        <v>4400</v>
      </c>
      <c r="V848" s="2"/>
    </row>
    <row r="849" spans="1:22" ht="14.1" customHeight="1">
      <c r="A849" s="75">
        <v>849</v>
      </c>
      <c r="B849" s="72" t="s">
        <v>46</v>
      </c>
      <c r="C849" s="539" t="s">
        <v>136</v>
      </c>
      <c r="D849" s="415" t="s">
        <v>140</v>
      </c>
      <c r="E849" s="72" t="s">
        <v>1230</v>
      </c>
      <c r="F849" s="72" t="s">
        <v>110</v>
      </c>
      <c r="G849" s="72" t="s">
        <v>139</v>
      </c>
      <c r="H849" s="482" t="s">
        <v>139</v>
      </c>
      <c r="I849" s="537">
        <v>28</v>
      </c>
      <c r="J849" s="526"/>
      <c r="K849" s="333">
        <f t="shared" si="39"/>
        <v>200</v>
      </c>
      <c r="L849" s="534">
        <v>200</v>
      </c>
      <c r="M849" s="534"/>
      <c r="N849" s="247" t="e">
        <f>IF(L849="nio",0,IF(L849&gt;0,L849*I849/P849,0))*VLOOKUP(B849,'2-Kosten per locatie'!$A$14:$C$31,3,FALSE)</f>
        <v>#DIV/0!</v>
      </c>
      <c r="O849" s="247">
        <f>IF(M849&gt;0,M849*I849/Q849,0)*VLOOKUP(B849,'2-Kosten per locatie'!$A$14:$C$31,3,FALSE)</f>
        <v>0</v>
      </c>
      <c r="P849" s="334">
        <f>IF(L849="nio",0,IF(L849&gt;0,VLOOKUP(F849,'3-Productie normen'!A:O,VLOOKUP(L849,'3-Productie normen'!$B$38:$C$48,2,FALSE),FALSE)))</f>
        <v>0</v>
      </c>
      <c r="Q849" s="334">
        <f t="shared" si="40"/>
        <v>0</v>
      </c>
      <c r="R849" s="335" t="str">
        <f>VLOOKUP(F849,'3-Productie normen'!A:P,16,FALSE)</f>
        <v>B</v>
      </c>
      <c r="S849" s="335"/>
      <c r="U849" s="336">
        <f t="shared" si="41"/>
        <v>5600</v>
      </c>
      <c r="V849" s="2"/>
    </row>
    <row r="850" spans="1:22" ht="14.1" customHeight="1">
      <c r="A850" s="75">
        <v>850</v>
      </c>
      <c r="B850" s="72" t="s">
        <v>46</v>
      </c>
      <c r="C850" s="539" t="s">
        <v>136</v>
      </c>
      <c r="D850" s="415" t="s">
        <v>141</v>
      </c>
      <c r="E850" s="72" t="s">
        <v>633</v>
      </c>
      <c r="F850" s="72" t="s">
        <v>97</v>
      </c>
      <c r="G850" s="72" t="s">
        <v>139</v>
      </c>
      <c r="H850" s="482" t="s">
        <v>139</v>
      </c>
      <c r="I850" s="537">
        <v>50</v>
      </c>
      <c r="J850" s="526"/>
      <c r="K850" s="333">
        <f t="shared" si="39"/>
        <v>200</v>
      </c>
      <c r="L850" s="534">
        <v>200</v>
      </c>
      <c r="M850" s="534"/>
      <c r="N850" s="247" t="e">
        <f>IF(L850="nio",0,IF(L850&gt;0,L850*I850/P850,0))*VLOOKUP(B850,'2-Kosten per locatie'!$A$14:$C$31,3,FALSE)</f>
        <v>#DIV/0!</v>
      </c>
      <c r="O850" s="247">
        <f>IF(M850&gt;0,M850*I850/Q850,0)*VLOOKUP(B850,'2-Kosten per locatie'!$A$14:$C$31,3,FALSE)</f>
        <v>0</v>
      </c>
      <c r="P850" s="334">
        <f>IF(L850="nio",0,IF(L850&gt;0,VLOOKUP(F850,'3-Productie normen'!A:O,VLOOKUP(L850,'3-Productie normen'!$B$38:$C$48,2,FALSE),FALSE)))</f>
        <v>0</v>
      </c>
      <c r="Q850" s="334">
        <f t="shared" si="40"/>
        <v>0</v>
      </c>
      <c r="R850" s="335" t="str">
        <f>VLOOKUP(F850,'3-Productie normen'!A:P,16,FALSE)</f>
        <v>V</v>
      </c>
      <c r="S850" s="335"/>
      <c r="U850" s="336">
        <f t="shared" si="41"/>
        <v>10000</v>
      </c>
      <c r="V850" s="2"/>
    </row>
    <row r="851" spans="1:22" ht="14.1" customHeight="1">
      <c r="A851" s="75">
        <v>851</v>
      </c>
      <c r="B851" s="72" t="s">
        <v>46</v>
      </c>
      <c r="C851" s="539" t="s">
        <v>136</v>
      </c>
      <c r="D851" s="415" t="s">
        <v>143</v>
      </c>
      <c r="E851" s="72" t="s">
        <v>592</v>
      </c>
      <c r="F851" s="72" t="s">
        <v>100</v>
      </c>
      <c r="G851" s="72" t="s">
        <v>139</v>
      </c>
      <c r="H851" s="482" t="s">
        <v>139</v>
      </c>
      <c r="I851" s="537">
        <v>32</v>
      </c>
      <c r="J851" s="526"/>
      <c r="K851" s="333">
        <f t="shared" si="39"/>
        <v>200</v>
      </c>
      <c r="L851" s="534">
        <v>200</v>
      </c>
      <c r="M851" s="534"/>
      <c r="N851" s="247" t="e">
        <f>IF(L851="nio",0,IF(L851&gt;0,L851*I851/P851,0))*VLOOKUP(B851,'2-Kosten per locatie'!$A$14:$C$31,3,FALSE)</f>
        <v>#DIV/0!</v>
      </c>
      <c r="O851" s="247">
        <f>IF(M851&gt;0,M851*I851/Q851,0)*VLOOKUP(B851,'2-Kosten per locatie'!$A$14:$C$31,3,FALSE)</f>
        <v>0</v>
      </c>
      <c r="P851" s="334">
        <f>IF(L851="nio",0,IF(L851&gt;0,VLOOKUP(F851,'3-Productie normen'!A:O,VLOOKUP(L851,'3-Productie normen'!$B$38:$C$48,2,FALSE),FALSE)))</f>
        <v>0</v>
      </c>
      <c r="Q851" s="334">
        <f t="shared" si="40"/>
        <v>0</v>
      </c>
      <c r="R851" s="335" t="str">
        <f>VLOOKUP(F851,'3-Productie normen'!A:P,16,FALSE)</f>
        <v>L</v>
      </c>
      <c r="S851" s="335"/>
      <c r="U851" s="336">
        <f t="shared" si="41"/>
        <v>6400</v>
      </c>
      <c r="V851" s="2"/>
    </row>
    <row r="852" spans="1:22" ht="14.1" customHeight="1">
      <c r="A852" s="75">
        <v>852</v>
      </c>
      <c r="B852" s="72" t="s">
        <v>46</v>
      </c>
      <c r="C852" s="539" t="s">
        <v>136</v>
      </c>
      <c r="D852" s="415" t="s">
        <v>144</v>
      </c>
      <c r="E852" s="72" t="s">
        <v>592</v>
      </c>
      <c r="F852" s="72" t="s">
        <v>100</v>
      </c>
      <c r="G852" s="72" t="s">
        <v>139</v>
      </c>
      <c r="H852" s="482" t="s">
        <v>139</v>
      </c>
      <c r="I852" s="537">
        <v>32</v>
      </c>
      <c r="J852" s="526"/>
      <c r="K852" s="333">
        <f t="shared" si="39"/>
        <v>200</v>
      </c>
      <c r="L852" s="534">
        <v>200</v>
      </c>
      <c r="M852" s="534"/>
      <c r="N852" s="247" t="e">
        <f>IF(L852="nio",0,IF(L852&gt;0,L852*I852/P852,0))*VLOOKUP(B852,'2-Kosten per locatie'!$A$14:$C$31,3,FALSE)</f>
        <v>#DIV/0!</v>
      </c>
      <c r="O852" s="247">
        <f>IF(M852&gt;0,M852*I852/Q852,0)*VLOOKUP(B852,'2-Kosten per locatie'!$A$14:$C$31,3,FALSE)</f>
        <v>0</v>
      </c>
      <c r="P852" s="334">
        <f>IF(L852="nio",0,IF(L852&gt;0,VLOOKUP(F852,'3-Productie normen'!A:O,VLOOKUP(L852,'3-Productie normen'!$B$38:$C$48,2,FALSE),FALSE)))</f>
        <v>0</v>
      </c>
      <c r="Q852" s="334">
        <f t="shared" si="40"/>
        <v>0</v>
      </c>
      <c r="R852" s="335" t="str">
        <f>VLOOKUP(F852,'3-Productie normen'!A:P,16,FALSE)</f>
        <v>L</v>
      </c>
      <c r="S852" s="335"/>
      <c r="U852" s="336">
        <f t="shared" si="41"/>
        <v>6400</v>
      </c>
      <c r="V852" s="2"/>
    </row>
    <row r="853" spans="1:22" ht="14.1" customHeight="1">
      <c r="A853" s="75">
        <v>853</v>
      </c>
      <c r="B853" s="72" t="s">
        <v>46</v>
      </c>
      <c r="C853" s="539" t="s">
        <v>136</v>
      </c>
      <c r="D853" s="415" t="s">
        <v>145</v>
      </c>
      <c r="E853" s="72" t="s">
        <v>592</v>
      </c>
      <c r="F853" s="72" t="s">
        <v>100</v>
      </c>
      <c r="G853" s="72" t="s">
        <v>241</v>
      </c>
      <c r="H853" s="482" t="s">
        <v>197</v>
      </c>
      <c r="I853" s="537">
        <v>58</v>
      </c>
      <c r="J853" s="526"/>
      <c r="K853" s="333">
        <f t="shared" si="39"/>
        <v>200</v>
      </c>
      <c r="L853" s="534">
        <v>200</v>
      </c>
      <c r="M853" s="534"/>
      <c r="N853" s="247" t="e">
        <f>IF(L853="nio",0,IF(L853&gt;0,L853*I853/P853,0))*VLOOKUP(B853,'2-Kosten per locatie'!$A$14:$C$31,3,FALSE)</f>
        <v>#DIV/0!</v>
      </c>
      <c r="O853" s="247">
        <f>IF(M853&gt;0,M853*I853/Q853,0)*VLOOKUP(B853,'2-Kosten per locatie'!$A$14:$C$31,3,FALSE)</f>
        <v>0</v>
      </c>
      <c r="P853" s="334">
        <f>IF(L853="nio",0,IF(L853&gt;0,VLOOKUP(F853,'3-Productie normen'!A:O,VLOOKUP(L853,'3-Productie normen'!$B$38:$C$48,2,FALSE),FALSE)))</f>
        <v>0</v>
      </c>
      <c r="Q853" s="334">
        <f t="shared" si="40"/>
        <v>0</v>
      </c>
      <c r="R853" s="335" t="str">
        <f>VLOOKUP(F853,'3-Productie normen'!A:P,16,FALSE)</f>
        <v>L</v>
      </c>
      <c r="S853" s="335"/>
      <c r="U853" s="336">
        <f t="shared" si="41"/>
        <v>11600</v>
      </c>
      <c r="V853" s="2"/>
    </row>
    <row r="854" spans="1:22" ht="14.1" customHeight="1">
      <c r="A854" s="75">
        <v>854</v>
      </c>
      <c r="B854" s="72" t="s">
        <v>46</v>
      </c>
      <c r="C854" s="539" t="s">
        <v>136</v>
      </c>
      <c r="D854" s="415" t="s">
        <v>149</v>
      </c>
      <c r="E854" s="72" t="s">
        <v>887</v>
      </c>
      <c r="F854" s="72" t="s">
        <v>88</v>
      </c>
      <c r="G854" s="72" t="s">
        <v>237</v>
      </c>
      <c r="H854" s="482" t="s">
        <v>238</v>
      </c>
      <c r="I854" s="537">
        <v>32</v>
      </c>
      <c r="J854" s="526"/>
      <c r="K854" s="333">
        <f t="shared" si="39"/>
        <v>120</v>
      </c>
      <c r="L854" s="534">
        <v>120</v>
      </c>
      <c r="M854" s="534"/>
      <c r="N854" s="247" t="e">
        <f>IF(L854="nio",0,IF(L854&gt;0,L854*I854/P854,0))*VLOOKUP(B854,'2-Kosten per locatie'!$A$14:$C$31,3,FALSE)</f>
        <v>#DIV/0!</v>
      </c>
      <c r="O854" s="247">
        <f>IF(M854&gt;0,M854*I854/Q854,0)*VLOOKUP(B854,'2-Kosten per locatie'!$A$14:$C$31,3,FALSE)</f>
        <v>0</v>
      </c>
      <c r="P854" s="334">
        <f>IF(L854="nio",0,IF(L854&gt;0,VLOOKUP(F854,'3-Productie normen'!A:O,VLOOKUP(L854,'3-Productie normen'!$B$38:$C$48,2,FALSE),FALSE)))</f>
        <v>0</v>
      </c>
      <c r="Q854" s="334">
        <f t="shared" si="40"/>
        <v>0</v>
      </c>
      <c r="R854" s="335" t="str">
        <f>VLOOKUP(F854,'3-Productie normen'!A:P,16,FALSE)</f>
        <v>B</v>
      </c>
      <c r="S854" s="335"/>
      <c r="U854" s="336">
        <f t="shared" si="41"/>
        <v>3840</v>
      </c>
      <c r="V854" s="2"/>
    </row>
    <row r="855" spans="1:22" ht="14.1" customHeight="1">
      <c r="A855" s="75">
        <v>855</v>
      </c>
      <c r="B855" s="72" t="s">
        <v>46</v>
      </c>
      <c r="C855" s="539" t="s">
        <v>136</v>
      </c>
      <c r="D855" s="415" t="s">
        <v>150</v>
      </c>
      <c r="E855" s="72" t="s">
        <v>663</v>
      </c>
      <c r="F855" s="72" t="s">
        <v>88</v>
      </c>
      <c r="G855" s="72" t="s">
        <v>139</v>
      </c>
      <c r="H855" s="482" t="s">
        <v>139</v>
      </c>
      <c r="I855" s="537">
        <v>21</v>
      </c>
      <c r="J855" s="526"/>
      <c r="K855" s="333">
        <f t="shared" si="39"/>
        <v>120</v>
      </c>
      <c r="L855" s="534">
        <v>120</v>
      </c>
      <c r="M855" s="534"/>
      <c r="N855" s="247" t="e">
        <f>IF(L855="nio",0,IF(L855&gt;0,L855*I855/P855,0))*VLOOKUP(B855,'2-Kosten per locatie'!$A$14:$C$31,3,FALSE)</f>
        <v>#DIV/0!</v>
      </c>
      <c r="O855" s="247">
        <f>IF(M855&gt;0,M855*I855/Q855,0)*VLOOKUP(B855,'2-Kosten per locatie'!$A$14:$C$31,3,FALSE)</f>
        <v>0</v>
      </c>
      <c r="P855" s="334">
        <f>IF(L855="nio",0,IF(L855&gt;0,VLOOKUP(F855,'3-Productie normen'!A:O,VLOOKUP(L855,'3-Productie normen'!$B$38:$C$48,2,FALSE),FALSE)))</f>
        <v>0</v>
      </c>
      <c r="Q855" s="334">
        <f t="shared" si="40"/>
        <v>0</v>
      </c>
      <c r="R855" s="335" t="str">
        <f>VLOOKUP(F855,'3-Productie normen'!A:P,16,FALSE)</f>
        <v>B</v>
      </c>
      <c r="S855" s="335"/>
      <c r="U855" s="336">
        <f t="shared" si="41"/>
        <v>2520</v>
      </c>
      <c r="V855" s="2"/>
    </row>
    <row r="856" spans="1:22" ht="14.1" customHeight="1">
      <c r="A856" s="75">
        <v>856</v>
      </c>
      <c r="B856" s="72" t="s">
        <v>46</v>
      </c>
      <c r="C856" s="539" t="s">
        <v>136</v>
      </c>
      <c r="D856" s="415" t="s">
        <v>152</v>
      </c>
      <c r="E856" s="72" t="s">
        <v>633</v>
      </c>
      <c r="F856" s="72" t="s">
        <v>97</v>
      </c>
      <c r="G856" s="72" t="s">
        <v>208</v>
      </c>
      <c r="H856" s="482" t="s">
        <v>197</v>
      </c>
      <c r="I856" s="537">
        <v>13.2</v>
      </c>
      <c r="J856" s="526"/>
      <c r="K856" s="333">
        <f t="shared" si="39"/>
        <v>200</v>
      </c>
      <c r="L856" s="534">
        <v>200</v>
      </c>
      <c r="M856" s="540"/>
      <c r="N856" s="247" t="e">
        <f>IF(L856="nio",0,IF(L856&gt;0,L856*I856/P856,0))*VLOOKUP(B856,'2-Kosten per locatie'!$A$14:$C$31,3,FALSE)</f>
        <v>#DIV/0!</v>
      </c>
      <c r="O856" s="247">
        <f>IF(M856&gt;0,M856*I856/Q856,0)*VLOOKUP(B856,'2-Kosten per locatie'!$A$14:$C$31,3,FALSE)</f>
        <v>0</v>
      </c>
      <c r="P856" s="334">
        <f>IF(L856="nio",0,IF(L856&gt;0,VLOOKUP(F856,'3-Productie normen'!A:O,VLOOKUP(L856,'3-Productie normen'!$B$38:$C$48,2,FALSE),FALSE)))</f>
        <v>0</v>
      </c>
      <c r="Q856" s="334">
        <f t="shared" si="40"/>
        <v>0</v>
      </c>
      <c r="R856" s="335" t="str">
        <f>VLOOKUP(F856,'3-Productie normen'!A:P,16,FALSE)</f>
        <v>V</v>
      </c>
      <c r="S856" s="335"/>
      <c r="U856" s="336">
        <f t="shared" si="41"/>
        <v>2640</v>
      </c>
      <c r="V856" s="2"/>
    </row>
    <row r="857" spans="1:22" ht="14.1" customHeight="1">
      <c r="A857" s="75">
        <v>857</v>
      </c>
      <c r="B857" s="72" t="s">
        <v>46</v>
      </c>
      <c r="C857" s="539" t="s">
        <v>136</v>
      </c>
      <c r="D857" s="415" t="s">
        <v>156</v>
      </c>
      <c r="E857" s="72" t="s">
        <v>1231</v>
      </c>
      <c r="F857" s="72" t="s">
        <v>106</v>
      </c>
      <c r="G857" s="72" t="s">
        <v>208</v>
      </c>
      <c r="H857" s="482" t="s">
        <v>188</v>
      </c>
      <c r="I857" s="537">
        <v>4.9000000000000004</v>
      </c>
      <c r="J857" s="526"/>
      <c r="K857" s="333">
        <f t="shared" si="39"/>
        <v>200</v>
      </c>
      <c r="L857" s="534">
        <v>200</v>
      </c>
      <c r="M857" s="540"/>
      <c r="N857" s="247" t="e">
        <f>IF(L857="nio",0,IF(L857&gt;0,L857*I857/P857,0))*VLOOKUP(B857,'2-Kosten per locatie'!$A$14:$C$31,3,FALSE)</f>
        <v>#DIV/0!</v>
      </c>
      <c r="O857" s="247">
        <f>IF(M857&gt;0,M857*I857/Q857,0)*VLOOKUP(B857,'2-Kosten per locatie'!$A$14:$C$31,3,FALSE)</f>
        <v>0</v>
      </c>
      <c r="P857" s="334">
        <f>IF(L857="nio",0,IF(L857&gt;0,VLOOKUP(F857,'3-Productie normen'!A:O,VLOOKUP(L857,'3-Productie normen'!$B$38:$C$48,2,FALSE),FALSE)))</f>
        <v>0</v>
      </c>
      <c r="Q857" s="334">
        <f t="shared" si="40"/>
        <v>0</v>
      </c>
      <c r="R857" s="335" t="str">
        <f>VLOOKUP(F857,'3-Productie normen'!A:P,16,FALSE)</f>
        <v>S</v>
      </c>
      <c r="S857" s="335"/>
      <c r="U857" s="336">
        <f t="shared" si="41"/>
        <v>980.00000000000011</v>
      </c>
      <c r="V857" s="2"/>
    </row>
    <row r="858" spans="1:22" ht="14.1" customHeight="1">
      <c r="A858" s="75">
        <v>858</v>
      </c>
      <c r="B858" s="72" t="s">
        <v>46</v>
      </c>
      <c r="C858" s="539" t="s">
        <v>136</v>
      </c>
      <c r="D858" s="415" t="s">
        <v>1232</v>
      </c>
      <c r="E858" s="72" t="s">
        <v>614</v>
      </c>
      <c r="F858" s="72" t="s">
        <v>106</v>
      </c>
      <c r="G858" s="72" t="s">
        <v>208</v>
      </c>
      <c r="H858" s="482" t="s">
        <v>188</v>
      </c>
      <c r="I858" s="537">
        <v>1</v>
      </c>
      <c r="J858" s="526"/>
      <c r="K858" s="333">
        <f t="shared" si="39"/>
        <v>200</v>
      </c>
      <c r="L858" s="534">
        <v>200</v>
      </c>
      <c r="M858" s="540"/>
      <c r="N858" s="247" t="e">
        <f>IF(L858="nio",0,IF(L858&gt;0,L858*I858/P858,0))*VLOOKUP(B858,'2-Kosten per locatie'!$A$14:$C$31,3,FALSE)</f>
        <v>#DIV/0!</v>
      </c>
      <c r="O858" s="247">
        <f>IF(M858&gt;0,M858*I858/Q858,0)*VLOOKUP(B858,'2-Kosten per locatie'!$A$14:$C$31,3,FALSE)</f>
        <v>0</v>
      </c>
      <c r="P858" s="334">
        <f>IF(L858="nio",0,IF(L858&gt;0,VLOOKUP(F858,'3-Productie normen'!A:O,VLOOKUP(L858,'3-Productie normen'!$B$38:$C$48,2,FALSE),FALSE)))</f>
        <v>0</v>
      </c>
      <c r="Q858" s="334">
        <f t="shared" si="40"/>
        <v>0</v>
      </c>
      <c r="R858" s="335" t="str">
        <f>VLOOKUP(F858,'3-Productie normen'!A:P,16,FALSE)</f>
        <v>S</v>
      </c>
      <c r="S858" s="335"/>
      <c r="U858" s="336">
        <f t="shared" si="41"/>
        <v>200</v>
      </c>
      <c r="V858" s="2"/>
    </row>
    <row r="859" spans="1:22" ht="14.1" customHeight="1">
      <c r="A859" s="75">
        <v>859</v>
      </c>
      <c r="B859" s="72" t="s">
        <v>46</v>
      </c>
      <c r="C859" s="539" t="s">
        <v>136</v>
      </c>
      <c r="D859" s="415" t="s">
        <v>1233</v>
      </c>
      <c r="E859" s="72" t="s">
        <v>614</v>
      </c>
      <c r="F859" s="72" t="s">
        <v>106</v>
      </c>
      <c r="G859" s="72" t="s">
        <v>208</v>
      </c>
      <c r="H859" s="482" t="s">
        <v>188</v>
      </c>
      <c r="I859" s="537">
        <v>1</v>
      </c>
      <c r="J859" s="526"/>
      <c r="K859" s="333">
        <f t="shared" si="39"/>
        <v>200</v>
      </c>
      <c r="L859" s="534">
        <v>200</v>
      </c>
      <c r="M859" s="540"/>
      <c r="N859" s="247" t="e">
        <f>IF(L859="nio",0,IF(L859&gt;0,L859*I859/P859,0))*VLOOKUP(B859,'2-Kosten per locatie'!$A$14:$C$31,3,FALSE)</f>
        <v>#DIV/0!</v>
      </c>
      <c r="O859" s="247">
        <f>IF(M859&gt;0,M859*I859/Q859,0)*VLOOKUP(B859,'2-Kosten per locatie'!$A$14:$C$31,3,FALSE)</f>
        <v>0</v>
      </c>
      <c r="P859" s="334">
        <f>IF(L859="nio",0,IF(L859&gt;0,VLOOKUP(F859,'3-Productie normen'!A:O,VLOOKUP(L859,'3-Productie normen'!$B$38:$C$48,2,FALSE),FALSE)))</f>
        <v>0</v>
      </c>
      <c r="Q859" s="334">
        <f t="shared" si="40"/>
        <v>0</v>
      </c>
      <c r="R859" s="335" t="str">
        <f>VLOOKUP(F859,'3-Productie normen'!A:P,16,FALSE)</f>
        <v>S</v>
      </c>
      <c r="S859" s="335"/>
      <c r="U859" s="336">
        <f t="shared" si="41"/>
        <v>200</v>
      </c>
      <c r="V859" s="2"/>
    </row>
    <row r="860" spans="1:22" ht="14.1" customHeight="1">
      <c r="A860" s="75">
        <v>860</v>
      </c>
      <c r="B860" s="72" t="s">
        <v>46</v>
      </c>
      <c r="C860" s="539" t="s">
        <v>136</v>
      </c>
      <c r="D860" s="415" t="s">
        <v>157</v>
      </c>
      <c r="E860" s="72" t="s">
        <v>1231</v>
      </c>
      <c r="F860" s="72" t="s">
        <v>106</v>
      </c>
      <c r="G860" s="72" t="s">
        <v>208</v>
      </c>
      <c r="H860" s="482" t="s">
        <v>188</v>
      </c>
      <c r="I860" s="537">
        <v>4.9000000000000004</v>
      </c>
      <c r="J860" s="526"/>
      <c r="K860" s="333">
        <f t="shared" si="39"/>
        <v>200</v>
      </c>
      <c r="L860" s="534">
        <v>200</v>
      </c>
      <c r="M860" s="540"/>
      <c r="N860" s="247" t="e">
        <f>IF(L860="nio",0,IF(L860&gt;0,L860*I860/P860,0))*VLOOKUP(B860,'2-Kosten per locatie'!$A$14:$C$31,3,FALSE)</f>
        <v>#DIV/0!</v>
      </c>
      <c r="O860" s="247">
        <f>IF(M860&gt;0,M860*I860/Q860,0)*VLOOKUP(B860,'2-Kosten per locatie'!$A$14:$C$31,3,FALSE)</f>
        <v>0</v>
      </c>
      <c r="P860" s="334">
        <f>IF(L860="nio",0,IF(L860&gt;0,VLOOKUP(F860,'3-Productie normen'!A:O,VLOOKUP(L860,'3-Productie normen'!$B$38:$C$48,2,FALSE),FALSE)))</f>
        <v>0</v>
      </c>
      <c r="Q860" s="334">
        <f t="shared" si="40"/>
        <v>0</v>
      </c>
      <c r="R860" s="335" t="str">
        <f>VLOOKUP(F860,'3-Productie normen'!A:P,16,FALSE)</f>
        <v>S</v>
      </c>
      <c r="S860" s="335"/>
      <c r="U860" s="336">
        <f t="shared" si="41"/>
        <v>980.00000000000011</v>
      </c>
      <c r="V860" s="2"/>
    </row>
    <row r="861" spans="1:22" ht="14.1" customHeight="1">
      <c r="A861" s="75">
        <v>861</v>
      </c>
      <c r="B861" s="72" t="s">
        <v>46</v>
      </c>
      <c r="C861" s="539" t="s">
        <v>136</v>
      </c>
      <c r="D861" s="415" t="s">
        <v>685</v>
      </c>
      <c r="E861" s="72" t="s">
        <v>614</v>
      </c>
      <c r="F861" s="72" t="s">
        <v>106</v>
      </c>
      <c r="G861" s="72" t="s">
        <v>208</v>
      </c>
      <c r="H861" s="482" t="s">
        <v>188</v>
      </c>
      <c r="I861" s="537">
        <v>1</v>
      </c>
      <c r="J861" s="526"/>
      <c r="K861" s="333">
        <f t="shared" si="39"/>
        <v>200</v>
      </c>
      <c r="L861" s="534">
        <v>200</v>
      </c>
      <c r="M861" s="540"/>
      <c r="N861" s="247" t="e">
        <f>IF(L861="nio",0,IF(L861&gt;0,L861*I861/P861,0))*VLOOKUP(B861,'2-Kosten per locatie'!$A$14:$C$31,3,FALSE)</f>
        <v>#DIV/0!</v>
      </c>
      <c r="O861" s="247">
        <f>IF(M861&gt;0,M861*I861/Q861,0)*VLOOKUP(B861,'2-Kosten per locatie'!$A$14:$C$31,3,FALSE)</f>
        <v>0</v>
      </c>
      <c r="P861" s="334">
        <f>IF(L861="nio",0,IF(L861&gt;0,VLOOKUP(F861,'3-Productie normen'!A:O,VLOOKUP(L861,'3-Productie normen'!$B$38:$C$48,2,FALSE),FALSE)))</f>
        <v>0</v>
      </c>
      <c r="Q861" s="334">
        <f t="shared" si="40"/>
        <v>0</v>
      </c>
      <c r="R861" s="335" t="str">
        <f>VLOOKUP(F861,'3-Productie normen'!A:P,16,FALSE)</f>
        <v>S</v>
      </c>
      <c r="S861" s="335"/>
      <c r="U861" s="336">
        <f t="shared" si="41"/>
        <v>200</v>
      </c>
      <c r="V861" s="2"/>
    </row>
    <row r="862" spans="1:22" ht="14.1" customHeight="1">
      <c r="A862" s="75">
        <v>862</v>
      </c>
      <c r="B862" s="72" t="s">
        <v>46</v>
      </c>
      <c r="C862" s="539" t="s">
        <v>136</v>
      </c>
      <c r="D862" s="415" t="s">
        <v>686</v>
      </c>
      <c r="E862" s="72" t="s">
        <v>614</v>
      </c>
      <c r="F862" s="72" t="s">
        <v>106</v>
      </c>
      <c r="G862" s="72" t="s">
        <v>208</v>
      </c>
      <c r="H862" s="482" t="s">
        <v>188</v>
      </c>
      <c r="I862" s="537">
        <v>1</v>
      </c>
      <c r="J862" s="526"/>
      <c r="K862" s="333">
        <f t="shared" si="39"/>
        <v>200</v>
      </c>
      <c r="L862" s="534">
        <v>200</v>
      </c>
      <c r="M862" s="534"/>
      <c r="N862" s="247" t="e">
        <f>IF(L862="nio",0,IF(L862&gt;0,L862*I862/P862,0))*VLOOKUP(B862,'2-Kosten per locatie'!$A$14:$C$31,3,FALSE)</f>
        <v>#DIV/0!</v>
      </c>
      <c r="O862" s="247">
        <f>IF(M862&gt;0,M862*I862/Q862,0)*VLOOKUP(B862,'2-Kosten per locatie'!$A$14:$C$31,3,FALSE)</f>
        <v>0</v>
      </c>
      <c r="P862" s="334">
        <f>IF(L862="nio",0,IF(L862&gt;0,VLOOKUP(F862,'3-Productie normen'!A:O,VLOOKUP(L862,'3-Productie normen'!$B$38:$C$48,2,FALSE),FALSE)))</f>
        <v>0</v>
      </c>
      <c r="Q862" s="334">
        <f t="shared" si="40"/>
        <v>0</v>
      </c>
      <c r="R862" s="335" t="str">
        <f>VLOOKUP(F862,'3-Productie normen'!A:P,16,FALSE)</f>
        <v>S</v>
      </c>
      <c r="S862" s="335"/>
      <c r="U862" s="336">
        <f t="shared" si="41"/>
        <v>200</v>
      </c>
      <c r="V862" s="2"/>
    </row>
    <row r="863" spans="1:22" ht="14.1" customHeight="1">
      <c r="A863" s="75">
        <v>863</v>
      </c>
      <c r="B863" s="72" t="s">
        <v>46</v>
      </c>
      <c r="C863" s="539" t="s">
        <v>136</v>
      </c>
      <c r="D863" s="415" t="s">
        <v>159</v>
      </c>
      <c r="E863" s="72" t="s">
        <v>1234</v>
      </c>
      <c r="F863" s="72" t="s">
        <v>91</v>
      </c>
      <c r="G863" s="72" t="s">
        <v>237</v>
      </c>
      <c r="H863" s="482" t="s">
        <v>238</v>
      </c>
      <c r="I863" s="537">
        <v>140.19999999999999</v>
      </c>
      <c r="J863" s="526"/>
      <c r="K863" s="333">
        <f t="shared" si="39"/>
        <v>200</v>
      </c>
      <c r="L863" s="534">
        <v>200</v>
      </c>
      <c r="M863" s="540"/>
      <c r="N863" s="247" t="e">
        <f>IF(L863="nio",0,IF(L863&gt;0,L863*I863/P863,0))*VLOOKUP(B863,'2-Kosten per locatie'!$A$14:$C$31,3,FALSE)</f>
        <v>#DIV/0!</v>
      </c>
      <c r="O863" s="247">
        <f>IF(M863&gt;0,M863*I863/Q863,0)*VLOOKUP(B863,'2-Kosten per locatie'!$A$14:$C$31,3,FALSE)</f>
        <v>0</v>
      </c>
      <c r="P863" s="334">
        <f>IF(L863="nio",0,IF(L863&gt;0,VLOOKUP(F863,'3-Productie normen'!A:O,VLOOKUP(L863,'3-Productie normen'!$B$38:$C$48,2,FALSE),FALSE)))</f>
        <v>0</v>
      </c>
      <c r="Q863" s="334">
        <f t="shared" si="40"/>
        <v>0</v>
      </c>
      <c r="R863" s="335" t="str">
        <f>VLOOKUP(F863,'3-Productie normen'!A:P,16,FALSE)</f>
        <v>V</v>
      </c>
      <c r="S863" s="335"/>
      <c r="U863" s="336">
        <f t="shared" si="41"/>
        <v>28039.999999999996</v>
      </c>
      <c r="V863" s="2"/>
    </row>
    <row r="864" spans="1:22" ht="14.1" customHeight="1">
      <c r="A864" s="75">
        <v>864</v>
      </c>
      <c r="B864" s="72" t="s">
        <v>46</v>
      </c>
      <c r="C864" s="539" t="s">
        <v>136</v>
      </c>
      <c r="D864" s="415" t="s">
        <v>160</v>
      </c>
      <c r="E864" s="72" t="s">
        <v>580</v>
      </c>
      <c r="F864" s="300" t="s">
        <v>110</v>
      </c>
      <c r="G864" s="72" t="s">
        <v>468</v>
      </c>
      <c r="H864" s="482" t="s">
        <v>197</v>
      </c>
      <c r="I864" s="537">
        <v>17</v>
      </c>
      <c r="J864" s="526"/>
      <c r="K864" s="333">
        <f t="shared" si="39"/>
        <v>200</v>
      </c>
      <c r="L864" s="534">
        <v>200</v>
      </c>
      <c r="M864" s="540"/>
      <c r="N864" s="247" t="e">
        <f>IF(L864="nio",0,IF(L864&gt;0,L864*I864/P864,0))*VLOOKUP(B864,'2-Kosten per locatie'!$A$14:$C$31,3,FALSE)</f>
        <v>#DIV/0!</v>
      </c>
      <c r="O864" s="247">
        <f>IF(M864&gt;0,M864*I864/Q864,0)*VLOOKUP(B864,'2-Kosten per locatie'!$A$14:$C$31,3,FALSE)</f>
        <v>0</v>
      </c>
      <c r="P864" s="334">
        <f>IF(L864="nio",0,IF(L864&gt;0,VLOOKUP(F864,'3-Productie normen'!A:O,VLOOKUP(L864,'3-Productie normen'!$B$38:$C$48,2,FALSE),FALSE)))</f>
        <v>0</v>
      </c>
      <c r="Q864" s="334">
        <f t="shared" si="40"/>
        <v>0</v>
      </c>
      <c r="R864" s="335" t="str">
        <f>VLOOKUP(F864,'3-Productie normen'!A:P,16,FALSE)</f>
        <v>B</v>
      </c>
      <c r="S864" s="335"/>
      <c r="U864" s="336">
        <f t="shared" si="41"/>
        <v>3400</v>
      </c>
      <c r="V864" s="2"/>
    </row>
    <row r="865" spans="1:22" ht="14.1" customHeight="1">
      <c r="A865" s="75">
        <v>865</v>
      </c>
      <c r="B865" s="72" t="s">
        <v>46</v>
      </c>
      <c r="C865" s="539" t="s">
        <v>136</v>
      </c>
      <c r="D865" s="415" t="s">
        <v>165</v>
      </c>
      <c r="E865" s="72" t="s">
        <v>641</v>
      </c>
      <c r="F865" s="72" t="s">
        <v>98</v>
      </c>
      <c r="G865" s="72" t="s">
        <v>468</v>
      </c>
      <c r="H865" s="482" t="s">
        <v>197</v>
      </c>
      <c r="I865" s="537">
        <v>17.5</v>
      </c>
      <c r="J865" s="526"/>
      <c r="K865" s="333">
        <f t="shared" si="39"/>
        <v>200</v>
      </c>
      <c r="L865" s="534">
        <v>200</v>
      </c>
      <c r="M865" s="540"/>
      <c r="N865" s="247" t="e">
        <f>IF(L865="nio",0,IF(L865&gt;0,L865*I865/P865,0))*VLOOKUP(B865,'2-Kosten per locatie'!$A$14:$C$31,3,FALSE)</f>
        <v>#DIV/0!</v>
      </c>
      <c r="O865" s="247">
        <f>IF(M865&gt;0,M865*I865/Q865,0)*VLOOKUP(B865,'2-Kosten per locatie'!$A$14:$C$31,3,FALSE)</f>
        <v>0</v>
      </c>
      <c r="P865" s="334">
        <f>IF(L865="nio",0,IF(L865&gt;0,VLOOKUP(F865,'3-Productie normen'!A:O,VLOOKUP(L865,'3-Productie normen'!$B$38:$C$48,2,FALSE),FALSE)))</f>
        <v>0</v>
      </c>
      <c r="Q865" s="334">
        <f t="shared" si="40"/>
        <v>0</v>
      </c>
      <c r="R865" s="335" t="str">
        <f>VLOOKUP(F865,'3-Productie normen'!A:P,16,FALSE)</f>
        <v>V</v>
      </c>
      <c r="S865" s="335"/>
      <c r="U865" s="336">
        <f t="shared" si="41"/>
        <v>3500</v>
      </c>
      <c r="V865" s="2"/>
    </row>
    <row r="866" spans="1:22" ht="14.1" customHeight="1">
      <c r="A866" s="75">
        <v>866</v>
      </c>
      <c r="B866" s="72" t="s">
        <v>46</v>
      </c>
      <c r="C866" s="539" t="s">
        <v>136</v>
      </c>
      <c r="D866" s="415" t="s">
        <v>166</v>
      </c>
      <c r="E866" s="72" t="s">
        <v>1231</v>
      </c>
      <c r="F866" s="72" t="s">
        <v>106</v>
      </c>
      <c r="G866" s="72" t="s">
        <v>208</v>
      </c>
      <c r="H866" s="482" t="s">
        <v>188</v>
      </c>
      <c r="I866" s="537">
        <v>3.5</v>
      </c>
      <c r="J866" s="526"/>
      <c r="K866" s="333">
        <f t="shared" si="39"/>
        <v>200</v>
      </c>
      <c r="L866" s="534">
        <v>200</v>
      </c>
      <c r="M866" s="540"/>
      <c r="N866" s="247" t="e">
        <f>IF(L866="nio",0,IF(L866&gt;0,L866*I866/P866,0))*VLOOKUP(B866,'2-Kosten per locatie'!$A$14:$C$31,3,FALSE)</f>
        <v>#DIV/0!</v>
      </c>
      <c r="O866" s="247">
        <f>IF(M866&gt;0,M866*I866/Q866,0)*VLOOKUP(B866,'2-Kosten per locatie'!$A$14:$C$31,3,FALSE)</f>
        <v>0</v>
      </c>
      <c r="P866" s="334">
        <f>IF(L866="nio",0,IF(L866&gt;0,VLOOKUP(F866,'3-Productie normen'!A:O,VLOOKUP(L866,'3-Productie normen'!$B$38:$C$48,2,FALSE),FALSE)))</f>
        <v>0</v>
      </c>
      <c r="Q866" s="334">
        <f t="shared" si="40"/>
        <v>0</v>
      </c>
      <c r="R866" s="335" t="str">
        <f>VLOOKUP(F866,'3-Productie normen'!A:P,16,FALSE)</f>
        <v>S</v>
      </c>
      <c r="S866" s="335"/>
      <c r="U866" s="336">
        <f t="shared" si="41"/>
        <v>700</v>
      </c>
      <c r="V866" s="2"/>
    </row>
    <row r="867" spans="1:22" ht="14.1" customHeight="1">
      <c r="A867" s="75">
        <v>867</v>
      </c>
      <c r="B867" s="72" t="s">
        <v>46</v>
      </c>
      <c r="C867" s="539" t="s">
        <v>136</v>
      </c>
      <c r="D867" s="415" t="s">
        <v>249</v>
      </c>
      <c r="E867" s="72" t="s">
        <v>614</v>
      </c>
      <c r="F867" s="72" t="s">
        <v>106</v>
      </c>
      <c r="G867" s="72" t="s">
        <v>208</v>
      </c>
      <c r="H867" s="482" t="s">
        <v>188</v>
      </c>
      <c r="I867" s="537">
        <v>1.3</v>
      </c>
      <c r="J867" s="526"/>
      <c r="K867" s="333">
        <f t="shared" si="39"/>
        <v>200</v>
      </c>
      <c r="L867" s="534">
        <v>200</v>
      </c>
      <c r="M867" s="540"/>
      <c r="N867" s="247" t="e">
        <f>IF(L867="nio",0,IF(L867&gt;0,L867*I867/P867,0))*VLOOKUP(B867,'2-Kosten per locatie'!$A$14:$C$31,3,FALSE)</f>
        <v>#DIV/0!</v>
      </c>
      <c r="O867" s="247">
        <f>IF(M867&gt;0,M867*I867/Q867,0)*VLOOKUP(B867,'2-Kosten per locatie'!$A$14:$C$31,3,FALSE)</f>
        <v>0</v>
      </c>
      <c r="P867" s="334">
        <f>IF(L867="nio",0,IF(L867&gt;0,VLOOKUP(F867,'3-Productie normen'!A:O,VLOOKUP(L867,'3-Productie normen'!$B$38:$C$48,2,FALSE),FALSE)))</f>
        <v>0</v>
      </c>
      <c r="Q867" s="334">
        <f t="shared" si="40"/>
        <v>0</v>
      </c>
      <c r="R867" s="335" t="str">
        <f>VLOOKUP(F867,'3-Productie normen'!A:P,16,FALSE)</f>
        <v>S</v>
      </c>
      <c r="S867" s="335"/>
      <c r="U867" s="336">
        <f t="shared" si="41"/>
        <v>260</v>
      </c>
      <c r="V867" s="2"/>
    </row>
    <row r="868" spans="1:22" ht="14.1" customHeight="1">
      <c r="A868" s="75">
        <v>868</v>
      </c>
      <c r="B868" s="72" t="s">
        <v>46</v>
      </c>
      <c r="C868" s="539" t="s">
        <v>136</v>
      </c>
      <c r="D868" s="415" t="s">
        <v>1235</v>
      </c>
      <c r="E868" s="72" t="s">
        <v>614</v>
      </c>
      <c r="F868" s="72" t="s">
        <v>106</v>
      </c>
      <c r="G868" s="72" t="s">
        <v>208</v>
      </c>
      <c r="H868" s="482" t="s">
        <v>188</v>
      </c>
      <c r="I868" s="537">
        <v>1.3</v>
      </c>
      <c r="J868" s="526"/>
      <c r="K868" s="333">
        <f t="shared" si="39"/>
        <v>200</v>
      </c>
      <c r="L868" s="534">
        <v>200</v>
      </c>
      <c r="M868" s="540"/>
      <c r="N868" s="247" t="e">
        <f>IF(L868="nio",0,IF(L868&gt;0,L868*I868/P868,0))*VLOOKUP(B868,'2-Kosten per locatie'!$A$14:$C$31,3,FALSE)</f>
        <v>#DIV/0!</v>
      </c>
      <c r="O868" s="247">
        <f>IF(M868&gt;0,M868*I868/Q868,0)*VLOOKUP(B868,'2-Kosten per locatie'!$A$14:$C$31,3,FALSE)</f>
        <v>0</v>
      </c>
      <c r="P868" s="334">
        <f>IF(L868="nio",0,IF(L868&gt;0,VLOOKUP(F868,'3-Productie normen'!A:O,VLOOKUP(L868,'3-Productie normen'!$B$38:$C$48,2,FALSE),FALSE)))</f>
        <v>0</v>
      </c>
      <c r="Q868" s="334">
        <f t="shared" si="40"/>
        <v>0</v>
      </c>
      <c r="R868" s="335" t="str">
        <f>VLOOKUP(F868,'3-Productie normen'!A:P,16,FALSE)</f>
        <v>S</v>
      </c>
      <c r="S868" s="335"/>
      <c r="U868" s="336">
        <f t="shared" si="41"/>
        <v>260</v>
      </c>
      <c r="V868" s="2"/>
    </row>
    <row r="869" spans="1:22" ht="14.1" customHeight="1">
      <c r="A869" s="75">
        <v>869</v>
      </c>
      <c r="B869" s="72" t="s">
        <v>46</v>
      </c>
      <c r="C869" s="539" t="s">
        <v>136</v>
      </c>
      <c r="D869" s="415" t="s">
        <v>167</v>
      </c>
      <c r="E869" s="72" t="s">
        <v>1236</v>
      </c>
      <c r="F869" s="72" t="s">
        <v>95</v>
      </c>
      <c r="G869" s="72" t="s">
        <v>237</v>
      </c>
      <c r="H869" s="482" t="s">
        <v>238</v>
      </c>
      <c r="I869" s="537">
        <v>2.6</v>
      </c>
      <c r="J869" s="526"/>
      <c r="K869" s="333">
        <f t="shared" si="39"/>
        <v>200</v>
      </c>
      <c r="L869" s="534">
        <v>200</v>
      </c>
      <c r="M869" s="540"/>
      <c r="N869" s="247" t="e">
        <f>IF(L869="nio",0,IF(L869&gt;0,L869*I869/P869,0))*VLOOKUP(B869,'2-Kosten per locatie'!$A$14:$C$31,3,FALSE)</f>
        <v>#DIV/0!</v>
      </c>
      <c r="O869" s="247">
        <f>IF(M869&gt;0,M869*I869/Q869,0)*VLOOKUP(B869,'2-Kosten per locatie'!$A$14:$C$31,3,FALSE)</f>
        <v>0</v>
      </c>
      <c r="P869" s="334">
        <f>IF(L869="nio",0,IF(L869&gt;0,VLOOKUP(F869,'3-Productie normen'!A:O,VLOOKUP(L869,'3-Productie normen'!$B$38:$C$48,2,FALSE),FALSE)))</f>
        <v>0</v>
      </c>
      <c r="Q869" s="334">
        <f t="shared" si="40"/>
        <v>0</v>
      </c>
      <c r="R869" s="335" t="str">
        <f>VLOOKUP(F869,'3-Productie normen'!A:P,16,FALSE)</f>
        <v>V</v>
      </c>
      <c r="S869" s="335"/>
      <c r="U869" s="336">
        <f t="shared" si="41"/>
        <v>520</v>
      </c>
      <c r="V869" s="2"/>
    </row>
    <row r="870" spans="1:22" ht="14.1" customHeight="1">
      <c r="A870" s="75">
        <v>870</v>
      </c>
      <c r="B870" s="72" t="s">
        <v>46</v>
      </c>
      <c r="C870" s="539" t="s">
        <v>136</v>
      </c>
      <c r="D870" s="415" t="s">
        <v>168</v>
      </c>
      <c r="E870" s="72" t="s">
        <v>1237</v>
      </c>
      <c r="F870" s="72" t="s">
        <v>108</v>
      </c>
      <c r="G870" s="72" t="s">
        <v>383</v>
      </c>
      <c r="H870" s="482" t="s">
        <v>383</v>
      </c>
      <c r="I870" s="537">
        <v>3.5</v>
      </c>
      <c r="J870" s="526"/>
      <c r="K870" s="333">
        <f t="shared" si="39"/>
        <v>200</v>
      </c>
      <c r="L870" s="534">
        <v>200</v>
      </c>
      <c r="M870" s="540"/>
      <c r="N870" s="247" t="e">
        <f>IF(L870="nio",0,IF(L870&gt;0,L870*I870/P870,0))*VLOOKUP(B870,'2-Kosten per locatie'!$A$14:$C$31,3,FALSE)</f>
        <v>#DIV/0!</v>
      </c>
      <c r="O870" s="247">
        <f>IF(M870&gt;0,M870*I870/Q870,0)*VLOOKUP(B870,'2-Kosten per locatie'!$A$14:$C$31,3,FALSE)</f>
        <v>0</v>
      </c>
      <c r="P870" s="334">
        <f>IF(L870="nio",0,IF(L870&gt;0,VLOOKUP(F870,'3-Productie normen'!A:O,VLOOKUP(L870,'3-Productie normen'!$B$38:$C$48,2,FALSE),FALSE)))</f>
        <v>0</v>
      </c>
      <c r="Q870" s="334">
        <f t="shared" si="40"/>
        <v>0</v>
      </c>
      <c r="R870" s="335" t="str">
        <f>VLOOKUP(F870,'3-Productie normen'!A:P,16,FALSE)</f>
        <v>V</v>
      </c>
      <c r="S870" s="335"/>
      <c r="U870" s="336">
        <f t="shared" si="41"/>
        <v>700</v>
      </c>
      <c r="V870" s="2"/>
    </row>
    <row r="871" spans="1:22" ht="14.1" customHeight="1">
      <c r="A871" s="75">
        <v>871</v>
      </c>
      <c r="B871" s="72" t="s">
        <v>46</v>
      </c>
      <c r="C871" s="539" t="s">
        <v>136</v>
      </c>
      <c r="D871" s="415" t="s">
        <v>170</v>
      </c>
      <c r="E871" s="72" t="s">
        <v>592</v>
      </c>
      <c r="F871" s="72" t="s">
        <v>100</v>
      </c>
      <c r="G871" s="72" t="s">
        <v>237</v>
      </c>
      <c r="H871" s="482" t="s">
        <v>238</v>
      </c>
      <c r="I871" s="537">
        <v>83.8</v>
      </c>
      <c r="J871" s="526"/>
      <c r="K871" s="333">
        <f t="shared" si="39"/>
        <v>200</v>
      </c>
      <c r="L871" s="534">
        <v>200</v>
      </c>
      <c r="M871" s="540"/>
      <c r="N871" s="247" t="e">
        <f>IF(L871="nio",0,IF(L871&gt;0,L871*I871/P871,0))*VLOOKUP(B871,'2-Kosten per locatie'!$A$14:$C$31,3,FALSE)</f>
        <v>#DIV/0!</v>
      </c>
      <c r="O871" s="247">
        <f>IF(M871&gt;0,M871*I871/Q871,0)*VLOOKUP(B871,'2-Kosten per locatie'!$A$14:$C$31,3,FALSE)</f>
        <v>0</v>
      </c>
      <c r="P871" s="334">
        <f>IF(L871="nio",0,IF(L871&gt;0,VLOOKUP(F871,'3-Productie normen'!A:O,VLOOKUP(L871,'3-Productie normen'!$B$38:$C$48,2,FALSE),FALSE)))</f>
        <v>0</v>
      </c>
      <c r="Q871" s="334">
        <f t="shared" si="40"/>
        <v>0</v>
      </c>
      <c r="R871" s="335" t="str">
        <f>VLOOKUP(F871,'3-Productie normen'!A:P,16,FALSE)</f>
        <v>L</v>
      </c>
      <c r="S871" s="335"/>
      <c r="U871" s="336">
        <f t="shared" si="41"/>
        <v>16760</v>
      </c>
      <c r="V871" s="2"/>
    </row>
    <row r="872" spans="1:22" ht="14.1" customHeight="1">
      <c r="A872" s="75">
        <v>872</v>
      </c>
      <c r="B872" s="72" t="s">
        <v>46</v>
      </c>
      <c r="C872" s="539" t="s">
        <v>1238</v>
      </c>
      <c r="D872" s="415" t="s">
        <v>268</v>
      </c>
      <c r="E872" s="72" t="s">
        <v>633</v>
      </c>
      <c r="F872" s="300" t="s">
        <v>111</v>
      </c>
      <c r="G872" s="72" t="s">
        <v>237</v>
      </c>
      <c r="H872" s="482" t="s">
        <v>238</v>
      </c>
      <c r="I872" s="537">
        <v>6.4</v>
      </c>
      <c r="J872" s="526"/>
      <c r="K872" s="333">
        <f t="shared" si="39"/>
        <v>0</v>
      </c>
      <c r="L872" s="534" t="s">
        <v>148</v>
      </c>
      <c r="M872" s="540"/>
      <c r="N872" s="247">
        <f>IF(L872="nio",0,IF(L872&gt;0,L872*I872/P872,0))*VLOOKUP(B872,'2-Kosten per locatie'!$A$14:$C$31,3,FALSE)</f>
        <v>0</v>
      </c>
      <c r="O872" s="247">
        <f>IF(M872&gt;0,M872*I872/Q872,0)*VLOOKUP(B872,'2-Kosten per locatie'!$A$14:$C$31,3,FALSE)</f>
        <v>0</v>
      </c>
      <c r="P872" s="334">
        <f>IF(L872="nio",0,IF(L872&gt;0,VLOOKUP(F872,'3-Productie normen'!A:O,VLOOKUP(L872,'3-Productie normen'!$B$38:$C$48,2,FALSE),FALSE)))</f>
        <v>0</v>
      </c>
      <c r="Q872" s="334">
        <f t="shared" si="40"/>
        <v>0</v>
      </c>
      <c r="R872" s="335" t="str">
        <f>VLOOKUP(F872,'3-Productie normen'!A:P,16,FALSE)</f>
        <v>nvt</v>
      </c>
      <c r="S872" s="335"/>
      <c r="U872" s="336">
        <f t="shared" si="41"/>
        <v>0</v>
      </c>
      <c r="V872" s="2"/>
    </row>
    <row r="873" spans="1:22" ht="14.1" customHeight="1">
      <c r="A873" s="75">
        <v>873</v>
      </c>
      <c r="B873" s="72" t="s">
        <v>46</v>
      </c>
      <c r="C873" s="539" t="s">
        <v>1238</v>
      </c>
      <c r="D873" s="415" t="s">
        <v>1239</v>
      </c>
      <c r="E873" s="72" t="s">
        <v>580</v>
      </c>
      <c r="F873" s="300" t="s">
        <v>111</v>
      </c>
      <c r="G873" s="72" t="s">
        <v>237</v>
      </c>
      <c r="H873" s="482" t="s">
        <v>238</v>
      </c>
      <c r="I873" s="537">
        <v>24</v>
      </c>
      <c r="J873" s="526"/>
      <c r="K873" s="333">
        <f t="shared" si="39"/>
        <v>0</v>
      </c>
      <c r="L873" s="534" t="s">
        <v>148</v>
      </c>
      <c r="M873" s="540"/>
      <c r="N873" s="247">
        <f>IF(L873="nio",0,IF(L873&gt;0,L873*I873/P873,0))*VLOOKUP(B873,'2-Kosten per locatie'!$A$14:$C$31,3,FALSE)</f>
        <v>0</v>
      </c>
      <c r="O873" s="247">
        <f>IF(M873&gt;0,M873*I873/Q873,0)*VLOOKUP(B873,'2-Kosten per locatie'!$A$14:$C$31,3,FALSE)</f>
        <v>0</v>
      </c>
      <c r="P873" s="334">
        <f>IF(L873="nio",0,IF(L873&gt;0,VLOOKUP(F873,'3-Productie normen'!A:O,VLOOKUP(L873,'3-Productie normen'!$B$38:$C$48,2,FALSE),FALSE)))</f>
        <v>0</v>
      </c>
      <c r="Q873" s="334">
        <f t="shared" si="40"/>
        <v>0</v>
      </c>
      <c r="R873" s="335" t="str">
        <f>VLOOKUP(F873,'3-Productie normen'!A:P,16,FALSE)</f>
        <v>nvt</v>
      </c>
      <c r="S873" s="335"/>
      <c r="U873" s="336">
        <f t="shared" si="41"/>
        <v>0</v>
      </c>
      <c r="V873" s="2"/>
    </row>
    <row r="874" spans="1:22" ht="14.1" customHeight="1">
      <c r="A874" s="75">
        <v>874</v>
      </c>
      <c r="B874" s="72" t="s">
        <v>46</v>
      </c>
      <c r="C874" s="539" t="s">
        <v>1238</v>
      </c>
      <c r="D874" s="415" t="s">
        <v>269</v>
      </c>
      <c r="E874" s="72" t="s">
        <v>1237</v>
      </c>
      <c r="F874" s="300" t="s">
        <v>111</v>
      </c>
      <c r="G874" s="72" t="s">
        <v>383</v>
      </c>
      <c r="H874" s="482" t="s">
        <v>383</v>
      </c>
      <c r="I874" s="537">
        <v>3.3</v>
      </c>
      <c r="J874" s="526"/>
      <c r="K874" s="333">
        <f t="shared" si="39"/>
        <v>0</v>
      </c>
      <c r="L874" s="534" t="s">
        <v>148</v>
      </c>
      <c r="M874" s="540"/>
      <c r="N874" s="247">
        <f>IF(L874="nio",0,IF(L874&gt;0,L874*I874/P874,0))*VLOOKUP(B874,'2-Kosten per locatie'!$A$14:$C$31,3,FALSE)</f>
        <v>0</v>
      </c>
      <c r="O874" s="247">
        <f>IF(M874&gt;0,M874*I874/Q874,0)*VLOOKUP(B874,'2-Kosten per locatie'!$A$14:$C$31,3,FALSE)</f>
        <v>0</v>
      </c>
      <c r="P874" s="334">
        <f>IF(L874="nio",0,IF(L874&gt;0,VLOOKUP(F874,'3-Productie normen'!A:O,VLOOKUP(L874,'3-Productie normen'!$B$38:$C$48,2,FALSE),FALSE)))</f>
        <v>0</v>
      </c>
      <c r="Q874" s="334">
        <f t="shared" si="40"/>
        <v>0</v>
      </c>
      <c r="R874" s="335" t="str">
        <f>VLOOKUP(F874,'3-Productie normen'!A:P,16,FALSE)</f>
        <v>nvt</v>
      </c>
      <c r="S874" s="335"/>
      <c r="U874" s="336">
        <f t="shared" si="41"/>
        <v>0</v>
      </c>
      <c r="V874" s="2"/>
    </row>
    <row r="875" spans="1:22" ht="14.1" customHeight="1">
      <c r="A875" s="75">
        <v>875</v>
      </c>
      <c r="B875" s="72" t="s">
        <v>46</v>
      </c>
      <c r="C875" s="539" t="s">
        <v>1240</v>
      </c>
      <c r="D875" s="415" t="s">
        <v>1013</v>
      </c>
      <c r="E875" s="72" t="s">
        <v>633</v>
      </c>
      <c r="F875" s="300" t="s">
        <v>111</v>
      </c>
      <c r="G875" s="72" t="s">
        <v>237</v>
      </c>
      <c r="H875" s="482" t="s">
        <v>238</v>
      </c>
      <c r="I875" s="537">
        <v>43.9</v>
      </c>
      <c r="J875" s="526"/>
      <c r="K875" s="333">
        <f t="shared" si="39"/>
        <v>0</v>
      </c>
      <c r="L875" s="534" t="s">
        <v>148</v>
      </c>
      <c r="M875" s="540"/>
      <c r="N875" s="247">
        <f>IF(L875="nio",0,IF(L875&gt;0,L875*I875/P875,0))*VLOOKUP(B875,'2-Kosten per locatie'!$A$14:$C$31,3,FALSE)</f>
        <v>0</v>
      </c>
      <c r="O875" s="247">
        <f>IF(M875&gt;0,M875*I875/Q875,0)*VLOOKUP(B875,'2-Kosten per locatie'!$A$14:$C$31,3,FALSE)</f>
        <v>0</v>
      </c>
      <c r="P875" s="334">
        <f>IF(L875="nio",0,IF(L875&gt;0,VLOOKUP(F875,'3-Productie normen'!A:O,VLOOKUP(L875,'3-Productie normen'!$B$38:$C$48,2,FALSE),FALSE)))</f>
        <v>0</v>
      </c>
      <c r="Q875" s="334">
        <f t="shared" si="40"/>
        <v>0</v>
      </c>
      <c r="R875" s="335" t="str">
        <f>VLOOKUP(F875,'3-Productie normen'!A:P,16,FALSE)</f>
        <v>nvt</v>
      </c>
      <c r="S875" s="335"/>
      <c r="U875" s="336">
        <f t="shared" si="41"/>
        <v>0</v>
      </c>
      <c r="V875" s="2"/>
    </row>
    <row r="876" spans="1:22" ht="14.1" customHeight="1">
      <c r="A876" s="75">
        <v>876</v>
      </c>
      <c r="B876" s="72" t="s">
        <v>46</v>
      </c>
      <c r="C876" s="539" t="s">
        <v>1240</v>
      </c>
      <c r="D876" s="415" t="s">
        <v>1019</v>
      </c>
      <c r="E876" s="72" t="s">
        <v>592</v>
      </c>
      <c r="F876" s="300" t="s">
        <v>111</v>
      </c>
      <c r="G876" s="72" t="s">
        <v>1241</v>
      </c>
      <c r="H876" s="482" t="s">
        <v>383</v>
      </c>
      <c r="I876" s="537">
        <v>46</v>
      </c>
      <c r="J876" s="526"/>
      <c r="K876" s="333">
        <f t="shared" si="39"/>
        <v>0</v>
      </c>
      <c r="L876" s="534" t="s">
        <v>148</v>
      </c>
      <c r="M876" s="540"/>
      <c r="N876" s="247">
        <f>IF(L876="nio",0,IF(L876&gt;0,L876*I876/P876,0))*VLOOKUP(B876,'2-Kosten per locatie'!$A$14:$C$31,3,FALSE)</f>
        <v>0</v>
      </c>
      <c r="O876" s="247">
        <f>IF(M876&gt;0,M876*I876/Q876,0)*VLOOKUP(B876,'2-Kosten per locatie'!$A$14:$C$31,3,FALSE)</f>
        <v>0</v>
      </c>
      <c r="P876" s="334">
        <f>IF(L876="nio",0,IF(L876&gt;0,VLOOKUP(F876,'3-Productie normen'!A:O,VLOOKUP(L876,'3-Productie normen'!$B$38:$C$48,2,FALSE),FALSE)))</f>
        <v>0</v>
      </c>
      <c r="Q876" s="334">
        <f t="shared" si="40"/>
        <v>0</v>
      </c>
      <c r="R876" s="335" t="str">
        <f>VLOOKUP(F876,'3-Productie normen'!A:P,16,FALSE)</f>
        <v>nvt</v>
      </c>
      <c r="S876" s="335"/>
      <c r="U876" s="336">
        <f t="shared" si="41"/>
        <v>0</v>
      </c>
      <c r="V876" s="2"/>
    </row>
    <row r="877" spans="1:22" ht="14.1" customHeight="1">
      <c r="A877" s="75">
        <v>877</v>
      </c>
      <c r="B877" s="72" t="s">
        <v>46</v>
      </c>
      <c r="C877" s="539" t="s">
        <v>1240</v>
      </c>
      <c r="D877" s="415" t="s">
        <v>1020</v>
      </c>
      <c r="E877" s="72" t="s">
        <v>1129</v>
      </c>
      <c r="F877" s="300" t="s">
        <v>111</v>
      </c>
      <c r="G877" s="72" t="s">
        <v>237</v>
      </c>
      <c r="H877" s="482" t="s">
        <v>238</v>
      </c>
      <c r="I877" s="537">
        <v>14.7</v>
      </c>
      <c r="J877" s="526"/>
      <c r="K877" s="333">
        <f t="shared" si="39"/>
        <v>0</v>
      </c>
      <c r="L877" s="534" t="s">
        <v>148</v>
      </c>
      <c r="M877" s="540"/>
      <c r="N877" s="247">
        <f>IF(L877="nio",0,IF(L877&gt;0,L877*I877/P877,0))*VLOOKUP(B877,'2-Kosten per locatie'!$A$14:$C$31,3,FALSE)</f>
        <v>0</v>
      </c>
      <c r="O877" s="247">
        <f>IF(M877&gt;0,M877*I877/Q877,0)*VLOOKUP(B877,'2-Kosten per locatie'!$A$14:$C$31,3,FALSE)</f>
        <v>0</v>
      </c>
      <c r="P877" s="334">
        <f>IF(L877="nio",0,IF(L877&gt;0,VLOOKUP(F877,'3-Productie normen'!A:O,VLOOKUP(L877,'3-Productie normen'!$B$38:$C$48,2,FALSE),FALSE)))</f>
        <v>0</v>
      </c>
      <c r="Q877" s="334">
        <f t="shared" si="40"/>
        <v>0</v>
      </c>
      <c r="R877" s="335" t="str">
        <f>VLOOKUP(F877,'3-Productie normen'!A:P,16,FALSE)</f>
        <v>nvt</v>
      </c>
      <c r="S877" s="335"/>
      <c r="U877" s="336">
        <f t="shared" si="41"/>
        <v>0</v>
      </c>
      <c r="V877" s="2"/>
    </row>
    <row r="878" spans="1:22" ht="14.1" customHeight="1">
      <c r="A878" s="75">
        <v>878</v>
      </c>
      <c r="B878" s="72" t="s">
        <v>49</v>
      </c>
      <c r="C878" s="539" t="s">
        <v>136</v>
      </c>
      <c r="D878" s="415" t="s">
        <v>137</v>
      </c>
      <c r="E878" s="72" t="s">
        <v>1242</v>
      </c>
      <c r="F878" s="72" t="s">
        <v>105</v>
      </c>
      <c r="G878" s="72" t="s">
        <v>241</v>
      </c>
      <c r="H878" s="482" t="s">
        <v>197</v>
      </c>
      <c r="I878" s="537">
        <v>372.6</v>
      </c>
      <c r="J878" s="526"/>
      <c r="K878" s="333">
        <f t="shared" si="39"/>
        <v>200</v>
      </c>
      <c r="L878" s="534">
        <v>200</v>
      </c>
      <c r="M878" s="540"/>
      <c r="N878" s="247" t="e">
        <f>IF(L878="nio",0,IF(L878&gt;0,L878*I878/P878,0))*VLOOKUP(B878,'2-Kosten per locatie'!$A$14:$C$31,3,FALSE)</f>
        <v>#DIV/0!</v>
      </c>
      <c r="O878" s="247">
        <f>IF(M878&gt;0,M878*I878/Q878,0)*VLOOKUP(B878,'2-Kosten per locatie'!$A$14:$C$31,3,FALSE)</f>
        <v>0</v>
      </c>
      <c r="P878" s="334">
        <f>IF(L878="nio",0,IF(L878&gt;0,VLOOKUP(F878,'3-Productie normen'!A:O,VLOOKUP(L878,'3-Productie normen'!$B$38:$C$48,2,FALSE),FALSE)))</f>
        <v>0</v>
      </c>
      <c r="Q878" s="334">
        <f t="shared" si="40"/>
        <v>0</v>
      </c>
      <c r="R878" s="335" t="str">
        <f>VLOOKUP(F878,'3-Productie normen'!A:P,16,FALSE)</f>
        <v>V</v>
      </c>
      <c r="S878" s="335"/>
      <c r="U878" s="336">
        <f t="shared" si="41"/>
        <v>74520</v>
      </c>
      <c r="V878" s="2"/>
    </row>
    <row r="879" spans="1:22" ht="14.1" customHeight="1">
      <c r="A879" s="75">
        <v>879</v>
      </c>
      <c r="B879" s="72" t="s">
        <v>49</v>
      </c>
      <c r="C879" s="539" t="s">
        <v>136</v>
      </c>
      <c r="D879" s="415" t="s">
        <v>1243</v>
      </c>
      <c r="E879" s="72" t="s">
        <v>316</v>
      </c>
      <c r="F879" s="72" t="s">
        <v>97</v>
      </c>
      <c r="G879" s="72" t="s">
        <v>1244</v>
      </c>
      <c r="H879" s="482" t="s">
        <v>238</v>
      </c>
      <c r="I879" s="537">
        <v>6.6</v>
      </c>
      <c r="J879" s="526"/>
      <c r="K879" s="333">
        <f t="shared" si="39"/>
        <v>200</v>
      </c>
      <c r="L879" s="534">
        <v>200</v>
      </c>
      <c r="M879" s="540"/>
      <c r="N879" s="247" t="e">
        <f>IF(L879="nio",0,IF(L879&gt;0,L879*I879/P879,0))*VLOOKUP(B879,'2-Kosten per locatie'!$A$14:$C$31,3,FALSE)</f>
        <v>#DIV/0!</v>
      </c>
      <c r="O879" s="247">
        <f>IF(M879&gt;0,M879*I879/Q879,0)*VLOOKUP(B879,'2-Kosten per locatie'!$A$14:$C$31,3,FALSE)</f>
        <v>0</v>
      </c>
      <c r="P879" s="334">
        <f>IF(L879="nio",0,IF(L879&gt;0,VLOOKUP(F879,'3-Productie normen'!A:O,VLOOKUP(L879,'3-Productie normen'!$B$38:$C$48,2,FALSE),FALSE)))</f>
        <v>0</v>
      </c>
      <c r="Q879" s="334">
        <f t="shared" si="40"/>
        <v>0</v>
      </c>
      <c r="R879" s="335" t="str">
        <f>VLOOKUP(F879,'3-Productie normen'!A:P,16,FALSE)</f>
        <v>V</v>
      </c>
      <c r="S879" s="335"/>
      <c r="U879" s="336">
        <f t="shared" si="41"/>
        <v>1320</v>
      </c>
      <c r="V879" s="2"/>
    </row>
    <row r="880" spans="1:22" ht="14.1" customHeight="1">
      <c r="A880" s="75">
        <v>880</v>
      </c>
      <c r="B880" s="72" t="s">
        <v>49</v>
      </c>
      <c r="C880" s="539" t="s">
        <v>136</v>
      </c>
      <c r="D880" s="415" t="s">
        <v>140</v>
      </c>
      <c r="E880" s="72" t="s">
        <v>1245</v>
      </c>
      <c r="F880" s="72" t="s">
        <v>105</v>
      </c>
      <c r="G880" s="72" t="s">
        <v>241</v>
      </c>
      <c r="H880" s="482" t="s">
        <v>197</v>
      </c>
      <c r="I880" s="537">
        <v>95.5</v>
      </c>
      <c r="J880" s="526"/>
      <c r="K880" s="333">
        <f t="shared" si="39"/>
        <v>200</v>
      </c>
      <c r="L880" s="534">
        <v>200</v>
      </c>
      <c r="M880" s="540"/>
      <c r="N880" s="247" t="e">
        <f>IF(L880="nio",0,IF(L880&gt;0,L880*I880/P880,0))*VLOOKUP(B880,'2-Kosten per locatie'!$A$14:$C$31,3,FALSE)</f>
        <v>#DIV/0!</v>
      </c>
      <c r="O880" s="247">
        <f>IF(M880&gt;0,M880*I880/Q880,0)*VLOOKUP(B880,'2-Kosten per locatie'!$A$14:$C$31,3,FALSE)</f>
        <v>0</v>
      </c>
      <c r="P880" s="334">
        <f>IF(L880="nio",0,IF(L880&gt;0,VLOOKUP(F880,'3-Productie normen'!A:O,VLOOKUP(L880,'3-Productie normen'!$B$38:$C$48,2,FALSE),FALSE)))</f>
        <v>0</v>
      </c>
      <c r="Q880" s="334">
        <f t="shared" si="40"/>
        <v>0</v>
      </c>
      <c r="R880" s="335" t="str">
        <f>VLOOKUP(F880,'3-Productie normen'!A:P,16,FALSE)</f>
        <v>V</v>
      </c>
      <c r="S880" s="335"/>
      <c r="U880" s="336">
        <f t="shared" si="41"/>
        <v>19100</v>
      </c>
      <c r="V880" s="2"/>
    </row>
    <row r="881" spans="1:22" ht="14.1" customHeight="1">
      <c r="A881" s="75">
        <v>881</v>
      </c>
      <c r="B881" s="72" t="s">
        <v>49</v>
      </c>
      <c r="C881" s="539" t="s">
        <v>136</v>
      </c>
      <c r="D881" s="415" t="s">
        <v>143</v>
      </c>
      <c r="E881" s="72" t="s">
        <v>1246</v>
      </c>
      <c r="F881" s="72" t="s">
        <v>98</v>
      </c>
      <c r="G881" s="72" t="s">
        <v>1247</v>
      </c>
      <c r="H881" s="482" t="s">
        <v>197</v>
      </c>
      <c r="I881" s="537">
        <v>84.7</v>
      </c>
      <c r="J881" s="526"/>
      <c r="K881" s="333">
        <f t="shared" si="39"/>
        <v>4</v>
      </c>
      <c r="L881" s="534">
        <v>4</v>
      </c>
      <c r="M881" s="540"/>
      <c r="N881" s="247" t="e">
        <f>IF(L881="nio",0,IF(L881&gt;0,L881*I881/P881,0))*VLOOKUP(B881,'2-Kosten per locatie'!$A$14:$C$31,3,FALSE)</f>
        <v>#DIV/0!</v>
      </c>
      <c r="O881" s="247">
        <f>IF(M881&gt;0,M881*I881/Q881,0)*VLOOKUP(B881,'2-Kosten per locatie'!$A$14:$C$31,3,FALSE)</f>
        <v>0</v>
      </c>
      <c r="P881" s="334">
        <f>IF(L881="nio",0,IF(L881&gt;0,VLOOKUP(F881,'3-Productie normen'!A:O,VLOOKUP(L881,'3-Productie normen'!$B$38:$C$48,2,FALSE),FALSE)))</f>
        <v>0</v>
      </c>
      <c r="Q881" s="334">
        <f t="shared" si="40"/>
        <v>0</v>
      </c>
      <c r="R881" s="335" t="str">
        <f>VLOOKUP(F881,'3-Productie normen'!A:P,16,FALSE)</f>
        <v>V</v>
      </c>
      <c r="S881" s="335"/>
      <c r="U881" s="336">
        <f t="shared" si="41"/>
        <v>338.8</v>
      </c>
      <c r="V881" s="2"/>
    </row>
    <row r="882" spans="1:22" ht="14.1" customHeight="1">
      <c r="A882" s="75">
        <v>882</v>
      </c>
      <c r="B882" s="72" t="s">
        <v>49</v>
      </c>
      <c r="C882" s="539" t="s">
        <v>136</v>
      </c>
      <c r="D882" s="415" t="s">
        <v>1248</v>
      </c>
      <c r="E882" s="72" t="s">
        <v>1249</v>
      </c>
      <c r="F882" s="72" t="s">
        <v>98</v>
      </c>
      <c r="G882" s="72" t="s">
        <v>1247</v>
      </c>
      <c r="H882" s="482" t="s">
        <v>197</v>
      </c>
      <c r="I882" s="537">
        <v>18.100000000000001</v>
      </c>
      <c r="J882" s="526"/>
      <c r="K882" s="333">
        <f t="shared" si="39"/>
        <v>4</v>
      </c>
      <c r="L882" s="534">
        <v>4</v>
      </c>
      <c r="M882" s="540"/>
      <c r="N882" s="247" t="e">
        <f>IF(L882="nio",0,IF(L882&gt;0,L882*I882/P882,0))*VLOOKUP(B882,'2-Kosten per locatie'!$A$14:$C$31,3,FALSE)</f>
        <v>#DIV/0!</v>
      </c>
      <c r="O882" s="247">
        <f>IF(M882&gt;0,M882*I882/Q882,0)*VLOOKUP(B882,'2-Kosten per locatie'!$A$14:$C$31,3,FALSE)</f>
        <v>0</v>
      </c>
      <c r="P882" s="334">
        <f>IF(L882="nio",0,IF(L882&gt;0,VLOOKUP(F882,'3-Productie normen'!A:O,VLOOKUP(L882,'3-Productie normen'!$B$38:$C$48,2,FALSE),FALSE)))</f>
        <v>0</v>
      </c>
      <c r="Q882" s="334">
        <f t="shared" si="40"/>
        <v>0</v>
      </c>
      <c r="R882" s="335" t="str">
        <f>VLOOKUP(F882,'3-Productie normen'!A:P,16,FALSE)</f>
        <v>V</v>
      </c>
      <c r="S882" s="335"/>
      <c r="U882" s="336">
        <f t="shared" si="41"/>
        <v>72.400000000000006</v>
      </c>
      <c r="V882" s="2"/>
    </row>
    <row r="883" spans="1:22" ht="14.1" customHeight="1">
      <c r="A883" s="75">
        <v>883</v>
      </c>
      <c r="B883" s="72" t="s">
        <v>49</v>
      </c>
      <c r="C883" s="539" t="s">
        <v>136</v>
      </c>
      <c r="D883" s="415" t="s">
        <v>156</v>
      </c>
      <c r="E883" s="72" t="s">
        <v>1250</v>
      </c>
      <c r="F883" s="72" t="s">
        <v>88</v>
      </c>
      <c r="G883" s="72" t="s">
        <v>241</v>
      </c>
      <c r="H883" s="482" t="s">
        <v>197</v>
      </c>
      <c r="I883" s="537">
        <v>22.6</v>
      </c>
      <c r="J883" s="526"/>
      <c r="K883" s="333">
        <f t="shared" si="39"/>
        <v>120</v>
      </c>
      <c r="L883" s="534">
        <v>120</v>
      </c>
      <c r="M883" s="534"/>
      <c r="N883" s="247" t="e">
        <f>IF(L883="nio",0,IF(L883&gt;0,L883*I883/P883,0))*VLOOKUP(B883,'2-Kosten per locatie'!$A$14:$C$31,3,FALSE)</f>
        <v>#DIV/0!</v>
      </c>
      <c r="O883" s="247">
        <f>IF(M883&gt;0,M883*I883/Q883,0)*VLOOKUP(B883,'2-Kosten per locatie'!$A$14:$C$31,3,FALSE)</f>
        <v>0</v>
      </c>
      <c r="P883" s="334">
        <f>IF(L883="nio",0,IF(L883&gt;0,VLOOKUP(F883,'3-Productie normen'!A:O,VLOOKUP(L883,'3-Productie normen'!$B$38:$C$48,2,FALSE),FALSE)))</f>
        <v>0</v>
      </c>
      <c r="Q883" s="334">
        <f t="shared" si="40"/>
        <v>0</v>
      </c>
      <c r="R883" s="335" t="str">
        <f>VLOOKUP(F883,'3-Productie normen'!A:P,16,FALSE)</f>
        <v>B</v>
      </c>
      <c r="S883" s="335"/>
      <c r="U883" s="336">
        <f t="shared" si="41"/>
        <v>2712</v>
      </c>
      <c r="V883" s="2"/>
    </row>
    <row r="884" spans="1:22" ht="14.1" customHeight="1">
      <c r="A884" s="75">
        <v>884</v>
      </c>
      <c r="B884" s="72" t="s">
        <v>49</v>
      </c>
      <c r="C884" s="539" t="s">
        <v>136</v>
      </c>
      <c r="D884" s="415" t="s">
        <v>1251</v>
      </c>
      <c r="E884" s="72" t="s">
        <v>199</v>
      </c>
      <c r="F884" s="72" t="s">
        <v>97</v>
      </c>
      <c r="G884" s="72" t="s">
        <v>1252</v>
      </c>
      <c r="H884" s="482" t="s">
        <v>197</v>
      </c>
      <c r="I884" s="537">
        <v>92.7</v>
      </c>
      <c r="J884" s="526"/>
      <c r="K884" s="333">
        <f t="shared" si="39"/>
        <v>200</v>
      </c>
      <c r="L884" s="534">
        <v>200</v>
      </c>
      <c r="M884" s="534"/>
      <c r="N884" s="247" t="e">
        <f>IF(L884="nio",0,IF(L884&gt;0,L884*I884/P884,0))*VLOOKUP(B884,'2-Kosten per locatie'!$A$14:$C$31,3,FALSE)</f>
        <v>#DIV/0!</v>
      </c>
      <c r="O884" s="247">
        <f>IF(M884&gt;0,M884*I884/Q884,0)*VLOOKUP(B884,'2-Kosten per locatie'!$A$14:$C$31,3,FALSE)</f>
        <v>0</v>
      </c>
      <c r="P884" s="334">
        <f>IF(L884="nio",0,IF(L884&gt;0,VLOOKUP(F884,'3-Productie normen'!A:O,VLOOKUP(L884,'3-Productie normen'!$B$38:$C$48,2,FALSE),FALSE)))</f>
        <v>0</v>
      </c>
      <c r="Q884" s="334">
        <f t="shared" si="40"/>
        <v>0</v>
      </c>
      <c r="R884" s="335" t="str">
        <f>VLOOKUP(F884,'3-Productie normen'!A:P,16,FALSE)</f>
        <v>V</v>
      </c>
      <c r="S884" s="335"/>
      <c r="U884" s="336">
        <f t="shared" si="41"/>
        <v>18540</v>
      </c>
      <c r="V884" s="2"/>
    </row>
    <row r="885" spans="1:22" ht="14.1" customHeight="1">
      <c r="A885" s="75">
        <v>885</v>
      </c>
      <c r="B885" s="72" t="s">
        <v>49</v>
      </c>
      <c r="C885" s="539" t="s">
        <v>136</v>
      </c>
      <c r="D885" s="415" t="s">
        <v>1253</v>
      </c>
      <c r="E885" s="72" t="s">
        <v>300</v>
      </c>
      <c r="F885" s="300" t="s">
        <v>101</v>
      </c>
      <c r="G885" s="72" t="s">
        <v>1254</v>
      </c>
      <c r="H885" s="482" t="s">
        <v>197</v>
      </c>
      <c r="I885" s="537">
        <v>1.7</v>
      </c>
      <c r="J885" s="526"/>
      <c r="K885" s="333">
        <f t="shared" si="39"/>
        <v>200</v>
      </c>
      <c r="L885" s="534">
        <v>200</v>
      </c>
      <c r="M885" s="534"/>
      <c r="N885" s="247" t="e">
        <f>IF(L885="nio",0,IF(L885&gt;0,L885*I885/P885,0))*VLOOKUP(B885,'2-Kosten per locatie'!$A$14:$C$31,3,FALSE)</f>
        <v>#DIV/0!</v>
      </c>
      <c r="O885" s="247">
        <f>IF(M885&gt;0,M885*I885/Q885,0)*VLOOKUP(B885,'2-Kosten per locatie'!$A$14:$C$31,3,FALSE)</f>
        <v>0</v>
      </c>
      <c r="P885" s="334">
        <f>IF(L885="nio",0,IF(L885&gt;0,VLOOKUP(F885,'3-Productie normen'!A:O,VLOOKUP(L885,'3-Productie normen'!$B$38:$C$48,2,FALSE),FALSE)))</f>
        <v>0</v>
      </c>
      <c r="Q885" s="334">
        <f t="shared" si="40"/>
        <v>0</v>
      </c>
      <c r="R885" s="335" t="str">
        <f>VLOOKUP(F885,'3-Productie normen'!A:P,16,FALSE)</f>
        <v>V</v>
      </c>
      <c r="S885" s="335"/>
      <c r="U885" s="336">
        <f t="shared" si="41"/>
        <v>340</v>
      </c>
      <c r="V885" s="2"/>
    </row>
    <row r="886" spans="1:22" ht="14.1" customHeight="1">
      <c r="A886" s="75">
        <v>886</v>
      </c>
      <c r="B886" s="72" t="s">
        <v>49</v>
      </c>
      <c r="C886" s="539" t="s">
        <v>136</v>
      </c>
      <c r="D886" s="415" t="s">
        <v>1255</v>
      </c>
      <c r="E886" s="72" t="s">
        <v>1256</v>
      </c>
      <c r="F886" s="300" t="s">
        <v>111</v>
      </c>
      <c r="G886" s="72" t="s">
        <v>1257</v>
      </c>
      <c r="H886" s="482" t="s">
        <v>197</v>
      </c>
      <c r="I886" s="537">
        <v>5.3</v>
      </c>
      <c r="J886" s="526"/>
      <c r="K886" s="333">
        <f t="shared" si="39"/>
        <v>0</v>
      </c>
      <c r="L886" s="534" t="s">
        <v>148</v>
      </c>
      <c r="M886" s="534"/>
      <c r="N886" s="247">
        <f>IF(L886="nio",0,IF(L886&gt;0,L886*I886/P886,0))*VLOOKUP(B886,'2-Kosten per locatie'!$A$14:$C$31,3,FALSE)</f>
        <v>0</v>
      </c>
      <c r="O886" s="247">
        <f>IF(M886&gt;0,M886*I886/Q886,0)*VLOOKUP(B886,'2-Kosten per locatie'!$A$14:$C$31,3,FALSE)</f>
        <v>0</v>
      </c>
      <c r="P886" s="334">
        <f>IF(L886="nio",0,IF(L886&gt;0,VLOOKUP(F886,'3-Productie normen'!A:O,VLOOKUP(L886,'3-Productie normen'!$B$38:$C$48,2,FALSE),FALSE)))</f>
        <v>0</v>
      </c>
      <c r="Q886" s="334">
        <f t="shared" si="40"/>
        <v>0</v>
      </c>
      <c r="R886" s="335" t="str">
        <f>VLOOKUP(F886,'3-Productie normen'!A:P,16,FALSE)</f>
        <v>nvt</v>
      </c>
      <c r="S886" s="335"/>
      <c r="U886" s="336">
        <f t="shared" si="41"/>
        <v>0</v>
      </c>
      <c r="V886" s="2"/>
    </row>
    <row r="887" spans="1:22" ht="14.1" customHeight="1">
      <c r="A887" s="75">
        <v>887</v>
      </c>
      <c r="B887" s="72" t="s">
        <v>49</v>
      </c>
      <c r="C887" s="539" t="s">
        <v>136</v>
      </c>
      <c r="D887" s="415" t="s">
        <v>1258</v>
      </c>
      <c r="E887" s="72" t="s">
        <v>1259</v>
      </c>
      <c r="F887" s="72" t="s">
        <v>106</v>
      </c>
      <c r="G887" s="72" t="s">
        <v>1252</v>
      </c>
      <c r="H887" s="482" t="s">
        <v>188</v>
      </c>
      <c r="I887" s="537">
        <v>6.6</v>
      </c>
      <c r="J887" s="526"/>
      <c r="K887" s="333">
        <f t="shared" si="39"/>
        <v>360</v>
      </c>
      <c r="L887" s="534">
        <v>200</v>
      </c>
      <c r="M887" s="540">
        <v>160</v>
      </c>
      <c r="N887" s="247" t="e">
        <f>IF(L887="nio",0,IF(L887&gt;0,L887*I887/P887,0))*VLOOKUP(B887,'2-Kosten per locatie'!$A$14:$C$31,3,FALSE)</f>
        <v>#DIV/0!</v>
      </c>
      <c r="O887" s="247" t="e">
        <f>IF(M887&gt;0,M887*I887/Q887,0)*VLOOKUP(B887,'2-Kosten per locatie'!$A$14:$C$31,3,FALSE)</f>
        <v>#DIV/0!</v>
      </c>
      <c r="P887" s="334">
        <f>IF(L887="nio",0,IF(L887&gt;0,VLOOKUP(F887,'3-Productie normen'!A:O,VLOOKUP(L887,'3-Productie normen'!$B$38:$C$48,2,FALSE),FALSE)))</f>
        <v>0</v>
      </c>
      <c r="Q887" s="334">
        <f t="shared" si="40"/>
        <v>0</v>
      </c>
      <c r="R887" s="335" t="str">
        <f>VLOOKUP(F887,'3-Productie normen'!A:P,16,FALSE)</f>
        <v>S</v>
      </c>
      <c r="S887" s="335"/>
      <c r="U887" s="336">
        <f t="shared" si="41"/>
        <v>2376</v>
      </c>
      <c r="V887" s="2"/>
    </row>
    <row r="888" spans="1:22" ht="14.1" customHeight="1">
      <c r="A888" s="75">
        <v>888</v>
      </c>
      <c r="B888" s="72" t="s">
        <v>49</v>
      </c>
      <c r="C888" s="539" t="s">
        <v>136</v>
      </c>
      <c r="D888" s="415" t="s">
        <v>1260</v>
      </c>
      <c r="E888" s="72" t="s">
        <v>186</v>
      </c>
      <c r="F888" s="72" t="s">
        <v>106</v>
      </c>
      <c r="G888" s="72" t="s">
        <v>1252</v>
      </c>
      <c r="H888" s="482" t="s">
        <v>188</v>
      </c>
      <c r="I888" s="537">
        <v>1.2</v>
      </c>
      <c r="J888" s="526"/>
      <c r="K888" s="333">
        <f t="shared" si="39"/>
        <v>360</v>
      </c>
      <c r="L888" s="534">
        <v>200</v>
      </c>
      <c r="M888" s="540">
        <v>160</v>
      </c>
      <c r="N888" s="247" t="e">
        <f>IF(L888="nio",0,IF(L888&gt;0,L888*I888/P888,0))*VLOOKUP(B888,'2-Kosten per locatie'!$A$14:$C$31,3,FALSE)</f>
        <v>#DIV/0!</v>
      </c>
      <c r="O888" s="247" t="e">
        <f>IF(M888&gt;0,M888*I888/Q888,0)*VLOOKUP(B888,'2-Kosten per locatie'!$A$14:$C$31,3,FALSE)</f>
        <v>#DIV/0!</v>
      </c>
      <c r="P888" s="334">
        <f>IF(L888="nio",0,IF(L888&gt;0,VLOOKUP(F888,'3-Productie normen'!A:O,VLOOKUP(L888,'3-Productie normen'!$B$38:$C$48,2,FALSE),FALSE)))</f>
        <v>0</v>
      </c>
      <c r="Q888" s="334">
        <f t="shared" si="40"/>
        <v>0</v>
      </c>
      <c r="R888" s="335" t="str">
        <f>VLOOKUP(F888,'3-Productie normen'!A:P,16,FALSE)</f>
        <v>S</v>
      </c>
      <c r="S888" s="335"/>
      <c r="U888" s="336">
        <f t="shared" si="41"/>
        <v>432</v>
      </c>
      <c r="V888" s="2"/>
    </row>
    <row r="889" spans="1:22" ht="14.1" customHeight="1">
      <c r="A889" s="75">
        <v>889</v>
      </c>
      <c r="B889" s="72" t="s">
        <v>49</v>
      </c>
      <c r="C889" s="539" t="s">
        <v>136</v>
      </c>
      <c r="D889" s="415" t="s">
        <v>1261</v>
      </c>
      <c r="E889" s="72" t="s">
        <v>186</v>
      </c>
      <c r="F889" s="72" t="s">
        <v>106</v>
      </c>
      <c r="G889" s="72" t="s">
        <v>1252</v>
      </c>
      <c r="H889" s="482" t="s">
        <v>188</v>
      </c>
      <c r="I889" s="537">
        <v>1.2</v>
      </c>
      <c r="J889" s="526"/>
      <c r="K889" s="333">
        <f t="shared" si="39"/>
        <v>360</v>
      </c>
      <c r="L889" s="534">
        <v>200</v>
      </c>
      <c r="M889" s="540">
        <v>160</v>
      </c>
      <c r="N889" s="247" t="e">
        <f>IF(L889="nio",0,IF(L889&gt;0,L889*I889/P889,0))*VLOOKUP(B889,'2-Kosten per locatie'!$A$14:$C$31,3,FALSE)</f>
        <v>#DIV/0!</v>
      </c>
      <c r="O889" s="247" t="e">
        <f>IF(M889&gt;0,M889*I889/Q889,0)*VLOOKUP(B889,'2-Kosten per locatie'!$A$14:$C$31,3,FALSE)</f>
        <v>#DIV/0!</v>
      </c>
      <c r="P889" s="334">
        <f>IF(L889="nio",0,IF(L889&gt;0,VLOOKUP(F889,'3-Productie normen'!A:O,VLOOKUP(L889,'3-Productie normen'!$B$38:$C$48,2,FALSE),FALSE)))</f>
        <v>0</v>
      </c>
      <c r="Q889" s="334">
        <f t="shared" si="40"/>
        <v>0</v>
      </c>
      <c r="R889" s="335" t="str">
        <f>VLOOKUP(F889,'3-Productie normen'!A:P,16,FALSE)</f>
        <v>S</v>
      </c>
      <c r="S889" s="335"/>
      <c r="U889" s="336">
        <f t="shared" si="41"/>
        <v>432</v>
      </c>
      <c r="V889" s="2"/>
    </row>
    <row r="890" spans="1:22" ht="14.1" customHeight="1">
      <c r="A890" s="75">
        <v>890</v>
      </c>
      <c r="B890" s="72" t="s">
        <v>49</v>
      </c>
      <c r="C890" s="539" t="s">
        <v>136</v>
      </c>
      <c r="D890" s="415" t="s">
        <v>1262</v>
      </c>
      <c r="E890" s="72" t="s">
        <v>1263</v>
      </c>
      <c r="F890" s="72" t="s">
        <v>106</v>
      </c>
      <c r="G890" s="72" t="s">
        <v>1252</v>
      </c>
      <c r="H890" s="482" t="s">
        <v>188</v>
      </c>
      <c r="I890" s="537">
        <v>3.6</v>
      </c>
      <c r="J890" s="526"/>
      <c r="K890" s="333">
        <f t="shared" si="39"/>
        <v>360</v>
      </c>
      <c r="L890" s="534">
        <v>200</v>
      </c>
      <c r="M890" s="540">
        <v>160</v>
      </c>
      <c r="N890" s="247" t="e">
        <f>IF(L890="nio",0,IF(L890&gt;0,L890*I890/P890,0))*VLOOKUP(B890,'2-Kosten per locatie'!$A$14:$C$31,3,FALSE)</f>
        <v>#DIV/0!</v>
      </c>
      <c r="O890" s="247" t="e">
        <f>IF(M890&gt;0,M890*I890/Q890,0)*VLOOKUP(B890,'2-Kosten per locatie'!$A$14:$C$31,3,FALSE)</f>
        <v>#DIV/0!</v>
      </c>
      <c r="P890" s="334">
        <f>IF(L890="nio",0,IF(L890&gt;0,VLOOKUP(F890,'3-Productie normen'!A:O,VLOOKUP(L890,'3-Productie normen'!$B$38:$C$48,2,FALSE),FALSE)))</f>
        <v>0</v>
      </c>
      <c r="Q890" s="334">
        <f t="shared" si="40"/>
        <v>0</v>
      </c>
      <c r="R890" s="335" t="str">
        <f>VLOOKUP(F890,'3-Productie normen'!A:P,16,FALSE)</f>
        <v>S</v>
      </c>
      <c r="S890" s="335"/>
      <c r="U890" s="336">
        <f t="shared" si="41"/>
        <v>1296</v>
      </c>
      <c r="V890" s="2"/>
    </row>
    <row r="891" spans="1:22" ht="14.1" customHeight="1">
      <c r="A891" s="75">
        <v>891</v>
      </c>
      <c r="B891" s="72" t="s">
        <v>49</v>
      </c>
      <c r="C891" s="539" t="s">
        <v>136</v>
      </c>
      <c r="D891" s="415" t="s">
        <v>1264</v>
      </c>
      <c r="E891" s="72" t="s">
        <v>1259</v>
      </c>
      <c r="F891" s="72" t="s">
        <v>106</v>
      </c>
      <c r="G891" s="72" t="s">
        <v>1252</v>
      </c>
      <c r="H891" s="482" t="s">
        <v>188</v>
      </c>
      <c r="I891" s="537">
        <v>6.6</v>
      </c>
      <c r="J891" s="526"/>
      <c r="K891" s="333">
        <f t="shared" si="39"/>
        <v>360</v>
      </c>
      <c r="L891" s="534">
        <v>200</v>
      </c>
      <c r="M891" s="540">
        <v>160</v>
      </c>
      <c r="N891" s="247" t="e">
        <f>IF(L891="nio",0,IF(L891&gt;0,L891*I891/P891,0))*VLOOKUP(B891,'2-Kosten per locatie'!$A$14:$C$31,3,FALSE)</f>
        <v>#DIV/0!</v>
      </c>
      <c r="O891" s="247" t="e">
        <f>IF(M891&gt;0,M891*I891/Q891,0)*VLOOKUP(B891,'2-Kosten per locatie'!$A$14:$C$31,3,FALSE)</f>
        <v>#DIV/0!</v>
      </c>
      <c r="P891" s="334">
        <f>IF(L891="nio",0,IF(L891&gt;0,VLOOKUP(F891,'3-Productie normen'!A:O,VLOOKUP(L891,'3-Productie normen'!$B$38:$C$48,2,FALSE),FALSE)))</f>
        <v>0</v>
      </c>
      <c r="Q891" s="334">
        <f t="shared" si="40"/>
        <v>0</v>
      </c>
      <c r="R891" s="335" t="str">
        <f>VLOOKUP(F891,'3-Productie normen'!A:P,16,FALSE)</f>
        <v>S</v>
      </c>
      <c r="S891" s="335"/>
      <c r="U891" s="336">
        <f t="shared" si="41"/>
        <v>2376</v>
      </c>
      <c r="V891" s="2"/>
    </row>
    <row r="892" spans="1:22" ht="14.1" customHeight="1">
      <c r="A892" s="75">
        <v>892</v>
      </c>
      <c r="B892" s="72" t="s">
        <v>49</v>
      </c>
      <c r="C892" s="539" t="s">
        <v>136</v>
      </c>
      <c r="D892" s="415" t="s">
        <v>1265</v>
      </c>
      <c r="E892" s="72" t="s">
        <v>186</v>
      </c>
      <c r="F892" s="72" t="s">
        <v>106</v>
      </c>
      <c r="G892" s="72" t="s">
        <v>1252</v>
      </c>
      <c r="H892" s="482" t="s">
        <v>188</v>
      </c>
      <c r="I892" s="537">
        <v>1.1000000000000001</v>
      </c>
      <c r="J892" s="526"/>
      <c r="K892" s="333">
        <f t="shared" si="39"/>
        <v>360</v>
      </c>
      <c r="L892" s="534">
        <v>200</v>
      </c>
      <c r="M892" s="540">
        <v>160</v>
      </c>
      <c r="N892" s="247" t="e">
        <f>IF(L892="nio",0,IF(L892&gt;0,L892*I892/P892,0))*VLOOKUP(B892,'2-Kosten per locatie'!$A$14:$C$31,3,FALSE)</f>
        <v>#DIV/0!</v>
      </c>
      <c r="O892" s="247" t="e">
        <f>IF(M892&gt;0,M892*I892/Q892,0)*VLOOKUP(B892,'2-Kosten per locatie'!$A$14:$C$31,3,FALSE)</f>
        <v>#DIV/0!</v>
      </c>
      <c r="P892" s="334">
        <f>IF(L892="nio",0,IF(L892&gt;0,VLOOKUP(F892,'3-Productie normen'!A:O,VLOOKUP(L892,'3-Productie normen'!$B$38:$C$48,2,FALSE),FALSE)))</f>
        <v>0</v>
      </c>
      <c r="Q892" s="334">
        <f t="shared" si="40"/>
        <v>0</v>
      </c>
      <c r="R892" s="335" t="str">
        <f>VLOOKUP(F892,'3-Productie normen'!A:P,16,FALSE)</f>
        <v>S</v>
      </c>
      <c r="S892" s="335"/>
      <c r="U892" s="336">
        <f t="shared" si="41"/>
        <v>396.00000000000006</v>
      </c>
      <c r="V892" s="2"/>
    </row>
    <row r="893" spans="1:22" ht="14.1" customHeight="1">
      <c r="A893" s="75">
        <v>893</v>
      </c>
      <c r="B893" s="72" t="s">
        <v>49</v>
      </c>
      <c r="C893" s="539" t="s">
        <v>136</v>
      </c>
      <c r="D893" s="415" t="s">
        <v>1266</v>
      </c>
      <c r="E893" s="72" t="s">
        <v>186</v>
      </c>
      <c r="F893" s="488" t="s">
        <v>106</v>
      </c>
      <c r="G893" s="72" t="s">
        <v>1252</v>
      </c>
      <c r="H893" s="482" t="s">
        <v>188</v>
      </c>
      <c r="I893" s="537">
        <v>1.1000000000000001</v>
      </c>
      <c r="J893" s="526"/>
      <c r="K893" s="333">
        <f t="shared" si="39"/>
        <v>360</v>
      </c>
      <c r="L893" s="534">
        <v>200</v>
      </c>
      <c r="M893" s="540">
        <v>160</v>
      </c>
      <c r="N893" s="247" t="e">
        <f>IF(L893="nio",0,IF(L893&gt;0,L893*I893/P893,0))*VLOOKUP(B893,'2-Kosten per locatie'!$A$14:$C$31,3,FALSE)</f>
        <v>#DIV/0!</v>
      </c>
      <c r="O893" s="247" t="e">
        <f>IF(M893&gt;0,M893*I893/Q893,0)*VLOOKUP(B893,'2-Kosten per locatie'!$A$14:$C$31,3,FALSE)</f>
        <v>#DIV/0!</v>
      </c>
      <c r="P893" s="334">
        <f>IF(L893="nio",0,IF(L893&gt;0,VLOOKUP(F893,'3-Productie normen'!A:O,VLOOKUP(L893,'3-Productie normen'!$B$38:$C$48,2,FALSE),FALSE)))</f>
        <v>0</v>
      </c>
      <c r="Q893" s="334">
        <f t="shared" si="40"/>
        <v>0</v>
      </c>
      <c r="R893" s="335" t="str">
        <f>VLOOKUP(F893,'3-Productie normen'!A:P,16,FALSE)</f>
        <v>S</v>
      </c>
      <c r="S893" s="335"/>
      <c r="U893" s="336">
        <f t="shared" si="41"/>
        <v>396.00000000000006</v>
      </c>
      <c r="V893" s="2"/>
    </row>
    <row r="894" spans="1:22" ht="14.1" customHeight="1">
      <c r="A894" s="75">
        <v>894</v>
      </c>
      <c r="B894" s="72" t="s">
        <v>49</v>
      </c>
      <c r="C894" s="539" t="s">
        <v>136</v>
      </c>
      <c r="D894" s="415" t="s">
        <v>1267</v>
      </c>
      <c r="E894" s="72" t="s">
        <v>186</v>
      </c>
      <c r="F894" s="72" t="s">
        <v>106</v>
      </c>
      <c r="G894" s="72" t="s">
        <v>1252</v>
      </c>
      <c r="H894" s="482" t="s">
        <v>188</v>
      </c>
      <c r="I894" s="537">
        <v>1.1000000000000001</v>
      </c>
      <c r="J894" s="526"/>
      <c r="K894" s="333">
        <f t="shared" si="39"/>
        <v>360</v>
      </c>
      <c r="L894" s="534">
        <v>200</v>
      </c>
      <c r="M894" s="540">
        <v>160</v>
      </c>
      <c r="N894" s="247" t="e">
        <f>IF(L894="nio",0,IF(L894&gt;0,L894*I894/P894,0))*VLOOKUP(B894,'2-Kosten per locatie'!$A$14:$C$31,3,FALSE)</f>
        <v>#DIV/0!</v>
      </c>
      <c r="O894" s="247" t="e">
        <f>IF(M894&gt;0,M894*I894/Q894,0)*VLOOKUP(B894,'2-Kosten per locatie'!$A$14:$C$31,3,FALSE)</f>
        <v>#DIV/0!</v>
      </c>
      <c r="P894" s="334">
        <f>IF(L894="nio",0,IF(L894&gt;0,VLOOKUP(F894,'3-Productie normen'!A:O,VLOOKUP(L894,'3-Productie normen'!$B$38:$C$48,2,FALSE),FALSE)))</f>
        <v>0</v>
      </c>
      <c r="Q894" s="334">
        <f t="shared" si="40"/>
        <v>0</v>
      </c>
      <c r="R894" s="335" t="str">
        <f>VLOOKUP(F894,'3-Productie normen'!A:P,16,FALSE)</f>
        <v>S</v>
      </c>
      <c r="S894" s="335"/>
      <c r="U894" s="336">
        <f t="shared" si="41"/>
        <v>396.00000000000006</v>
      </c>
      <c r="V894" s="2"/>
    </row>
    <row r="895" spans="1:22" ht="14.1" customHeight="1">
      <c r="A895" s="75">
        <v>895</v>
      </c>
      <c r="B895" s="72" t="s">
        <v>49</v>
      </c>
      <c r="C895" s="539" t="s">
        <v>136</v>
      </c>
      <c r="D895" s="415" t="s">
        <v>1268</v>
      </c>
      <c r="E895" s="72" t="s">
        <v>186</v>
      </c>
      <c r="F895" s="72" t="s">
        <v>106</v>
      </c>
      <c r="G895" s="72" t="s">
        <v>1252</v>
      </c>
      <c r="H895" s="482" t="s">
        <v>188</v>
      </c>
      <c r="I895" s="537">
        <v>1.1000000000000001</v>
      </c>
      <c r="J895" s="526"/>
      <c r="K895" s="333">
        <f t="shared" si="39"/>
        <v>360</v>
      </c>
      <c r="L895" s="534">
        <v>200</v>
      </c>
      <c r="M895" s="540">
        <v>160</v>
      </c>
      <c r="N895" s="247" t="e">
        <f>IF(L895="nio",0,IF(L895&gt;0,L895*I895/P895,0))*VLOOKUP(B895,'2-Kosten per locatie'!$A$14:$C$31,3,FALSE)</f>
        <v>#DIV/0!</v>
      </c>
      <c r="O895" s="247" t="e">
        <f>IF(M895&gt;0,M895*I895/Q895,0)*VLOOKUP(B895,'2-Kosten per locatie'!$A$14:$C$31,3,FALSE)</f>
        <v>#DIV/0!</v>
      </c>
      <c r="P895" s="334">
        <f>IF(L895="nio",0,IF(L895&gt;0,VLOOKUP(F895,'3-Productie normen'!A:O,VLOOKUP(L895,'3-Productie normen'!$B$38:$C$48,2,FALSE),FALSE)))</f>
        <v>0</v>
      </c>
      <c r="Q895" s="334">
        <f t="shared" si="40"/>
        <v>0</v>
      </c>
      <c r="R895" s="335" t="str">
        <f>VLOOKUP(F895,'3-Productie normen'!A:P,16,FALSE)</f>
        <v>S</v>
      </c>
      <c r="S895" s="335"/>
      <c r="U895" s="336">
        <f t="shared" si="41"/>
        <v>396.00000000000006</v>
      </c>
      <c r="V895" s="2"/>
    </row>
    <row r="896" spans="1:22" ht="14.1" customHeight="1">
      <c r="A896" s="75">
        <v>896</v>
      </c>
      <c r="B896" s="72" t="s">
        <v>49</v>
      </c>
      <c r="C896" s="539" t="s">
        <v>136</v>
      </c>
      <c r="D896" s="415" t="s">
        <v>157</v>
      </c>
      <c r="E896" s="72" t="s">
        <v>1269</v>
      </c>
      <c r="F896" s="72" t="s">
        <v>100</v>
      </c>
      <c r="G896" s="72" t="s">
        <v>241</v>
      </c>
      <c r="H896" s="482" t="s">
        <v>197</v>
      </c>
      <c r="I896" s="537">
        <v>60.1</v>
      </c>
      <c r="J896" s="526"/>
      <c r="K896" s="333">
        <f t="shared" si="39"/>
        <v>200</v>
      </c>
      <c r="L896" s="534">
        <v>200</v>
      </c>
      <c r="M896" s="540"/>
      <c r="N896" s="247" t="e">
        <f>IF(L896="nio",0,IF(L896&gt;0,L896*I896/P896,0))*VLOOKUP(B896,'2-Kosten per locatie'!$A$14:$C$31,3,FALSE)</f>
        <v>#DIV/0!</v>
      </c>
      <c r="O896" s="247">
        <f>IF(M896&gt;0,M896*I896/Q896,0)*VLOOKUP(B896,'2-Kosten per locatie'!$A$14:$C$31,3,FALSE)</f>
        <v>0</v>
      </c>
      <c r="P896" s="334">
        <f>IF(L896="nio",0,IF(L896&gt;0,VLOOKUP(F896,'3-Productie normen'!A:O,VLOOKUP(L896,'3-Productie normen'!$B$38:$C$48,2,FALSE),FALSE)))</f>
        <v>0</v>
      </c>
      <c r="Q896" s="334">
        <f t="shared" si="40"/>
        <v>0</v>
      </c>
      <c r="R896" s="335" t="str">
        <f>VLOOKUP(F896,'3-Productie normen'!A:P,16,FALSE)</f>
        <v>L</v>
      </c>
      <c r="S896" s="335"/>
      <c r="U896" s="336">
        <f t="shared" si="41"/>
        <v>12020</v>
      </c>
      <c r="V896" s="2"/>
    </row>
    <row r="897" spans="1:22" ht="14.1" customHeight="1">
      <c r="A897" s="75">
        <v>897</v>
      </c>
      <c r="B897" s="72" t="s">
        <v>49</v>
      </c>
      <c r="C897" s="539" t="s">
        <v>136</v>
      </c>
      <c r="D897" s="415" t="s">
        <v>159</v>
      </c>
      <c r="E897" s="72" t="s">
        <v>1270</v>
      </c>
      <c r="F897" s="72" t="s">
        <v>100</v>
      </c>
      <c r="G897" s="72" t="s">
        <v>241</v>
      </c>
      <c r="H897" s="482" t="s">
        <v>197</v>
      </c>
      <c r="I897" s="537">
        <v>45.3</v>
      </c>
      <c r="J897" s="526"/>
      <c r="K897" s="333">
        <f t="shared" si="39"/>
        <v>200</v>
      </c>
      <c r="L897" s="534">
        <v>200</v>
      </c>
      <c r="M897" s="540"/>
      <c r="N897" s="247" t="e">
        <f>IF(L897="nio",0,IF(L897&gt;0,L897*I897/P897,0))*VLOOKUP(B897,'2-Kosten per locatie'!$A$14:$C$31,3,FALSE)</f>
        <v>#DIV/0!</v>
      </c>
      <c r="O897" s="247">
        <f>IF(M897&gt;0,M897*I897/Q897,0)*VLOOKUP(B897,'2-Kosten per locatie'!$A$14:$C$31,3,FALSE)</f>
        <v>0</v>
      </c>
      <c r="P897" s="334">
        <f>IF(L897="nio",0,IF(L897&gt;0,VLOOKUP(F897,'3-Productie normen'!A:O,VLOOKUP(L897,'3-Productie normen'!$B$38:$C$48,2,FALSE),FALSE)))</f>
        <v>0</v>
      </c>
      <c r="Q897" s="334">
        <f t="shared" si="40"/>
        <v>0</v>
      </c>
      <c r="R897" s="335" t="str">
        <f>VLOOKUP(F897,'3-Productie normen'!A:P,16,FALSE)</f>
        <v>L</v>
      </c>
      <c r="S897" s="335"/>
      <c r="U897" s="336">
        <f t="shared" si="41"/>
        <v>9060</v>
      </c>
      <c r="V897" s="2"/>
    </row>
    <row r="898" spans="1:22" ht="14.1" customHeight="1">
      <c r="A898" s="75">
        <v>898</v>
      </c>
      <c r="B898" s="72" t="s">
        <v>49</v>
      </c>
      <c r="C898" s="539" t="s">
        <v>136</v>
      </c>
      <c r="D898" s="415" t="s">
        <v>160</v>
      </c>
      <c r="E898" s="72" t="s">
        <v>1271</v>
      </c>
      <c r="F898" s="300" t="s">
        <v>88</v>
      </c>
      <c r="G898" s="72" t="s">
        <v>312</v>
      </c>
      <c r="H898" s="482" t="s">
        <v>139</v>
      </c>
      <c r="I898" s="537">
        <v>19.399999999999999</v>
      </c>
      <c r="J898" s="526"/>
      <c r="K898" s="333">
        <f t="shared" si="39"/>
        <v>120</v>
      </c>
      <c r="L898" s="534">
        <v>120</v>
      </c>
      <c r="M898" s="540"/>
      <c r="N898" s="247" t="e">
        <f>IF(L898="nio",0,IF(L898&gt;0,L898*I898/P898,0))*VLOOKUP(B898,'2-Kosten per locatie'!$A$14:$C$31,3,FALSE)</f>
        <v>#DIV/0!</v>
      </c>
      <c r="O898" s="247">
        <f>IF(M898&gt;0,M898*I898/Q898,0)*VLOOKUP(B898,'2-Kosten per locatie'!$A$14:$C$31,3,FALSE)</f>
        <v>0</v>
      </c>
      <c r="P898" s="334">
        <f>IF(L898="nio",0,IF(L898&gt;0,VLOOKUP(F898,'3-Productie normen'!A:O,VLOOKUP(L898,'3-Productie normen'!$B$38:$C$48,2,FALSE),FALSE)))</f>
        <v>0</v>
      </c>
      <c r="Q898" s="334">
        <f t="shared" si="40"/>
        <v>0</v>
      </c>
      <c r="R898" s="335" t="str">
        <f>VLOOKUP(F898,'3-Productie normen'!A:P,16,FALSE)</f>
        <v>B</v>
      </c>
      <c r="S898" s="335"/>
      <c r="U898" s="336">
        <f t="shared" si="41"/>
        <v>2328</v>
      </c>
      <c r="V898" s="2"/>
    </row>
    <row r="899" spans="1:22" ht="14.1" customHeight="1">
      <c r="A899" s="75">
        <v>899</v>
      </c>
      <c r="B899" s="72" t="s">
        <v>49</v>
      </c>
      <c r="C899" s="539" t="s">
        <v>136</v>
      </c>
      <c r="D899" s="415" t="s">
        <v>165</v>
      </c>
      <c r="E899" s="72" t="s">
        <v>1272</v>
      </c>
      <c r="F899" s="72" t="s">
        <v>88</v>
      </c>
      <c r="G899" s="72" t="s">
        <v>312</v>
      </c>
      <c r="H899" s="482" t="s">
        <v>139</v>
      </c>
      <c r="I899" s="537">
        <v>8</v>
      </c>
      <c r="J899" s="526"/>
      <c r="K899" s="333">
        <f t="shared" si="39"/>
        <v>120</v>
      </c>
      <c r="L899" s="534">
        <v>120</v>
      </c>
      <c r="M899" s="540"/>
      <c r="N899" s="247" t="e">
        <f>IF(L899="nio",0,IF(L899&gt;0,L899*I899/P899,0))*VLOOKUP(B899,'2-Kosten per locatie'!$A$14:$C$31,3,FALSE)</f>
        <v>#DIV/0!</v>
      </c>
      <c r="O899" s="247">
        <f>IF(M899&gt;0,M899*I899/Q899,0)*VLOOKUP(B899,'2-Kosten per locatie'!$A$14:$C$31,3,FALSE)</f>
        <v>0</v>
      </c>
      <c r="P899" s="334">
        <f>IF(L899="nio",0,IF(L899&gt;0,VLOOKUP(F899,'3-Productie normen'!A:O,VLOOKUP(L899,'3-Productie normen'!$B$38:$C$48,2,FALSE),FALSE)))</f>
        <v>0</v>
      </c>
      <c r="Q899" s="334">
        <f t="shared" si="40"/>
        <v>0</v>
      </c>
      <c r="R899" s="335" t="str">
        <f>VLOOKUP(F899,'3-Productie normen'!A:P,16,FALSE)</f>
        <v>B</v>
      </c>
      <c r="S899" s="335"/>
      <c r="U899" s="336">
        <f t="shared" si="41"/>
        <v>960</v>
      </c>
      <c r="V899" s="2"/>
    </row>
    <row r="900" spans="1:22" ht="14.1" customHeight="1">
      <c r="A900" s="75">
        <v>900</v>
      </c>
      <c r="B900" s="72" t="s">
        <v>49</v>
      </c>
      <c r="C900" s="539" t="s">
        <v>136</v>
      </c>
      <c r="D900" s="415" t="s">
        <v>1273</v>
      </c>
      <c r="E900" s="72" t="s">
        <v>1274</v>
      </c>
      <c r="F900" s="300" t="s">
        <v>111</v>
      </c>
      <c r="G900" s="72" t="s">
        <v>1254</v>
      </c>
      <c r="H900" s="482" t="s">
        <v>197</v>
      </c>
      <c r="I900" s="537">
        <v>0.4</v>
      </c>
      <c r="J900" s="526"/>
      <c r="K900" s="333">
        <f t="shared" si="39"/>
        <v>0</v>
      </c>
      <c r="L900" s="534" t="s">
        <v>148</v>
      </c>
      <c r="M900" s="540"/>
      <c r="N900" s="247">
        <f>IF(L900="nio",0,IF(L900&gt;0,L900*I900/P900,0))*VLOOKUP(B900,'2-Kosten per locatie'!$A$14:$C$31,3,FALSE)</f>
        <v>0</v>
      </c>
      <c r="O900" s="247">
        <f>IF(M900&gt;0,M900*I900/Q900,0)*VLOOKUP(B900,'2-Kosten per locatie'!$A$14:$C$31,3,FALSE)</f>
        <v>0</v>
      </c>
      <c r="P900" s="334">
        <f>IF(L900="nio",0,IF(L900&gt;0,VLOOKUP(F900,'3-Productie normen'!A:O,VLOOKUP(L900,'3-Productie normen'!$B$38:$C$48,2,FALSE),FALSE)))</f>
        <v>0</v>
      </c>
      <c r="Q900" s="334">
        <f t="shared" si="40"/>
        <v>0</v>
      </c>
      <c r="R900" s="335" t="str">
        <f>VLOOKUP(F900,'3-Productie normen'!A:P,16,FALSE)</f>
        <v>nvt</v>
      </c>
      <c r="S900" s="335"/>
      <c r="U900" s="336">
        <f t="shared" si="41"/>
        <v>0</v>
      </c>
      <c r="V900" s="2"/>
    </row>
    <row r="901" spans="1:22" ht="14.1" customHeight="1">
      <c r="A901" s="75">
        <v>901</v>
      </c>
      <c r="B901" s="72" t="s">
        <v>49</v>
      </c>
      <c r="C901" s="539" t="s">
        <v>136</v>
      </c>
      <c r="D901" s="415" t="s">
        <v>166</v>
      </c>
      <c r="E901" s="72" t="s">
        <v>1271</v>
      </c>
      <c r="F901" s="300" t="s">
        <v>88</v>
      </c>
      <c r="G901" s="72" t="s">
        <v>1252</v>
      </c>
      <c r="H901" s="482" t="s">
        <v>197</v>
      </c>
      <c r="I901" s="537">
        <v>11.3</v>
      </c>
      <c r="J901" s="526"/>
      <c r="K901" s="333">
        <f t="shared" si="39"/>
        <v>120</v>
      </c>
      <c r="L901" s="534">
        <v>120</v>
      </c>
      <c r="M901" s="540"/>
      <c r="N901" s="247" t="e">
        <f>IF(L901="nio",0,IF(L901&gt;0,L901*I901/P901,0))*VLOOKUP(B901,'2-Kosten per locatie'!$A$14:$C$31,3,FALSE)</f>
        <v>#DIV/0!</v>
      </c>
      <c r="O901" s="247">
        <f>IF(M901&gt;0,M901*I901/Q901,0)*VLOOKUP(B901,'2-Kosten per locatie'!$A$14:$C$31,3,FALSE)</f>
        <v>0</v>
      </c>
      <c r="P901" s="334">
        <f>IF(L901="nio",0,IF(L901&gt;0,VLOOKUP(F901,'3-Productie normen'!A:O,VLOOKUP(L901,'3-Productie normen'!$B$38:$C$48,2,FALSE),FALSE)))</f>
        <v>0</v>
      </c>
      <c r="Q901" s="334">
        <f t="shared" si="40"/>
        <v>0</v>
      </c>
      <c r="R901" s="335" t="str">
        <f>VLOOKUP(F901,'3-Productie normen'!A:P,16,FALSE)</f>
        <v>B</v>
      </c>
      <c r="S901" s="335"/>
      <c r="U901" s="336">
        <f t="shared" si="41"/>
        <v>1356</v>
      </c>
      <c r="V901" s="2"/>
    </row>
    <row r="902" spans="1:22" ht="14.1" customHeight="1">
      <c r="A902" s="75">
        <v>902</v>
      </c>
      <c r="B902" s="72" t="s">
        <v>49</v>
      </c>
      <c r="C902" s="539" t="s">
        <v>136</v>
      </c>
      <c r="D902" s="415" t="s">
        <v>167</v>
      </c>
      <c r="E902" s="72" t="s">
        <v>1272</v>
      </c>
      <c r="F902" s="72" t="s">
        <v>88</v>
      </c>
      <c r="G902" s="72" t="s">
        <v>312</v>
      </c>
      <c r="H902" s="482" t="s">
        <v>139</v>
      </c>
      <c r="I902" s="537">
        <v>8</v>
      </c>
      <c r="J902" s="526"/>
      <c r="K902" s="333">
        <f t="shared" si="39"/>
        <v>120</v>
      </c>
      <c r="L902" s="534">
        <v>120</v>
      </c>
      <c r="M902" s="540"/>
      <c r="N902" s="247" t="e">
        <f>IF(L902="nio",0,IF(L902&gt;0,L902*I902/P902,0))*VLOOKUP(B902,'2-Kosten per locatie'!$A$14:$C$31,3,FALSE)</f>
        <v>#DIV/0!</v>
      </c>
      <c r="O902" s="247">
        <f>IF(M902&gt;0,M902*I902/Q902,0)*VLOOKUP(B902,'2-Kosten per locatie'!$A$14:$C$31,3,FALSE)</f>
        <v>0</v>
      </c>
      <c r="P902" s="334">
        <f>IF(L902="nio",0,IF(L902&gt;0,VLOOKUP(F902,'3-Productie normen'!A:O,VLOOKUP(L902,'3-Productie normen'!$B$38:$C$48,2,FALSE),FALSE)))</f>
        <v>0</v>
      </c>
      <c r="Q902" s="334">
        <f t="shared" si="40"/>
        <v>0</v>
      </c>
      <c r="R902" s="335" t="str">
        <f>VLOOKUP(F902,'3-Productie normen'!A:P,16,FALSE)</f>
        <v>B</v>
      </c>
      <c r="S902" s="335"/>
      <c r="U902" s="336">
        <f t="shared" si="41"/>
        <v>960</v>
      </c>
      <c r="V902" s="2"/>
    </row>
    <row r="903" spans="1:22" ht="14.1" customHeight="1">
      <c r="A903" s="75">
        <v>903</v>
      </c>
      <c r="B903" s="72" t="s">
        <v>49</v>
      </c>
      <c r="C903" s="539" t="s">
        <v>136</v>
      </c>
      <c r="D903" s="415" t="s">
        <v>1275</v>
      </c>
      <c r="E903" s="72" t="s">
        <v>1274</v>
      </c>
      <c r="F903" s="300" t="s">
        <v>111</v>
      </c>
      <c r="G903" s="72" t="s">
        <v>1254</v>
      </c>
      <c r="H903" s="482" t="s">
        <v>197</v>
      </c>
      <c r="I903" s="537">
        <v>0.4</v>
      </c>
      <c r="J903" s="526"/>
      <c r="K903" s="333">
        <f t="shared" si="39"/>
        <v>0</v>
      </c>
      <c r="L903" s="534" t="s">
        <v>148</v>
      </c>
      <c r="M903" s="540"/>
      <c r="N903" s="247">
        <f>IF(L903="nio",0,IF(L903&gt;0,L903*I903/P903,0))*VLOOKUP(B903,'2-Kosten per locatie'!$A$14:$C$31,3,FALSE)</f>
        <v>0</v>
      </c>
      <c r="O903" s="247">
        <f>IF(M903&gt;0,M903*I903/Q903,0)*VLOOKUP(B903,'2-Kosten per locatie'!$A$14:$C$31,3,FALSE)</f>
        <v>0</v>
      </c>
      <c r="P903" s="334">
        <f>IF(L903="nio",0,IF(L903&gt;0,VLOOKUP(F903,'3-Productie normen'!A:O,VLOOKUP(L903,'3-Productie normen'!$B$38:$C$48,2,FALSE),FALSE)))</f>
        <v>0</v>
      </c>
      <c r="Q903" s="334">
        <f t="shared" si="40"/>
        <v>0</v>
      </c>
      <c r="R903" s="335" t="str">
        <f>VLOOKUP(F903,'3-Productie normen'!A:P,16,FALSE)</f>
        <v>nvt</v>
      </c>
      <c r="S903" s="335"/>
      <c r="U903" s="336">
        <f t="shared" si="41"/>
        <v>0</v>
      </c>
      <c r="V903" s="2"/>
    </row>
    <row r="904" spans="1:22" ht="14.1" customHeight="1">
      <c r="A904" s="75">
        <v>904</v>
      </c>
      <c r="B904" s="72" t="s">
        <v>49</v>
      </c>
      <c r="C904" s="539" t="s">
        <v>136</v>
      </c>
      <c r="D904" s="415" t="s">
        <v>168</v>
      </c>
      <c r="E904" s="72" t="s">
        <v>1276</v>
      </c>
      <c r="F904" s="72" t="s">
        <v>100</v>
      </c>
      <c r="G904" s="72" t="s">
        <v>312</v>
      </c>
      <c r="H904" s="482" t="s">
        <v>139</v>
      </c>
      <c r="I904" s="537">
        <v>51.8</v>
      </c>
      <c r="J904" s="526"/>
      <c r="K904" s="333">
        <f t="shared" ref="K904:K967" si="42">SUM(L904:M904)</f>
        <v>200</v>
      </c>
      <c r="L904" s="534">
        <v>200</v>
      </c>
      <c r="M904" s="540"/>
      <c r="N904" s="247" t="e">
        <f>IF(L904="nio",0,IF(L904&gt;0,L904*I904/P904,0))*VLOOKUP(B904,'2-Kosten per locatie'!$A$14:$C$31,3,FALSE)</f>
        <v>#DIV/0!</v>
      </c>
      <c r="O904" s="247">
        <f>IF(M904&gt;0,M904*I904/Q904,0)*VLOOKUP(B904,'2-Kosten per locatie'!$A$14:$C$31,3,FALSE)</f>
        <v>0</v>
      </c>
      <c r="P904" s="334">
        <f>IF(L904="nio",0,IF(L904&gt;0,VLOOKUP(F904,'3-Productie normen'!A:O,VLOOKUP(L904,'3-Productie normen'!$B$38:$C$48,2,FALSE),FALSE)))</f>
        <v>0</v>
      </c>
      <c r="Q904" s="334">
        <f t="shared" ref="Q904:Q967" si="43">IF(M904&gt;0,P904*$Q$8,0)</f>
        <v>0</v>
      </c>
      <c r="R904" s="335" t="str">
        <f>VLOOKUP(F904,'3-Productie normen'!A:P,16,FALSE)</f>
        <v>L</v>
      </c>
      <c r="S904" s="335"/>
      <c r="U904" s="336">
        <f t="shared" ref="U904:U967" si="44">K904*I904</f>
        <v>10360</v>
      </c>
      <c r="V904" s="2"/>
    </row>
    <row r="905" spans="1:22" ht="14.1" customHeight="1">
      <c r="A905" s="75">
        <v>905</v>
      </c>
      <c r="B905" s="72" t="s">
        <v>49</v>
      </c>
      <c r="C905" s="539" t="s">
        <v>136</v>
      </c>
      <c r="D905" s="415" t="s">
        <v>170</v>
      </c>
      <c r="E905" s="72" t="s">
        <v>1277</v>
      </c>
      <c r="F905" s="72" t="s">
        <v>100</v>
      </c>
      <c r="G905" s="72" t="s">
        <v>139</v>
      </c>
      <c r="H905" s="482" t="s">
        <v>139</v>
      </c>
      <c r="I905" s="537">
        <v>79.7</v>
      </c>
      <c r="J905" s="526"/>
      <c r="K905" s="333">
        <f t="shared" si="42"/>
        <v>200</v>
      </c>
      <c r="L905" s="534">
        <v>200</v>
      </c>
      <c r="M905" s="540"/>
      <c r="N905" s="247" t="e">
        <f>IF(L905="nio",0,IF(L905&gt;0,L905*I905/P905,0))*VLOOKUP(B905,'2-Kosten per locatie'!$A$14:$C$31,3,FALSE)</f>
        <v>#DIV/0!</v>
      </c>
      <c r="O905" s="247">
        <f>IF(M905&gt;0,M905*I905/Q905,0)*VLOOKUP(B905,'2-Kosten per locatie'!$A$14:$C$31,3,FALSE)</f>
        <v>0</v>
      </c>
      <c r="P905" s="334">
        <f>IF(L905="nio",0,IF(L905&gt;0,VLOOKUP(F905,'3-Productie normen'!A:O,VLOOKUP(L905,'3-Productie normen'!$B$38:$C$48,2,FALSE),FALSE)))</f>
        <v>0</v>
      </c>
      <c r="Q905" s="334">
        <f t="shared" si="43"/>
        <v>0</v>
      </c>
      <c r="R905" s="335" t="str">
        <f>VLOOKUP(F905,'3-Productie normen'!A:P,16,FALSE)</f>
        <v>L</v>
      </c>
      <c r="S905" s="335"/>
      <c r="U905" s="336">
        <f t="shared" si="44"/>
        <v>15940</v>
      </c>
      <c r="V905" s="2"/>
    </row>
    <row r="906" spans="1:22" ht="14.1" customHeight="1">
      <c r="A906" s="75">
        <v>906</v>
      </c>
      <c r="B906" s="72" t="s">
        <v>49</v>
      </c>
      <c r="C906" s="539" t="s">
        <v>136</v>
      </c>
      <c r="D906" s="415" t="s">
        <v>1278</v>
      </c>
      <c r="E906" s="72" t="s">
        <v>1279</v>
      </c>
      <c r="F906" s="300" t="s">
        <v>111</v>
      </c>
      <c r="G906" s="72" t="s">
        <v>1254</v>
      </c>
      <c r="H906" s="482" t="s">
        <v>197</v>
      </c>
      <c r="I906" s="537">
        <v>1.3</v>
      </c>
      <c r="J906" s="526"/>
      <c r="K906" s="333">
        <f t="shared" si="42"/>
        <v>0</v>
      </c>
      <c r="L906" s="534" t="s">
        <v>148</v>
      </c>
      <c r="M906" s="540"/>
      <c r="N906" s="247">
        <f>IF(L906="nio",0,IF(L906&gt;0,L906*I906/P906,0))*VLOOKUP(B906,'2-Kosten per locatie'!$A$14:$C$31,3,FALSE)</f>
        <v>0</v>
      </c>
      <c r="O906" s="247">
        <f>IF(M906&gt;0,M906*I906/Q906,0)*VLOOKUP(B906,'2-Kosten per locatie'!$A$14:$C$31,3,FALSE)</f>
        <v>0</v>
      </c>
      <c r="P906" s="334">
        <f>IF(L906="nio",0,IF(L906&gt;0,VLOOKUP(F906,'3-Productie normen'!A:O,VLOOKUP(L906,'3-Productie normen'!$B$38:$C$48,2,FALSE),FALSE)))</f>
        <v>0</v>
      </c>
      <c r="Q906" s="334">
        <f t="shared" si="43"/>
        <v>0</v>
      </c>
      <c r="R906" s="335" t="str">
        <f>VLOOKUP(F906,'3-Productie normen'!A:P,16,FALSE)</f>
        <v>nvt</v>
      </c>
      <c r="S906" s="335"/>
      <c r="U906" s="336">
        <f t="shared" si="44"/>
        <v>0</v>
      </c>
      <c r="V906" s="2"/>
    </row>
    <row r="907" spans="1:22" ht="14.1" customHeight="1">
      <c r="A907" s="75">
        <v>907</v>
      </c>
      <c r="B907" s="72" t="s">
        <v>49</v>
      </c>
      <c r="C907" s="539" t="s">
        <v>136</v>
      </c>
      <c r="D907" s="415" t="s">
        <v>172</v>
      </c>
      <c r="E907" s="72" t="s">
        <v>1280</v>
      </c>
      <c r="F907" s="300" t="s">
        <v>111</v>
      </c>
      <c r="G907" s="72" t="s">
        <v>312</v>
      </c>
      <c r="H907" s="482" t="s">
        <v>139</v>
      </c>
      <c r="I907" s="537">
        <v>22.4</v>
      </c>
      <c r="J907" s="526"/>
      <c r="K907" s="333">
        <f t="shared" si="42"/>
        <v>0</v>
      </c>
      <c r="L907" s="534" t="s">
        <v>148</v>
      </c>
      <c r="M907" s="540"/>
      <c r="N907" s="247">
        <f>IF(L907="nio",0,IF(L907&gt;0,L907*I907/P907,0))*VLOOKUP(B907,'2-Kosten per locatie'!$A$14:$C$31,3,FALSE)</f>
        <v>0</v>
      </c>
      <c r="O907" s="247">
        <f>IF(M907&gt;0,M907*I907/Q907,0)*VLOOKUP(B907,'2-Kosten per locatie'!$A$14:$C$31,3,FALSE)</f>
        <v>0</v>
      </c>
      <c r="P907" s="334">
        <f>IF(L907="nio",0,IF(L907&gt;0,VLOOKUP(F907,'3-Productie normen'!A:O,VLOOKUP(L907,'3-Productie normen'!$B$38:$C$48,2,FALSE),FALSE)))</f>
        <v>0</v>
      </c>
      <c r="Q907" s="334">
        <f t="shared" si="43"/>
        <v>0</v>
      </c>
      <c r="R907" s="335" t="str">
        <f>VLOOKUP(F907,'3-Productie normen'!A:P,16,FALSE)</f>
        <v>nvt</v>
      </c>
      <c r="S907" s="335"/>
      <c r="U907" s="336">
        <f t="shared" si="44"/>
        <v>0</v>
      </c>
      <c r="V907" s="2"/>
    </row>
    <row r="908" spans="1:22" ht="14.1" customHeight="1">
      <c r="A908" s="75">
        <v>908</v>
      </c>
      <c r="B908" s="72" t="s">
        <v>49</v>
      </c>
      <c r="C908" s="539" t="s">
        <v>136</v>
      </c>
      <c r="D908" s="415" t="s">
        <v>173</v>
      </c>
      <c r="E908" s="72" t="s">
        <v>1281</v>
      </c>
      <c r="F908" s="72" t="s">
        <v>88</v>
      </c>
      <c r="G908" s="72" t="s">
        <v>241</v>
      </c>
      <c r="H908" s="482" t="s">
        <v>197</v>
      </c>
      <c r="I908" s="537">
        <v>75.599999999999994</v>
      </c>
      <c r="J908" s="526"/>
      <c r="K908" s="333">
        <f t="shared" si="42"/>
        <v>120</v>
      </c>
      <c r="L908" s="534">
        <v>120</v>
      </c>
      <c r="M908" s="540"/>
      <c r="N908" s="247" t="e">
        <f>IF(L908="nio",0,IF(L908&gt;0,L908*I908/P908,0))*VLOOKUP(B908,'2-Kosten per locatie'!$A$14:$C$31,3,FALSE)</f>
        <v>#DIV/0!</v>
      </c>
      <c r="O908" s="247">
        <f>IF(M908&gt;0,M908*I908/Q908,0)*VLOOKUP(B908,'2-Kosten per locatie'!$A$14:$C$31,3,FALSE)</f>
        <v>0</v>
      </c>
      <c r="P908" s="334">
        <f>IF(L908="nio",0,IF(L908&gt;0,VLOOKUP(F908,'3-Productie normen'!A:O,VLOOKUP(L908,'3-Productie normen'!$B$38:$C$48,2,FALSE),FALSE)))</f>
        <v>0</v>
      </c>
      <c r="Q908" s="334">
        <f t="shared" si="43"/>
        <v>0</v>
      </c>
      <c r="R908" s="335" t="str">
        <f>VLOOKUP(F908,'3-Productie normen'!A:P,16,FALSE)</f>
        <v>B</v>
      </c>
      <c r="S908" s="335"/>
      <c r="U908" s="336">
        <f t="shared" si="44"/>
        <v>9072</v>
      </c>
      <c r="V908" s="2"/>
    </row>
    <row r="909" spans="1:22" ht="14.1" customHeight="1">
      <c r="A909" s="75">
        <v>909</v>
      </c>
      <c r="B909" s="72" t="s">
        <v>49</v>
      </c>
      <c r="C909" s="539" t="s">
        <v>136</v>
      </c>
      <c r="D909" s="415" t="s">
        <v>174</v>
      </c>
      <c r="E909" s="72" t="s">
        <v>199</v>
      </c>
      <c r="F909" s="72" t="s">
        <v>97</v>
      </c>
      <c r="G909" s="72" t="s">
        <v>312</v>
      </c>
      <c r="H909" s="482" t="s">
        <v>139</v>
      </c>
      <c r="I909" s="537">
        <v>39.6</v>
      </c>
      <c r="J909" s="526"/>
      <c r="K909" s="333">
        <f t="shared" si="42"/>
        <v>200</v>
      </c>
      <c r="L909" s="534">
        <v>200</v>
      </c>
      <c r="M909" s="540"/>
      <c r="N909" s="247" t="e">
        <f>IF(L909="nio",0,IF(L909&gt;0,L909*I909/P909,0))*VLOOKUP(B909,'2-Kosten per locatie'!$A$14:$C$31,3,FALSE)</f>
        <v>#DIV/0!</v>
      </c>
      <c r="O909" s="247">
        <f>IF(M909&gt;0,M909*I909/Q909,0)*VLOOKUP(B909,'2-Kosten per locatie'!$A$14:$C$31,3,FALSE)</f>
        <v>0</v>
      </c>
      <c r="P909" s="334">
        <f>IF(L909="nio",0,IF(L909&gt;0,VLOOKUP(F909,'3-Productie normen'!A:O,VLOOKUP(L909,'3-Productie normen'!$B$38:$C$48,2,FALSE),FALSE)))</f>
        <v>0</v>
      </c>
      <c r="Q909" s="334">
        <f t="shared" si="43"/>
        <v>0</v>
      </c>
      <c r="R909" s="335" t="str">
        <f>VLOOKUP(F909,'3-Productie normen'!A:P,16,FALSE)</f>
        <v>V</v>
      </c>
      <c r="S909" s="335"/>
      <c r="U909" s="336">
        <f t="shared" si="44"/>
        <v>7920</v>
      </c>
      <c r="V909" s="2"/>
    </row>
    <row r="910" spans="1:22" ht="14.1" customHeight="1">
      <c r="A910" s="75">
        <v>910</v>
      </c>
      <c r="B910" s="72" t="s">
        <v>49</v>
      </c>
      <c r="C910" s="539" t="s">
        <v>136</v>
      </c>
      <c r="D910" s="415" t="s">
        <v>176</v>
      </c>
      <c r="E910" s="72" t="s">
        <v>1282</v>
      </c>
      <c r="F910" s="300" t="s">
        <v>111</v>
      </c>
      <c r="G910" s="72" t="s">
        <v>312</v>
      </c>
      <c r="H910" s="482" t="s">
        <v>139</v>
      </c>
      <c r="I910" s="537">
        <v>22.6</v>
      </c>
      <c r="J910" s="526"/>
      <c r="K910" s="333">
        <f t="shared" si="42"/>
        <v>0</v>
      </c>
      <c r="L910" s="534" t="s">
        <v>148</v>
      </c>
      <c r="M910" s="540"/>
      <c r="N910" s="247">
        <f>IF(L910="nio",0,IF(L910&gt;0,L910*I910/P910,0))*VLOOKUP(B910,'2-Kosten per locatie'!$A$14:$C$31,3,FALSE)</f>
        <v>0</v>
      </c>
      <c r="O910" s="247">
        <f>IF(M910&gt;0,M910*I910/Q910,0)*VLOOKUP(B910,'2-Kosten per locatie'!$A$14:$C$31,3,FALSE)</f>
        <v>0</v>
      </c>
      <c r="P910" s="334">
        <f>IF(L910="nio",0,IF(L910&gt;0,VLOOKUP(F910,'3-Productie normen'!A:O,VLOOKUP(L910,'3-Productie normen'!$B$38:$C$48,2,FALSE),FALSE)))</f>
        <v>0</v>
      </c>
      <c r="Q910" s="334">
        <f t="shared" si="43"/>
        <v>0</v>
      </c>
      <c r="R910" s="335" t="str">
        <f>VLOOKUP(F910,'3-Productie normen'!A:P,16,FALSE)</f>
        <v>nvt</v>
      </c>
      <c r="S910" s="335"/>
      <c r="U910" s="336">
        <f t="shared" si="44"/>
        <v>0</v>
      </c>
      <c r="V910" s="2"/>
    </row>
    <row r="911" spans="1:22" ht="14.1" customHeight="1">
      <c r="A911" s="75">
        <v>911</v>
      </c>
      <c r="B911" s="72" t="s">
        <v>49</v>
      </c>
      <c r="C911" s="539" t="s">
        <v>136</v>
      </c>
      <c r="D911" s="415" t="s">
        <v>1283</v>
      </c>
      <c r="E911" s="72" t="s">
        <v>1284</v>
      </c>
      <c r="F911" s="300" t="s">
        <v>111</v>
      </c>
      <c r="G911" s="72" t="s">
        <v>312</v>
      </c>
      <c r="H911" s="482" t="s">
        <v>139</v>
      </c>
      <c r="I911" s="537">
        <v>14.4</v>
      </c>
      <c r="J911" s="526"/>
      <c r="K911" s="333">
        <f t="shared" si="42"/>
        <v>0</v>
      </c>
      <c r="L911" s="534" t="s">
        <v>148</v>
      </c>
      <c r="M911" s="534"/>
      <c r="N911" s="247">
        <f>IF(L911="nio",0,IF(L911&gt;0,L911*I911/P911,0))*VLOOKUP(B911,'2-Kosten per locatie'!$A$14:$C$31,3,FALSE)</f>
        <v>0</v>
      </c>
      <c r="O911" s="247">
        <f>IF(M911&gt;0,M911*I911/Q911,0)*VLOOKUP(B911,'2-Kosten per locatie'!$A$14:$C$31,3,FALSE)</f>
        <v>0</v>
      </c>
      <c r="P911" s="334">
        <f>IF(L911="nio",0,IF(L911&gt;0,VLOOKUP(F911,'3-Productie normen'!A:O,VLOOKUP(L911,'3-Productie normen'!$B$38:$C$48,2,FALSE),FALSE)))</f>
        <v>0</v>
      </c>
      <c r="Q911" s="334">
        <f t="shared" si="43"/>
        <v>0</v>
      </c>
      <c r="R911" s="335" t="str">
        <f>VLOOKUP(F911,'3-Productie normen'!A:P,16,FALSE)</f>
        <v>nvt</v>
      </c>
      <c r="S911" s="335"/>
      <c r="U911" s="336">
        <f t="shared" si="44"/>
        <v>0</v>
      </c>
      <c r="V911" s="2"/>
    </row>
    <row r="912" spans="1:22" ht="14.1" customHeight="1">
      <c r="A912" s="75">
        <v>912</v>
      </c>
      <c r="B912" s="72" t="s">
        <v>49</v>
      </c>
      <c r="C912" s="539" t="s">
        <v>136</v>
      </c>
      <c r="D912" s="415" t="s">
        <v>181</v>
      </c>
      <c r="E912" s="72" t="s">
        <v>1285</v>
      </c>
      <c r="F912" s="300" t="s">
        <v>111</v>
      </c>
      <c r="G912" s="72" t="s">
        <v>312</v>
      </c>
      <c r="H912" s="482" t="s">
        <v>139</v>
      </c>
      <c r="I912" s="537">
        <v>37.700000000000003</v>
      </c>
      <c r="J912" s="526"/>
      <c r="K912" s="333">
        <f t="shared" si="42"/>
        <v>0</v>
      </c>
      <c r="L912" s="534" t="s">
        <v>148</v>
      </c>
      <c r="M912" s="534"/>
      <c r="N912" s="247">
        <f>IF(L912="nio",0,IF(L912&gt;0,L912*I912/P912,0))*VLOOKUP(B912,'2-Kosten per locatie'!$A$14:$C$31,3,FALSE)</f>
        <v>0</v>
      </c>
      <c r="O912" s="247">
        <f>IF(M912&gt;0,M912*I912/Q912,0)*VLOOKUP(B912,'2-Kosten per locatie'!$A$14:$C$31,3,FALSE)</f>
        <v>0</v>
      </c>
      <c r="P912" s="334">
        <f>IF(L912="nio",0,IF(L912&gt;0,VLOOKUP(F912,'3-Productie normen'!A:O,VLOOKUP(L912,'3-Productie normen'!$B$38:$C$48,2,FALSE),FALSE)))</f>
        <v>0</v>
      </c>
      <c r="Q912" s="334">
        <f t="shared" si="43"/>
        <v>0</v>
      </c>
      <c r="R912" s="335" t="str">
        <f>VLOOKUP(F912,'3-Productie normen'!A:P,16,FALSE)</f>
        <v>nvt</v>
      </c>
      <c r="S912" s="335"/>
      <c r="U912" s="336">
        <f t="shared" si="44"/>
        <v>0</v>
      </c>
      <c r="V912" s="2"/>
    </row>
    <row r="913" spans="1:22" ht="14.1" customHeight="1">
      <c r="A913" s="75">
        <v>913</v>
      </c>
      <c r="B913" s="72" t="s">
        <v>49</v>
      </c>
      <c r="C913" s="539" t="s">
        <v>136</v>
      </c>
      <c r="D913" s="415" t="s">
        <v>183</v>
      </c>
      <c r="E913" s="72" t="s">
        <v>1286</v>
      </c>
      <c r="F913" s="300" t="s">
        <v>111</v>
      </c>
      <c r="G913" s="72" t="s">
        <v>1247</v>
      </c>
      <c r="H913" s="482" t="s">
        <v>197</v>
      </c>
      <c r="I913" s="537">
        <v>56.9</v>
      </c>
      <c r="J913" s="526"/>
      <c r="K913" s="333">
        <f t="shared" si="42"/>
        <v>0</v>
      </c>
      <c r="L913" s="534" t="s">
        <v>148</v>
      </c>
      <c r="M913" s="534"/>
      <c r="N913" s="247">
        <f>IF(L913="nio",0,IF(L913&gt;0,L913*I913/P913,0))*VLOOKUP(B913,'2-Kosten per locatie'!$A$14:$C$31,3,FALSE)</f>
        <v>0</v>
      </c>
      <c r="O913" s="247">
        <f>IF(M913&gt;0,M913*I913/Q913,0)*VLOOKUP(B913,'2-Kosten per locatie'!$A$14:$C$31,3,FALSE)</f>
        <v>0</v>
      </c>
      <c r="P913" s="334">
        <f>IF(L913="nio",0,IF(L913&gt;0,VLOOKUP(F913,'3-Productie normen'!A:O,VLOOKUP(L913,'3-Productie normen'!$B$38:$C$48,2,FALSE),FALSE)))</f>
        <v>0</v>
      </c>
      <c r="Q913" s="334">
        <f t="shared" si="43"/>
        <v>0</v>
      </c>
      <c r="R913" s="335" t="str">
        <f>VLOOKUP(F913,'3-Productie normen'!A:P,16,FALSE)</f>
        <v>nvt</v>
      </c>
      <c r="S913" s="335"/>
      <c r="U913" s="336">
        <f t="shared" si="44"/>
        <v>0</v>
      </c>
      <c r="V913" s="2"/>
    </row>
    <row r="914" spans="1:22" ht="14.1" customHeight="1">
      <c r="A914" s="75">
        <v>914</v>
      </c>
      <c r="B914" s="72" t="s">
        <v>49</v>
      </c>
      <c r="C914" s="539" t="s">
        <v>136</v>
      </c>
      <c r="D914" s="415" t="s">
        <v>1287</v>
      </c>
      <c r="E914" s="72" t="s">
        <v>1288</v>
      </c>
      <c r="F914" s="300" t="s">
        <v>111</v>
      </c>
      <c r="G914" s="72" t="s">
        <v>1254</v>
      </c>
      <c r="H914" s="482" t="s">
        <v>197</v>
      </c>
      <c r="I914" s="537">
        <v>13.2</v>
      </c>
      <c r="J914" s="526"/>
      <c r="K914" s="333">
        <f t="shared" si="42"/>
        <v>0</v>
      </c>
      <c r="L914" s="534" t="s">
        <v>148</v>
      </c>
      <c r="M914" s="534"/>
      <c r="N914" s="247">
        <f>IF(L914="nio",0,IF(L914&gt;0,L914*I914/P914,0))*VLOOKUP(B914,'2-Kosten per locatie'!$A$14:$C$31,3,FALSE)</f>
        <v>0</v>
      </c>
      <c r="O914" s="247">
        <f>IF(M914&gt;0,M914*I914/Q914,0)*VLOOKUP(B914,'2-Kosten per locatie'!$A$14:$C$31,3,FALSE)</f>
        <v>0</v>
      </c>
      <c r="P914" s="334">
        <f>IF(L914="nio",0,IF(L914&gt;0,VLOOKUP(F914,'3-Productie normen'!A:O,VLOOKUP(L914,'3-Productie normen'!$B$38:$C$48,2,FALSE),FALSE)))</f>
        <v>0</v>
      </c>
      <c r="Q914" s="334">
        <f t="shared" si="43"/>
        <v>0</v>
      </c>
      <c r="R914" s="335" t="str">
        <f>VLOOKUP(F914,'3-Productie normen'!A:P,16,FALSE)</f>
        <v>nvt</v>
      </c>
      <c r="S914" s="335"/>
      <c r="U914" s="336">
        <f t="shared" si="44"/>
        <v>0</v>
      </c>
      <c r="V914" s="2"/>
    </row>
    <row r="915" spans="1:22" ht="14.1" customHeight="1">
      <c r="A915" s="75">
        <v>915</v>
      </c>
      <c r="B915" s="72" t="s">
        <v>49</v>
      </c>
      <c r="C915" s="539" t="s">
        <v>136</v>
      </c>
      <c r="D915" s="415" t="s">
        <v>1289</v>
      </c>
      <c r="E915" s="72" t="s">
        <v>1290</v>
      </c>
      <c r="F915" s="300" t="s">
        <v>111</v>
      </c>
      <c r="G915" s="72" t="s">
        <v>1254</v>
      </c>
      <c r="H915" s="482" t="s">
        <v>197</v>
      </c>
      <c r="I915" s="537">
        <v>4.5999999999999996</v>
      </c>
      <c r="J915" s="526"/>
      <c r="K915" s="333">
        <f t="shared" si="42"/>
        <v>0</v>
      </c>
      <c r="L915" s="534" t="s">
        <v>148</v>
      </c>
      <c r="M915" s="534"/>
      <c r="N915" s="247">
        <f>IF(L915="nio",0,IF(L915&gt;0,L915*I915/P915,0))*VLOOKUP(B915,'2-Kosten per locatie'!$A$14:$C$31,3,FALSE)</f>
        <v>0</v>
      </c>
      <c r="O915" s="247">
        <f>IF(M915&gt;0,M915*I915/Q915,0)*VLOOKUP(B915,'2-Kosten per locatie'!$A$14:$C$31,3,FALSE)</f>
        <v>0</v>
      </c>
      <c r="P915" s="334">
        <f>IF(L915="nio",0,IF(L915&gt;0,VLOOKUP(F915,'3-Productie normen'!A:O,VLOOKUP(L915,'3-Productie normen'!$B$38:$C$48,2,FALSE),FALSE)))</f>
        <v>0</v>
      </c>
      <c r="Q915" s="334">
        <f t="shared" si="43"/>
        <v>0</v>
      </c>
      <c r="R915" s="335" t="str">
        <f>VLOOKUP(F915,'3-Productie normen'!A:P,16,FALSE)</f>
        <v>nvt</v>
      </c>
      <c r="S915" s="335"/>
      <c r="U915" s="336">
        <f t="shared" si="44"/>
        <v>0</v>
      </c>
      <c r="V915" s="2"/>
    </row>
    <row r="916" spans="1:22" ht="14.1" customHeight="1">
      <c r="A916" s="75">
        <v>916</v>
      </c>
      <c r="B916" s="72" t="s">
        <v>49</v>
      </c>
      <c r="C916" s="539" t="s">
        <v>136</v>
      </c>
      <c r="D916" s="415" t="s">
        <v>1291</v>
      </c>
      <c r="E916" s="72" t="s">
        <v>1292</v>
      </c>
      <c r="F916" s="300" t="s">
        <v>111</v>
      </c>
      <c r="G916" s="72" t="s">
        <v>1247</v>
      </c>
      <c r="H916" s="482" t="s">
        <v>197</v>
      </c>
      <c r="I916" s="537">
        <v>19</v>
      </c>
      <c r="J916" s="526"/>
      <c r="K916" s="333">
        <f t="shared" si="42"/>
        <v>0</v>
      </c>
      <c r="L916" s="534" t="s">
        <v>148</v>
      </c>
      <c r="M916" s="534"/>
      <c r="N916" s="247">
        <f>IF(L916="nio",0,IF(L916&gt;0,L916*I916/P916,0))*VLOOKUP(B916,'2-Kosten per locatie'!$A$14:$C$31,3,FALSE)</f>
        <v>0</v>
      </c>
      <c r="O916" s="247">
        <f>IF(M916&gt;0,M916*I916/Q916,0)*VLOOKUP(B916,'2-Kosten per locatie'!$A$14:$C$31,3,FALSE)</f>
        <v>0</v>
      </c>
      <c r="P916" s="334">
        <f>IF(L916="nio",0,IF(L916&gt;0,VLOOKUP(F916,'3-Productie normen'!A:O,VLOOKUP(L916,'3-Productie normen'!$B$38:$C$48,2,FALSE),FALSE)))</f>
        <v>0</v>
      </c>
      <c r="Q916" s="334">
        <f t="shared" si="43"/>
        <v>0</v>
      </c>
      <c r="R916" s="335" t="str">
        <f>VLOOKUP(F916,'3-Productie normen'!A:P,16,FALSE)</f>
        <v>nvt</v>
      </c>
      <c r="S916" s="335"/>
      <c r="U916" s="336">
        <f t="shared" si="44"/>
        <v>0</v>
      </c>
      <c r="V916" s="2"/>
    </row>
    <row r="917" spans="1:22" ht="14.1" customHeight="1">
      <c r="A917" s="75">
        <v>917</v>
      </c>
      <c r="B917" s="72" t="s">
        <v>49</v>
      </c>
      <c r="C917" s="539" t="s">
        <v>136</v>
      </c>
      <c r="D917" s="415" t="s">
        <v>1293</v>
      </c>
      <c r="E917" s="72" t="s">
        <v>1294</v>
      </c>
      <c r="F917" s="300" t="s">
        <v>111</v>
      </c>
      <c r="G917" s="72" t="s">
        <v>1247</v>
      </c>
      <c r="H917" s="482" t="s">
        <v>197</v>
      </c>
      <c r="I917" s="537">
        <v>5.5</v>
      </c>
      <c r="J917" s="526"/>
      <c r="K917" s="333">
        <f t="shared" si="42"/>
        <v>0</v>
      </c>
      <c r="L917" s="534" t="s">
        <v>148</v>
      </c>
      <c r="M917" s="534"/>
      <c r="N917" s="247">
        <f>IF(L917="nio",0,IF(L917&gt;0,L917*I917/P917,0))*VLOOKUP(B917,'2-Kosten per locatie'!$A$14:$C$31,3,FALSE)</f>
        <v>0</v>
      </c>
      <c r="O917" s="247">
        <f>IF(M917&gt;0,M917*I917/Q917,0)*VLOOKUP(B917,'2-Kosten per locatie'!$A$14:$C$31,3,FALSE)</f>
        <v>0</v>
      </c>
      <c r="P917" s="334">
        <f>IF(L917="nio",0,IF(L917&gt;0,VLOOKUP(F917,'3-Productie normen'!A:O,VLOOKUP(L917,'3-Productie normen'!$B$38:$C$48,2,FALSE),FALSE)))</f>
        <v>0</v>
      </c>
      <c r="Q917" s="334">
        <f t="shared" si="43"/>
        <v>0</v>
      </c>
      <c r="R917" s="335" t="str">
        <f>VLOOKUP(F917,'3-Productie normen'!A:P,16,FALSE)</f>
        <v>nvt</v>
      </c>
      <c r="S917" s="335"/>
      <c r="U917" s="336">
        <f t="shared" si="44"/>
        <v>0</v>
      </c>
      <c r="V917" s="2"/>
    </row>
    <row r="918" spans="1:22" ht="14.1" customHeight="1">
      <c r="A918" s="75">
        <v>918</v>
      </c>
      <c r="B918" s="72" t="s">
        <v>49</v>
      </c>
      <c r="C918" s="539" t="s">
        <v>136</v>
      </c>
      <c r="D918" s="415" t="s">
        <v>1295</v>
      </c>
      <c r="E918" s="72" t="s">
        <v>1296</v>
      </c>
      <c r="F918" s="72" t="s">
        <v>102</v>
      </c>
      <c r="G918" s="72" t="s">
        <v>1247</v>
      </c>
      <c r="H918" s="482" t="s">
        <v>197</v>
      </c>
      <c r="I918" s="537">
        <v>8</v>
      </c>
      <c r="J918" s="526"/>
      <c r="K918" s="333">
        <f t="shared" si="42"/>
        <v>40</v>
      </c>
      <c r="L918" s="534">
        <v>40</v>
      </c>
      <c r="M918" s="534"/>
      <c r="N918" s="247" t="e">
        <f>IF(L918="nio",0,IF(L918&gt;0,L918*I918/P918,0))*VLOOKUP(B918,'2-Kosten per locatie'!$A$14:$C$31,3,FALSE)</f>
        <v>#DIV/0!</v>
      </c>
      <c r="O918" s="247">
        <f>IF(M918&gt;0,M918*I918/Q918,0)*VLOOKUP(B918,'2-Kosten per locatie'!$A$14:$C$31,3,FALSE)</f>
        <v>0</v>
      </c>
      <c r="P918" s="334">
        <f>IF(L918="nio",0,IF(L918&gt;0,VLOOKUP(F918,'3-Productie normen'!A:O,VLOOKUP(L918,'3-Productie normen'!$B$38:$C$48,2,FALSE),FALSE)))</f>
        <v>0</v>
      </c>
      <c r="Q918" s="334">
        <f t="shared" si="43"/>
        <v>0</v>
      </c>
      <c r="R918" s="335" t="str">
        <f>VLOOKUP(F918,'3-Productie normen'!A:P,16,FALSE)</f>
        <v>V</v>
      </c>
      <c r="S918" s="335"/>
      <c r="U918" s="336">
        <f t="shared" si="44"/>
        <v>320</v>
      </c>
      <c r="V918" s="2"/>
    </row>
    <row r="919" spans="1:22" ht="14.1" customHeight="1">
      <c r="A919" s="75">
        <v>919</v>
      </c>
      <c r="B919" s="72" t="s">
        <v>49</v>
      </c>
      <c r="C919" s="539" t="s">
        <v>136</v>
      </c>
      <c r="D919" s="415" t="s">
        <v>1297</v>
      </c>
      <c r="E919" s="72" t="s">
        <v>191</v>
      </c>
      <c r="F919" s="300" t="s">
        <v>111</v>
      </c>
      <c r="G919" s="72" t="s">
        <v>1247</v>
      </c>
      <c r="H919" s="482" t="s">
        <v>197</v>
      </c>
      <c r="I919" s="537">
        <v>2.5</v>
      </c>
      <c r="J919" s="526"/>
      <c r="K919" s="333">
        <f t="shared" si="42"/>
        <v>0</v>
      </c>
      <c r="L919" s="534" t="s">
        <v>148</v>
      </c>
      <c r="M919" s="534"/>
      <c r="N919" s="247">
        <f>IF(L919="nio",0,IF(L919&gt;0,L919*I919/P919,0))*VLOOKUP(B919,'2-Kosten per locatie'!$A$14:$C$31,3,FALSE)</f>
        <v>0</v>
      </c>
      <c r="O919" s="247">
        <f>IF(M919&gt;0,M919*I919/Q919,0)*VLOOKUP(B919,'2-Kosten per locatie'!$A$14:$C$31,3,FALSE)</f>
        <v>0</v>
      </c>
      <c r="P919" s="334">
        <f>IF(L919="nio",0,IF(L919&gt;0,VLOOKUP(F919,'3-Productie normen'!A:O,VLOOKUP(L919,'3-Productie normen'!$B$38:$C$48,2,FALSE),FALSE)))</f>
        <v>0</v>
      </c>
      <c r="Q919" s="334">
        <f t="shared" si="43"/>
        <v>0</v>
      </c>
      <c r="R919" s="335" t="str">
        <f>VLOOKUP(F919,'3-Productie normen'!A:P,16,FALSE)</f>
        <v>nvt</v>
      </c>
      <c r="S919" s="335"/>
      <c r="U919" s="336">
        <f t="shared" si="44"/>
        <v>0</v>
      </c>
      <c r="V919" s="2"/>
    </row>
    <row r="920" spans="1:22" ht="14.1" customHeight="1">
      <c r="A920" s="75">
        <v>920</v>
      </c>
      <c r="B920" s="72" t="s">
        <v>49</v>
      </c>
      <c r="C920" s="539" t="s">
        <v>136</v>
      </c>
      <c r="D920" s="415" t="s">
        <v>1298</v>
      </c>
      <c r="E920" s="72" t="s">
        <v>1299</v>
      </c>
      <c r="F920" s="300" t="s">
        <v>111</v>
      </c>
      <c r="G920" s="72" t="s">
        <v>1247</v>
      </c>
      <c r="H920" s="482" t="s">
        <v>197</v>
      </c>
      <c r="I920" s="537">
        <v>6.9</v>
      </c>
      <c r="J920" s="526"/>
      <c r="K920" s="333">
        <f t="shared" si="42"/>
        <v>0</v>
      </c>
      <c r="L920" s="534" t="s">
        <v>148</v>
      </c>
      <c r="M920" s="534"/>
      <c r="N920" s="247">
        <f>IF(L920="nio",0,IF(L920&gt;0,L920*I920/P920,0))*VLOOKUP(B920,'2-Kosten per locatie'!$A$14:$C$31,3,FALSE)</f>
        <v>0</v>
      </c>
      <c r="O920" s="247">
        <f>IF(M920&gt;0,M920*I920/Q920,0)*VLOOKUP(B920,'2-Kosten per locatie'!$A$14:$C$31,3,FALSE)</f>
        <v>0</v>
      </c>
      <c r="P920" s="334">
        <f>IF(L920="nio",0,IF(L920&gt;0,VLOOKUP(F920,'3-Productie normen'!A:O,VLOOKUP(L920,'3-Productie normen'!$B$38:$C$48,2,FALSE),FALSE)))</f>
        <v>0</v>
      </c>
      <c r="Q920" s="334">
        <f t="shared" si="43"/>
        <v>0</v>
      </c>
      <c r="R920" s="335" t="str">
        <f>VLOOKUP(F920,'3-Productie normen'!A:P,16,FALSE)</f>
        <v>nvt</v>
      </c>
      <c r="S920" s="335"/>
      <c r="U920" s="336">
        <f t="shared" si="44"/>
        <v>0</v>
      </c>
      <c r="V920" s="2"/>
    </row>
    <row r="921" spans="1:22" ht="14.1" customHeight="1">
      <c r="A921" s="75">
        <v>921</v>
      </c>
      <c r="B921" s="72" t="s">
        <v>49</v>
      </c>
      <c r="C921" s="539" t="s">
        <v>136</v>
      </c>
      <c r="D921" s="415" t="s">
        <v>1300</v>
      </c>
      <c r="E921" s="72" t="s">
        <v>1301</v>
      </c>
      <c r="F921" s="300" t="s">
        <v>88</v>
      </c>
      <c r="G921" s="72" t="s">
        <v>1247</v>
      </c>
      <c r="H921" s="482" t="s">
        <v>197</v>
      </c>
      <c r="I921" s="537">
        <v>4.2</v>
      </c>
      <c r="J921" s="526"/>
      <c r="K921" s="333">
        <f t="shared" si="42"/>
        <v>120</v>
      </c>
      <c r="L921" s="534">
        <v>120</v>
      </c>
      <c r="M921" s="534"/>
      <c r="N921" s="247" t="e">
        <f>IF(L921="nio",0,IF(L921&gt;0,L921*I921/P921,0))*VLOOKUP(B921,'2-Kosten per locatie'!$A$14:$C$31,3,FALSE)</f>
        <v>#DIV/0!</v>
      </c>
      <c r="O921" s="247">
        <f>IF(M921&gt;0,M921*I921/Q921,0)*VLOOKUP(B921,'2-Kosten per locatie'!$A$14:$C$31,3,FALSE)</f>
        <v>0</v>
      </c>
      <c r="P921" s="334">
        <f>IF(L921="nio",0,IF(L921&gt;0,VLOOKUP(F921,'3-Productie normen'!A:O,VLOOKUP(L921,'3-Productie normen'!$B$38:$C$48,2,FALSE),FALSE)))</f>
        <v>0</v>
      </c>
      <c r="Q921" s="334">
        <f t="shared" si="43"/>
        <v>0</v>
      </c>
      <c r="R921" s="335" t="str">
        <f>VLOOKUP(F921,'3-Productie normen'!A:P,16,FALSE)</f>
        <v>B</v>
      </c>
      <c r="S921" s="335"/>
      <c r="U921" s="336">
        <f t="shared" si="44"/>
        <v>504</v>
      </c>
      <c r="V921" s="2"/>
    </row>
    <row r="922" spans="1:22" ht="14.1" customHeight="1">
      <c r="A922" s="75">
        <v>922</v>
      </c>
      <c r="B922" s="72" t="s">
        <v>49</v>
      </c>
      <c r="C922" s="539" t="s">
        <v>136</v>
      </c>
      <c r="D922" s="415" t="s">
        <v>1302</v>
      </c>
      <c r="E922" s="72" t="s">
        <v>1303</v>
      </c>
      <c r="F922" s="72" t="s">
        <v>99</v>
      </c>
      <c r="G922" s="72" t="s">
        <v>1247</v>
      </c>
      <c r="H922" s="482" t="s">
        <v>197</v>
      </c>
      <c r="I922" s="537">
        <v>11.7</v>
      </c>
      <c r="J922" s="526"/>
      <c r="K922" s="333">
        <f t="shared" si="42"/>
        <v>200</v>
      </c>
      <c r="L922" s="534">
        <v>200</v>
      </c>
      <c r="M922" s="534"/>
      <c r="N922" s="247" t="e">
        <f>IF(L922="nio",0,IF(L922&gt;0,L922*I922/P922,0))*VLOOKUP(B922,'2-Kosten per locatie'!$A$14:$C$31,3,FALSE)</f>
        <v>#DIV/0!</v>
      </c>
      <c r="O922" s="247">
        <f>IF(M922&gt;0,M922*I922/Q922,0)*VLOOKUP(B922,'2-Kosten per locatie'!$A$14:$C$31,3,FALSE)</f>
        <v>0</v>
      </c>
      <c r="P922" s="334">
        <f>IF(L922="nio",0,IF(L922&gt;0,VLOOKUP(F922,'3-Productie normen'!A:O,VLOOKUP(L922,'3-Productie normen'!$B$38:$C$48,2,FALSE),FALSE)))</f>
        <v>0</v>
      </c>
      <c r="Q922" s="334">
        <f t="shared" si="43"/>
        <v>0</v>
      </c>
      <c r="R922" s="335" t="str">
        <f>VLOOKUP(F922,'3-Productie normen'!A:P,16,FALSE)</f>
        <v>S</v>
      </c>
      <c r="S922" s="335"/>
      <c r="U922" s="336">
        <f t="shared" si="44"/>
        <v>2340</v>
      </c>
      <c r="V922" s="2"/>
    </row>
    <row r="923" spans="1:22" ht="14.1" customHeight="1">
      <c r="A923" s="75">
        <v>923</v>
      </c>
      <c r="B923" s="72" t="s">
        <v>49</v>
      </c>
      <c r="C923" s="539" t="s">
        <v>136</v>
      </c>
      <c r="D923" s="415" t="s">
        <v>1304</v>
      </c>
      <c r="E923" s="72" t="s">
        <v>1305</v>
      </c>
      <c r="F923" s="72" t="s">
        <v>99</v>
      </c>
      <c r="G923" s="72" t="s">
        <v>1247</v>
      </c>
      <c r="H923" s="482" t="s">
        <v>197</v>
      </c>
      <c r="I923" s="537">
        <v>7.2</v>
      </c>
      <c r="J923" s="526"/>
      <c r="K923" s="333">
        <f t="shared" si="42"/>
        <v>200</v>
      </c>
      <c r="L923" s="534">
        <v>200</v>
      </c>
      <c r="M923" s="534"/>
      <c r="N923" s="247" t="e">
        <f>IF(L923="nio",0,IF(L923&gt;0,L923*I923/P923,0))*VLOOKUP(B923,'2-Kosten per locatie'!$A$14:$C$31,3,FALSE)</f>
        <v>#DIV/0!</v>
      </c>
      <c r="O923" s="247">
        <f>IF(M923&gt;0,M923*I923/Q923,0)*VLOOKUP(B923,'2-Kosten per locatie'!$A$14:$C$31,3,FALSE)</f>
        <v>0</v>
      </c>
      <c r="P923" s="334">
        <f>IF(L923="nio",0,IF(L923&gt;0,VLOOKUP(F923,'3-Productie normen'!A:O,VLOOKUP(L923,'3-Productie normen'!$B$38:$C$48,2,FALSE),FALSE)))</f>
        <v>0</v>
      </c>
      <c r="Q923" s="334">
        <f t="shared" si="43"/>
        <v>0</v>
      </c>
      <c r="R923" s="335" t="str">
        <f>VLOOKUP(F923,'3-Productie normen'!A:P,16,FALSE)</f>
        <v>S</v>
      </c>
      <c r="S923" s="335"/>
      <c r="U923" s="336">
        <f t="shared" si="44"/>
        <v>1440</v>
      </c>
      <c r="V923" s="2"/>
    </row>
    <row r="924" spans="1:22" ht="14.1" customHeight="1">
      <c r="A924" s="75">
        <v>924</v>
      </c>
      <c r="B924" s="72" t="s">
        <v>49</v>
      </c>
      <c r="C924" s="539" t="s">
        <v>136</v>
      </c>
      <c r="D924" s="415" t="s">
        <v>1306</v>
      </c>
      <c r="E924" s="72" t="s">
        <v>1307</v>
      </c>
      <c r="F924" s="72" t="s">
        <v>99</v>
      </c>
      <c r="G924" s="72" t="s">
        <v>1247</v>
      </c>
      <c r="H924" s="482" t="s">
        <v>197</v>
      </c>
      <c r="I924" s="537">
        <v>11.3</v>
      </c>
      <c r="J924" s="526"/>
      <c r="K924" s="333">
        <f t="shared" si="42"/>
        <v>200</v>
      </c>
      <c r="L924" s="534">
        <v>200</v>
      </c>
      <c r="M924" s="534"/>
      <c r="N924" s="247" t="e">
        <f>IF(L924="nio",0,IF(L924&gt;0,L924*I924/P924,0))*VLOOKUP(B924,'2-Kosten per locatie'!$A$14:$C$31,3,FALSE)</f>
        <v>#DIV/0!</v>
      </c>
      <c r="O924" s="247">
        <f>IF(M924&gt;0,M924*I924/Q924,0)*VLOOKUP(B924,'2-Kosten per locatie'!$A$14:$C$31,3,FALSE)</f>
        <v>0</v>
      </c>
      <c r="P924" s="334">
        <f>IF(L924="nio",0,IF(L924&gt;0,VLOOKUP(F924,'3-Productie normen'!A:O,VLOOKUP(L924,'3-Productie normen'!$B$38:$C$48,2,FALSE),FALSE)))</f>
        <v>0</v>
      </c>
      <c r="Q924" s="334">
        <f t="shared" si="43"/>
        <v>0</v>
      </c>
      <c r="R924" s="335" t="str">
        <f>VLOOKUP(F924,'3-Productie normen'!A:P,16,FALSE)</f>
        <v>S</v>
      </c>
      <c r="S924" s="335"/>
      <c r="U924" s="336">
        <f t="shared" si="44"/>
        <v>2260</v>
      </c>
      <c r="V924" s="2"/>
    </row>
    <row r="925" spans="1:22" ht="14.1" customHeight="1">
      <c r="A925" s="75">
        <v>925</v>
      </c>
      <c r="B925" s="72" t="s">
        <v>49</v>
      </c>
      <c r="C925" s="539" t="s">
        <v>136</v>
      </c>
      <c r="D925" s="415" t="s">
        <v>256</v>
      </c>
      <c r="E925" s="72" t="s">
        <v>199</v>
      </c>
      <c r="F925" s="72" t="s">
        <v>97</v>
      </c>
      <c r="G925" s="72" t="s">
        <v>1252</v>
      </c>
      <c r="H925" s="482" t="s">
        <v>197</v>
      </c>
      <c r="I925" s="537">
        <v>25.4</v>
      </c>
      <c r="J925" s="526"/>
      <c r="K925" s="333">
        <f t="shared" si="42"/>
        <v>200</v>
      </c>
      <c r="L925" s="534">
        <v>200</v>
      </c>
      <c r="M925" s="534"/>
      <c r="N925" s="247" t="e">
        <f>IF(L925="nio",0,IF(L925&gt;0,L925*I925/P925,0))*VLOOKUP(B925,'2-Kosten per locatie'!$A$14:$C$31,3,FALSE)</f>
        <v>#DIV/0!</v>
      </c>
      <c r="O925" s="247">
        <f>IF(M925&gt;0,M925*I925/Q925,0)*VLOOKUP(B925,'2-Kosten per locatie'!$A$14:$C$31,3,FALSE)</f>
        <v>0</v>
      </c>
      <c r="P925" s="334">
        <f>IF(L925="nio",0,IF(L925&gt;0,VLOOKUP(F925,'3-Productie normen'!A:O,VLOOKUP(L925,'3-Productie normen'!$B$38:$C$48,2,FALSE),FALSE)))</f>
        <v>0</v>
      </c>
      <c r="Q925" s="334">
        <f t="shared" si="43"/>
        <v>0</v>
      </c>
      <c r="R925" s="335" t="str">
        <f>VLOOKUP(F925,'3-Productie normen'!A:P,16,FALSE)</f>
        <v>V</v>
      </c>
      <c r="S925" s="335"/>
      <c r="U925" s="336">
        <f t="shared" si="44"/>
        <v>5080</v>
      </c>
      <c r="V925" s="2"/>
    </row>
    <row r="926" spans="1:22" ht="14.1" customHeight="1">
      <c r="A926" s="75">
        <v>926</v>
      </c>
      <c r="B926" s="72" t="s">
        <v>49</v>
      </c>
      <c r="C926" s="539" t="s">
        <v>136</v>
      </c>
      <c r="D926" s="415" t="s">
        <v>1308</v>
      </c>
      <c r="E926" s="72" t="s">
        <v>199</v>
      </c>
      <c r="F926" s="72" t="s">
        <v>97</v>
      </c>
      <c r="G926" s="72" t="s">
        <v>312</v>
      </c>
      <c r="H926" s="482" t="s">
        <v>139</v>
      </c>
      <c r="I926" s="537">
        <v>29.2</v>
      </c>
      <c r="J926" s="526"/>
      <c r="K926" s="333">
        <f t="shared" si="42"/>
        <v>200</v>
      </c>
      <c r="L926" s="534">
        <v>200</v>
      </c>
      <c r="M926" s="534"/>
      <c r="N926" s="247" t="e">
        <f>IF(L926="nio",0,IF(L926&gt;0,L926*I926/P926,0))*VLOOKUP(B926,'2-Kosten per locatie'!$A$14:$C$31,3,FALSE)</f>
        <v>#DIV/0!</v>
      </c>
      <c r="O926" s="247">
        <f>IF(M926&gt;0,M926*I926/Q926,0)*VLOOKUP(B926,'2-Kosten per locatie'!$A$14:$C$31,3,FALSE)</f>
        <v>0</v>
      </c>
      <c r="P926" s="334">
        <f>IF(L926="nio",0,IF(L926&gt;0,VLOOKUP(F926,'3-Productie normen'!A:O,VLOOKUP(L926,'3-Productie normen'!$B$38:$C$48,2,FALSE),FALSE)))</f>
        <v>0</v>
      </c>
      <c r="Q926" s="334">
        <f t="shared" si="43"/>
        <v>0</v>
      </c>
      <c r="R926" s="335" t="str">
        <f>VLOOKUP(F926,'3-Productie normen'!A:P,16,FALSE)</f>
        <v>V</v>
      </c>
      <c r="S926" s="335"/>
      <c r="U926" s="336">
        <f t="shared" si="44"/>
        <v>5840</v>
      </c>
      <c r="V926" s="2"/>
    </row>
    <row r="927" spans="1:22" ht="14.1" customHeight="1">
      <c r="A927" s="75">
        <v>927</v>
      </c>
      <c r="B927" s="72" t="s">
        <v>49</v>
      </c>
      <c r="C927" s="539" t="s">
        <v>136</v>
      </c>
      <c r="D927" s="415" t="s">
        <v>1309</v>
      </c>
      <c r="E927" s="72" t="s">
        <v>300</v>
      </c>
      <c r="F927" s="300" t="s">
        <v>101</v>
      </c>
      <c r="G927" s="72" t="s">
        <v>1254</v>
      </c>
      <c r="H927" s="482" t="s">
        <v>197</v>
      </c>
      <c r="I927" s="537">
        <v>1.7</v>
      </c>
      <c r="J927" s="526"/>
      <c r="K927" s="333">
        <f t="shared" si="42"/>
        <v>200</v>
      </c>
      <c r="L927" s="534">
        <v>200</v>
      </c>
      <c r="M927" s="534"/>
      <c r="N927" s="247" t="e">
        <f>IF(L927="nio",0,IF(L927&gt;0,L927*I927/P927,0))*VLOOKUP(B927,'2-Kosten per locatie'!$A$14:$C$31,3,FALSE)</f>
        <v>#DIV/0!</v>
      </c>
      <c r="O927" s="247">
        <f>IF(M927&gt;0,M927*I927/Q927,0)*VLOOKUP(B927,'2-Kosten per locatie'!$A$14:$C$31,3,FALSE)</f>
        <v>0</v>
      </c>
      <c r="P927" s="334">
        <f>IF(L927="nio",0,IF(L927&gt;0,VLOOKUP(F927,'3-Productie normen'!A:O,VLOOKUP(L927,'3-Productie normen'!$B$38:$C$48,2,FALSE),FALSE)))</f>
        <v>0</v>
      </c>
      <c r="Q927" s="334">
        <f t="shared" si="43"/>
        <v>0</v>
      </c>
      <c r="R927" s="335" t="str">
        <f>VLOOKUP(F927,'3-Productie normen'!A:P,16,FALSE)</f>
        <v>V</v>
      </c>
      <c r="S927" s="335"/>
      <c r="U927" s="336">
        <f t="shared" si="44"/>
        <v>340</v>
      </c>
      <c r="V927" s="2"/>
    </row>
    <row r="928" spans="1:22" ht="14.1" customHeight="1">
      <c r="A928" s="75">
        <v>928</v>
      </c>
      <c r="B928" s="72" t="s">
        <v>49</v>
      </c>
      <c r="C928" s="539" t="s">
        <v>136</v>
      </c>
      <c r="D928" s="415" t="s">
        <v>259</v>
      </c>
      <c r="E928" s="72" t="s">
        <v>578</v>
      </c>
      <c r="F928" s="300" t="s">
        <v>111</v>
      </c>
      <c r="G928" s="72" t="s">
        <v>205</v>
      </c>
      <c r="H928" s="482" t="s">
        <v>197</v>
      </c>
      <c r="I928" s="537">
        <v>24.3</v>
      </c>
      <c r="J928" s="526"/>
      <c r="K928" s="333">
        <f t="shared" si="42"/>
        <v>0</v>
      </c>
      <c r="L928" s="534" t="s">
        <v>148</v>
      </c>
      <c r="M928" s="534"/>
      <c r="N928" s="247">
        <f>IF(L928="nio",0,IF(L928&gt;0,L928*I928/P928,0))*VLOOKUP(B928,'2-Kosten per locatie'!$A$14:$C$31,3,FALSE)</f>
        <v>0</v>
      </c>
      <c r="O928" s="247">
        <f>IF(M928&gt;0,M928*I928/Q928,0)*VLOOKUP(B928,'2-Kosten per locatie'!$A$14:$C$31,3,FALSE)</f>
        <v>0</v>
      </c>
      <c r="P928" s="334">
        <f>IF(L928="nio",0,IF(L928&gt;0,VLOOKUP(F928,'3-Productie normen'!A:O,VLOOKUP(L928,'3-Productie normen'!$B$38:$C$48,2,FALSE),FALSE)))</f>
        <v>0</v>
      </c>
      <c r="Q928" s="334">
        <f t="shared" si="43"/>
        <v>0</v>
      </c>
      <c r="R928" s="335" t="str">
        <f>VLOOKUP(F928,'3-Productie normen'!A:P,16,FALSE)</f>
        <v>nvt</v>
      </c>
      <c r="S928" s="335"/>
      <c r="U928" s="336">
        <f t="shared" si="44"/>
        <v>0</v>
      </c>
      <c r="V928" s="2"/>
    </row>
    <row r="929" spans="1:22" ht="14.1" customHeight="1">
      <c r="A929" s="75">
        <v>929</v>
      </c>
      <c r="B929" s="72" t="s">
        <v>49</v>
      </c>
      <c r="C929" s="539" t="s">
        <v>136</v>
      </c>
      <c r="D929" s="415" t="s">
        <v>260</v>
      </c>
      <c r="E929" s="72" t="s">
        <v>1292</v>
      </c>
      <c r="F929" s="300" t="s">
        <v>111</v>
      </c>
      <c r="G929" s="72" t="s">
        <v>312</v>
      </c>
      <c r="H929" s="482" t="s">
        <v>139</v>
      </c>
      <c r="I929" s="537">
        <v>18.2</v>
      </c>
      <c r="J929" s="526"/>
      <c r="K929" s="333">
        <f t="shared" si="42"/>
        <v>0</v>
      </c>
      <c r="L929" s="534" t="s">
        <v>148</v>
      </c>
      <c r="M929" s="534"/>
      <c r="N929" s="247">
        <f>IF(L929="nio",0,IF(L929&gt;0,L929*I929/P929,0))*VLOOKUP(B929,'2-Kosten per locatie'!$A$14:$C$31,3,FALSE)</f>
        <v>0</v>
      </c>
      <c r="O929" s="247">
        <f>IF(M929&gt;0,M929*I929/Q929,0)*VLOOKUP(B929,'2-Kosten per locatie'!$A$14:$C$31,3,FALSE)</f>
        <v>0</v>
      </c>
      <c r="P929" s="334">
        <f>IF(L929="nio",0,IF(L929&gt;0,VLOOKUP(F929,'3-Productie normen'!A:O,VLOOKUP(L929,'3-Productie normen'!$B$38:$C$48,2,FALSE),FALSE)))</f>
        <v>0</v>
      </c>
      <c r="Q929" s="334">
        <f t="shared" si="43"/>
        <v>0</v>
      </c>
      <c r="R929" s="335" t="str">
        <f>VLOOKUP(F929,'3-Productie normen'!A:P,16,FALSE)</f>
        <v>nvt</v>
      </c>
      <c r="S929" s="335"/>
      <c r="U929" s="336">
        <f t="shared" si="44"/>
        <v>0</v>
      </c>
      <c r="V929" s="2"/>
    </row>
    <row r="930" spans="1:22" ht="14.1" customHeight="1">
      <c r="A930" s="75">
        <v>930</v>
      </c>
      <c r="B930" s="72" t="s">
        <v>49</v>
      </c>
      <c r="C930" s="539" t="s">
        <v>136</v>
      </c>
      <c r="D930" s="415" t="s">
        <v>1310</v>
      </c>
      <c r="E930" s="72" t="s">
        <v>199</v>
      </c>
      <c r="F930" s="72" t="s">
        <v>97</v>
      </c>
      <c r="G930" s="72" t="s">
        <v>312</v>
      </c>
      <c r="H930" s="482" t="s">
        <v>139</v>
      </c>
      <c r="I930" s="537">
        <v>11.3</v>
      </c>
      <c r="J930" s="526"/>
      <c r="K930" s="333">
        <f t="shared" si="42"/>
        <v>200</v>
      </c>
      <c r="L930" s="534">
        <v>200</v>
      </c>
      <c r="M930" s="534"/>
      <c r="N930" s="247" t="e">
        <f>IF(L930="nio",0,IF(L930&gt;0,L930*I930/P930,0))*VLOOKUP(B930,'2-Kosten per locatie'!$A$14:$C$31,3,FALSE)</f>
        <v>#DIV/0!</v>
      </c>
      <c r="O930" s="247">
        <f>IF(M930&gt;0,M930*I930/Q930,0)*VLOOKUP(B930,'2-Kosten per locatie'!$A$14:$C$31,3,FALSE)</f>
        <v>0</v>
      </c>
      <c r="P930" s="334">
        <f>IF(L930="nio",0,IF(L930&gt;0,VLOOKUP(F930,'3-Productie normen'!A:O,VLOOKUP(L930,'3-Productie normen'!$B$38:$C$48,2,FALSE),FALSE)))</f>
        <v>0</v>
      </c>
      <c r="Q930" s="334">
        <f t="shared" si="43"/>
        <v>0</v>
      </c>
      <c r="R930" s="335" t="str">
        <f>VLOOKUP(F930,'3-Productie normen'!A:P,16,FALSE)</f>
        <v>V</v>
      </c>
      <c r="S930" s="335"/>
      <c r="U930" s="336">
        <f t="shared" si="44"/>
        <v>2260</v>
      </c>
      <c r="V930" s="2"/>
    </row>
    <row r="931" spans="1:22" ht="14.1" customHeight="1">
      <c r="A931" s="75">
        <v>931</v>
      </c>
      <c r="B931" s="72" t="s">
        <v>49</v>
      </c>
      <c r="C931" s="539" t="s">
        <v>136</v>
      </c>
      <c r="D931" s="415" t="s">
        <v>1311</v>
      </c>
      <c r="E931" s="72" t="s">
        <v>1259</v>
      </c>
      <c r="F931" s="72" t="s">
        <v>106</v>
      </c>
      <c r="G931" s="72" t="s">
        <v>1252</v>
      </c>
      <c r="H931" s="482" t="s">
        <v>188</v>
      </c>
      <c r="I931" s="537">
        <v>2.5</v>
      </c>
      <c r="J931" s="526"/>
      <c r="K931" s="333">
        <f t="shared" si="42"/>
        <v>360</v>
      </c>
      <c r="L931" s="534">
        <v>200</v>
      </c>
      <c r="M931" s="540">
        <v>160</v>
      </c>
      <c r="N931" s="247" t="e">
        <f>IF(L931="nio",0,IF(L931&gt;0,L931*I931/P931,0))*VLOOKUP(B931,'2-Kosten per locatie'!$A$14:$C$31,3,FALSE)</f>
        <v>#DIV/0!</v>
      </c>
      <c r="O931" s="247" t="e">
        <f>IF(M931&gt;0,M931*I931/Q931,0)*VLOOKUP(B931,'2-Kosten per locatie'!$A$14:$C$31,3,FALSE)</f>
        <v>#DIV/0!</v>
      </c>
      <c r="P931" s="334">
        <f>IF(L931="nio",0,IF(L931&gt;0,VLOOKUP(F931,'3-Productie normen'!A:O,VLOOKUP(L931,'3-Productie normen'!$B$38:$C$48,2,FALSE),FALSE)))</f>
        <v>0</v>
      </c>
      <c r="Q931" s="334">
        <f t="shared" si="43"/>
        <v>0</v>
      </c>
      <c r="R931" s="335" t="str">
        <f>VLOOKUP(F931,'3-Productie normen'!A:P,16,FALSE)</f>
        <v>S</v>
      </c>
      <c r="S931" s="335"/>
      <c r="U931" s="336">
        <f t="shared" si="44"/>
        <v>900</v>
      </c>
      <c r="V931" s="2"/>
    </row>
    <row r="932" spans="1:22" ht="14.1" customHeight="1">
      <c r="A932" s="75">
        <v>932</v>
      </c>
      <c r="B932" s="72" t="s">
        <v>49</v>
      </c>
      <c r="C932" s="539" t="s">
        <v>136</v>
      </c>
      <c r="D932" s="415" t="s">
        <v>1312</v>
      </c>
      <c r="E932" s="72" t="s">
        <v>186</v>
      </c>
      <c r="F932" s="72" t="s">
        <v>106</v>
      </c>
      <c r="G932" s="72" t="s">
        <v>1252</v>
      </c>
      <c r="H932" s="482" t="s">
        <v>188</v>
      </c>
      <c r="I932" s="537">
        <v>1.2</v>
      </c>
      <c r="J932" s="526"/>
      <c r="K932" s="333">
        <f t="shared" si="42"/>
        <v>360</v>
      </c>
      <c r="L932" s="534">
        <v>200</v>
      </c>
      <c r="M932" s="540">
        <v>160</v>
      </c>
      <c r="N932" s="247" t="e">
        <f>IF(L932="nio",0,IF(L932&gt;0,L932*I932/P932,0))*VLOOKUP(B932,'2-Kosten per locatie'!$A$14:$C$31,3,FALSE)</f>
        <v>#DIV/0!</v>
      </c>
      <c r="O932" s="247" t="e">
        <f>IF(M932&gt;0,M932*I932/Q932,0)*VLOOKUP(B932,'2-Kosten per locatie'!$A$14:$C$31,3,FALSE)</f>
        <v>#DIV/0!</v>
      </c>
      <c r="P932" s="334">
        <f>IF(L932="nio",0,IF(L932&gt;0,VLOOKUP(F932,'3-Productie normen'!A:O,VLOOKUP(L932,'3-Productie normen'!$B$38:$C$48,2,FALSE),FALSE)))</f>
        <v>0</v>
      </c>
      <c r="Q932" s="334">
        <f t="shared" si="43"/>
        <v>0</v>
      </c>
      <c r="R932" s="335" t="str">
        <f>VLOOKUP(F932,'3-Productie normen'!A:P,16,FALSE)</f>
        <v>S</v>
      </c>
      <c r="S932" s="335"/>
      <c r="U932" s="336">
        <f t="shared" si="44"/>
        <v>432</v>
      </c>
      <c r="V932" s="2"/>
    </row>
    <row r="933" spans="1:22" ht="14.1" customHeight="1">
      <c r="A933" s="75">
        <v>933</v>
      </c>
      <c r="B933" s="72" t="s">
        <v>49</v>
      </c>
      <c r="C933" s="539" t="s">
        <v>136</v>
      </c>
      <c r="D933" s="415" t="s">
        <v>1313</v>
      </c>
      <c r="E933" s="72" t="s">
        <v>186</v>
      </c>
      <c r="F933" s="72" t="s">
        <v>106</v>
      </c>
      <c r="G933" s="72" t="s">
        <v>1252</v>
      </c>
      <c r="H933" s="482" t="s">
        <v>188</v>
      </c>
      <c r="I933" s="537">
        <v>1.2</v>
      </c>
      <c r="J933" s="526"/>
      <c r="K933" s="333">
        <f t="shared" si="42"/>
        <v>360</v>
      </c>
      <c r="L933" s="534">
        <v>200</v>
      </c>
      <c r="M933" s="540">
        <v>160</v>
      </c>
      <c r="N933" s="247" t="e">
        <f>IF(L933="nio",0,IF(L933&gt;0,L933*I933/P933,0))*VLOOKUP(B933,'2-Kosten per locatie'!$A$14:$C$31,3,FALSE)</f>
        <v>#DIV/0!</v>
      </c>
      <c r="O933" s="247" t="e">
        <f>IF(M933&gt;0,M933*I933/Q933,0)*VLOOKUP(B933,'2-Kosten per locatie'!$A$14:$C$31,3,FALSE)</f>
        <v>#DIV/0!</v>
      </c>
      <c r="P933" s="334">
        <f>IF(L933="nio",0,IF(L933&gt;0,VLOOKUP(F933,'3-Productie normen'!A:O,VLOOKUP(L933,'3-Productie normen'!$B$38:$C$48,2,FALSE),FALSE)))</f>
        <v>0</v>
      </c>
      <c r="Q933" s="334">
        <f t="shared" si="43"/>
        <v>0</v>
      </c>
      <c r="R933" s="335" t="str">
        <f>VLOOKUP(F933,'3-Productie normen'!A:P,16,FALSE)</f>
        <v>S</v>
      </c>
      <c r="S933" s="335"/>
      <c r="U933" s="336">
        <f t="shared" si="44"/>
        <v>432</v>
      </c>
      <c r="V933" s="2"/>
    </row>
    <row r="934" spans="1:22" ht="14.1" customHeight="1">
      <c r="A934" s="75">
        <v>934</v>
      </c>
      <c r="B934" s="72" t="s">
        <v>49</v>
      </c>
      <c r="C934" s="539" t="s">
        <v>136</v>
      </c>
      <c r="D934" s="415" t="s">
        <v>1314</v>
      </c>
      <c r="E934" s="72" t="s">
        <v>1259</v>
      </c>
      <c r="F934" s="72" t="s">
        <v>106</v>
      </c>
      <c r="G934" s="72" t="s">
        <v>1252</v>
      </c>
      <c r="H934" s="482" t="s">
        <v>188</v>
      </c>
      <c r="I934" s="537">
        <v>2.5</v>
      </c>
      <c r="J934" s="526"/>
      <c r="K934" s="333">
        <f t="shared" si="42"/>
        <v>360</v>
      </c>
      <c r="L934" s="534">
        <v>200</v>
      </c>
      <c r="M934" s="540">
        <v>160</v>
      </c>
      <c r="N934" s="247" t="e">
        <f>IF(L934="nio",0,IF(L934&gt;0,L934*I934/P934,0))*VLOOKUP(B934,'2-Kosten per locatie'!$A$14:$C$31,3,FALSE)</f>
        <v>#DIV/0!</v>
      </c>
      <c r="O934" s="247" t="e">
        <f>IF(M934&gt;0,M934*I934/Q934,0)*VLOOKUP(B934,'2-Kosten per locatie'!$A$14:$C$31,3,FALSE)</f>
        <v>#DIV/0!</v>
      </c>
      <c r="P934" s="334">
        <f>IF(L934="nio",0,IF(L934&gt;0,VLOOKUP(F934,'3-Productie normen'!A:O,VLOOKUP(L934,'3-Productie normen'!$B$38:$C$48,2,FALSE),FALSE)))</f>
        <v>0</v>
      </c>
      <c r="Q934" s="334">
        <f t="shared" si="43"/>
        <v>0</v>
      </c>
      <c r="R934" s="335" t="str">
        <f>VLOOKUP(F934,'3-Productie normen'!A:P,16,FALSE)</f>
        <v>S</v>
      </c>
      <c r="S934" s="335"/>
      <c r="U934" s="336">
        <f t="shared" si="44"/>
        <v>900</v>
      </c>
      <c r="V934" s="2"/>
    </row>
    <row r="935" spans="1:22" ht="14.1" customHeight="1">
      <c r="A935" s="75">
        <v>935</v>
      </c>
      <c r="B935" s="72" t="s">
        <v>49</v>
      </c>
      <c r="C935" s="539" t="s">
        <v>136</v>
      </c>
      <c r="D935" s="415" t="s">
        <v>1315</v>
      </c>
      <c r="E935" s="72" t="s">
        <v>147</v>
      </c>
      <c r="F935" s="72" t="s">
        <v>102</v>
      </c>
      <c r="G935" s="72" t="s">
        <v>1252</v>
      </c>
      <c r="H935" s="482" t="s">
        <v>197</v>
      </c>
      <c r="I935" s="537">
        <v>5.0999999999999996</v>
      </c>
      <c r="J935" s="526"/>
      <c r="K935" s="333">
        <f t="shared" si="42"/>
        <v>40</v>
      </c>
      <c r="L935" s="534">
        <v>40</v>
      </c>
      <c r="M935" s="534"/>
      <c r="N935" s="247" t="e">
        <f>IF(L935="nio",0,IF(L935&gt;0,L935*I935/P935,0))*VLOOKUP(B935,'2-Kosten per locatie'!$A$14:$C$31,3,FALSE)</f>
        <v>#DIV/0!</v>
      </c>
      <c r="O935" s="247">
        <f>IF(M935&gt;0,M935*I935/Q935,0)*VLOOKUP(B935,'2-Kosten per locatie'!$A$14:$C$31,3,FALSE)</f>
        <v>0</v>
      </c>
      <c r="P935" s="334">
        <f>IF(L935="nio",0,IF(L935&gt;0,VLOOKUP(F935,'3-Productie normen'!A:O,VLOOKUP(L935,'3-Productie normen'!$B$38:$C$48,2,FALSE),FALSE)))</f>
        <v>0</v>
      </c>
      <c r="Q935" s="334">
        <f t="shared" si="43"/>
        <v>0</v>
      </c>
      <c r="R935" s="335" t="str">
        <f>VLOOKUP(F935,'3-Productie normen'!A:P,16,FALSE)</f>
        <v>V</v>
      </c>
      <c r="S935" s="335"/>
      <c r="U935" s="336">
        <f t="shared" si="44"/>
        <v>204</v>
      </c>
      <c r="V935" s="2"/>
    </row>
    <row r="936" spans="1:22" ht="14.1" customHeight="1">
      <c r="A936" s="75">
        <v>936</v>
      </c>
      <c r="B936" s="72" t="s">
        <v>49</v>
      </c>
      <c r="C936" s="539" t="s">
        <v>136</v>
      </c>
      <c r="D936" s="415" t="s">
        <v>261</v>
      </c>
      <c r="E936" s="72" t="s">
        <v>1316</v>
      </c>
      <c r="F936" s="72" t="s">
        <v>100</v>
      </c>
      <c r="G936" s="72" t="s">
        <v>312</v>
      </c>
      <c r="H936" s="482" t="s">
        <v>139</v>
      </c>
      <c r="I936" s="537">
        <v>48.8</v>
      </c>
      <c r="J936" s="526"/>
      <c r="K936" s="333">
        <f t="shared" si="42"/>
        <v>200</v>
      </c>
      <c r="L936" s="534">
        <v>200</v>
      </c>
      <c r="M936" s="534"/>
      <c r="N936" s="247" t="e">
        <f>IF(L936="nio",0,IF(L936&gt;0,L936*I936/P936,0))*VLOOKUP(B936,'2-Kosten per locatie'!$A$14:$C$31,3,FALSE)</f>
        <v>#DIV/0!</v>
      </c>
      <c r="O936" s="247">
        <f>IF(M936&gt;0,M936*I936/Q936,0)*VLOOKUP(B936,'2-Kosten per locatie'!$A$14:$C$31,3,FALSE)</f>
        <v>0</v>
      </c>
      <c r="P936" s="334">
        <f>IF(L936="nio",0,IF(L936&gt;0,VLOOKUP(F936,'3-Productie normen'!A:O,VLOOKUP(L936,'3-Productie normen'!$B$38:$C$48,2,FALSE),FALSE)))</f>
        <v>0</v>
      </c>
      <c r="Q936" s="334">
        <f t="shared" si="43"/>
        <v>0</v>
      </c>
      <c r="R936" s="335" t="str">
        <f>VLOOKUP(F936,'3-Productie normen'!A:P,16,FALSE)</f>
        <v>L</v>
      </c>
      <c r="S936" s="335"/>
      <c r="U936" s="336">
        <f t="shared" si="44"/>
        <v>9760</v>
      </c>
      <c r="V936" s="2"/>
    </row>
    <row r="937" spans="1:22" ht="14.1" customHeight="1">
      <c r="A937" s="75">
        <v>937</v>
      </c>
      <c r="B937" s="72" t="s">
        <v>49</v>
      </c>
      <c r="C937" s="539" t="s">
        <v>136</v>
      </c>
      <c r="D937" s="415" t="s">
        <v>262</v>
      </c>
      <c r="E937" s="72" t="s">
        <v>1317</v>
      </c>
      <c r="F937" s="72" t="s">
        <v>98</v>
      </c>
      <c r="G937" s="72" t="s">
        <v>1247</v>
      </c>
      <c r="H937" s="482" t="s">
        <v>197</v>
      </c>
      <c r="I937" s="537">
        <v>138.5</v>
      </c>
      <c r="J937" s="526"/>
      <c r="K937" s="333">
        <f t="shared" si="42"/>
        <v>4</v>
      </c>
      <c r="L937" s="534">
        <v>4</v>
      </c>
      <c r="M937" s="534"/>
      <c r="N937" s="247" t="e">
        <f>IF(L937="nio",0,IF(L937&gt;0,L937*I937/P937,0))*VLOOKUP(B937,'2-Kosten per locatie'!$A$14:$C$31,3,FALSE)</f>
        <v>#DIV/0!</v>
      </c>
      <c r="O937" s="247">
        <f>IF(M937&gt;0,M937*I937/Q937,0)*VLOOKUP(B937,'2-Kosten per locatie'!$A$14:$C$31,3,FALSE)</f>
        <v>0</v>
      </c>
      <c r="P937" s="334">
        <f>IF(L937="nio",0,IF(L937&gt;0,VLOOKUP(F937,'3-Productie normen'!A:O,VLOOKUP(L937,'3-Productie normen'!$B$38:$C$48,2,FALSE),FALSE)))</f>
        <v>0</v>
      </c>
      <c r="Q937" s="334">
        <f t="shared" si="43"/>
        <v>0</v>
      </c>
      <c r="R937" s="335" t="str">
        <f>VLOOKUP(F937,'3-Productie normen'!A:P,16,FALSE)</f>
        <v>V</v>
      </c>
      <c r="S937" s="335"/>
      <c r="U937" s="336">
        <f t="shared" si="44"/>
        <v>554</v>
      </c>
      <c r="V937" s="2"/>
    </row>
    <row r="938" spans="1:22" ht="14.1" customHeight="1">
      <c r="A938" s="75">
        <v>938</v>
      </c>
      <c r="B938" s="72" t="s">
        <v>49</v>
      </c>
      <c r="C938" s="539" t="s">
        <v>136</v>
      </c>
      <c r="D938" s="415" t="s">
        <v>1318</v>
      </c>
      <c r="E938" s="72" t="s">
        <v>199</v>
      </c>
      <c r="F938" s="72" t="s">
        <v>97</v>
      </c>
      <c r="G938" s="72" t="s">
        <v>312</v>
      </c>
      <c r="H938" s="482" t="s">
        <v>139</v>
      </c>
      <c r="I938" s="537">
        <v>82.8</v>
      </c>
      <c r="J938" s="526"/>
      <c r="K938" s="333">
        <f t="shared" si="42"/>
        <v>200</v>
      </c>
      <c r="L938" s="534">
        <v>200</v>
      </c>
      <c r="M938" s="534"/>
      <c r="N938" s="247" t="e">
        <f>IF(L938="nio",0,IF(L938&gt;0,L938*I938/P938,0))*VLOOKUP(B938,'2-Kosten per locatie'!$A$14:$C$31,3,FALSE)</f>
        <v>#DIV/0!</v>
      </c>
      <c r="O938" s="247">
        <f>IF(M938&gt;0,M938*I938/Q938,0)*VLOOKUP(B938,'2-Kosten per locatie'!$A$14:$C$31,3,FALSE)</f>
        <v>0</v>
      </c>
      <c r="P938" s="334">
        <f>IF(L938="nio",0,IF(L938&gt;0,VLOOKUP(F938,'3-Productie normen'!A:O,VLOOKUP(L938,'3-Productie normen'!$B$38:$C$48,2,FALSE),FALSE)))</f>
        <v>0</v>
      </c>
      <c r="Q938" s="334">
        <f t="shared" si="43"/>
        <v>0</v>
      </c>
      <c r="R938" s="335" t="str">
        <f>VLOOKUP(F938,'3-Productie normen'!A:P,16,FALSE)</f>
        <v>V</v>
      </c>
      <c r="S938" s="335"/>
      <c r="U938" s="336">
        <f t="shared" si="44"/>
        <v>16560</v>
      </c>
      <c r="V938" s="2"/>
    </row>
    <row r="939" spans="1:22" ht="14.1" customHeight="1">
      <c r="A939" s="75">
        <v>939</v>
      </c>
      <c r="B939" s="72" t="s">
        <v>49</v>
      </c>
      <c r="C939" s="539" t="s">
        <v>136</v>
      </c>
      <c r="D939" s="415" t="s">
        <v>1319</v>
      </c>
      <c r="E939" s="72" t="s">
        <v>199</v>
      </c>
      <c r="F939" s="72" t="s">
        <v>97</v>
      </c>
      <c r="G939" s="72" t="s">
        <v>312</v>
      </c>
      <c r="H939" s="482" t="s">
        <v>139</v>
      </c>
      <c r="I939" s="537">
        <v>33.6</v>
      </c>
      <c r="J939" s="526"/>
      <c r="K939" s="333">
        <f t="shared" si="42"/>
        <v>200</v>
      </c>
      <c r="L939" s="534">
        <v>200</v>
      </c>
      <c r="M939" s="534"/>
      <c r="N939" s="247" t="e">
        <f>IF(L939="nio",0,IF(L939&gt;0,L939*I939/P939,0))*VLOOKUP(B939,'2-Kosten per locatie'!$A$14:$C$31,3,FALSE)</f>
        <v>#DIV/0!</v>
      </c>
      <c r="O939" s="247">
        <f>IF(M939&gt;0,M939*I939/Q939,0)*VLOOKUP(B939,'2-Kosten per locatie'!$A$14:$C$31,3,FALSE)</f>
        <v>0</v>
      </c>
      <c r="P939" s="334">
        <f>IF(L939="nio",0,IF(L939&gt;0,VLOOKUP(F939,'3-Productie normen'!A:O,VLOOKUP(L939,'3-Productie normen'!$B$38:$C$48,2,FALSE),FALSE)))</f>
        <v>0</v>
      </c>
      <c r="Q939" s="334">
        <f t="shared" si="43"/>
        <v>0</v>
      </c>
      <c r="R939" s="335" t="str">
        <f>VLOOKUP(F939,'3-Productie normen'!A:P,16,FALSE)</f>
        <v>V</v>
      </c>
      <c r="S939" s="335"/>
      <c r="U939" s="336">
        <f t="shared" si="44"/>
        <v>6720</v>
      </c>
      <c r="V939" s="2"/>
    </row>
    <row r="940" spans="1:22" ht="14.1" customHeight="1">
      <c r="A940" s="75">
        <v>940</v>
      </c>
      <c r="B940" s="72" t="s">
        <v>49</v>
      </c>
      <c r="C940" s="539" t="s">
        <v>136</v>
      </c>
      <c r="D940" s="415" t="s">
        <v>1320</v>
      </c>
      <c r="E940" s="72" t="s">
        <v>1279</v>
      </c>
      <c r="F940" s="300" t="s">
        <v>111</v>
      </c>
      <c r="G940" s="72" t="s">
        <v>1254</v>
      </c>
      <c r="H940" s="482" t="s">
        <v>197</v>
      </c>
      <c r="I940" s="537">
        <v>1.6</v>
      </c>
      <c r="J940" s="526"/>
      <c r="K940" s="333">
        <f t="shared" si="42"/>
        <v>0</v>
      </c>
      <c r="L940" s="534" t="s">
        <v>148</v>
      </c>
      <c r="M940" s="534"/>
      <c r="N940" s="247">
        <f>IF(L940="nio",0,IF(L940&gt;0,L940*I940/P940,0))*VLOOKUP(B940,'2-Kosten per locatie'!$A$14:$C$31,3,FALSE)</f>
        <v>0</v>
      </c>
      <c r="O940" s="247">
        <f>IF(M940&gt;0,M940*I940/Q940,0)*VLOOKUP(B940,'2-Kosten per locatie'!$A$14:$C$31,3,FALSE)</f>
        <v>0</v>
      </c>
      <c r="P940" s="334">
        <f>IF(L940="nio",0,IF(L940&gt;0,VLOOKUP(F940,'3-Productie normen'!A:O,VLOOKUP(L940,'3-Productie normen'!$B$38:$C$48,2,FALSE),FALSE)))</f>
        <v>0</v>
      </c>
      <c r="Q940" s="334">
        <f t="shared" si="43"/>
        <v>0</v>
      </c>
      <c r="R940" s="335" t="str">
        <f>VLOOKUP(F940,'3-Productie normen'!A:P,16,FALSE)</f>
        <v>nvt</v>
      </c>
      <c r="S940" s="335"/>
      <c r="U940" s="336">
        <f t="shared" si="44"/>
        <v>0</v>
      </c>
      <c r="V940" s="2"/>
    </row>
    <row r="941" spans="1:22" ht="14.1" customHeight="1">
      <c r="A941" s="75">
        <v>941</v>
      </c>
      <c r="B941" s="72" t="s">
        <v>49</v>
      </c>
      <c r="C941" s="539" t="s">
        <v>136</v>
      </c>
      <c r="D941" s="415" t="s">
        <v>1321</v>
      </c>
      <c r="E941" s="72" t="s">
        <v>1322</v>
      </c>
      <c r="F941" s="72" t="s">
        <v>100</v>
      </c>
      <c r="G941" s="72" t="s">
        <v>312</v>
      </c>
      <c r="H941" s="482" t="s">
        <v>139</v>
      </c>
      <c r="I941" s="537">
        <v>73.599999999999994</v>
      </c>
      <c r="J941" s="526"/>
      <c r="K941" s="333">
        <f t="shared" si="42"/>
        <v>200</v>
      </c>
      <c r="L941" s="534">
        <v>200</v>
      </c>
      <c r="M941" s="534"/>
      <c r="N941" s="247" t="e">
        <f>IF(L941="nio",0,IF(L941&gt;0,L941*I941/P941,0))*VLOOKUP(B941,'2-Kosten per locatie'!$A$14:$C$31,3,FALSE)</f>
        <v>#DIV/0!</v>
      </c>
      <c r="O941" s="247">
        <f>IF(M941&gt;0,M941*I941/Q941,0)*VLOOKUP(B941,'2-Kosten per locatie'!$A$14:$C$31,3,FALSE)</f>
        <v>0</v>
      </c>
      <c r="P941" s="334">
        <f>IF(L941="nio",0,IF(L941&gt;0,VLOOKUP(F941,'3-Productie normen'!A:O,VLOOKUP(L941,'3-Productie normen'!$B$38:$C$48,2,FALSE),FALSE)))</f>
        <v>0</v>
      </c>
      <c r="Q941" s="334">
        <f t="shared" si="43"/>
        <v>0</v>
      </c>
      <c r="R941" s="335" t="str">
        <f>VLOOKUP(F941,'3-Productie normen'!A:P,16,FALSE)</f>
        <v>L</v>
      </c>
      <c r="S941" s="335"/>
      <c r="U941" s="336">
        <f t="shared" si="44"/>
        <v>14719.999999999998</v>
      </c>
      <c r="V941" s="2"/>
    </row>
    <row r="942" spans="1:22" ht="14.1" customHeight="1">
      <c r="A942" s="75">
        <v>942</v>
      </c>
      <c r="B942" s="72" t="s">
        <v>49</v>
      </c>
      <c r="C942" s="539" t="s">
        <v>136</v>
      </c>
      <c r="D942" s="415" t="s">
        <v>1323</v>
      </c>
      <c r="E942" s="72" t="s">
        <v>214</v>
      </c>
      <c r="F942" s="72" t="s">
        <v>100</v>
      </c>
      <c r="G942" s="72" t="s">
        <v>312</v>
      </c>
      <c r="H942" s="482" t="s">
        <v>139</v>
      </c>
      <c r="I942" s="537">
        <v>24.4</v>
      </c>
      <c r="J942" s="526"/>
      <c r="K942" s="333">
        <f t="shared" si="42"/>
        <v>200</v>
      </c>
      <c r="L942" s="534">
        <v>200</v>
      </c>
      <c r="M942" s="534"/>
      <c r="N942" s="247" t="e">
        <f>IF(L942="nio",0,IF(L942&gt;0,L942*I942/P942,0))*VLOOKUP(B942,'2-Kosten per locatie'!$A$14:$C$31,3,FALSE)</f>
        <v>#DIV/0!</v>
      </c>
      <c r="O942" s="247">
        <f>IF(M942&gt;0,M942*I942/Q942,0)*VLOOKUP(B942,'2-Kosten per locatie'!$A$14:$C$31,3,FALSE)</f>
        <v>0</v>
      </c>
      <c r="P942" s="334">
        <f>IF(L942="nio",0,IF(L942&gt;0,VLOOKUP(F942,'3-Productie normen'!A:O,VLOOKUP(L942,'3-Productie normen'!$B$38:$C$48,2,FALSE),FALSE)))</f>
        <v>0</v>
      </c>
      <c r="Q942" s="334">
        <f t="shared" si="43"/>
        <v>0</v>
      </c>
      <c r="R942" s="335" t="str">
        <f>VLOOKUP(F942,'3-Productie normen'!A:P,16,FALSE)</f>
        <v>L</v>
      </c>
      <c r="S942" s="335"/>
      <c r="U942" s="336">
        <f t="shared" si="44"/>
        <v>4880</v>
      </c>
      <c r="V942" s="2"/>
    </row>
    <row r="943" spans="1:22" ht="14.1" customHeight="1">
      <c r="A943" s="75">
        <v>943</v>
      </c>
      <c r="B943" s="72" t="s">
        <v>49</v>
      </c>
      <c r="C943" s="539" t="s">
        <v>136</v>
      </c>
      <c r="D943" s="415" t="s">
        <v>1324</v>
      </c>
      <c r="E943" s="72" t="s">
        <v>199</v>
      </c>
      <c r="F943" s="72" t="s">
        <v>97</v>
      </c>
      <c r="G943" s="72" t="s">
        <v>208</v>
      </c>
      <c r="H943" s="482" t="s">
        <v>197</v>
      </c>
      <c r="I943" s="537">
        <v>23.6</v>
      </c>
      <c r="J943" s="526"/>
      <c r="K943" s="333">
        <f t="shared" si="42"/>
        <v>200</v>
      </c>
      <c r="L943" s="534">
        <v>200</v>
      </c>
      <c r="M943" s="534"/>
      <c r="N943" s="247" t="e">
        <f>IF(L943="nio",0,IF(L943&gt;0,L943*I943/P943,0))*VLOOKUP(B943,'2-Kosten per locatie'!$A$14:$C$31,3,FALSE)</f>
        <v>#DIV/0!</v>
      </c>
      <c r="O943" s="247">
        <f>IF(M943&gt;0,M943*I943/Q943,0)*VLOOKUP(B943,'2-Kosten per locatie'!$A$14:$C$31,3,FALSE)</f>
        <v>0</v>
      </c>
      <c r="P943" s="334">
        <f>IF(L943="nio",0,IF(L943&gt;0,VLOOKUP(F943,'3-Productie normen'!A:O,VLOOKUP(L943,'3-Productie normen'!$B$38:$C$48,2,FALSE),FALSE)))</f>
        <v>0</v>
      </c>
      <c r="Q943" s="334">
        <f t="shared" si="43"/>
        <v>0</v>
      </c>
      <c r="R943" s="335" t="str">
        <f>VLOOKUP(F943,'3-Productie normen'!A:P,16,FALSE)</f>
        <v>V</v>
      </c>
      <c r="S943" s="335"/>
      <c r="U943" s="336">
        <f t="shared" si="44"/>
        <v>4720</v>
      </c>
      <c r="V943" s="2"/>
    </row>
    <row r="944" spans="1:22" ht="14.1" customHeight="1">
      <c r="A944" s="75">
        <v>944</v>
      </c>
      <c r="B944" s="72" t="s">
        <v>49</v>
      </c>
      <c r="C944" s="539" t="s">
        <v>136</v>
      </c>
      <c r="D944" s="415" t="s">
        <v>1324</v>
      </c>
      <c r="E944" s="72" t="s">
        <v>199</v>
      </c>
      <c r="F944" s="72" t="s">
        <v>97</v>
      </c>
      <c r="G944" s="72" t="s">
        <v>208</v>
      </c>
      <c r="H944" s="482" t="s">
        <v>197</v>
      </c>
      <c r="I944" s="537">
        <v>14.8</v>
      </c>
      <c r="J944" s="526"/>
      <c r="K944" s="333">
        <f t="shared" si="42"/>
        <v>200</v>
      </c>
      <c r="L944" s="534">
        <v>200</v>
      </c>
      <c r="M944" s="534"/>
      <c r="N944" s="247" t="e">
        <f>IF(L944="nio",0,IF(L944&gt;0,L944*I944/P944,0))*VLOOKUP(B944,'2-Kosten per locatie'!$A$14:$C$31,3,FALSE)</f>
        <v>#DIV/0!</v>
      </c>
      <c r="O944" s="247">
        <f>IF(M944&gt;0,M944*I944/Q944,0)*VLOOKUP(B944,'2-Kosten per locatie'!$A$14:$C$31,3,FALSE)</f>
        <v>0</v>
      </c>
      <c r="P944" s="334">
        <f>IF(L944="nio",0,IF(L944&gt;0,VLOOKUP(F944,'3-Productie normen'!A:O,VLOOKUP(L944,'3-Productie normen'!$B$38:$C$48,2,FALSE),FALSE)))</f>
        <v>0</v>
      </c>
      <c r="Q944" s="334">
        <f t="shared" si="43"/>
        <v>0</v>
      </c>
      <c r="R944" s="335" t="str">
        <f>VLOOKUP(F944,'3-Productie normen'!A:P,16,FALSE)</f>
        <v>V</v>
      </c>
      <c r="S944" s="335"/>
      <c r="U944" s="336">
        <f t="shared" si="44"/>
        <v>2960</v>
      </c>
      <c r="V944" s="2"/>
    </row>
    <row r="945" spans="1:22" ht="14.1" customHeight="1">
      <c r="A945" s="75">
        <v>945</v>
      </c>
      <c r="B945" s="72" t="s">
        <v>49</v>
      </c>
      <c r="C945" s="539" t="s">
        <v>136</v>
      </c>
      <c r="D945" s="415" t="s">
        <v>1325</v>
      </c>
      <c r="E945" s="72" t="s">
        <v>1259</v>
      </c>
      <c r="F945" s="72" t="s">
        <v>106</v>
      </c>
      <c r="G945" s="72" t="s">
        <v>1252</v>
      </c>
      <c r="H945" s="482" t="s">
        <v>188</v>
      </c>
      <c r="I945" s="537">
        <v>2.7</v>
      </c>
      <c r="J945" s="526"/>
      <c r="K945" s="333">
        <f t="shared" si="42"/>
        <v>360</v>
      </c>
      <c r="L945" s="534">
        <v>200</v>
      </c>
      <c r="M945" s="540">
        <v>160</v>
      </c>
      <c r="N945" s="247" t="e">
        <f>IF(L945="nio",0,IF(L945&gt;0,L945*I945/P945,0))*VLOOKUP(B945,'2-Kosten per locatie'!$A$14:$C$31,3,FALSE)</f>
        <v>#DIV/0!</v>
      </c>
      <c r="O945" s="247" t="e">
        <f>IF(M945&gt;0,M945*I945/Q945,0)*VLOOKUP(B945,'2-Kosten per locatie'!$A$14:$C$31,3,FALSE)</f>
        <v>#DIV/0!</v>
      </c>
      <c r="P945" s="334">
        <f>IF(L945="nio",0,IF(L945&gt;0,VLOOKUP(F945,'3-Productie normen'!A:O,VLOOKUP(L945,'3-Productie normen'!$B$38:$C$48,2,FALSE),FALSE)))</f>
        <v>0</v>
      </c>
      <c r="Q945" s="334">
        <f t="shared" si="43"/>
        <v>0</v>
      </c>
      <c r="R945" s="335" t="str">
        <f>VLOOKUP(F945,'3-Productie normen'!A:P,16,FALSE)</f>
        <v>S</v>
      </c>
      <c r="S945" s="335"/>
      <c r="U945" s="336">
        <f t="shared" si="44"/>
        <v>972.00000000000011</v>
      </c>
      <c r="V945" s="2"/>
    </row>
    <row r="946" spans="1:22" ht="14.1" customHeight="1">
      <c r="A946" s="75">
        <v>946</v>
      </c>
      <c r="B946" s="72" t="s">
        <v>49</v>
      </c>
      <c r="C946" s="539" t="s">
        <v>136</v>
      </c>
      <c r="D946" s="415" t="s">
        <v>1326</v>
      </c>
      <c r="E946" s="72" t="s">
        <v>147</v>
      </c>
      <c r="F946" s="300" t="s">
        <v>111</v>
      </c>
      <c r="G946" s="72" t="s">
        <v>208</v>
      </c>
      <c r="H946" s="482" t="s">
        <v>197</v>
      </c>
      <c r="I946" s="537">
        <v>1.5</v>
      </c>
      <c r="J946" s="526"/>
      <c r="K946" s="333">
        <f t="shared" si="42"/>
        <v>0</v>
      </c>
      <c r="L946" s="534" t="s">
        <v>148</v>
      </c>
      <c r="M946" s="534"/>
      <c r="N946" s="247">
        <f>IF(L946="nio",0,IF(L946&gt;0,L946*I946/P946,0))*VLOOKUP(B946,'2-Kosten per locatie'!$A$14:$C$31,3,FALSE)</f>
        <v>0</v>
      </c>
      <c r="O946" s="247">
        <f>IF(M946&gt;0,M946*I946/Q946,0)*VLOOKUP(B946,'2-Kosten per locatie'!$A$14:$C$31,3,FALSE)</f>
        <v>0</v>
      </c>
      <c r="P946" s="334">
        <f>IF(L946="nio",0,IF(L946&gt;0,VLOOKUP(F946,'3-Productie normen'!A:O,VLOOKUP(L946,'3-Productie normen'!$B$38:$C$48,2,FALSE),FALSE)))</f>
        <v>0</v>
      </c>
      <c r="Q946" s="334">
        <f t="shared" si="43"/>
        <v>0</v>
      </c>
      <c r="R946" s="335" t="str">
        <f>VLOOKUP(F946,'3-Productie normen'!A:P,16,FALSE)</f>
        <v>nvt</v>
      </c>
      <c r="S946" s="335"/>
      <c r="U946" s="336">
        <f t="shared" si="44"/>
        <v>0</v>
      </c>
      <c r="V946" s="2"/>
    </row>
    <row r="947" spans="1:22" ht="14.1" customHeight="1">
      <c r="A947" s="75">
        <v>947</v>
      </c>
      <c r="B947" s="72" t="s">
        <v>49</v>
      </c>
      <c r="C947" s="539" t="s">
        <v>136</v>
      </c>
      <c r="D947" s="415" t="s">
        <v>1327</v>
      </c>
      <c r="E947" s="72" t="s">
        <v>1328</v>
      </c>
      <c r="F947" s="300" t="s">
        <v>111</v>
      </c>
      <c r="G947" s="72" t="s">
        <v>1254</v>
      </c>
      <c r="H947" s="482" t="s">
        <v>197</v>
      </c>
      <c r="I947" s="537">
        <v>0.5</v>
      </c>
      <c r="J947" s="526"/>
      <c r="K947" s="333">
        <f t="shared" si="42"/>
        <v>0</v>
      </c>
      <c r="L947" s="534" t="s">
        <v>148</v>
      </c>
      <c r="M947" s="534"/>
      <c r="N947" s="247">
        <f>IF(L947="nio",0,IF(L947&gt;0,L947*I947/P947,0))*VLOOKUP(B947,'2-Kosten per locatie'!$A$14:$C$31,3,FALSE)</f>
        <v>0</v>
      </c>
      <c r="O947" s="247">
        <f>IF(M947&gt;0,M947*I947/Q947,0)*VLOOKUP(B947,'2-Kosten per locatie'!$A$14:$C$31,3,FALSE)</f>
        <v>0</v>
      </c>
      <c r="P947" s="334">
        <f>IF(L947="nio",0,IF(L947&gt;0,VLOOKUP(F947,'3-Productie normen'!A:O,VLOOKUP(L947,'3-Productie normen'!$B$38:$C$48,2,FALSE),FALSE)))</f>
        <v>0</v>
      </c>
      <c r="Q947" s="334">
        <f t="shared" si="43"/>
        <v>0</v>
      </c>
      <c r="R947" s="335" t="str">
        <f>VLOOKUP(F947,'3-Productie normen'!A:P,16,FALSE)</f>
        <v>nvt</v>
      </c>
      <c r="S947" s="335"/>
      <c r="U947" s="336">
        <f t="shared" si="44"/>
        <v>0</v>
      </c>
      <c r="V947" s="2"/>
    </row>
    <row r="948" spans="1:22" ht="14.1" customHeight="1">
      <c r="A948" s="75">
        <v>948</v>
      </c>
      <c r="B948" s="72" t="s">
        <v>49</v>
      </c>
      <c r="C948" s="539" t="s">
        <v>136</v>
      </c>
      <c r="D948" s="415" t="s">
        <v>1329</v>
      </c>
      <c r="E948" s="72" t="s">
        <v>199</v>
      </c>
      <c r="F948" s="72" t="s">
        <v>97</v>
      </c>
      <c r="G948" s="72" t="s">
        <v>241</v>
      </c>
      <c r="H948" s="482" t="s">
        <v>197</v>
      </c>
      <c r="I948" s="537">
        <v>15.8</v>
      </c>
      <c r="J948" s="526"/>
      <c r="K948" s="333">
        <f t="shared" si="42"/>
        <v>200</v>
      </c>
      <c r="L948" s="534">
        <v>200</v>
      </c>
      <c r="M948" s="534"/>
      <c r="N948" s="247" t="e">
        <f>IF(L948="nio",0,IF(L948&gt;0,L948*I948/P948,0))*VLOOKUP(B948,'2-Kosten per locatie'!$A$14:$C$31,3,FALSE)</f>
        <v>#DIV/0!</v>
      </c>
      <c r="O948" s="247">
        <f>IF(M948&gt;0,M948*I948/Q948,0)*VLOOKUP(B948,'2-Kosten per locatie'!$A$14:$C$31,3,FALSE)</f>
        <v>0</v>
      </c>
      <c r="P948" s="334">
        <f>IF(L948="nio",0,IF(L948&gt;0,VLOOKUP(F948,'3-Productie normen'!A:O,VLOOKUP(L948,'3-Productie normen'!$B$38:$C$48,2,FALSE),FALSE)))</f>
        <v>0</v>
      </c>
      <c r="Q948" s="334">
        <f t="shared" si="43"/>
        <v>0</v>
      </c>
      <c r="R948" s="335" t="str">
        <f>VLOOKUP(F948,'3-Productie normen'!A:P,16,FALSE)</f>
        <v>V</v>
      </c>
      <c r="S948" s="335"/>
      <c r="U948" s="336">
        <f t="shared" si="44"/>
        <v>3160</v>
      </c>
      <c r="V948" s="2"/>
    </row>
    <row r="949" spans="1:22" ht="14.1" customHeight="1">
      <c r="A949" s="75">
        <v>949</v>
      </c>
      <c r="B949" s="72" t="s">
        <v>49</v>
      </c>
      <c r="C949" s="539" t="s">
        <v>136</v>
      </c>
      <c r="D949" s="415" t="s">
        <v>1330</v>
      </c>
      <c r="E949" s="72" t="s">
        <v>1331</v>
      </c>
      <c r="F949" s="72" t="s">
        <v>100</v>
      </c>
      <c r="G949" s="72" t="s">
        <v>312</v>
      </c>
      <c r="H949" s="482" t="s">
        <v>139</v>
      </c>
      <c r="I949" s="537">
        <v>28.2</v>
      </c>
      <c r="J949" s="526"/>
      <c r="K949" s="333">
        <f t="shared" si="42"/>
        <v>200</v>
      </c>
      <c r="L949" s="534">
        <v>200</v>
      </c>
      <c r="M949" s="534"/>
      <c r="N949" s="247" t="e">
        <f>IF(L949="nio",0,IF(L949&gt;0,L949*I949/P949,0))*VLOOKUP(B949,'2-Kosten per locatie'!$A$14:$C$31,3,FALSE)</f>
        <v>#DIV/0!</v>
      </c>
      <c r="O949" s="247">
        <f>IF(M949&gt;0,M949*I949/Q949,0)*VLOOKUP(B949,'2-Kosten per locatie'!$A$14:$C$31,3,FALSE)</f>
        <v>0</v>
      </c>
      <c r="P949" s="334">
        <f>IF(L949="nio",0,IF(L949&gt;0,VLOOKUP(F949,'3-Productie normen'!A:O,VLOOKUP(L949,'3-Productie normen'!$B$38:$C$48,2,FALSE),FALSE)))</f>
        <v>0</v>
      </c>
      <c r="Q949" s="334">
        <f t="shared" si="43"/>
        <v>0</v>
      </c>
      <c r="R949" s="335" t="str">
        <f>VLOOKUP(F949,'3-Productie normen'!A:P,16,FALSE)</f>
        <v>L</v>
      </c>
      <c r="S949" s="335"/>
      <c r="U949" s="336">
        <f t="shared" si="44"/>
        <v>5640</v>
      </c>
      <c r="V949" s="2"/>
    </row>
    <row r="950" spans="1:22" ht="14.1" customHeight="1">
      <c r="A950" s="75">
        <v>950</v>
      </c>
      <c r="B950" s="72" t="s">
        <v>49</v>
      </c>
      <c r="C950" s="539" t="s">
        <v>136</v>
      </c>
      <c r="D950" s="415" t="s">
        <v>1332</v>
      </c>
      <c r="E950" s="72" t="s">
        <v>1333</v>
      </c>
      <c r="F950" s="72" t="s">
        <v>100</v>
      </c>
      <c r="G950" s="72" t="s">
        <v>312</v>
      </c>
      <c r="H950" s="482" t="s">
        <v>139</v>
      </c>
      <c r="I950" s="537">
        <v>21.4</v>
      </c>
      <c r="J950" s="526"/>
      <c r="K950" s="333">
        <f t="shared" si="42"/>
        <v>200</v>
      </c>
      <c r="L950" s="534">
        <v>200</v>
      </c>
      <c r="M950" s="534"/>
      <c r="N950" s="247" t="e">
        <f>IF(L950="nio",0,IF(L950&gt;0,L950*I950/P950,0))*VLOOKUP(B950,'2-Kosten per locatie'!$A$14:$C$31,3,FALSE)</f>
        <v>#DIV/0!</v>
      </c>
      <c r="O950" s="247">
        <f>IF(M950&gt;0,M950*I950/Q950,0)*VLOOKUP(B950,'2-Kosten per locatie'!$A$14:$C$31,3,FALSE)</f>
        <v>0</v>
      </c>
      <c r="P950" s="334">
        <f>IF(L950="nio",0,IF(L950&gt;0,VLOOKUP(F950,'3-Productie normen'!A:O,VLOOKUP(L950,'3-Productie normen'!$B$38:$C$48,2,FALSE),FALSE)))</f>
        <v>0</v>
      </c>
      <c r="Q950" s="334">
        <f t="shared" si="43"/>
        <v>0</v>
      </c>
      <c r="R950" s="335" t="str">
        <f>VLOOKUP(F950,'3-Productie normen'!A:P,16,FALSE)</f>
        <v>L</v>
      </c>
      <c r="S950" s="335"/>
      <c r="U950" s="336">
        <f t="shared" si="44"/>
        <v>4280</v>
      </c>
      <c r="V950" s="2"/>
    </row>
    <row r="951" spans="1:22" ht="14.1" customHeight="1">
      <c r="A951" s="75">
        <v>951</v>
      </c>
      <c r="B951" s="72" t="s">
        <v>49</v>
      </c>
      <c r="C951" s="539" t="s">
        <v>136</v>
      </c>
      <c r="D951" s="415" t="s">
        <v>1334</v>
      </c>
      <c r="E951" s="72" t="s">
        <v>1335</v>
      </c>
      <c r="F951" s="72" t="s">
        <v>97</v>
      </c>
      <c r="G951" s="72" t="s">
        <v>312</v>
      </c>
      <c r="H951" s="482" t="s">
        <v>139</v>
      </c>
      <c r="I951" s="537">
        <v>4.2</v>
      </c>
      <c r="J951" s="526"/>
      <c r="K951" s="333">
        <f t="shared" si="42"/>
        <v>200</v>
      </c>
      <c r="L951" s="534">
        <v>200</v>
      </c>
      <c r="M951" s="534"/>
      <c r="N951" s="247" t="e">
        <f>IF(L951="nio",0,IF(L951&gt;0,L951*I951/P951,0))*VLOOKUP(B951,'2-Kosten per locatie'!$A$14:$C$31,3,FALSE)</f>
        <v>#DIV/0!</v>
      </c>
      <c r="O951" s="247">
        <f>IF(M951&gt;0,M951*I951/Q951,0)*VLOOKUP(B951,'2-Kosten per locatie'!$A$14:$C$31,3,FALSE)</f>
        <v>0</v>
      </c>
      <c r="P951" s="334">
        <f>IF(L951="nio",0,IF(L951&gt;0,VLOOKUP(F951,'3-Productie normen'!A:O,VLOOKUP(L951,'3-Productie normen'!$B$38:$C$48,2,FALSE),FALSE)))</f>
        <v>0</v>
      </c>
      <c r="Q951" s="334">
        <f t="shared" si="43"/>
        <v>0</v>
      </c>
      <c r="R951" s="335" t="str">
        <f>VLOOKUP(F951,'3-Productie normen'!A:P,16,FALSE)</f>
        <v>V</v>
      </c>
      <c r="S951" s="335"/>
      <c r="U951" s="336">
        <f t="shared" si="44"/>
        <v>840</v>
      </c>
      <c r="V951" s="2"/>
    </row>
    <row r="952" spans="1:22" ht="14.1" customHeight="1">
      <c r="A952" s="75">
        <v>952</v>
      </c>
      <c r="B952" s="72" t="s">
        <v>49</v>
      </c>
      <c r="C952" s="539" t="s">
        <v>136</v>
      </c>
      <c r="D952" s="415" t="s">
        <v>1336</v>
      </c>
      <c r="E952" s="72" t="s">
        <v>1337</v>
      </c>
      <c r="F952" s="72" t="s">
        <v>100</v>
      </c>
      <c r="G952" s="72" t="s">
        <v>312</v>
      </c>
      <c r="H952" s="482" t="s">
        <v>139</v>
      </c>
      <c r="I952" s="537">
        <v>11</v>
      </c>
      <c r="J952" s="526"/>
      <c r="K952" s="333">
        <f t="shared" si="42"/>
        <v>200</v>
      </c>
      <c r="L952" s="534">
        <v>200</v>
      </c>
      <c r="M952" s="534"/>
      <c r="N952" s="247" t="e">
        <f>IF(L952="nio",0,IF(L952&gt;0,L952*I952/P952,0))*VLOOKUP(B952,'2-Kosten per locatie'!$A$14:$C$31,3,FALSE)</f>
        <v>#DIV/0!</v>
      </c>
      <c r="O952" s="247">
        <f>IF(M952&gt;0,M952*I952/Q952,0)*VLOOKUP(B952,'2-Kosten per locatie'!$A$14:$C$31,3,FALSE)</f>
        <v>0</v>
      </c>
      <c r="P952" s="334">
        <f>IF(L952="nio",0,IF(L952&gt;0,VLOOKUP(F952,'3-Productie normen'!A:O,VLOOKUP(L952,'3-Productie normen'!$B$38:$C$48,2,FALSE),FALSE)))</f>
        <v>0</v>
      </c>
      <c r="Q952" s="334">
        <f t="shared" si="43"/>
        <v>0</v>
      </c>
      <c r="R952" s="335" t="str">
        <f>VLOOKUP(F952,'3-Productie normen'!A:P,16,FALSE)</f>
        <v>L</v>
      </c>
      <c r="S952" s="335"/>
      <c r="U952" s="336">
        <f t="shared" si="44"/>
        <v>2200</v>
      </c>
      <c r="V952" s="2"/>
    </row>
    <row r="953" spans="1:22" ht="14.1" customHeight="1">
      <c r="A953" s="75">
        <v>953</v>
      </c>
      <c r="B953" s="72" t="s">
        <v>49</v>
      </c>
      <c r="C953" s="539" t="s">
        <v>136</v>
      </c>
      <c r="D953" s="415" t="s">
        <v>1338</v>
      </c>
      <c r="E953" s="72" t="s">
        <v>232</v>
      </c>
      <c r="F953" s="72" t="s">
        <v>88</v>
      </c>
      <c r="G953" s="72" t="s">
        <v>312</v>
      </c>
      <c r="H953" s="482" t="s">
        <v>139</v>
      </c>
      <c r="I953" s="537">
        <v>30.3</v>
      </c>
      <c r="J953" s="526"/>
      <c r="K953" s="333">
        <f t="shared" si="42"/>
        <v>120</v>
      </c>
      <c r="L953" s="534">
        <v>120</v>
      </c>
      <c r="M953" s="534"/>
      <c r="N953" s="247" t="e">
        <f>IF(L953="nio",0,IF(L953&gt;0,L953*I953/P953,0))*VLOOKUP(B953,'2-Kosten per locatie'!$A$14:$C$31,3,FALSE)</f>
        <v>#DIV/0!</v>
      </c>
      <c r="O953" s="247">
        <f>IF(M953&gt;0,M953*I953/Q953,0)*VLOOKUP(B953,'2-Kosten per locatie'!$A$14:$C$31,3,FALSE)</f>
        <v>0</v>
      </c>
      <c r="P953" s="334">
        <f>IF(L953="nio",0,IF(L953&gt;0,VLOOKUP(F953,'3-Productie normen'!A:O,VLOOKUP(L953,'3-Productie normen'!$B$38:$C$48,2,FALSE),FALSE)))</f>
        <v>0</v>
      </c>
      <c r="Q953" s="334">
        <f t="shared" si="43"/>
        <v>0</v>
      </c>
      <c r="R953" s="335" t="str">
        <f>VLOOKUP(F953,'3-Productie normen'!A:P,16,FALSE)</f>
        <v>B</v>
      </c>
      <c r="S953" s="335"/>
      <c r="U953" s="336">
        <f t="shared" si="44"/>
        <v>3636</v>
      </c>
      <c r="V953" s="2"/>
    </row>
    <row r="954" spans="1:22" ht="14.1" customHeight="1">
      <c r="A954" s="75">
        <v>954</v>
      </c>
      <c r="B954" s="72" t="s">
        <v>49</v>
      </c>
      <c r="C954" s="539" t="s">
        <v>136</v>
      </c>
      <c r="D954" s="415" t="s">
        <v>1339</v>
      </c>
      <c r="E954" s="72" t="s">
        <v>316</v>
      </c>
      <c r="F954" s="72" t="s">
        <v>97</v>
      </c>
      <c r="G954" s="72" t="s">
        <v>1244</v>
      </c>
      <c r="H954" s="482" t="s">
        <v>238</v>
      </c>
      <c r="I954" s="537">
        <v>5.7</v>
      </c>
      <c r="J954" s="526"/>
      <c r="K954" s="333">
        <f t="shared" si="42"/>
        <v>200</v>
      </c>
      <c r="L954" s="534">
        <v>200</v>
      </c>
      <c r="M954" s="534"/>
      <c r="N954" s="247" t="e">
        <f>IF(L954="nio",0,IF(L954&gt;0,L954*I954/P954,0))*VLOOKUP(B954,'2-Kosten per locatie'!$A$14:$C$31,3,FALSE)</f>
        <v>#DIV/0!</v>
      </c>
      <c r="O954" s="247">
        <f>IF(M954&gt;0,M954*I954/Q954,0)*VLOOKUP(B954,'2-Kosten per locatie'!$A$14:$C$31,3,FALSE)</f>
        <v>0</v>
      </c>
      <c r="P954" s="334">
        <f>IF(L954="nio",0,IF(L954&gt;0,VLOOKUP(F954,'3-Productie normen'!A:O,VLOOKUP(L954,'3-Productie normen'!$B$38:$C$48,2,FALSE),FALSE)))</f>
        <v>0</v>
      </c>
      <c r="Q954" s="334">
        <f t="shared" si="43"/>
        <v>0</v>
      </c>
      <c r="R954" s="335" t="str">
        <f>VLOOKUP(F954,'3-Productie normen'!A:P,16,FALSE)</f>
        <v>V</v>
      </c>
      <c r="S954" s="335"/>
      <c r="U954" s="336">
        <f t="shared" si="44"/>
        <v>1140</v>
      </c>
      <c r="V954" s="2"/>
    </row>
    <row r="955" spans="1:22" ht="14.1" customHeight="1">
      <c r="A955" s="75">
        <v>955</v>
      </c>
      <c r="B955" s="72" t="s">
        <v>49</v>
      </c>
      <c r="C955" s="539" t="s">
        <v>136</v>
      </c>
      <c r="D955" s="415" t="s">
        <v>1340</v>
      </c>
      <c r="E955" s="72" t="s">
        <v>1341</v>
      </c>
      <c r="F955" s="72" t="s">
        <v>100</v>
      </c>
      <c r="G955" s="72" t="s">
        <v>312</v>
      </c>
      <c r="H955" s="482" t="s">
        <v>139</v>
      </c>
      <c r="I955" s="537">
        <v>14.3</v>
      </c>
      <c r="J955" s="526"/>
      <c r="K955" s="333">
        <f t="shared" si="42"/>
        <v>200</v>
      </c>
      <c r="L955" s="534">
        <v>200</v>
      </c>
      <c r="M955" s="534"/>
      <c r="N955" s="247" t="e">
        <f>IF(L955="nio",0,IF(L955&gt;0,L955*I955/P955,0))*VLOOKUP(B955,'2-Kosten per locatie'!$A$14:$C$31,3,FALSE)</f>
        <v>#DIV/0!</v>
      </c>
      <c r="O955" s="247">
        <f>IF(M955&gt;0,M955*I955/Q955,0)*VLOOKUP(B955,'2-Kosten per locatie'!$A$14:$C$31,3,FALSE)</f>
        <v>0</v>
      </c>
      <c r="P955" s="334">
        <f>IF(L955="nio",0,IF(L955&gt;0,VLOOKUP(F955,'3-Productie normen'!A:O,VLOOKUP(L955,'3-Productie normen'!$B$38:$C$48,2,FALSE),FALSE)))</f>
        <v>0</v>
      </c>
      <c r="Q955" s="334">
        <f t="shared" si="43"/>
        <v>0</v>
      </c>
      <c r="R955" s="335" t="str">
        <f>VLOOKUP(F955,'3-Productie normen'!A:P,16,FALSE)</f>
        <v>L</v>
      </c>
      <c r="S955" s="335"/>
      <c r="U955" s="336">
        <f t="shared" si="44"/>
        <v>2860</v>
      </c>
      <c r="V955" s="2"/>
    </row>
    <row r="956" spans="1:22" ht="14.1" customHeight="1">
      <c r="A956" s="75">
        <v>956</v>
      </c>
      <c r="B956" s="72" t="s">
        <v>49</v>
      </c>
      <c r="C956" s="539" t="s">
        <v>136</v>
      </c>
      <c r="D956" s="415" t="s">
        <v>1342</v>
      </c>
      <c r="E956" s="72" t="s">
        <v>1274</v>
      </c>
      <c r="F956" s="300" t="s">
        <v>111</v>
      </c>
      <c r="G956" s="72" t="s">
        <v>1254</v>
      </c>
      <c r="H956" s="482" t="s">
        <v>197</v>
      </c>
      <c r="I956" s="537">
        <v>0.5</v>
      </c>
      <c r="J956" s="526"/>
      <c r="K956" s="333">
        <f t="shared" si="42"/>
        <v>0</v>
      </c>
      <c r="L956" s="534" t="s">
        <v>148</v>
      </c>
      <c r="M956" s="534"/>
      <c r="N956" s="247">
        <f>IF(L956="nio",0,IF(L956&gt;0,L956*I956/P956,0))*VLOOKUP(B956,'2-Kosten per locatie'!$A$14:$C$31,3,FALSE)</f>
        <v>0</v>
      </c>
      <c r="O956" s="247">
        <f>IF(M956&gt;0,M956*I956/Q956,0)*VLOOKUP(B956,'2-Kosten per locatie'!$A$14:$C$31,3,FALSE)</f>
        <v>0</v>
      </c>
      <c r="P956" s="334">
        <f>IF(L956="nio",0,IF(L956&gt;0,VLOOKUP(F956,'3-Productie normen'!A:O,VLOOKUP(L956,'3-Productie normen'!$B$38:$C$48,2,FALSE),FALSE)))</f>
        <v>0</v>
      </c>
      <c r="Q956" s="334">
        <f t="shared" si="43"/>
        <v>0</v>
      </c>
      <c r="R956" s="335" t="str">
        <f>VLOOKUP(F956,'3-Productie normen'!A:P,16,FALSE)</f>
        <v>nvt</v>
      </c>
      <c r="S956" s="335"/>
      <c r="U956" s="336">
        <f t="shared" si="44"/>
        <v>0</v>
      </c>
      <c r="V956" s="2"/>
    </row>
    <row r="957" spans="1:22" ht="14.1" customHeight="1">
      <c r="A957" s="75">
        <v>957</v>
      </c>
      <c r="B957" s="72" t="s">
        <v>49</v>
      </c>
      <c r="C957" s="539" t="s">
        <v>136</v>
      </c>
      <c r="D957" s="415" t="s">
        <v>141</v>
      </c>
      <c r="E957" s="72" t="s">
        <v>1343</v>
      </c>
      <c r="F957" s="72" t="s">
        <v>105</v>
      </c>
      <c r="G957" s="72" t="s">
        <v>241</v>
      </c>
      <c r="H957" s="482" t="s">
        <v>197</v>
      </c>
      <c r="I957" s="537">
        <v>46.9</v>
      </c>
      <c r="J957" s="526"/>
      <c r="K957" s="333">
        <f t="shared" si="42"/>
        <v>200</v>
      </c>
      <c r="L957" s="534">
        <v>200</v>
      </c>
      <c r="M957" s="534"/>
      <c r="N957" s="247" t="e">
        <f>IF(L957="nio",0,IF(L957&gt;0,L957*I957/P957,0))*VLOOKUP(B957,'2-Kosten per locatie'!$A$14:$C$31,3,FALSE)</f>
        <v>#DIV/0!</v>
      </c>
      <c r="O957" s="247">
        <f>IF(M957&gt;0,M957*I957/Q957,0)*VLOOKUP(B957,'2-Kosten per locatie'!$A$14:$C$31,3,FALSE)</f>
        <v>0</v>
      </c>
      <c r="P957" s="334">
        <f>IF(L957="nio",0,IF(L957&gt;0,VLOOKUP(F957,'3-Productie normen'!A:O,VLOOKUP(L957,'3-Productie normen'!$B$38:$C$48,2,FALSE),FALSE)))</f>
        <v>0</v>
      </c>
      <c r="Q957" s="334">
        <f t="shared" si="43"/>
        <v>0</v>
      </c>
      <c r="R957" s="335" t="str">
        <f>VLOOKUP(F957,'3-Productie normen'!A:P,16,FALSE)</f>
        <v>V</v>
      </c>
      <c r="S957" s="335"/>
      <c r="U957" s="336">
        <f t="shared" si="44"/>
        <v>9380</v>
      </c>
      <c r="V957" s="2"/>
    </row>
    <row r="958" spans="1:22" ht="14.1" customHeight="1">
      <c r="A958" s="75">
        <v>958</v>
      </c>
      <c r="B958" s="72" t="s">
        <v>49</v>
      </c>
      <c r="C958" s="539" t="s">
        <v>267</v>
      </c>
      <c r="D958" s="415" t="s">
        <v>283</v>
      </c>
      <c r="E958" s="72" t="s">
        <v>138</v>
      </c>
      <c r="F958" s="72" t="s">
        <v>100</v>
      </c>
      <c r="G958" s="72" t="s">
        <v>312</v>
      </c>
      <c r="H958" s="482" t="s">
        <v>139</v>
      </c>
      <c r="I958" s="537">
        <v>82.9</v>
      </c>
      <c r="J958" s="526"/>
      <c r="K958" s="333">
        <f t="shared" si="42"/>
        <v>200</v>
      </c>
      <c r="L958" s="534">
        <v>200</v>
      </c>
      <c r="M958" s="534"/>
      <c r="N958" s="247" t="e">
        <f>IF(L958="nio",0,IF(L958&gt;0,L958*I958/P958,0))*VLOOKUP(B958,'2-Kosten per locatie'!$A$14:$C$31,3,FALSE)</f>
        <v>#DIV/0!</v>
      </c>
      <c r="O958" s="247">
        <f>IF(M958&gt;0,M958*I958/Q958,0)*VLOOKUP(B958,'2-Kosten per locatie'!$A$14:$C$31,3,FALSE)</f>
        <v>0</v>
      </c>
      <c r="P958" s="334">
        <f>IF(L958="nio",0,IF(L958&gt;0,VLOOKUP(F958,'3-Productie normen'!A:O,VLOOKUP(L958,'3-Productie normen'!$B$38:$C$48,2,FALSE),FALSE)))</f>
        <v>0</v>
      </c>
      <c r="Q958" s="334">
        <f t="shared" si="43"/>
        <v>0</v>
      </c>
      <c r="R958" s="335" t="str">
        <f>VLOOKUP(F958,'3-Productie normen'!A:P,16,FALSE)</f>
        <v>L</v>
      </c>
      <c r="S958" s="335"/>
      <c r="U958" s="336">
        <f t="shared" si="44"/>
        <v>16580</v>
      </c>
      <c r="V958" s="2"/>
    </row>
    <row r="959" spans="1:22" ht="14.1" customHeight="1">
      <c r="A959" s="75">
        <v>959</v>
      </c>
      <c r="B959" s="72" t="s">
        <v>49</v>
      </c>
      <c r="C959" s="539" t="s">
        <v>267</v>
      </c>
      <c r="D959" s="415" t="s">
        <v>1344</v>
      </c>
      <c r="E959" s="72" t="s">
        <v>199</v>
      </c>
      <c r="F959" s="72" t="s">
        <v>97</v>
      </c>
      <c r="G959" s="72" t="s">
        <v>1252</v>
      </c>
      <c r="H959" s="482" t="s">
        <v>197</v>
      </c>
      <c r="I959" s="537">
        <v>58.3</v>
      </c>
      <c r="J959" s="526"/>
      <c r="K959" s="333">
        <f t="shared" si="42"/>
        <v>200</v>
      </c>
      <c r="L959" s="534">
        <v>200</v>
      </c>
      <c r="M959" s="534"/>
      <c r="N959" s="247" t="e">
        <f>IF(L959="nio",0,IF(L959&gt;0,L959*I959/P959,0))*VLOOKUP(B959,'2-Kosten per locatie'!$A$14:$C$31,3,FALSE)</f>
        <v>#DIV/0!</v>
      </c>
      <c r="O959" s="247">
        <f>IF(M959&gt;0,M959*I959/Q959,0)*VLOOKUP(B959,'2-Kosten per locatie'!$A$14:$C$31,3,FALSE)</f>
        <v>0</v>
      </c>
      <c r="P959" s="334">
        <f>IF(L959="nio",0,IF(L959&gt;0,VLOOKUP(F959,'3-Productie normen'!A:O,VLOOKUP(L959,'3-Productie normen'!$B$38:$C$48,2,FALSE),FALSE)))</f>
        <v>0</v>
      </c>
      <c r="Q959" s="334">
        <f t="shared" si="43"/>
        <v>0</v>
      </c>
      <c r="R959" s="335" t="str">
        <f>VLOOKUP(F959,'3-Productie normen'!A:P,16,FALSE)</f>
        <v>V</v>
      </c>
      <c r="S959" s="335"/>
      <c r="U959" s="336">
        <f t="shared" si="44"/>
        <v>11660</v>
      </c>
      <c r="V959" s="2"/>
    </row>
    <row r="960" spans="1:22" ht="14.1" customHeight="1">
      <c r="A960" s="75">
        <v>960</v>
      </c>
      <c r="B960" s="72" t="s">
        <v>49</v>
      </c>
      <c r="C960" s="539" t="s">
        <v>267</v>
      </c>
      <c r="D960" s="415" t="s">
        <v>1345</v>
      </c>
      <c r="E960" s="72" t="s">
        <v>300</v>
      </c>
      <c r="F960" s="300" t="s">
        <v>101</v>
      </c>
      <c r="G960" s="72" t="s">
        <v>1254</v>
      </c>
      <c r="H960" s="482" t="s">
        <v>197</v>
      </c>
      <c r="I960" s="537">
        <v>1.7</v>
      </c>
      <c r="J960" s="526"/>
      <c r="K960" s="333">
        <f t="shared" si="42"/>
        <v>200</v>
      </c>
      <c r="L960" s="534">
        <v>200</v>
      </c>
      <c r="M960" s="534"/>
      <c r="N960" s="247" t="e">
        <f>IF(L960="nio",0,IF(L960&gt;0,L960*I960/P960,0))*VLOOKUP(B960,'2-Kosten per locatie'!$A$14:$C$31,3,FALSE)</f>
        <v>#DIV/0!</v>
      </c>
      <c r="O960" s="247">
        <f>IF(M960&gt;0,M960*I960/Q960,0)*VLOOKUP(B960,'2-Kosten per locatie'!$A$14:$C$31,3,FALSE)</f>
        <v>0</v>
      </c>
      <c r="P960" s="334">
        <f>IF(L960="nio",0,IF(L960&gt;0,VLOOKUP(F960,'3-Productie normen'!A:O,VLOOKUP(L960,'3-Productie normen'!$B$38:$C$48,2,FALSE),FALSE)))</f>
        <v>0</v>
      </c>
      <c r="Q960" s="334">
        <f t="shared" si="43"/>
        <v>0</v>
      </c>
      <c r="R960" s="335" t="str">
        <f>VLOOKUP(F960,'3-Productie normen'!A:P,16,FALSE)</f>
        <v>V</v>
      </c>
      <c r="S960" s="335"/>
      <c r="U960" s="336">
        <f t="shared" si="44"/>
        <v>340</v>
      </c>
      <c r="V960" s="2"/>
    </row>
    <row r="961" spans="1:22" ht="14.1" customHeight="1">
      <c r="A961" s="75">
        <v>961</v>
      </c>
      <c r="B961" s="72" t="s">
        <v>49</v>
      </c>
      <c r="C961" s="539" t="s">
        <v>267</v>
      </c>
      <c r="D961" s="415" t="s">
        <v>1346</v>
      </c>
      <c r="E961" s="72" t="s">
        <v>199</v>
      </c>
      <c r="F961" s="72" t="s">
        <v>97</v>
      </c>
      <c r="G961" s="72" t="s">
        <v>1252</v>
      </c>
      <c r="H961" s="482" t="s">
        <v>197</v>
      </c>
      <c r="I961" s="537">
        <v>36.5</v>
      </c>
      <c r="J961" s="526"/>
      <c r="K961" s="333">
        <f t="shared" si="42"/>
        <v>200</v>
      </c>
      <c r="L961" s="534">
        <v>200</v>
      </c>
      <c r="M961" s="534"/>
      <c r="N961" s="247" t="e">
        <f>IF(L961="nio",0,IF(L961&gt;0,L961*I961/P961,0))*VLOOKUP(B961,'2-Kosten per locatie'!$A$14:$C$31,3,FALSE)</f>
        <v>#DIV/0!</v>
      </c>
      <c r="O961" s="247">
        <f>IF(M961&gt;0,M961*I961/Q961,0)*VLOOKUP(B961,'2-Kosten per locatie'!$A$14:$C$31,3,FALSE)</f>
        <v>0</v>
      </c>
      <c r="P961" s="334">
        <f>IF(L961="nio",0,IF(L961&gt;0,VLOOKUP(F961,'3-Productie normen'!A:O,VLOOKUP(L961,'3-Productie normen'!$B$38:$C$48,2,FALSE),FALSE)))</f>
        <v>0</v>
      </c>
      <c r="Q961" s="334">
        <f t="shared" si="43"/>
        <v>0</v>
      </c>
      <c r="R961" s="335" t="str">
        <f>VLOOKUP(F961,'3-Productie normen'!A:P,16,FALSE)</f>
        <v>V</v>
      </c>
      <c r="S961" s="335"/>
      <c r="U961" s="336">
        <f t="shared" si="44"/>
        <v>7300</v>
      </c>
      <c r="V961" s="2"/>
    </row>
    <row r="962" spans="1:22" ht="14.1" customHeight="1">
      <c r="A962" s="75">
        <v>962</v>
      </c>
      <c r="B962" s="72" t="s">
        <v>49</v>
      </c>
      <c r="C962" s="539" t="s">
        <v>267</v>
      </c>
      <c r="D962" s="415" t="s">
        <v>1347</v>
      </c>
      <c r="E962" s="72" t="s">
        <v>1259</v>
      </c>
      <c r="F962" s="72" t="s">
        <v>106</v>
      </c>
      <c r="G962" s="72" t="s">
        <v>1252</v>
      </c>
      <c r="H962" s="482" t="s">
        <v>188</v>
      </c>
      <c r="I962" s="537">
        <v>4.4000000000000004</v>
      </c>
      <c r="J962" s="526"/>
      <c r="K962" s="333">
        <f t="shared" si="42"/>
        <v>360</v>
      </c>
      <c r="L962" s="534">
        <v>200</v>
      </c>
      <c r="M962" s="540">
        <v>160</v>
      </c>
      <c r="N962" s="247" t="e">
        <f>IF(L962="nio",0,IF(L962&gt;0,L962*I962/P962,0))*VLOOKUP(B962,'2-Kosten per locatie'!$A$14:$C$31,3,FALSE)</f>
        <v>#DIV/0!</v>
      </c>
      <c r="O962" s="247" t="e">
        <f>IF(M962&gt;0,M962*I962/Q962,0)*VLOOKUP(B962,'2-Kosten per locatie'!$A$14:$C$31,3,FALSE)</f>
        <v>#DIV/0!</v>
      </c>
      <c r="P962" s="334">
        <f>IF(L962="nio",0,IF(L962&gt;0,VLOOKUP(F962,'3-Productie normen'!A:O,VLOOKUP(L962,'3-Productie normen'!$B$38:$C$48,2,FALSE),FALSE)))</f>
        <v>0</v>
      </c>
      <c r="Q962" s="334">
        <f t="shared" si="43"/>
        <v>0</v>
      </c>
      <c r="R962" s="335" t="str">
        <f>VLOOKUP(F962,'3-Productie normen'!A:P,16,FALSE)</f>
        <v>S</v>
      </c>
      <c r="S962" s="335"/>
      <c r="U962" s="336">
        <f t="shared" si="44"/>
        <v>1584.0000000000002</v>
      </c>
      <c r="V962" s="2"/>
    </row>
    <row r="963" spans="1:22" ht="14.1" customHeight="1">
      <c r="A963" s="75">
        <v>963</v>
      </c>
      <c r="B963" s="72" t="s">
        <v>49</v>
      </c>
      <c r="C963" s="539" t="s">
        <v>267</v>
      </c>
      <c r="D963" s="415" t="s">
        <v>1348</v>
      </c>
      <c r="E963" s="72" t="s">
        <v>186</v>
      </c>
      <c r="F963" s="300" t="s">
        <v>106</v>
      </c>
      <c r="G963" s="72" t="s">
        <v>1252</v>
      </c>
      <c r="H963" s="482" t="s">
        <v>188</v>
      </c>
      <c r="I963" s="537">
        <v>1.4</v>
      </c>
      <c r="J963" s="526"/>
      <c r="K963" s="333">
        <f t="shared" si="42"/>
        <v>360</v>
      </c>
      <c r="L963" s="534">
        <v>200</v>
      </c>
      <c r="M963" s="540">
        <v>160</v>
      </c>
      <c r="N963" s="247" t="e">
        <f>IF(L963="nio",0,IF(L963&gt;0,L963*I963/P963,0))*VLOOKUP(B963,'2-Kosten per locatie'!$A$14:$C$31,3,FALSE)</f>
        <v>#DIV/0!</v>
      </c>
      <c r="O963" s="247" t="e">
        <f>IF(M963&gt;0,M963*I963/Q963,0)*VLOOKUP(B963,'2-Kosten per locatie'!$A$14:$C$31,3,FALSE)</f>
        <v>#DIV/0!</v>
      </c>
      <c r="P963" s="334">
        <f>IF(L963="nio",0,IF(L963&gt;0,VLOOKUP(F963,'3-Productie normen'!A:O,VLOOKUP(L963,'3-Productie normen'!$B$38:$C$48,2,FALSE),FALSE)))</f>
        <v>0</v>
      </c>
      <c r="Q963" s="334">
        <f t="shared" si="43"/>
        <v>0</v>
      </c>
      <c r="R963" s="335" t="str">
        <f>VLOOKUP(F963,'3-Productie normen'!A:P,16,FALSE)</f>
        <v>S</v>
      </c>
      <c r="S963" s="335"/>
      <c r="U963" s="336">
        <f t="shared" si="44"/>
        <v>503.99999999999994</v>
      </c>
      <c r="V963" s="2"/>
    </row>
    <row r="964" spans="1:22" ht="14.1" customHeight="1">
      <c r="A964" s="75">
        <v>964</v>
      </c>
      <c r="B964" s="72" t="s">
        <v>49</v>
      </c>
      <c r="C964" s="539" t="s">
        <v>267</v>
      </c>
      <c r="D964" s="415" t="s">
        <v>1349</v>
      </c>
      <c r="E964" s="72" t="s">
        <v>1259</v>
      </c>
      <c r="F964" s="72" t="s">
        <v>106</v>
      </c>
      <c r="G964" s="72" t="s">
        <v>1252</v>
      </c>
      <c r="H964" s="482" t="s">
        <v>188</v>
      </c>
      <c r="I964" s="537">
        <v>10.3</v>
      </c>
      <c r="J964" s="526"/>
      <c r="K964" s="333">
        <f t="shared" si="42"/>
        <v>360</v>
      </c>
      <c r="L964" s="534">
        <v>200</v>
      </c>
      <c r="M964" s="540">
        <v>160</v>
      </c>
      <c r="N964" s="247" t="e">
        <f>IF(L964="nio",0,IF(L964&gt;0,L964*I964/P964,0))*VLOOKUP(B964,'2-Kosten per locatie'!$A$14:$C$31,3,FALSE)</f>
        <v>#DIV/0!</v>
      </c>
      <c r="O964" s="247" t="e">
        <f>IF(M964&gt;0,M964*I964/Q964,0)*VLOOKUP(B964,'2-Kosten per locatie'!$A$14:$C$31,3,FALSE)</f>
        <v>#DIV/0!</v>
      </c>
      <c r="P964" s="334">
        <f>IF(L964="nio",0,IF(L964&gt;0,VLOOKUP(F964,'3-Productie normen'!A:O,VLOOKUP(L964,'3-Productie normen'!$B$38:$C$48,2,FALSE),FALSE)))</f>
        <v>0</v>
      </c>
      <c r="Q964" s="334">
        <f t="shared" si="43"/>
        <v>0</v>
      </c>
      <c r="R964" s="335" t="str">
        <f>VLOOKUP(F964,'3-Productie normen'!A:P,16,FALSE)</f>
        <v>S</v>
      </c>
      <c r="S964" s="335"/>
      <c r="U964" s="336">
        <f t="shared" si="44"/>
        <v>3708.0000000000005</v>
      </c>
      <c r="V964" s="2"/>
    </row>
    <row r="965" spans="1:22" ht="14.1" customHeight="1">
      <c r="A965" s="75">
        <v>965</v>
      </c>
      <c r="B965" s="72" t="s">
        <v>49</v>
      </c>
      <c r="C965" s="539" t="s">
        <v>267</v>
      </c>
      <c r="D965" s="415" t="s">
        <v>1350</v>
      </c>
      <c r="E965" s="72" t="s">
        <v>186</v>
      </c>
      <c r="F965" s="72" t="s">
        <v>106</v>
      </c>
      <c r="G965" s="72" t="s">
        <v>1252</v>
      </c>
      <c r="H965" s="482" t="s">
        <v>188</v>
      </c>
      <c r="I965" s="537">
        <v>1.2</v>
      </c>
      <c r="J965" s="526"/>
      <c r="K965" s="333">
        <f t="shared" si="42"/>
        <v>360</v>
      </c>
      <c r="L965" s="534">
        <v>200</v>
      </c>
      <c r="M965" s="540">
        <v>160</v>
      </c>
      <c r="N965" s="247" t="e">
        <f>IF(L965="nio",0,IF(L965&gt;0,L965*I965/P965,0))*VLOOKUP(B965,'2-Kosten per locatie'!$A$14:$C$31,3,FALSE)</f>
        <v>#DIV/0!</v>
      </c>
      <c r="O965" s="247" t="e">
        <f>IF(M965&gt;0,M965*I965/Q965,0)*VLOOKUP(B965,'2-Kosten per locatie'!$A$14:$C$31,3,FALSE)</f>
        <v>#DIV/0!</v>
      </c>
      <c r="P965" s="334">
        <f>IF(L965="nio",0,IF(L965&gt;0,VLOOKUP(F965,'3-Productie normen'!A:O,VLOOKUP(L965,'3-Productie normen'!$B$38:$C$48,2,FALSE),FALSE)))</f>
        <v>0</v>
      </c>
      <c r="Q965" s="334">
        <f t="shared" si="43"/>
        <v>0</v>
      </c>
      <c r="R965" s="335" t="str">
        <f>VLOOKUP(F965,'3-Productie normen'!A:P,16,FALSE)</f>
        <v>S</v>
      </c>
      <c r="S965" s="335"/>
      <c r="U965" s="336">
        <f t="shared" si="44"/>
        <v>432</v>
      </c>
      <c r="V965" s="2"/>
    </row>
    <row r="966" spans="1:22" ht="14.1" customHeight="1">
      <c r="A966" s="75">
        <v>966</v>
      </c>
      <c r="B966" s="72" t="s">
        <v>49</v>
      </c>
      <c r="C966" s="539" t="s">
        <v>267</v>
      </c>
      <c r="D966" s="415" t="s">
        <v>1351</v>
      </c>
      <c r="E966" s="72" t="s">
        <v>186</v>
      </c>
      <c r="F966" s="72" t="s">
        <v>106</v>
      </c>
      <c r="G966" s="72" t="s">
        <v>1252</v>
      </c>
      <c r="H966" s="482" t="s">
        <v>188</v>
      </c>
      <c r="I966" s="537">
        <v>1.2</v>
      </c>
      <c r="J966" s="526"/>
      <c r="K966" s="333">
        <f t="shared" si="42"/>
        <v>360</v>
      </c>
      <c r="L966" s="534">
        <v>200</v>
      </c>
      <c r="M966" s="540">
        <v>160</v>
      </c>
      <c r="N966" s="247" t="e">
        <f>IF(L966="nio",0,IF(L966&gt;0,L966*I966/P966,0))*VLOOKUP(B966,'2-Kosten per locatie'!$A$14:$C$31,3,FALSE)</f>
        <v>#DIV/0!</v>
      </c>
      <c r="O966" s="247" t="e">
        <f>IF(M966&gt;0,M966*I966/Q966,0)*VLOOKUP(B966,'2-Kosten per locatie'!$A$14:$C$31,3,FALSE)</f>
        <v>#DIV/0!</v>
      </c>
      <c r="P966" s="334">
        <f>IF(L966="nio",0,IF(L966&gt;0,VLOOKUP(F966,'3-Productie normen'!A:O,VLOOKUP(L966,'3-Productie normen'!$B$38:$C$48,2,FALSE),FALSE)))</f>
        <v>0</v>
      </c>
      <c r="Q966" s="334">
        <f t="shared" si="43"/>
        <v>0</v>
      </c>
      <c r="R966" s="335" t="str">
        <f>VLOOKUP(F966,'3-Productie normen'!A:P,16,FALSE)</f>
        <v>S</v>
      </c>
      <c r="S966" s="335"/>
      <c r="U966" s="336">
        <f t="shared" si="44"/>
        <v>432</v>
      </c>
      <c r="V966" s="2"/>
    </row>
    <row r="967" spans="1:22" ht="14.1" customHeight="1">
      <c r="A967" s="75">
        <v>967</v>
      </c>
      <c r="B967" s="72" t="s">
        <v>49</v>
      </c>
      <c r="C967" s="539" t="s">
        <v>267</v>
      </c>
      <c r="D967" s="415" t="s">
        <v>1352</v>
      </c>
      <c r="E967" s="72" t="s">
        <v>1353</v>
      </c>
      <c r="F967" s="72" t="s">
        <v>100</v>
      </c>
      <c r="G967" s="72" t="s">
        <v>312</v>
      </c>
      <c r="H967" s="482" t="s">
        <v>139</v>
      </c>
      <c r="I967" s="537">
        <v>75.7</v>
      </c>
      <c r="J967" s="526"/>
      <c r="K967" s="333">
        <f t="shared" si="42"/>
        <v>200</v>
      </c>
      <c r="L967" s="534">
        <v>200</v>
      </c>
      <c r="M967" s="534"/>
      <c r="N967" s="247" t="e">
        <f>IF(L967="nio",0,IF(L967&gt;0,L967*I967/P967,0))*VLOOKUP(B967,'2-Kosten per locatie'!$A$14:$C$31,3,FALSE)</f>
        <v>#DIV/0!</v>
      </c>
      <c r="O967" s="247">
        <f>IF(M967&gt;0,M967*I967/Q967,0)*VLOOKUP(B967,'2-Kosten per locatie'!$A$14:$C$31,3,FALSE)</f>
        <v>0</v>
      </c>
      <c r="P967" s="334">
        <f>IF(L967="nio",0,IF(L967&gt;0,VLOOKUP(F967,'3-Productie normen'!A:O,VLOOKUP(L967,'3-Productie normen'!$B$38:$C$48,2,FALSE),FALSE)))</f>
        <v>0</v>
      </c>
      <c r="Q967" s="334">
        <f t="shared" si="43"/>
        <v>0</v>
      </c>
      <c r="R967" s="335" t="str">
        <f>VLOOKUP(F967,'3-Productie normen'!A:P,16,FALSE)</f>
        <v>L</v>
      </c>
      <c r="S967" s="335"/>
      <c r="U967" s="336">
        <f t="shared" si="44"/>
        <v>15140</v>
      </c>
      <c r="V967" s="2"/>
    </row>
    <row r="968" spans="1:22" ht="14.1" customHeight="1">
      <c r="A968" s="75">
        <v>968</v>
      </c>
      <c r="B968" s="72" t="s">
        <v>49</v>
      </c>
      <c r="C968" s="539" t="s">
        <v>267</v>
      </c>
      <c r="D968" s="415" t="s">
        <v>285</v>
      </c>
      <c r="E968" s="72" t="s">
        <v>1354</v>
      </c>
      <c r="F968" s="488" t="s">
        <v>88</v>
      </c>
      <c r="G968" s="72" t="s">
        <v>312</v>
      </c>
      <c r="H968" s="482" t="s">
        <v>139</v>
      </c>
      <c r="I968" s="537">
        <v>48.1</v>
      </c>
      <c r="J968" s="526"/>
      <c r="K968" s="333">
        <f t="shared" ref="K968:K1031" si="45">SUM(L968:M968)</f>
        <v>120</v>
      </c>
      <c r="L968" s="534">
        <v>120</v>
      </c>
      <c r="M968" s="534"/>
      <c r="N968" s="247" t="e">
        <f>IF(L968="nio",0,IF(L968&gt;0,L968*I968/P968,0))*VLOOKUP(B968,'2-Kosten per locatie'!$A$14:$C$31,3,FALSE)</f>
        <v>#DIV/0!</v>
      </c>
      <c r="O968" s="247">
        <f>IF(M968&gt;0,M968*I968/Q968,0)*VLOOKUP(B968,'2-Kosten per locatie'!$A$14:$C$31,3,FALSE)</f>
        <v>0</v>
      </c>
      <c r="P968" s="334">
        <f>IF(L968="nio",0,IF(L968&gt;0,VLOOKUP(F968,'3-Productie normen'!A:O,VLOOKUP(L968,'3-Productie normen'!$B$38:$C$48,2,FALSE),FALSE)))</f>
        <v>0</v>
      </c>
      <c r="Q968" s="334">
        <f t="shared" ref="Q968:Q1031" si="46">IF(M968&gt;0,P968*$Q$8,0)</f>
        <v>0</v>
      </c>
      <c r="R968" s="335" t="str">
        <f>VLOOKUP(F968,'3-Productie normen'!A:P,16,FALSE)</f>
        <v>B</v>
      </c>
      <c r="S968" s="335"/>
      <c r="U968" s="336">
        <f t="shared" ref="U968:U1031" si="47">K968*I968</f>
        <v>5772</v>
      </c>
      <c r="V968" s="2"/>
    </row>
    <row r="969" spans="1:22" ht="14.1" customHeight="1">
      <c r="A969" s="75">
        <v>969</v>
      </c>
      <c r="B969" s="72" t="s">
        <v>49</v>
      </c>
      <c r="C969" s="539" t="s">
        <v>267</v>
      </c>
      <c r="D969" s="415" t="s">
        <v>286</v>
      </c>
      <c r="E969" s="72" t="s">
        <v>171</v>
      </c>
      <c r="F969" s="72" t="s">
        <v>88</v>
      </c>
      <c r="G969" s="72" t="s">
        <v>312</v>
      </c>
      <c r="H969" s="482" t="s">
        <v>139</v>
      </c>
      <c r="I969" s="537">
        <v>51.8</v>
      </c>
      <c r="J969" s="526"/>
      <c r="K969" s="333">
        <f t="shared" si="45"/>
        <v>120</v>
      </c>
      <c r="L969" s="534">
        <v>120</v>
      </c>
      <c r="M969" s="534"/>
      <c r="N969" s="247" t="e">
        <f>IF(L969="nio",0,IF(L969&gt;0,L969*I969/P969,0))*VLOOKUP(B969,'2-Kosten per locatie'!$A$14:$C$31,3,FALSE)</f>
        <v>#DIV/0!</v>
      </c>
      <c r="O969" s="247">
        <f>IF(M969&gt;0,M969*I969/Q969,0)*VLOOKUP(B969,'2-Kosten per locatie'!$A$14:$C$31,3,FALSE)</f>
        <v>0</v>
      </c>
      <c r="P969" s="334">
        <f>IF(L969="nio",0,IF(L969&gt;0,VLOOKUP(F969,'3-Productie normen'!A:O,VLOOKUP(L969,'3-Productie normen'!$B$38:$C$48,2,FALSE),FALSE)))</f>
        <v>0</v>
      </c>
      <c r="Q969" s="334">
        <f t="shared" si="46"/>
        <v>0</v>
      </c>
      <c r="R969" s="335" t="str">
        <f>VLOOKUP(F969,'3-Productie normen'!A:P,16,FALSE)</f>
        <v>B</v>
      </c>
      <c r="S969" s="335"/>
      <c r="U969" s="336">
        <f t="shared" si="47"/>
        <v>6216</v>
      </c>
      <c r="V969" s="2"/>
    </row>
    <row r="970" spans="1:22" ht="14.1" customHeight="1">
      <c r="A970" s="75">
        <v>970</v>
      </c>
      <c r="B970" s="72" t="s">
        <v>49</v>
      </c>
      <c r="C970" s="539" t="s">
        <v>267</v>
      </c>
      <c r="D970" s="415" t="s">
        <v>287</v>
      </c>
      <c r="E970" s="72" t="s">
        <v>142</v>
      </c>
      <c r="F970" s="485" t="s">
        <v>110</v>
      </c>
      <c r="G970" s="72" t="s">
        <v>312</v>
      </c>
      <c r="H970" s="482" t="s">
        <v>139</v>
      </c>
      <c r="I970" s="537">
        <v>10.1</v>
      </c>
      <c r="J970" s="526"/>
      <c r="K970" s="333">
        <f t="shared" si="45"/>
        <v>200</v>
      </c>
      <c r="L970" s="534">
        <v>200</v>
      </c>
      <c r="M970" s="534"/>
      <c r="N970" s="247" t="e">
        <f>IF(L970="nio",0,IF(L970&gt;0,L970*I970/P970,0))*VLOOKUP(B970,'2-Kosten per locatie'!$A$14:$C$31,3,FALSE)</f>
        <v>#DIV/0!</v>
      </c>
      <c r="O970" s="247">
        <f>IF(M970&gt;0,M970*I970/Q970,0)*VLOOKUP(B970,'2-Kosten per locatie'!$A$14:$C$31,3,FALSE)</f>
        <v>0</v>
      </c>
      <c r="P970" s="334">
        <f>IF(L970="nio",0,IF(L970&gt;0,VLOOKUP(F970,'3-Productie normen'!A:O,VLOOKUP(L970,'3-Productie normen'!$B$38:$C$48,2,FALSE),FALSE)))</f>
        <v>0</v>
      </c>
      <c r="Q970" s="334">
        <f t="shared" si="46"/>
        <v>0</v>
      </c>
      <c r="R970" s="335" t="str">
        <f>VLOOKUP(F970,'3-Productie normen'!A:P,16,FALSE)</f>
        <v>B</v>
      </c>
      <c r="S970" s="335"/>
      <c r="U970" s="336">
        <f t="shared" si="47"/>
        <v>2020</v>
      </c>
      <c r="V970" s="2"/>
    </row>
    <row r="971" spans="1:22" ht="14.1" customHeight="1">
      <c r="A971" s="75">
        <v>971</v>
      </c>
      <c r="B971" s="72" t="s">
        <v>49</v>
      </c>
      <c r="C971" s="539" t="s">
        <v>267</v>
      </c>
      <c r="D971" s="415" t="s">
        <v>1355</v>
      </c>
      <c r="E971" s="72" t="s">
        <v>1356</v>
      </c>
      <c r="F971" s="72" t="s">
        <v>100</v>
      </c>
      <c r="G971" s="72" t="s">
        <v>312</v>
      </c>
      <c r="H971" s="482" t="s">
        <v>139</v>
      </c>
      <c r="I971" s="537">
        <v>12</v>
      </c>
      <c r="J971" s="526"/>
      <c r="K971" s="333">
        <f t="shared" si="45"/>
        <v>200</v>
      </c>
      <c r="L971" s="534">
        <v>200</v>
      </c>
      <c r="M971" s="534"/>
      <c r="N971" s="247" t="e">
        <f>IF(L971="nio",0,IF(L971&gt;0,L971*I971/P971,0))*VLOOKUP(B971,'2-Kosten per locatie'!$A$14:$C$31,3,FALSE)</f>
        <v>#DIV/0!</v>
      </c>
      <c r="O971" s="247">
        <f>IF(M971&gt;0,M971*I971/Q971,0)*VLOOKUP(B971,'2-Kosten per locatie'!$A$14:$C$31,3,FALSE)</f>
        <v>0</v>
      </c>
      <c r="P971" s="334">
        <f>IF(L971="nio",0,IF(L971&gt;0,VLOOKUP(F971,'3-Productie normen'!A:O,VLOOKUP(L971,'3-Productie normen'!$B$38:$C$48,2,FALSE),FALSE)))</f>
        <v>0</v>
      </c>
      <c r="Q971" s="334">
        <f t="shared" si="46"/>
        <v>0</v>
      </c>
      <c r="R971" s="335" t="str">
        <f>VLOOKUP(F971,'3-Productie normen'!A:P,16,FALSE)</f>
        <v>L</v>
      </c>
      <c r="S971" s="335"/>
      <c r="U971" s="336">
        <f t="shared" si="47"/>
        <v>2400</v>
      </c>
      <c r="V971" s="2"/>
    </row>
    <row r="972" spans="1:22" ht="14.1" customHeight="1">
      <c r="A972" s="75">
        <v>972</v>
      </c>
      <c r="B972" s="72" t="s">
        <v>49</v>
      </c>
      <c r="C972" s="539" t="s">
        <v>267</v>
      </c>
      <c r="D972" s="415" t="s">
        <v>288</v>
      </c>
      <c r="E972" s="72" t="s">
        <v>138</v>
      </c>
      <c r="F972" s="72" t="s">
        <v>100</v>
      </c>
      <c r="G972" s="72" t="s">
        <v>312</v>
      </c>
      <c r="H972" s="482" t="s">
        <v>139</v>
      </c>
      <c r="I972" s="537">
        <v>71.3</v>
      </c>
      <c r="J972" s="526"/>
      <c r="K972" s="333">
        <f t="shared" si="45"/>
        <v>200</v>
      </c>
      <c r="L972" s="534">
        <v>200</v>
      </c>
      <c r="M972" s="534"/>
      <c r="N972" s="247" t="e">
        <f>IF(L972="nio",0,IF(L972&gt;0,L972*I972/P972,0))*VLOOKUP(B972,'2-Kosten per locatie'!$A$14:$C$31,3,FALSE)</f>
        <v>#DIV/0!</v>
      </c>
      <c r="O972" s="247">
        <f>IF(M972&gt;0,M972*I972/Q972,0)*VLOOKUP(B972,'2-Kosten per locatie'!$A$14:$C$31,3,FALSE)</f>
        <v>0</v>
      </c>
      <c r="P972" s="334">
        <f>IF(L972="nio",0,IF(L972&gt;0,VLOOKUP(F972,'3-Productie normen'!A:O,VLOOKUP(L972,'3-Productie normen'!$B$38:$C$48,2,FALSE),FALSE)))</f>
        <v>0</v>
      </c>
      <c r="Q972" s="334">
        <f t="shared" si="46"/>
        <v>0</v>
      </c>
      <c r="R972" s="335" t="str">
        <f>VLOOKUP(F972,'3-Productie normen'!A:P,16,FALSE)</f>
        <v>L</v>
      </c>
      <c r="S972" s="335"/>
      <c r="U972" s="336">
        <f t="shared" si="47"/>
        <v>14260</v>
      </c>
      <c r="V972" s="2"/>
    </row>
    <row r="973" spans="1:22" ht="14.1" customHeight="1">
      <c r="A973" s="75">
        <v>973</v>
      </c>
      <c r="B973" s="72" t="s">
        <v>49</v>
      </c>
      <c r="C973" s="539" t="s">
        <v>267</v>
      </c>
      <c r="D973" s="415" t="s">
        <v>1357</v>
      </c>
      <c r="E973" s="72" t="s">
        <v>1358</v>
      </c>
      <c r="F973" s="300" t="s">
        <v>111</v>
      </c>
      <c r="G973" s="72" t="s">
        <v>312</v>
      </c>
      <c r="H973" s="482" t="s">
        <v>139</v>
      </c>
      <c r="I973" s="537">
        <v>7.8</v>
      </c>
      <c r="J973" s="526"/>
      <c r="K973" s="333">
        <f t="shared" si="45"/>
        <v>0</v>
      </c>
      <c r="L973" s="534" t="s">
        <v>148</v>
      </c>
      <c r="M973" s="534"/>
      <c r="N973" s="247">
        <f>IF(L973="nio",0,IF(L973&gt;0,L973*I973/P973,0))*VLOOKUP(B973,'2-Kosten per locatie'!$A$14:$C$31,3,FALSE)</f>
        <v>0</v>
      </c>
      <c r="O973" s="247">
        <f>IF(M973&gt;0,M973*I973/Q973,0)*VLOOKUP(B973,'2-Kosten per locatie'!$A$14:$C$31,3,FALSE)</f>
        <v>0</v>
      </c>
      <c r="P973" s="334">
        <f>IF(L973="nio",0,IF(L973&gt;0,VLOOKUP(F973,'3-Productie normen'!A:O,VLOOKUP(L973,'3-Productie normen'!$B$38:$C$48,2,FALSE),FALSE)))</f>
        <v>0</v>
      </c>
      <c r="Q973" s="334">
        <f t="shared" si="46"/>
        <v>0</v>
      </c>
      <c r="R973" s="335" t="str">
        <f>VLOOKUP(F973,'3-Productie normen'!A:P,16,FALSE)</f>
        <v>nvt</v>
      </c>
      <c r="S973" s="335"/>
      <c r="U973" s="336">
        <f t="shared" si="47"/>
        <v>0</v>
      </c>
      <c r="V973" s="2"/>
    </row>
    <row r="974" spans="1:22" ht="14.1" customHeight="1">
      <c r="A974" s="75">
        <v>974</v>
      </c>
      <c r="B974" s="72" t="s">
        <v>49</v>
      </c>
      <c r="C974" s="539" t="s">
        <v>267</v>
      </c>
      <c r="D974" s="415" t="s">
        <v>292</v>
      </c>
      <c r="E974" s="72" t="s">
        <v>138</v>
      </c>
      <c r="F974" s="72" t="s">
        <v>100</v>
      </c>
      <c r="G974" s="72" t="s">
        <v>312</v>
      </c>
      <c r="H974" s="482" t="s">
        <v>139</v>
      </c>
      <c r="I974" s="537">
        <v>38.4</v>
      </c>
      <c r="J974" s="526"/>
      <c r="K974" s="333">
        <f t="shared" si="45"/>
        <v>200</v>
      </c>
      <c r="L974" s="534">
        <v>200</v>
      </c>
      <c r="M974" s="540"/>
      <c r="N974" s="247" t="e">
        <f>IF(L974="nio",0,IF(L974&gt;0,L974*I974/P974,0))*VLOOKUP(B974,'2-Kosten per locatie'!$A$14:$C$31,3,FALSE)</f>
        <v>#DIV/0!</v>
      </c>
      <c r="O974" s="247">
        <f>IF(M974&gt;0,M974*I974/Q974,0)*VLOOKUP(B974,'2-Kosten per locatie'!$A$14:$C$31,3,FALSE)</f>
        <v>0</v>
      </c>
      <c r="P974" s="334">
        <f>IF(L974="nio",0,IF(L974&gt;0,VLOOKUP(F974,'3-Productie normen'!A:O,VLOOKUP(L974,'3-Productie normen'!$B$38:$C$48,2,FALSE),FALSE)))</f>
        <v>0</v>
      </c>
      <c r="Q974" s="334">
        <f t="shared" si="46"/>
        <v>0</v>
      </c>
      <c r="R974" s="335" t="str">
        <f>VLOOKUP(F974,'3-Productie normen'!A:P,16,FALSE)</f>
        <v>L</v>
      </c>
      <c r="S974" s="335"/>
      <c r="U974" s="336">
        <f t="shared" si="47"/>
        <v>7680</v>
      </c>
      <c r="V974" s="2"/>
    </row>
    <row r="975" spans="1:22" ht="14.1" customHeight="1">
      <c r="A975" s="75">
        <v>975</v>
      </c>
      <c r="B975" s="72" t="s">
        <v>49</v>
      </c>
      <c r="C975" s="539" t="s">
        <v>267</v>
      </c>
      <c r="D975" s="415" t="s">
        <v>1359</v>
      </c>
      <c r="E975" s="72" t="s">
        <v>199</v>
      </c>
      <c r="F975" s="72" t="s">
        <v>97</v>
      </c>
      <c r="G975" s="72" t="s">
        <v>1252</v>
      </c>
      <c r="H975" s="482" t="s">
        <v>197</v>
      </c>
      <c r="I975" s="537">
        <v>39.6</v>
      </c>
      <c r="J975" s="526"/>
      <c r="K975" s="333">
        <f t="shared" si="45"/>
        <v>200</v>
      </c>
      <c r="L975" s="534">
        <v>200</v>
      </c>
      <c r="M975" s="540"/>
      <c r="N975" s="247" t="e">
        <f>IF(L975="nio",0,IF(L975&gt;0,L975*I975/P975,0))*VLOOKUP(B975,'2-Kosten per locatie'!$A$14:$C$31,3,FALSE)</f>
        <v>#DIV/0!</v>
      </c>
      <c r="O975" s="247">
        <f>IF(M975&gt;0,M975*I975/Q975,0)*VLOOKUP(B975,'2-Kosten per locatie'!$A$14:$C$31,3,FALSE)</f>
        <v>0</v>
      </c>
      <c r="P975" s="334">
        <f>IF(L975="nio",0,IF(L975&gt;0,VLOOKUP(F975,'3-Productie normen'!A:O,VLOOKUP(L975,'3-Productie normen'!$B$38:$C$48,2,FALSE),FALSE)))</f>
        <v>0</v>
      </c>
      <c r="Q975" s="334">
        <f t="shared" si="46"/>
        <v>0</v>
      </c>
      <c r="R975" s="335" t="str">
        <f>VLOOKUP(F975,'3-Productie normen'!A:P,16,FALSE)</f>
        <v>V</v>
      </c>
      <c r="S975" s="335"/>
      <c r="U975" s="336">
        <f t="shared" si="47"/>
        <v>7920</v>
      </c>
      <c r="V975" s="2"/>
    </row>
    <row r="976" spans="1:22" ht="14.1" customHeight="1">
      <c r="A976" s="75">
        <v>976</v>
      </c>
      <c r="B976" s="72" t="s">
        <v>49</v>
      </c>
      <c r="C976" s="539" t="s">
        <v>267</v>
      </c>
      <c r="D976" s="415" t="s">
        <v>1360</v>
      </c>
      <c r="E976" s="72" t="s">
        <v>1259</v>
      </c>
      <c r="F976" s="72" t="s">
        <v>106</v>
      </c>
      <c r="G976" s="72" t="s">
        <v>1252</v>
      </c>
      <c r="H976" s="482" t="s">
        <v>188</v>
      </c>
      <c r="I976" s="537">
        <v>5.4</v>
      </c>
      <c r="J976" s="526"/>
      <c r="K976" s="333">
        <f t="shared" si="45"/>
        <v>360</v>
      </c>
      <c r="L976" s="534">
        <v>200</v>
      </c>
      <c r="M976" s="540">
        <v>160</v>
      </c>
      <c r="N976" s="247" t="e">
        <f>IF(L976="nio",0,IF(L976&gt;0,L976*I976/P976,0))*VLOOKUP(B976,'2-Kosten per locatie'!$A$14:$C$31,3,FALSE)</f>
        <v>#DIV/0!</v>
      </c>
      <c r="O976" s="247" t="e">
        <f>IF(M976&gt;0,M976*I976/Q976,0)*VLOOKUP(B976,'2-Kosten per locatie'!$A$14:$C$31,3,FALSE)</f>
        <v>#DIV/0!</v>
      </c>
      <c r="P976" s="334">
        <f>IF(L976="nio",0,IF(L976&gt;0,VLOOKUP(F976,'3-Productie normen'!A:O,VLOOKUP(L976,'3-Productie normen'!$B$38:$C$48,2,FALSE),FALSE)))</f>
        <v>0</v>
      </c>
      <c r="Q976" s="334">
        <f t="shared" si="46"/>
        <v>0</v>
      </c>
      <c r="R976" s="335" t="str">
        <f>VLOOKUP(F976,'3-Productie normen'!A:P,16,FALSE)</f>
        <v>S</v>
      </c>
      <c r="S976" s="335"/>
      <c r="U976" s="336">
        <f t="shared" si="47"/>
        <v>1944.0000000000002</v>
      </c>
      <c r="V976" s="2"/>
    </row>
    <row r="977" spans="1:22" ht="14.1" customHeight="1">
      <c r="A977" s="75">
        <v>977</v>
      </c>
      <c r="B977" s="72" t="s">
        <v>49</v>
      </c>
      <c r="C977" s="539" t="s">
        <v>267</v>
      </c>
      <c r="D977" s="415" t="s">
        <v>1361</v>
      </c>
      <c r="E977" s="72" t="s">
        <v>186</v>
      </c>
      <c r="F977" s="72" t="s">
        <v>106</v>
      </c>
      <c r="G977" s="72" t="s">
        <v>1252</v>
      </c>
      <c r="H977" s="482" t="s">
        <v>188</v>
      </c>
      <c r="I977" s="537">
        <v>1.2</v>
      </c>
      <c r="J977" s="526"/>
      <c r="K977" s="333">
        <f t="shared" si="45"/>
        <v>360</v>
      </c>
      <c r="L977" s="534">
        <v>200</v>
      </c>
      <c r="M977" s="540">
        <v>160</v>
      </c>
      <c r="N977" s="247" t="e">
        <f>IF(L977="nio",0,IF(L977&gt;0,L977*I977/P977,0))*VLOOKUP(B977,'2-Kosten per locatie'!$A$14:$C$31,3,FALSE)</f>
        <v>#DIV/0!</v>
      </c>
      <c r="O977" s="247" t="e">
        <f>IF(M977&gt;0,M977*I977/Q977,0)*VLOOKUP(B977,'2-Kosten per locatie'!$A$14:$C$31,3,FALSE)</f>
        <v>#DIV/0!</v>
      </c>
      <c r="P977" s="334">
        <f>IF(L977="nio",0,IF(L977&gt;0,VLOOKUP(F977,'3-Productie normen'!A:O,VLOOKUP(L977,'3-Productie normen'!$B$38:$C$48,2,FALSE),FALSE)))</f>
        <v>0</v>
      </c>
      <c r="Q977" s="334">
        <f t="shared" si="46"/>
        <v>0</v>
      </c>
      <c r="R977" s="335" t="str">
        <f>VLOOKUP(F977,'3-Productie normen'!A:P,16,FALSE)</f>
        <v>S</v>
      </c>
      <c r="S977" s="335"/>
      <c r="U977" s="336">
        <f t="shared" si="47"/>
        <v>432</v>
      </c>
      <c r="V977" s="2"/>
    </row>
    <row r="978" spans="1:22" ht="14.1" customHeight="1">
      <c r="A978" s="75">
        <v>978</v>
      </c>
      <c r="B978" s="72" t="s">
        <v>49</v>
      </c>
      <c r="C978" s="539" t="s">
        <v>267</v>
      </c>
      <c r="D978" s="415" t="s">
        <v>1362</v>
      </c>
      <c r="E978" s="72" t="s">
        <v>186</v>
      </c>
      <c r="F978" s="72" t="s">
        <v>106</v>
      </c>
      <c r="G978" s="72" t="s">
        <v>1252</v>
      </c>
      <c r="H978" s="482" t="s">
        <v>188</v>
      </c>
      <c r="I978" s="537">
        <v>1.2</v>
      </c>
      <c r="J978" s="526"/>
      <c r="K978" s="333">
        <f t="shared" si="45"/>
        <v>360</v>
      </c>
      <c r="L978" s="534">
        <v>200</v>
      </c>
      <c r="M978" s="540">
        <v>160</v>
      </c>
      <c r="N978" s="247" t="e">
        <f>IF(L978="nio",0,IF(L978&gt;0,L978*I978/P978,0))*VLOOKUP(B978,'2-Kosten per locatie'!$A$14:$C$31,3,FALSE)</f>
        <v>#DIV/0!</v>
      </c>
      <c r="O978" s="247" t="e">
        <f>IF(M978&gt;0,M978*I978/Q978,0)*VLOOKUP(B978,'2-Kosten per locatie'!$A$14:$C$31,3,FALSE)</f>
        <v>#DIV/0!</v>
      </c>
      <c r="P978" s="334">
        <f>IF(L978="nio",0,IF(L978&gt;0,VLOOKUP(F978,'3-Productie normen'!A:O,VLOOKUP(L978,'3-Productie normen'!$B$38:$C$48,2,FALSE),FALSE)))</f>
        <v>0</v>
      </c>
      <c r="Q978" s="334">
        <f t="shared" si="46"/>
        <v>0</v>
      </c>
      <c r="R978" s="335" t="str">
        <f>VLOOKUP(F978,'3-Productie normen'!A:P,16,FALSE)</f>
        <v>S</v>
      </c>
      <c r="S978" s="335"/>
      <c r="U978" s="336">
        <f t="shared" si="47"/>
        <v>432</v>
      </c>
      <c r="V978" s="2"/>
    </row>
    <row r="979" spans="1:22" ht="14.1" customHeight="1">
      <c r="A979" s="75">
        <v>979</v>
      </c>
      <c r="B979" s="72" t="s">
        <v>49</v>
      </c>
      <c r="C979" s="539" t="s">
        <v>267</v>
      </c>
      <c r="D979" s="415" t="s">
        <v>294</v>
      </c>
      <c r="E979" s="72" t="s">
        <v>138</v>
      </c>
      <c r="F979" s="72" t="s">
        <v>100</v>
      </c>
      <c r="G979" s="72" t="s">
        <v>312</v>
      </c>
      <c r="H979" s="482" t="s">
        <v>139</v>
      </c>
      <c r="I979" s="537">
        <v>38.4</v>
      </c>
      <c r="J979" s="526"/>
      <c r="K979" s="333">
        <f t="shared" si="45"/>
        <v>200</v>
      </c>
      <c r="L979" s="534">
        <v>200</v>
      </c>
      <c r="M979" s="540"/>
      <c r="N979" s="247" t="e">
        <f>IF(L979="nio",0,IF(L979&gt;0,L979*I979/P979,0))*VLOOKUP(B979,'2-Kosten per locatie'!$A$14:$C$31,3,FALSE)</f>
        <v>#DIV/0!</v>
      </c>
      <c r="O979" s="247">
        <f>IF(M979&gt;0,M979*I979/Q979,0)*VLOOKUP(B979,'2-Kosten per locatie'!$A$14:$C$31,3,FALSE)</f>
        <v>0</v>
      </c>
      <c r="P979" s="334">
        <f>IF(L979="nio",0,IF(L979&gt;0,VLOOKUP(F979,'3-Productie normen'!A:O,VLOOKUP(L979,'3-Productie normen'!$B$38:$C$48,2,FALSE),FALSE)))</f>
        <v>0</v>
      </c>
      <c r="Q979" s="334">
        <f t="shared" si="46"/>
        <v>0</v>
      </c>
      <c r="R979" s="335" t="str">
        <f>VLOOKUP(F979,'3-Productie normen'!A:P,16,FALSE)</f>
        <v>L</v>
      </c>
      <c r="S979" s="335"/>
      <c r="U979" s="336">
        <f t="shared" si="47"/>
        <v>7680</v>
      </c>
      <c r="V979" s="2"/>
    </row>
    <row r="980" spans="1:22" ht="14.1" customHeight="1">
      <c r="A980" s="75">
        <v>980</v>
      </c>
      <c r="B980" s="72" t="s">
        <v>49</v>
      </c>
      <c r="C980" s="539" t="s">
        <v>267</v>
      </c>
      <c r="D980" s="415" t="s">
        <v>295</v>
      </c>
      <c r="E980" s="72" t="s">
        <v>138</v>
      </c>
      <c r="F980" s="72" t="s">
        <v>100</v>
      </c>
      <c r="G980" s="72" t="s">
        <v>312</v>
      </c>
      <c r="H980" s="482" t="s">
        <v>139</v>
      </c>
      <c r="I980" s="537">
        <v>38.4</v>
      </c>
      <c r="J980" s="526"/>
      <c r="K980" s="333">
        <f t="shared" si="45"/>
        <v>200</v>
      </c>
      <c r="L980" s="534">
        <v>200</v>
      </c>
      <c r="M980" s="540"/>
      <c r="N980" s="247" t="e">
        <f>IF(L980="nio",0,IF(L980&gt;0,L980*I980/P980,0))*VLOOKUP(B980,'2-Kosten per locatie'!$A$14:$C$31,3,FALSE)</f>
        <v>#DIV/0!</v>
      </c>
      <c r="O980" s="247">
        <f>IF(M980&gt;0,M980*I980/Q980,0)*VLOOKUP(B980,'2-Kosten per locatie'!$A$14:$C$31,3,FALSE)</f>
        <v>0</v>
      </c>
      <c r="P980" s="334">
        <f>IF(L980="nio",0,IF(L980&gt;0,VLOOKUP(F980,'3-Productie normen'!A:O,VLOOKUP(L980,'3-Productie normen'!$B$38:$C$48,2,FALSE),FALSE)))</f>
        <v>0</v>
      </c>
      <c r="Q980" s="334">
        <f t="shared" si="46"/>
        <v>0</v>
      </c>
      <c r="R980" s="335" t="str">
        <f>VLOOKUP(F980,'3-Productie normen'!A:P,16,FALSE)</f>
        <v>L</v>
      </c>
      <c r="S980" s="335"/>
      <c r="U980" s="336">
        <f t="shared" si="47"/>
        <v>7680</v>
      </c>
      <c r="V980" s="2"/>
    </row>
    <row r="981" spans="1:22" ht="14.1" customHeight="1">
      <c r="A981" s="75">
        <v>981</v>
      </c>
      <c r="B981" s="72" t="s">
        <v>49</v>
      </c>
      <c r="C981" s="539" t="s">
        <v>267</v>
      </c>
      <c r="D981" s="415" t="s">
        <v>296</v>
      </c>
      <c r="E981" s="72" t="s">
        <v>138</v>
      </c>
      <c r="F981" s="72" t="s">
        <v>100</v>
      </c>
      <c r="G981" s="72" t="s">
        <v>312</v>
      </c>
      <c r="H981" s="482" t="s">
        <v>139</v>
      </c>
      <c r="I981" s="537">
        <v>38.4</v>
      </c>
      <c r="J981" s="526"/>
      <c r="K981" s="333">
        <f t="shared" si="45"/>
        <v>200</v>
      </c>
      <c r="L981" s="534">
        <v>200</v>
      </c>
      <c r="M981" s="540"/>
      <c r="N981" s="247" t="e">
        <f>IF(L981="nio",0,IF(L981&gt;0,L981*I981/P981,0))*VLOOKUP(B981,'2-Kosten per locatie'!$A$14:$C$31,3,FALSE)</f>
        <v>#DIV/0!</v>
      </c>
      <c r="O981" s="247">
        <f>IF(M981&gt;0,M981*I981/Q981,0)*VLOOKUP(B981,'2-Kosten per locatie'!$A$14:$C$31,3,FALSE)</f>
        <v>0</v>
      </c>
      <c r="P981" s="334">
        <f>IF(L981="nio",0,IF(L981&gt;0,VLOOKUP(F981,'3-Productie normen'!A:O,VLOOKUP(L981,'3-Productie normen'!$B$38:$C$48,2,FALSE),FALSE)))</f>
        <v>0</v>
      </c>
      <c r="Q981" s="334">
        <f t="shared" si="46"/>
        <v>0</v>
      </c>
      <c r="R981" s="335" t="str">
        <f>VLOOKUP(F981,'3-Productie normen'!A:P,16,FALSE)</f>
        <v>L</v>
      </c>
      <c r="S981" s="335"/>
      <c r="U981" s="336">
        <f t="shared" si="47"/>
        <v>7680</v>
      </c>
      <c r="V981" s="2"/>
    </row>
    <row r="982" spans="1:22" ht="14.1" customHeight="1">
      <c r="A982" s="75">
        <v>982</v>
      </c>
      <c r="B982" s="72" t="s">
        <v>49</v>
      </c>
      <c r="C982" s="539" t="s">
        <v>267</v>
      </c>
      <c r="D982" s="415" t="s">
        <v>297</v>
      </c>
      <c r="E982" s="72" t="s">
        <v>1363</v>
      </c>
      <c r="F982" s="72" t="s">
        <v>97</v>
      </c>
      <c r="G982" s="72" t="s">
        <v>312</v>
      </c>
      <c r="H982" s="482" t="s">
        <v>139</v>
      </c>
      <c r="I982" s="537">
        <v>18</v>
      </c>
      <c r="J982" s="526"/>
      <c r="K982" s="333">
        <f t="shared" si="45"/>
        <v>200</v>
      </c>
      <c r="L982" s="534">
        <v>200</v>
      </c>
      <c r="M982" s="540"/>
      <c r="N982" s="247" t="e">
        <f>IF(L982="nio",0,IF(L982&gt;0,L982*I982/P982,0))*VLOOKUP(B982,'2-Kosten per locatie'!$A$14:$C$31,3,FALSE)</f>
        <v>#DIV/0!</v>
      </c>
      <c r="O982" s="247">
        <f>IF(M982&gt;0,M982*I982/Q982,0)*VLOOKUP(B982,'2-Kosten per locatie'!$A$14:$C$31,3,FALSE)</f>
        <v>0</v>
      </c>
      <c r="P982" s="334">
        <f>IF(L982="nio",0,IF(L982&gt;0,VLOOKUP(F982,'3-Productie normen'!A:O,VLOOKUP(L982,'3-Productie normen'!$B$38:$C$48,2,FALSE),FALSE)))</f>
        <v>0</v>
      </c>
      <c r="Q982" s="334">
        <f t="shared" si="46"/>
        <v>0</v>
      </c>
      <c r="R982" s="335" t="str">
        <f>VLOOKUP(F982,'3-Productie normen'!A:P,16,FALSE)</f>
        <v>V</v>
      </c>
      <c r="S982" s="335"/>
      <c r="U982" s="336">
        <f t="shared" si="47"/>
        <v>3600</v>
      </c>
      <c r="V982" s="2"/>
    </row>
    <row r="983" spans="1:22" ht="14.1" customHeight="1">
      <c r="A983" s="75">
        <v>983</v>
      </c>
      <c r="B983" s="72" t="s">
        <v>49</v>
      </c>
      <c r="C983" s="539" t="s">
        <v>267</v>
      </c>
      <c r="D983" s="415" t="s">
        <v>1364</v>
      </c>
      <c r="E983" s="72" t="s">
        <v>199</v>
      </c>
      <c r="F983" s="72" t="s">
        <v>97</v>
      </c>
      <c r="G983" s="72" t="s">
        <v>312</v>
      </c>
      <c r="H983" s="482" t="s">
        <v>139</v>
      </c>
      <c r="I983" s="537">
        <v>45.2</v>
      </c>
      <c r="J983" s="526"/>
      <c r="K983" s="333">
        <f t="shared" si="45"/>
        <v>200</v>
      </c>
      <c r="L983" s="534">
        <v>200</v>
      </c>
      <c r="M983" s="540"/>
      <c r="N983" s="247" t="e">
        <f>IF(L983="nio",0,IF(L983&gt;0,L983*I983/P983,0))*VLOOKUP(B983,'2-Kosten per locatie'!$A$14:$C$31,3,FALSE)</f>
        <v>#DIV/0!</v>
      </c>
      <c r="O983" s="247">
        <f>IF(M983&gt;0,M983*I983/Q983,0)*VLOOKUP(B983,'2-Kosten per locatie'!$A$14:$C$31,3,FALSE)</f>
        <v>0</v>
      </c>
      <c r="P983" s="334">
        <f>IF(L983="nio",0,IF(L983&gt;0,VLOOKUP(F983,'3-Productie normen'!A:O,VLOOKUP(L983,'3-Productie normen'!$B$38:$C$48,2,FALSE),FALSE)))</f>
        <v>0</v>
      </c>
      <c r="Q983" s="334">
        <f t="shared" si="46"/>
        <v>0</v>
      </c>
      <c r="R983" s="335" t="str">
        <f>VLOOKUP(F983,'3-Productie normen'!A:P,16,FALSE)</f>
        <v>V</v>
      </c>
      <c r="S983" s="335"/>
      <c r="U983" s="336">
        <f t="shared" si="47"/>
        <v>9040</v>
      </c>
      <c r="V983" s="2"/>
    </row>
    <row r="984" spans="1:22" ht="14.1" customHeight="1">
      <c r="A984" s="75">
        <v>984</v>
      </c>
      <c r="B984" s="72" t="s">
        <v>49</v>
      </c>
      <c r="C984" s="539" t="s">
        <v>267</v>
      </c>
      <c r="D984" s="415" t="s">
        <v>1365</v>
      </c>
      <c r="E984" s="72" t="s">
        <v>254</v>
      </c>
      <c r="F984" s="300" t="s">
        <v>97</v>
      </c>
      <c r="G984" s="72" t="s">
        <v>312</v>
      </c>
      <c r="H984" s="482" t="s">
        <v>139</v>
      </c>
      <c r="I984" s="537">
        <v>22.1</v>
      </c>
      <c r="J984" s="526"/>
      <c r="K984" s="333">
        <f t="shared" si="45"/>
        <v>200</v>
      </c>
      <c r="L984" s="534">
        <v>200</v>
      </c>
      <c r="M984" s="540"/>
      <c r="N984" s="247" t="e">
        <f>IF(L984="nio",0,IF(L984&gt;0,L984*I984/P984,0))*VLOOKUP(B984,'2-Kosten per locatie'!$A$14:$C$31,3,FALSE)</f>
        <v>#DIV/0!</v>
      </c>
      <c r="O984" s="247">
        <f>IF(M984&gt;0,M984*I984/Q984,0)*VLOOKUP(B984,'2-Kosten per locatie'!$A$14:$C$31,3,FALSE)</f>
        <v>0</v>
      </c>
      <c r="P984" s="334">
        <f>IF(L984="nio",0,IF(L984&gt;0,VLOOKUP(F984,'3-Productie normen'!A:O,VLOOKUP(L984,'3-Productie normen'!$B$38:$C$48,2,FALSE),FALSE)))</f>
        <v>0</v>
      </c>
      <c r="Q984" s="334">
        <f t="shared" si="46"/>
        <v>0</v>
      </c>
      <c r="R984" s="335" t="str">
        <f>VLOOKUP(F984,'3-Productie normen'!A:P,16,FALSE)</f>
        <v>V</v>
      </c>
      <c r="S984" s="335"/>
      <c r="U984" s="336">
        <f t="shared" si="47"/>
        <v>4420</v>
      </c>
      <c r="V984" s="2"/>
    </row>
    <row r="985" spans="1:22" ht="14.1" customHeight="1">
      <c r="A985" s="75">
        <v>985</v>
      </c>
      <c r="B985" s="72" t="s">
        <v>49</v>
      </c>
      <c r="C985" s="539" t="s">
        <v>267</v>
      </c>
      <c r="D985" s="415" t="s">
        <v>298</v>
      </c>
      <c r="E985" s="72" t="s">
        <v>1363</v>
      </c>
      <c r="F985" s="300" t="s">
        <v>97</v>
      </c>
      <c r="G985" s="72" t="s">
        <v>312</v>
      </c>
      <c r="H985" s="482" t="s">
        <v>139</v>
      </c>
      <c r="I985" s="537">
        <v>16.5</v>
      </c>
      <c r="J985" s="526"/>
      <c r="K985" s="333">
        <f t="shared" si="45"/>
        <v>200</v>
      </c>
      <c r="L985" s="534">
        <v>200</v>
      </c>
      <c r="M985" s="540"/>
      <c r="N985" s="247" t="e">
        <f>IF(L985="nio",0,IF(L985&gt;0,L985*I985/P985,0))*VLOOKUP(B985,'2-Kosten per locatie'!$A$14:$C$31,3,FALSE)</f>
        <v>#DIV/0!</v>
      </c>
      <c r="O985" s="247">
        <f>IF(M985&gt;0,M985*I985/Q985,0)*VLOOKUP(B985,'2-Kosten per locatie'!$A$14:$C$31,3,FALSE)</f>
        <v>0</v>
      </c>
      <c r="P985" s="334">
        <f>IF(L985="nio",0,IF(L985&gt;0,VLOOKUP(F985,'3-Productie normen'!A:O,VLOOKUP(L985,'3-Productie normen'!$B$38:$C$48,2,FALSE),FALSE)))</f>
        <v>0</v>
      </c>
      <c r="Q985" s="334">
        <f t="shared" si="46"/>
        <v>0</v>
      </c>
      <c r="R985" s="335" t="str">
        <f>VLOOKUP(F985,'3-Productie normen'!A:P,16,FALSE)</f>
        <v>V</v>
      </c>
      <c r="S985" s="335"/>
      <c r="U985" s="336">
        <f t="shared" si="47"/>
        <v>3300</v>
      </c>
      <c r="V985" s="2"/>
    </row>
    <row r="986" spans="1:22" ht="14.1" customHeight="1">
      <c r="A986" s="75">
        <v>986</v>
      </c>
      <c r="B986" s="72" t="s">
        <v>49</v>
      </c>
      <c r="C986" s="539" t="s">
        <v>267</v>
      </c>
      <c r="D986" s="415" t="s">
        <v>301</v>
      </c>
      <c r="E986" s="72" t="s">
        <v>1366</v>
      </c>
      <c r="F986" s="300" t="s">
        <v>88</v>
      </c>
      <c r="G986" s="72" t="s">
        <v>312</v>
      </c>
      <c r="H986" s="482" t="s">
        <v>139</v>
      </c>
      <c r="I986" s="537">
        <v>22</v>
      </c>
      <c r="J986" s="526"/>
      <c r="K986" s="333">
        <f t="shared" si="45"/>
        <v>120</v>
      </c>
      <c r="L986" s="534">
        <v>120</v>
      </c>
      <c r="M986" s="540"/>
      <c r="N986" s="247" t="e">
        <f>IF(L986="nio",0,IF(L986&gt;0,L986*I986/P986,0))*VLOOKUP(B986,'2-Kosten per locatie'!$A$14:$C$31,3,FALSE)</f>
        <v>#DIV/0!</v>
      </c>
      <c r="O986" s="247">
        <f>IF(M986&gt;0,M986*I986/Q986,0)*VLOOKUP(B986,'2-Kosten per locatie'!$A$14:$C$31,3,FALSE)</f>
        <v>0</v>
      </c>
      <c r="P986" s="334">
        <f>IF(L986="nio",0,IF(L986&gt;0,VLOOKUP(F986,'3-Productie normen'!A:O,VLOOKUP(L986,'3-Productie normen'!$B$38:$C$48,2,FALSE),FALSE)))</f>
        <v>0</v>
      </c>
      <c r="Q986" s="334">
        <f t="shared" si="46"/>
        <v>0</v>
      </c>
      <c r="R986" s="335" t="str">
        <f>VLOOKUP(F986,'3-Productie normen'!A:P,16,FALSE)</f>
        <v>B</v>
      </c>
      <c r="S986" s="335"/>
      <c r="U986" s="336">
        <f t="shared" si="47"/>
        <v>2640</v>
      </c>
      <c r="V986" s="2"/>
    </row>
    <row r="987" spans="1:22" ht="14.1" customHeight="1">
      <c r="A987" s="75">
        <v>987</v>
      </c>
      <c r="B987" s="72" t="s">
        <v>49</v>
      </c>
      <c r="C987" s="539" t="s">
        <v>267</v>
      </c>
      <c r="D987" s="415" t="s">
        <v>302</v>
      </c>
      <c r="E987" s="72" t="s">
        <v>1367</v>
      </c>
      <c r="F987" s="300" t="s">
        <v>88</v>
      </c>
      <c r="G987" s="72" t="s">
        <v>312</v>
      </c>
      <c r="H987" s="482" t="s">
        <v>139</v>
      </c>
      <c r="I987" s="537">
        <v>20.100000000000001</v>
      </c>
      <c r="J987" s="526"/>
      <c r="K987" s="333">
        <f t="shared" si="45"/>
        <v>120</v>
      </c>
      <c r="L987" s="534">
        <v>120</v>
      </c>
      <c r="M987" s="540"/>
      <c r="N987" s="247" t="e">
        <f>IF(L987="nio",0,IF(L987&gt;0,L987*I987/P987,0))*VLOOKUP(B987,'2-Kosten per locatie'!$A$14:$C$31,3,FALSE)</f>
        <v>#DIV/0!</v>
      </c>
      <c r="O987" s="247">
        <f>IF(M987&gt;0,M987*I987/Q987,0)*VLOOKUP(B987,'2-Kosten per locatie'!$A$14:$C$31,3,FALSE)</f>
        <v>0</v>
      </c>
      <c r="P987" s="334">
        <f>IF(L987="nio",0,IF(L987&gt;0,VLOOKUP(F987,'3-Productie normen'!A:O,VLOOKUP(L987,'3-Productie normen'!$B$38:$C$48,2,FALSE),FALSE)))</f>
        <v>0</v>
      </c>
      <c r="Q987" s="334">
        <f t="shared" si="46"/>
        <v>0</v>
      </c>
      <c r="R987" s="335" t="str">
        <f>VLOOKUP(F987,'3-Productie normen'!A:P,16,FALSE)</f>
        <v>B</v>
      </c>
      <c r="S987" s="335"/>
      <c r="U987" s="336">
        <f t="shared" si="47"/>
        <v>2412</v>
      </c>
      <c r="V987" s="2"/>
    </row>
    <row r="988" spans="1:22" ht="14.1" customHeight="1">
      <c r="A988" s="75">
        <v>988</v>
      </c>
      <c r="B988" s="72" t="s">
        <v>49</v>
      </c>
      <c r="C988" s="539" t="s">
        <v>267</v>
      </c>
      <c r="D988" s="415" t="s">
        <v>303</v>
      </c>
      <c r="E988" s="72" t="s">
        <v>1292</v>
      </c>
      <c r="F988" s="300" t="s">
        <v>111</v>
      </c>
      <c r="G988" s="72" t="s">
        <v>312</v>
      </c>
      <c r="H988" s="482" t="s">
        <v>139</v>
      </c>
      <c r="I988" s="537">
        <v>11.2</v>
      </c>
      <c r="J988" s="526"/>
      <c r="K988" s="333">
        <f t="shared" si="45"/>
        <v>0</v>
      </c>
      <c r="L988" s="534" t="s">
        <v>148</v>
      </c>
      <c r="M988" s="540"/>
      <c r="N988" s="247">
        <f>IF(L988="nio",0,IF(L988&gt;0,L988*I988/P988,0))*VLOOKUP(B988,'2-Kosten per locatie'!$A$14:$C$31,3,FALSE)</f>
        <v>0</v>
      </c>
      <c r="O988" s="247">
        <f>IF(M988&gt;0,M988*I988/Q988,0)*VLOOKUP(B988,'2-Kosten per locatie'!$A$14:$C$31,3,FALSE)</f>
        <v>0</v>
      </c>
      <c r="P988" s="334">
        <f>IF(L988="nio",0,IF(L988&gt;0,VLOOKUP(F988,'3-Productie normen'!A:O,VLOOKUP(L988,'3-Productie normen'!$B$38:$C$48,2,FALSE),FALSE)))</f>
        <v>0</v>
      </c>
      <c r="Q988" s="334">
        <f t="shared" si="46"/>
        <v>0</v>
      </c>
      <c r="R988" s="335" t="str">
        <f>VLOOKUP(F988,'3-Productie normen'!A:P,16,FALSE)</f>
        <v>nvt</v>
      </c>
      <c r="S988" s="335"/>
      <c r="U988" s="336">
        <f t="shared" si="47"/>
        <v>0</v>
      </c>
      <c r="V988" s="2"/>
    </row>
    <row r="989" spans="1:22" ht="14.1" customHeight="1">
      <c r="A989" s="75">
        <v>989</v>
      </c>
      <c r="B989" s="72" t="s">
        <v>49</v>
      </c>
      <c r="C989" s="539" t="s">
        <v>267</v>
      </c>
      <c r="D989" s="415" t="s">
        <v>1368</v>
      </c>
      <c r="E989" s="72" t="s">
        <v>1369</v>
      </c>
      <c r="F989" s="300" t="s">
        <v>111</v>
      </c>
      <c r="G989" s="72" t="s">
        <v>1370</v>
      </c>
      <c r="H989" s="482" t="s">
        <v>238</v>
      </c>
      <c r="I989" s="537">
        <v>16.600000000000001</v>
      </c>
      <c r="J989" s="526"/>
      <c r="K989" s="333">
        <f t="shared" si="45"/>
        <v>0</v>
      </c>
      <c r="L989" s="534" t="s">
        <v>148</v>
      </c>
      <c r="M989" s="540"/>
      <c r="N989" s="247">
        <f>IF(L989="nio",0,IF(L989&gt;0,L989*I989/P989,0))*VLOOKUP(B989,'2-Kosten per locatie'!$A$14:$C$31,3,FALSE)</f>
        <v>0</v>
      </c>
      <c r="O989" s="247">
        <f>IF(M989&gt;0,M989*I989/Q989,0)*VLOOKUP(B989,'2-Kosten per locatie'!$A$14:$C$31,3,FALSE)</f>
        <v>0</v>
      </c>
      <c r="P989" s="334">
        <f>IF(L989="nio",0,IF(L989&gt;0,VLOOKUP(F989,'3-Productie normen'!A:O,VLOOKUP(L989,'3-Productie normen'!$B$38:$C$48,2,FALSE),FALSE)))</f>
        <v>0</v>
      </c>
      <c r="Q989" s="334">
        <f t="shared" si="46"/>
        <v>0</v>
      </c>
      <c r="R989" s="335" t="str">
        <f>VLOOKUP(F989,'3-Productie normen'!A:P,16,FALSE)</f>
        <v>nvt</v>
      </c>
      <c r="S989" s="335"/>
      <c r="U989" s="336">
        <f t="shared" si="47"/>
        <v>0</v>
      </c>
      <c r="V989" s="2"/>
    </row>
    <row r="990" spans="1:22" ht="14.1" customHeight="1">
      <c r="A990" s="75">
        <v>990</v>
      </c>
      <c r="B990" s="72" t="s">
        <v>49</v>
      </c>
      <c r="C990" s="539" t="s">
        <v>267</v>
      </c>
      <c r="D990" s="415" t="s">
        <v>309</v>
      </c>
      <c r="E990" s="72" t="s">
        <v>138</v>
      </c>
      <c r="F990" s="72" t="s">
        <v>100</v>
      </c>
      <c r="G990" s="72" t="s">
        <v>312</v>
      </c>
      <c r="H990" s="482" t="s">
        <v>139</v>
      </c>
      <c r="I990" s="537">
        <v>51.4</v>
      </c>
      <c r="J990" s="526"/>
      <c r="K990" s="333">
        <f t="shared" si="45"/>
        <v>200</v>
      </c>
      <c r="L990" s="534">
        <v>200</v>
      </c>
      <c r="M990" s="540"/>
      <c r="N990" s="247" t="e">
        <f>IF(L990="nio",0,IF(L990&gt;0,L990*I990/P990,0))*VLOOKUP(B990,'2-Kosten per locatie'!$A$14:$C$31,3,FALSE)</f>
        <v>#DIV/0!</v>
      </c>
      <c r="O990" s="247">
        <f>IF(M990&gt;0,M990*I990/Q990,0)*VLOOKUP(B990,'2-Kosten per locatie'!$A$14:$C$31,3,FALSE)</f>
        <v>0</v>
      </c>
      <c r="P990" s="334">
        <f>IF(L990="nio",0,IF(L990&gt;0,VLOOKUP(F990,'3-Productie normen'!A:O,VLOOKUP(L990,'3-Productie normen'!$B$38:$C$48,2,FALSE),FALSE)))</f>
        <v>0</v>
      </c>
      <c r="Q990" s="334">
        <f t="shared" si="46"/>
        <v>0</v>
      </c>
      <c r="R990" s="335" t="str">
        <f>VLOOKUP(F990,'3-Productie normen'!A:P,16,FALSE)</f>
        <v>L</v>
      </c>
      <c r="S990" s="335"/>
      <c r="U990" s="336">
        <f t="shared" si="47"/>
        <v>10280</v>
      </c>
      <c r="V990" s="2"/>
    </row>
    <row r="991" spans="1:22" ht="14.1" customHeight="1">
      <c r="A991" s="75">
        <v>991</v>
      </c>
      <c r="B991" s="72" t="s">
        <v>49</v>
      </c>
      <c r="C991" s="539" t="s">
        <v>267</v>
      </c>
      <c r="D991" s="415" t="s">
        <v>1371</v>
      </c>
      <c r="E991" s="72" t="s">
        <v>199</v>
      </c>
      <c r="F991" s="72" t="s">
        <v>97</v>
      </c>
      <c r="G991" s="72" t="s">
        <v>312</v>
      </c>
      <c r="H991" s="482" t="s">
        <v>139</v>
      </c>
      <c r="I991" s="537">
        <v>43</v>
      </c>
      <c r="J991" s="526"/>
      <c r="K991" s="333">
        <f t="shared" si="45"/>
        <v>200</v>
      </c>
      <c r="L991" s="534">
        <v>200</v>
      </c>
      <c r="M991" s="540"/>
      <c r="N991" s="247" t="e">
        <f>IF(L991="nio",0,IF(L991&gt;0,L991*I991/P991,0))*VLOOKUP(B991,'2-Kosten per locatie'!$A$14:$C$31,3,FALSE)</f>
        <v>#DIV/0!</v>
      </c>
      <c r="O991" s="247">
        <f>IF(M991&gt;0,M991*I991/Q991,0)*VLOOKUP(B991,'2-Kosten per locatie'!$A$14:$C$31,3,FALSE)</f>
        <v>0</v>
      </c>
      <c r="P991" s="334">
        <f>IF(L991="nio",0,IF(L991&gt;0,VLOOKUP(F991,'3-Productie normen'!A:O,VLOOKUP(L991,'3-Productie normen'!$B$38:$C$48,2,FALSE),FALSE)))</f>
        <v>0</v>
      </c>
      <c r="Q991" s="334">
        <f t="shared" si="46"/>
        <v>0</v>
      </c>
      <c r="R991" s="335" t="str">
        <f>VLOOKUP(F991,'3-Productie normen'!A:P,16,FALSE)</f>
        <v>V</v>
      </c>
      <c r="S991" s="335"/>
      <c r="U991" s="336">
        <f t="shared" si="47"/>
        <v>8600</v>
      </c>
      <c r="V991" s="2"/>
    </row>
    <row r="992" spans="1:22" ht="14.1" customHeight="1">
      <c r="A992" s="75">
        <v>992</v>
      </c>
      <c r="B992" s="72" t="s">
        <v>49</v>
      </c>
      <c r="C992" s="539" t="s">
        <v>267</v>
      </c>
      <c r="D992" s="415" t="s">
        <v>1372</v>
      </c>
      <c r="E992" s="72" t="s">
        <v>199</v>
      </c>
      <c r="F992" s="72" t="s">
        <v>97</v>
      </c>
      <c r="G992" s="72" t="s">
        <v>1252</v>
      </c>
      <c r="H992" s="482" t="s">
        <v>197</v>
      </c>
      <c r="I992" s="537">
        <v>49.7</v>
      </c>
      <c r="J992" s="526"/>
      <c r="K992" s="333">
        <f t="shared" si="45"/>
        <v>200</v>
      </c>
      <c r="L992" s="534">
        <v>200</v>
      </c>
      <c r="M992" s="540"/>
      <c r="N992" s="247" t="e">
        <f>IF(L992="nio",0,IF(L992&gt;0,L992*I992/P992,0))*VLOOKUP(B992,'2-Kosten per locatie'!$A$14:$C$31,3,FALSE)</f>
        <v>#DIV/0!</v>
      </c>
      <c r="O992" s="247">
        <f>IF(M992&gt;0,M992*I992/Q992,0)*VLOOKUP(B992,'2-Kosten per locatie'!$A$14:$C$31,3,FALSE)</f>
        <v>0</v>
      </c>
      <c r="P992" s="334">
        <f>IF(L992="nio",0,IF(L992&gt;0,VLOOKUP(F992,'3-Productie normen'!A:O,VLOOKUP(L992,'3-Productie normen'!$B$38:$C$48,2,FALSE),FALSE)))</f>
        <v>0</v>
      </c>
      <c r="Q992" s="334">
        <f t="shared" si="46"/>
        <v>0</v>
      </c>
      <c r="R992" s="335" t="str">
        <f>VLOOKUP(F992,'3-Productie normen'!A:P,16,FALSE)</f>
        <v>V</v>
      </c>
      <c r="S992" s="335"/>
      <c r="U992" s="336">
        <f t="shared" si="47"/>
        <v>9940</v>
      </c>
      <c r="V992" s="2"/>
    </row>
    <row r="993" spans="1:22" ht="14.1" customHeight="1">
      <c r="A993" s="75">
        <v>993</v>
      </c>
      <c r="B993" s="72" t="s">
        <v>49</v>
      </c>
      <c r="C993" s="539" t="s">
        <v>267</v>
      </c>
      <c r="D993" s="415" t="s">
        <v>1373</v>
      </c>
      <c r="E993" s="72" t="s">
        <v>300</v>
      </c>
      <c r="F993" s="300" t="s">
        <v>101</v>
      </c>
      <c r="G993" s="72" t="s">
        <v>1254</v>
      </c>
      <c r="H993" s="482" t="s">
        <v>197</v>
      </c>
      <c r="I993" s="537">
        <v>1.7</v>
      </c>
      <c r="J993" s="526"/>
      <c r="K993" s="333">
        <f t="shared" si="45"/>
        <v>200</v>
      </c>
      <c r="L993" s="534">
        <v>200</v>
      </c>
      <c r="M993" s="540"/>
      <c r="N993" s="247" t="e">
        <f>IF(L993="nio",0,IF(L993&gt;0,L993*I993/P993,0))*VLOOKUP(B993,'2-Kosten per locatie'!$A$14:$C$31,3,FALSE)</f>
        <v>#DIV/0!</v>
      </c>
      <c r="O993" s="247">
        <f>IF(M993&gt;0,M993*I993/Q993,0)*VLOOKUP(B993,'2-Kosten per locatie'!$A$14:$C$31,3,FALSE)</f>
        <v>0</v>
      </c>
      <c r="P993" s="334">
        <f>IF(L993="nio",0,IF(L993&gt;0,VLOOKUP(F993,'3-Productie normen'!A:O,VLOOKUP(L993,'3-Productie normen'!$B$38:$C$48,2,FALSE),FALSE)))</f>
        <v>0</v>
      </c>
      <c r="Q993" s="334">
        <f t="shared" si="46"/>
        <v>0</v>
      </c>
      <c r="R993" s="335" t="str">
        <f>VLOOKUP(F993,'3-Productie normen'!A:P,16,FALSE)</f>
        <v>V</v>
      </c>
      <c r="S993" s="335"/>
      <c r="U993" s="336">
        <f t="shared" si="47"/>
        <v>340</v>
      </c>
      <c r="V993" s="2"/>
    </row>
    <row r="994" spans="1:22" ht="14.1" customHeight="1">
      <c r="A994" s="75">
        <v>994</v>
      </c>
      <c r="B994" s="72" t="s">
        <v>49</v>
      </c>
      <c r="C994" s="539" t="s">
        <v>267</v>
      </c>
      <c r="D994" s="415" t="s">
        <v>1374</v>
      </c>
      <c r="E994" s="72" t="s">
        <v>1375</v>
      </c>
      <c r="F994" s="300" t="s">
        <v>88</v>
      </c>
      <c r="G994" s="72" t="s">
        <v>312</v>
      </c>
      <c r="H994" s="482" t="s">
        <v>139</v>
      </c>
      <c r="I994" s="537">
        <v>48.1</v>
      </c>
      <c r="J994" s="526"/>
      <c r="K994" s="333">
        <f t="shared" si="45"/>
        <v>120</v>
      </c>
      <c r="L994" s="534">
        <v>120</v>
      </c>
      <c r="M994" s="540"/>
      <c r="N994" s="247" t="e">
        <f>IF(L994="nio",0,IF(L994&gt;0,L994*I994/P994,0))*VLOOKUP(B994,'2-Kosten per locatie'!$A$14:$C$31,3,FALSE)</f>
        <v>#DIV/0!</v>
      </c>
      <c r="O994" s="247">
        <f>IF(M994&gt;0,M994*I994/Q994,0)*VLOOKUP(B994,'2-Kosten per locatie'!$A$14:$C$31,3,FALSE)</f>
        <v>0</v>
      </c>
      <c r="P994" s="334">
        <f>IF(L994="nio",0,IF(L994&gt;0,VLOOKUP(F994,'3-Productie normen'!A:O,VLOOKUP(L994,'3-Productie normen'!$B$38:$C$48,2,FALSE),FALSE)))</f>
        <v>0</v>
      </c>
      <c r="Q994" s="334">
        <f t="shared" si="46"/>
        <v>0</v>
      </c>
      <c r="R994" s="335" t="str">
        <f>VLOOKUP(F994,'3-Productie normen'!A:P,16,FALSE)</f>
        <v>B</v>
      </c>
      <c r="S994" s="335"/>
      <c r="U994" s="336">
        <f t="shared" si="47"/>
        <v>5772</v>
      </c>
      <c r="V994" s="2"/>
    </row>
    <row r="995" spans="1:22" ht="14.1" customHeight="1">
      <c r="A995" s="75">
        <v>995</v>
      </c>
      <c r="B995" s="72" t="s">
        <v>49</v>
      </c>
      <c r="C995" s="539" t="s">
        <v>267</v>
      </c>
      <c r="D995" s="415" t="s">
        <v>1376</v>
      </c>
      <c r="E995" s="72" t="s">
        <v>1377</v>
      </c>
      <c r="F995" s="485" t="s">
        <v>110</v>
      </c>
      <c r="G995" s="72" t="s">
        <v>312</v>
      </c>
      <c r="H995" s="482" t="s">
        <v>139</v>
      </c>
      <c r="I995" s="537">
        <v>11.2</v>
      </c>
      <c r="J995" s="526"/>
      <c r="K995" s="333">
        <f t="shared" si="45"/>
        <v>200</v>
      </c>
      <c r="L995" s="534">
        <v>200</v>
      </c>
      <c r="M995" s="540"/>
      <c r="N995" s="247" t="e">
        <f>IF(L995="nio",0,IF(L995&gt;0,L995*I995/P995,0))*VLOOKUP(B995,'2-Kosten per locatie'!$A$14:$C$31,3,FALSE)</f>
        <v>#DIV/0!</v>
      </c>
      <c r="O995" s="247">
        <f>IF(M995&gt;0,M995*I995/Q995,0)*VLOOKUP(B995,'2-Kosten per locatie'!$A$14:$C$31,3,FALSE)</f>
        <v>0</v>
      </c>
      <c r="P995" s="334">
        <f>IF(L995="nio",0,IF(L995&gt;0,VLOOKUP(F995,'3-Productie normen'!A:O,VLOOKUP(L995,'3-Productie normen'!$B$38:$C$48,2,FALSE),FALSE)))</f>
        <v>0</v>
      </c>
      <c r="Q995" s="334">
        <f t="shared" si="46"/>
        <v>0</v>
      </c>
      <c r="R995" s="335" t="str">
        <f>VLOOKUP(F995,'3-Productie normen'!A:P,16,FALSE)</f>
        <v>B</v>
      </c>
      <c r="S995" s="335"/>
      <c r="U995" s="336">
        <f t="shared" si="47"/>
        <v>2240</v>
      </c>
      <c r="V995" s="2"/>
    </row>
    <row r="996" spans="1:22" ht="14.1" customHeight="1">
      <c r="A996" s="75">
        <v>996</v>
      </c>
      <c r="B996" s="72" t="s">
        <v>49</v>
      </c>
      <c r="C996" s="539" t="s">
        <v>267</v>
      </c>
      <c r="D996" s="415" t="s">
        <v>1378</v>
      </c>
      <c r="E996" s="72" t="s">
        <v>1356</v>
      </c>
      <c r="F996" s="72" t="s">
        <v>100</v>
      </c>
      <c r="G996" s="72" t="s">
        <v>312</v>
      </c>
      <c r="H996" s="482" t="s">
        <v>139</v>
      </c>
      <c r="I996" s="537">
        <v>6.5</v>
      </c>
      <c r="J996" s="526"/>
      <c r="K996" s="333">
        <f t="shared" si="45"/>
        <v>200</v>
      </c>
      <c r="L996" s="534">
        <v>200</v>
      </c>
      <c r="M996" s="540"/>
      <c r="N996" s="247" t="e">
        <f>IF(L996="nio",0,IF(L996&gt;0,L996*I996/P996,0))*VLOOKUP(B996,'2-Kosten per locatie'!$A$14:$C$31,3,FALSE)</f>
        <v>#DIV/0!</v>
      </c>
      <c r="O996" s="247">
        <f>IF(M996&gt;0,M996*I996/Q996,0)*VLOOKUP(B996,'2-Kosten per locatie'!$A$14:$C$31,3,FALSE)</f>
        <v>0</v>
      </c>
      <c r="P996" s="334">
        <f>IF(L996="nio",0,IF(L996&gt;0,VLOOKUP(F996,'3-Productie normen'!A:O,VLOOKUP(L996,'3-Productie normen'!$B$38:$C$48,2,FALSE),FALSE)))</f>
        <v>0</v>
      </c>
      <c r="Q996" s="334">
        <f t="shared" si="46"/>
        <v>0</v>
      </c>
      <c r="R996" s="335" t="str">
        <f>VLOOKUP(F996,'3-Productie normen'!A:P,16,FALSE)</f>
        <v>L</v>
      </c>
      <c r="S996" s="335"/>
      <c r="U996" s="336">
        <f t="shared" si="47"/>
        <v>1300</v>
      </c>
      <c r="V996" s="2"/>
    </row>
    <row r="997" spans="1:22" ht="14.1" customHeight="1">
      <c r="A997" s="75">
        <v>997</v>
      </c>
      <c r="B997" s="72" t="s">
        <v>49</v>
      </c>
      <c r="C997" s="539" t="s">
        <v>267</v>
      </c>
      <c r="D997" s="415" t="s">
        <v>1379</v>
      </c>
      <c r="E997" s="72" t="s">
        <v>138</v>
      </c>
      <c r="F997" s="72" t="s">
        <v>100</v>
      </c>
      <c r="G997" s="72" t="s">
        <v>312</v>
      </c>
      <c r="H997" s="482" t="s">
        <v>139</v>
      </c>
      <c r="I997" s="537">
        <v>53.7</v>
      </c>
      <c r="J997" s="526"/>
      <c r="K997" s="333">
        <f t="shared" si="45"/>
        <v>200</v>
      </c>
      <c r="L997" s="534">
        <v>200</v>
      </c>
      <c r="M997" s="540"/>
      <c r="N997" s="247" t="e">
        <f>IF(L997="nio",0,IF(L997&gt;0,L997*I997/P997,0))*VLOOKUP(B997,'2-Kosten per locatie'!$A$14:$C$31,3,FALSE)</f>
        <v>#DIV/0!</v>
      </c>
      <c r="O997" s="247">
        <f>IF(M997&gt;0,M997*I997/Q997,0)*VLOOKUP(B997,'2-Kosten per locatie'!$A$14:$C$31,3,FALSE)</f>
        <v>0</v>
      </c>
      <c r="P997" s="334">
        <f>IF(L997="nio",0,IF(L997&gt;0,VLOOKUP(F997,'3-Productie normen'!A:O,VLOOKUP(L997,'3-Productie normen'!$B$38:$C$48,2,FALSE),FALSE)))</f>
        <v>0</v>
      </c>
      <c r="Q997" s="334">
        <f t="shared" si="46"/>
        <v>0</v>
      </c>
      <c r="R997" s="335" t="str">
        <f>VLOOKUP(F997,'3-Productie normen'!A:P,16,FALSE)</f>
        <v>L</v>
      </c>
      <c r="S997" s="335"/>
      <c r="U997" s="336">
        <f t="shared" si="47"/>
        <v>10740</v>
      </c>
      <c r="V997" s="2"/>
    </row>
    <row r="998" spans="1:22" ht="14.1" customHeight="1">
      <c r="A998" s="75">
        <v>998</v>
      </c>
      <c r="B998" s="72" t="s">
        <v>49</v>
      </c>
      <c r="C998" s="539" t="s">
        <v>267</v>
      </c>
      <c r="D998" s="415" t="s">
        <v>1380</v>
      </c>
      <c r="E998" s="72" t="s">
        <v>1381</v>
      </c>
      <c r="F998" s="72" t="s">
        <v>97</v>
      </c>
      <c r="G998" s="72" t="s">
        <v>312</v>
      </c>
      <c r="H998" s="482" t="s">
        <v>139</v>
      </c>
      <c r="I998" s="537">
        <v>57.2</v>
      </c>
      <c r="J998" s="526"/>
      <c r="K998" s="333">
        <f t="shared" si="45"/>
        <v>200</v>
      </c>
      <c r="L998" s="534">
        <v>200</v>
      </c>
      <c r="M998" s="540"/>
      <c r="N998" s="247" t="e">
        <f>IF(L998="nio",0,IF(L998&gt;0,L998*I998/P998,0))*VLOOKUP(B998,'2-Kosten per locatie'!$A$14:$C$31,3,FALSE)</f>
        <v>#DIV/0!</v>
      </c>
      <c r="O998" s="247">
        <f>IF(M998&gt;0,M998*I998/Q998,0)*VLOOKUP(B998,'2-Kosten per locatie'!$A$14:$C$31,3,FALSE)</f>
        <v>0</v>
      </c>
      <c r="P998" s="334">
        <f>IF(L998="nio",0,IF(L998&gt;0,VLOOKUP(F998,'3-Productie normen'!A:O,VLOOKUP(L998,'3-Productie normen'!$B$38:$C$48,2,FALSE),FALSE)))</f>
        <v>0</v>
      </c>
      <c r="Q998" s="334">
        <f t="shared" si="46"/>
        <v>0</v>
      </c>
      <c r="R998" s="335" t="str">
        <f>VLOOKUP(F998,'3-Productie normen'!A:P,16,FALSE)</f>
        <v>V</v>
      </c>
      <c r="S998" s="335"/>
      <c r="U998" s="336">
        <f t="shared" si="47"/>
        <v>11440</v>
      </c>
      <c r="V998" s="2"/>
    </row>
    <row r="999" spans="1:22" ht="14.1" customHeight="1">
      <c r="A999" s="75">
        <v>999</v>
      </c>
      <c r="B999" s="72" t="s">
        <v>49</v>
      </c>
      <c r="C999" s="539" t="s">
        <v>267</v>
      </c>
      <c r="D999" s="415" t="s">
        <v>1382</v>
      </c>
      <c r="E999" s="72" t="s">
        <v>199</v>
      </c>
      <c r="F999" s="72" t="s">
        <v>97</v>
      </c>
      <c r="G999" s="72" t="s">
        <v>139</v>
      </c>
      <c r="H999" s="482" t="s">
        <v>139</v>
      </c>
      <c r="I999" s="537">
        <v>93.5</v>
      </c>
      <c r="J999" s="526"/>
      <c r="K999" s="333">
        <f t="shared" si="45"/>
        <v>200</v>
      </c>
      <c r="L999" s="534">
        <v>200</v>
      </c>
      <c r="M999" s="540"/>
      <c r="N999" s="247" t="e">
        <f>IF(L999="nio",0,IF(L999&gt;0,L999*I999/P999,0))*VLOOKUP(B999,'2-Kosten per locatie'!$A$14:$C$31,3,FALSE)</f>
        <v>#DIV/0!</v>
      </c>
      <c r="O999" s="247">
        <f>IF(M999&gt;0,M999*I999/Q999,0)*VLOOKUP(B999,'2-Kosten per locatie'!$A$14:$C$31,3,FALSE)</f>
        <v>0</v>
      </c>
      <c r="P999" s="334">
        <f>IF(L999="nio",0,IF(L999&gt;0,VLOOKUP(F999,'3-Productie normen'!A:O,VLOOKUP(L999,'3-Productie normen'!$B$38:$C$48,2,FALSE),FALSE)))</f>
        <v>0</v>
      </c>
      <c r="Q999" s="334">
        <f t="shared" si="46"/>
        <v>0</v>
      </c>
      <c r="R999" s="335" t="str">
        <f>VLOOKUP(F999,'3-Productie normen'!A:P,16,FALSE)</f>
        <v>V</v>
      </c>
      <c r="S999" s="335"/>
      <c r="U999" s="336">
        <f t="shared" si="47"/>
        <v>18700</v>
      </c>
      <c r="V999" s="2"/>
    </row>
    <row r="1000" spans="1:22" ht="14.1" customHeight="1">
      <c r="A1000" s="75">
        <v>1000</v>
      </c>
      <c r="B1000" s="72" t="s">
        <v>49</v>
      </c>
      <c r="C1000" s="539" t="s">
        <v>267</v>
      </c>
      <c r="D1000" s="415" t="s">
        <v>1383</v>
      </c>
      <c r="E1000" s="72" t="s">
        <v>199</v>
      </c>
      <c r="F1000" s="72" t="s">
        <v>97</v>
      </c>
      <c r="G1000" s="72" t="s">
        <v>312</v>
      </c>
      <c r="H1000" s="482" t="s">
        <v>139</v>
      </c>
      <c r="I1000" s="537">
        <v>15.2</v>
      </c>
      <c r="J1000" s="526"/>
      <c r="K1000" s="333">
        <f t="shared" si="45"/>
        <v>200</v>
      </c>
      <c r="L1000" s="534">
        <v>200</v>
      </c>
      <c r="M1000" s="540"/>
      <c r="N1000" s="247" t="e">
        <f>IF(L1000="nio",0,IF(L1000&gt;0,L1000*I1000/P1000,0))*VLOOKUP(B1000,'2-Kosten per locatie'!$A$14:$C$31,3,FALSE)</f>
        <v>#DIV/0!</v>
      </c>
      <c r="O1000" s="247">
        <f>IF(M1000&gt;0,M1000*I1000/Q1000,0)*VLOOKUP(B1000,'2-Kosten per locatie'!$A$14:$C$31,3,FALSE)</f>
        <v>0</v>
      </c>
      <c r="P1000" s="334">
        <f>IF(L1000="nio",0,IF(L1000&gt;0,VLOOKUP(F1000,'3-Productie normen'!A:O,VLOOKUP(L1000,'3-Productie normen'!$B$38:$C$48,2,FALSE),FALSE)))</f>
        <v>0</v>
      </c>
      <c r="Q1000" s="334">
        <f t="shared" si="46"/>
        <v>0</v>
      </c>
      <c r="R1000" s="335" t="str">
        <f>VLOOKUP(F1000,'3-Productie normen'!A:P,16,FALSE)</f>
        <v>V</v>
      </c>
      <c r="S1000" s="335"/>
      <c r="U1000" s="336">
        <f t="shared" si="47"/>
        <v>3040</v>
      </c>
      <c r="V1000" s="2"/>
    </row>
    <row r="1001" spans="1:22" ht="14.1" customHeight="1">
      <c r="A1001" s="75">
        <v>1001</v>
      </c>
      <c r="B1001" s="72" t="s">
        <v>49</v>
      </c>
      <c r="C1001" s="539" t="s">
        <v>267</v>
      </c>
      <c r="D1001" s="415" t="s">
        <v>1384</v>
      </c>
      <c r="E1001" s="72" t="s">
        <v>1259</v>
      </c>
      <c r="F1001" s="72" t="s">
        <v>106</v>
      </c>
      <c r="G1001" s="72" t="s">
        <v>1252</v>
      </c>
      <c r="H1001" s="482" t="s">
        <v>188</v>
      </c>
      <c r="I1001" s="537">
        <v>6.6</v>
      </c>
      <c r="J1001" s="526"/>
      <c r="K1001" s="333">
        <f t="shared" si="45"/>
        <v>360</v>
      </c>
      <c r="L1001" s="534">
        <v>200</v>
      </c>
      <c r="M1001" s="540">
        <v>160</v>
      </c>
      <c r="N1001" s="247" t="e">
        <f>IF(L1001="nio",0,IF(L1001&gt;0,L1001*I1001/P1001,0))*VLOOKUP(B1001,'2-Kosten per locatie'!$A$14:$C$31,3,FALSE)</f>
        <v>#DIV/0!</v>
      </c>
      <c r="O1001" s="247" t="e">
        <f>IF(M1001&gt;0,M1001*I1001/Q1001,0)*VLOOKUP(B1001,'2-Kosten per locatie'!$A$14:$C$31,3,FALSE)</f>
        <v>#DIV/0!</v>
      </c>
      <c r="P1001" s="334">
        <f>IF(L1001="nio",0,IF(L1001&gt;0,VLOOKUP(F1001,'3-Productie normen'!A:O,VLOOKUP(L1001,'3-Productie normen'!$B$38:$C$48,2,FALSE),FALSE)))</f>
        <v>0</v>
      </c>
      <c r="Q1001" s="334">
        <f t="shared" si="46"/>
        <v>0</v>
      </c>
      <c r="R1001" s="335" t="str">
        <f>VLOOKUP(F1001,'3-Productie normen'!A:P,16,FALSE)</f>
        <v>S</v>
      </c>
      <c r="S1001" s="335"/>
      <c r="U1001" s="336">
        <f t="shared" si="47"/>
        <v>2376</v>
      </c>
      <c r="V1001" s="2"/>
    </row>
    <row r="1002" spans="1:22" ht="14.1" customHeight="1">
      <c r="A1002" s="75">
        <v>1002</v>
      </c>
      <c r="B1002" s="72" t="s">
        <v>49</v>
      </c>
      <c r="C1002" s="539" t="s">
        <v>267</v>
      </c>
      <c r="D1002" s="415" t="s">
        <v>1385</v>
      </c>
      <c r="E1002" s="72" t="s">
        <v>186</v>
      </c>
      <c r="F1002" s="72" t="s">
        <v>106</v>
      </c>
      <c r="G1002" s="72" t="s">
        <v>1252</v>
      </c>
      <c r="H1002" s="482" t="s">
        <v>188</v>
      </c>
      <c r="I1002" s="537">
        <v>1</v>
      </c>
      <c r="J1002" s="526"/>
      <c r="K1002" s="333">
        <f t="shared" si="45"/>
        <v>360</v>
      </c>
      <c r="L1002" s="534">
        <v>200</v>
      </c>
      <c r="M1002" s="540">
        <v>160</v>
      </c>
      <c r="N1002" s="247" t="e">
        <f>IF(L1002="nio",0,IF(L1002&gt;0,L1002*I1002/P1002,0))*VLOOKUP(B1002,'2-Kosten per locatie'!$A$14:$C$31,3,FALSE)</f>
        <v>#DIV/0!</v>
      </c>
      <c r="O1002" s="247" t="e">
        <f>IF(M1002&gt;0,M1002*I1002/Q1002,0)*VLOOKUP(B1002,'2-Kosten per locatie'!$A$14:$C$31,3,FALSE)</f>
        <v>#DIV/0!</v>
      </c>
      <c r="P1002" s="334">
        <f>IF(L1002="nio",0,IF(L1002&gt;0,VLOOKUP(F1002,'3-Productie normen'!A:O,VLOOKUP(L1002,'3-Productie normen'!$B$38:$C$48,2,FALSE),FALSE)))</f>
        <v>0</v>
      </c>
      <c r="Q1002" s="334">
        <f t="shared" si="46"/>
        <v>0</v>
      </c>
      <c r="R1002" s="335" t="str">
        <f>VLOOKUP(F1002,'3-Productie normen'!A:P,16,FALSE)</f>
        <v>S</v>
      </c>
      <c r="S1002" s="335"/>
      <c r="U1002" s="336">
        <f t="shared" si="47"/>
        <v>360</v>
      </c>
      <c r="V1002" s="2"/>
    </row>
    <row r="1003" spans="1:22" ht="14.1" customHeight="1">
      <c r="A1003" s="75">
        <v>1003</v>
      </c>
      <c r="B1003" s="72" t="s">
        <v>49</v>
      </c>
      <c r="C1003" s="539" t="s">
        <v>267</v>
      </c>
      <c r="D1003" s="415" t="s">
        <v>1386</v>
      </c>
      <c r="E1003" s="72" t="s">
        <v>186</v>
      </c>
      <c r="F1003" s="300" t="s">
        <v>106</v>
      </c>
      <c r="G1003" s="72" t="s">
        <v>1252</v>
      </c>
      <c r="H1003" s="482" t="s">
        <v>188</v>
      </c>
      <c r="I1003" s="537">
        <v>1</v>
      </c>
      <c r="J1003" s="526"/>
      <c r="K1003" s="333">
        <f t="shared" si="45"/>
        <v>360</v>
      </c>
      <c r="L1003" s="534">
        <v>200</v>
      </c>
      <c r="M1003" s="540">
        <v>160</v>
      </c>
      <c r="N1003" s="247" t="e">
        <f>IF(L1003="nio",0,IF(L1003&gt;0,L1003*I1003/P1003,0))*VLOOKUP(B1003,'2-Kosten per locatie'!$A$14:$C$31,3,FALSE)</f>
        <v>#DIV/0!</v>
      </c>
      <c r="O1003" s="247" t="e">
        <f>IF(M1003&gt;0,M1003*I1003/Q1003,0)*VLOOKUP(B1003,'2-Kosten per locatie'!$A$14:$C$31,3,FALSE)</f>
        <v>#DIV/0!</v>
      </c>
      <c r="P1003" s="334">
        <f>IF(L1003="nio",0,IF(L1003&gt;0,VLOOKUP(F1003,'3-Productie normen'!A:O,VLOOKUP(L1003,'3-Productie normen'!$B$38:$C$48,2,FALSE),FALSE)))</f>
        <v>0</v>
      </c>
      <c r="Q1003" s="334">
        <f t="shared" si="46"/>
        <v>0</v>
      </c>
      <c r="R1003" s="335" t="str">
        <f>VLOOKUP(F1003,'3-Productie normen'!A:P,16,FALSE)</f>
        <v>S</v>
      </c>
      <c r="S1003" s="335"/>
      <c r="U1003" s="336">
        <f t="shared" si="47"/>
        <v>360</v>
      </c>
      <c r="V1003" s="2"/>
    </row>
    <row r="1004" spans="1:22" ht="14.1" customHeight="1">
      <c r="A1004" s="75">
        <v>1004</v>
      </c>
      <c r="B1004" s="72" t="s">
        <v>49</v>
      </c>
      <c r="C1004" s="539" t="s">
        <v>267</v>
      </c>
      <c r="D1004" s="415" t="s">
        <v>1387</v>
      </c>
      <c r="E1004" s="72" t="s">
        <v>186</v>
      </c>
      <c r="F1004" s="300" t="s">
        <v>106</v>
      </c>
      <c r="G1004" s="72" t="s">
        <v>1252</v>
      </c>
      <c r="H1004" s="482" t="s">
        <v>188</v>
      </c>
      <c r="I1004" s="537">
        <v>1</v>
      </c>
      <c r="J1004" s="526"/>
      <c r="K1004" s="333">
        <f t="shared" si="45"/>
        <v>360</v>
      </c>
      <c r="L1004" s="534">
        <v>200</v>
      </c>
      <c r="M1004" s="540">
        <v>160</v>
      </c>
      <c r="N1004" s="247" t="e">
        <f>IF(L1004="nio",0,IF(L1004&gt;0,L1004*I1004/P1004,0))*VLOOKUP(B1004,'2-Kosten per locatie'!$A$14:$C$31,3,FALSE)</f>
        <v>#DIV/0!</v>
      </c>
      <c r="O1004" s="247" t="e">
        <f>IF(M1004&gt;0,M1004*I1004/Q1004,0)*VLOOKUP(B1004,'2-Kosten per locatie'!$A$14:$C$31,3,FALSE)</f>
        <v>#DIV/0!</v>
      </c>
      <c r="P1004" s="334">
        <f>IF(L1004="nio",0,IF(L1004&gt;0,VLOOKUP(F1004,'3-Productie normen'!A:O,VLOOKUP(L1004,'3-Productie normen'!$B$38:$C$48,2,FALSE),FALSE)))</f>
        <v>0</v>
      </c>
      <c r="Q1004" s="334">
        <f t="shared" si="46"/>
        <v>0</v>
      </c>
      <c r="R1004" s="335" t="str">
        <f>VLOOKUP(F1004,'3-Productie normen'!A:P,16,FALSE)</f>
        <v>S</v>
      </c>
      <c r="S1004" s="335"/>
      <c r="U1004" s="336">
        <f t="shared" si="47"/>
        <v>360</v>
      </c>
      <c r="V1004" s="2"/>
    </row>
    <row r="1005" spans="1:22" ht="14.1" customHeight="1">
      <c r="A1005" s="75">
        <v>1005</v>
      </c>
      <c r="B1005" s="72" t="s">
        <v>49</v>
      </c>
      <c r="C1005" s="539" t="s">
        <v>267</v>
      </c>
      <c r="D1005" s="415" t="s">
        <v>1388</v>
      </c>
      <c r="E1005" s="72" t="s">
        <v>1259</v>
      </c>
      <c r="F1005" s="72" t="s">
        <v>106</v>
      </c>
      <c r="G1005" s="72" t="s">
        <v>1252</v>
      </c>
      <c r="H1005" s="482" t="s">
        <v>188</v>
      </c>
      <c r="I1005" s="537">
        <v>3.8</v>
      </c>
      <c r="J1005" s="526"/>
      <c r="K1005" s="333">
        <f t="shared" si="45"/>
        <v>360</v>
      </c>
      <c r="L1005" s="534">
        <v>200</v>
      </c>
      <c r="M1005" s="540">
        <v>160</v>
      </c>
      <c r="N1005" s="247" t="e">
        <f>IF(L1005="nio",0,IF(L1005&gt;0,L1005*I1005/P1005,0))*VLOOKUP(B1005,'2-Kosten per locatie'!$A$14:$C$31,3,FALSE)</f>
        <v>#DIV/0!</v>
      </c>
      <c r="O1005" s="247" t="e">
        <f>IF(M1005&gt;0,M1005*I1005/Q1005,0)*VLOOKUP(B1005,'2-Kosten per locatie'!$A$14:$C$31,3,FALSE)</f>
        <v>#DIV/0!</v>
      </c>
      <c r="P1005" s="334">
        <f>IF(L1005="nio",0,IF(L1005&gt;0,VLOOKUP(F1005,'3-Productie normen'!A:O,VLOOKUP(L1005,'3-Productie normen'!$B$38:$C$48,2,FALSE),FALSE)))</f>
        <v>0</v>
      </c>
      <c r="Q1005" s="334">
        <f t="shared" si="46"/>
        <v>0</v>
      </c>
      <c r="R1005" s="335" t="str">
        <f>VLOOKUP(F1005,'3-Productie normen'!A:P,16,FALSE)</f>
        <v>S</v>
      </c>
      <c r="S1005" s="335"/>
      <c r="U1005" s="336">
        <f t="shared" si="47"/>
        <v>1368</v>
      </c>
      <c r="V1005" s="2"/>
    </row>
    <row r="1006" spans="1:22" ht="14.1" customHeight="1">
      <c r="A1006" s="75">
        <v>1006</v>
      </c>
      <c r="B1006" s="72" t="s">
        <v>49</v>
      </c>
      <c r="C1006" s="539" t="s">
        <v>267</v>
      </c>
      <c r="D1006" s="415" t="s">
        <v>1389</v>
      </c>
      <c r="E1006" s="72" t="s">
        <v>1259</v>
      </c>
      <c r="F1006" s="72" t="s">
        <v>106</v>
      </c>
      <c r="G1006" s="72" t="s">
        <v>1252</v>
      </c>
      <c r="H1006" s="482" t="s">
        <v>188</v>
      </c>
      <c r="I1006" s="537">
        <v>5.4</v>
      </c>
      <c r="J1006" s="526"/>
      <c r="K1006" s="333">
        <f t="shared" si="45"/>
        <v>360</v>
      </c>
      <c r="L1006" s="534">
        <v>200</v>
      </c>
      <c r="M1006" s="540">
        <v>160</v>
      </c>
      <c r="N1006" s="247" t="e">
        <f>IF(L1006="nio",0,IF(L1006&gt;0,L1006*I1006/P1006,0))*VLOOKUP(B1006,'2-Kosten per locatie'!$A$14:$C$31,3,FALSE)</f>
        <v>#DIV/0!</v>
      </c>
      <c r="O1006" s="247" t="e">
        <f>IF(M1006&gt;0,M1006*I1006/Q1006,0)*VLOOKUP(B1006,'2-Kosten per locatie'!$A$14:$C$31,3,FALSE)</f>
        <v>#DIV/0!</v>
      </c>
      <c r="P1006" s="334">
        <f>IF(L1006="nio",0,IF(L1006&gt;0,VLOOKUP(F1006,'3-Productie normen'!A:O,VLOOKUP(L1006,'3-Productie normen'!$B$38:$C$48,2,FALSE),FALSE)))</f>
        <v>0</v>
      </c>
      <c r="Q1006" s="334">
        <f t="shared" si="46"/>
        <v>0</v>
      </c>
      <c r="R1006" s="335" t="str">
        <f>VLOOKUP(F1006,'3-Productie normen'!A:P,16,FALSE)</f>
        <v>S</v>
      </c>
      <c r="S1006" s="335"/>
      <c r="U1006" s="336">
        <f t="shared" si="47"/>
        <v>1944.0000000000002</v>
      </c>
      <c r="V1006" s="2"/>
    </row>
    <row r="1007" spans="1:22" ht="14.1" customHeight="1">
      <c r="A1007" s="75">
        <v>1007</v>
      </c>
      <c r="B1007" s="72" t="s">
        <v>49</v>
      </c>
      <c r="C1007" s="539" t="s">
        <v>267</v>
      </c>
      <c r="D1007" s="415" t="s">
        <v>1390</v>
      </c>
      <c r="E1007" s="72" t="s">
        <v>186</v>
      </c>
      <c r="F1007" s="72" t="s">
        <v>106</v>
      </c>
      <c r="G1007" s="72" t="s">
        <v>1252</v>
      </c>
      <c r="H1007" s="482" t="s">
        <v>188</v>
      </c>
      <c r="I1007" s="537">
        <v>1</v>
      </c>
      <c r="J1007" s="526"/>
      <c r="K1007" s="333">
        <f t="shared" si="45"/>
        <v>360</v>
      </c>
      <c r="L1007" s="534">
        <v>200</v>
      </c>
      <c r="M1007" s="540">
        <v>160</v>
      </c>
      <c r="N1007" s="247" t="e">
        <f>IF(L1007="nio",0,IF(L1007&gt;0,L1007*I1007/P1007,0))*VLOOKUP(B1007,'2-Kosten per locatie'!$A$14:$C$31,3,FALSE)</f>
        <v>#DIV/0!</v>
      </c>
      <c r="O1007" s="247" t="e">
        <f>IF(M1007&gt;0,M1007*I1007/Q1007,0)*VLOOKUP(B1007,'2-Kosten per locatie'!$A$14:$C$31,3,FALSE)</f>
        <v>#DIV/0!</v>
      </c>
      <c r="P1007" s="334">
        <f>IF(L1007="nio",0,IF(L1007&gt;0,VLOOKUP(F1007,'3-Productie normen'!A:O,VLOOKUP(L1007,'3-Productie normen'!$B$38:$C$48,2,FALSE),FALSE)))</f>
        <v>0</v>
      </c>
      <c r="Q1007" s="334">
        <f t="shared" si="46"/>
        <v>0</v>
      </c>
      <c r="R1007" s="335" t="str">
        <f>VLOOKUP(F1007,'3-Productie normen'!A:P,16,FALSE)</f>
        <v>S</v>
      </c>
      <c r="S1007" s="335"/>
      <c r="U1007" s="336">
        <f t="shared" si="47"/>
        <v>360</v>
      </c>
      <c r="V1007" s="2"/>
    </row>
    <row r="1008" spans="1:22" ht="14.1" customHeight="1">
      <c r="A1008" s="75">
        <v>1008</v>
      </c>
      <c r="B1008" s="72" t="s">
        <v>49</v>
      </c>
      <c r="C1008" s="539" t="s">
        <v>267</v>
      </c>
      <c r="D1008" s="415" t="s">
        <v>1391</v>
      </c>
      <c r="E1008" s="72" t="s">
        <v>186</v>
      </c>
      <c r="F1008" s="72" t="s">
        <v>106</v>
      </c>
      <c r="G1008" s="72" t="s">
        <v>1252</v>
      </c>
      <c r="H1008" s="482" t="s">
        <v>188</v>
      </c>
      <c r="I1008" s="537">
        <v>1</v>
      </c>
      <c r="J1008" s="526"/>
      <c r="K1008" s="333">
        <f t="shared" si="45"/>
        <v>360</v>
      </c>
      <c r="L1008" s="534">
        <v>200</v>
      </c>
      <c r="M1008" s="540">
        <v>160</v>
      </c>
      <c r="N1008" s="247" t="e">
        <f>IF(L1008="nio",0,IF(L1008&gt;0,L1008*I1008/P1008,0))*VLOOKUP(B1008,'2-Kosten per locatie'!$A$14:$C$31,3,FALSE)</f>
        <v>#DIV/0!</v>
      </c>
      <c r="O1008" s="247" t="e">
        <f>IF(M1008&gt;0,M1008*I1008/Q1008,0)*VLOOKUP(B1008,'2-Kosten per locatie'!$A$14:$C$31,3,FALSE)</f>
        <v>#DIV/0!</v>
      </c>
      <c r="P1008" s="334">
        <f>IF(L1008="nio",0,IF(L1008&gt;0,VLOOKUP(F1008,'3-Productie normen'!A:O,VLOOKUP(L1008,'3-Productie normen'!$B$38:$C$48,2,FALSE),FALSE)))</f>
        <v>0</v>
      </c>
      <c r="Q1008" s="334">
        <f t="shared" si="46"/>
        <v>0</v>
      </c>
      <c r="R1008" s="335" t="str">
        <f>VLOOKUP(F1008,'3-Productie normen'!A:P,16,FALSE)</f>
        <v>S</v>
      </c>
      <c r="S1008" s="335"/>
      <c r="U1008" s="336">
        <f t="shared" si="47"/>
        <v>360</v>
      </c>
      <c r="V1008" s="2"/>
    </row>
    <row r="1009" spans="1:22" ht="14.1" customHeight="1">
      <c r="A1009" s="75">
        <v>1009</v>
      </c>
      <c r="B1009" s="72" t="s">
        <v>49</v>
      </c>
      <c r="C1009" s="539" t="s">
        <v>267</v>
      </c>
      <c r="D1009" s="415" t="s">
        <v>1392</v>
      </c>
      <c r="E1009" s="72" t="s">
        <v>147</v>
      </c>
      <c r="F1009" s="300" t="s">
        <v>111</v>
      </c>
      <c r="G1009" s="72" t="s">
        <v>1254</v>
      </c>
      <c r="H1009" s="482" t="s">
        <v>197</v>
      </c>
      <c r="I1009" s="537">
        <v>1.2</v>
      </c>
      <c r="J1009" s="526"/>
      <c r="K1009" s="333">
        <f t="shared" si="45"/>
        <v>0</v>
      </c>
      <c r="L1009" s="534" t="s">
        <v>148</v>
      </c>
      <c r="M1009" s="534"/>
      <c r="N1009" s="247">
        <f>IF(L1009="nio",0,IF(L1009&gt;0,L1009*I1009/P1009,0))*VLOOKUP(B1009,'2-Kosten per locatie'!$A$14:$C$31,3,FALSE)</f>
        <v>0</v>
      </c>
      <c r="O1009" s="247">
        <f>IF(M1009&gt;0,M1009*I1009/Q1009,0)*VLOOKUP(B1009,'2-Kosten per locatie'!$A$14:$C$31,3,FALSE)</f>
        <v>0</v>
      </c>
      <c r="P1009" s="334">
        <f>IF(L1009="nio",0,IF(L1009&gt;0,VLOOKUP(F1009,'3-Productie normen'!A:O,VLOOKUP(L1009,'3-Productie normen'!$B$38:$C$48,2,FALSE),FALSE)))</f>
        <v>0</v>
      </c>
      <c r="Q1009" s="334">
        <f t="shared" si="46"/>
        <v>0</v>
      </c>
      <c r="R1009" s="335" t="str">
        <f>VLOOKUP(F1009,'3-Productie normen'!A:P,16,FALSE)</f>
        <v>nvt</v>
      </c>
      <c r="S1009" s="335"/>
      <c r="U1009" s="336">
        <f t="shared" si="47"/>
        <v>0</v>
      </c>
      <c r="V1009" s="2"/>
    </row>
    <row r="1010" spans="1:22" ht="14.1" customHeight="1">
      <c r="A1010" s="75">
        <v>1010</v>
      </c>
      <c r="B1010" s="72" t="s">
        <v>49</v>
      </c>
      <c r="C1010" s="539" t="s">
        <v>267</v>
      </c>
      <c r="D1010" s="415" t="s">
        <v>1393</v>
      </c>
      <c r="E1010" s="72" t="s">
        <v>1279</v>
      </c>
      <c r="F1010" s="300" t="s">
        <v>111</v>
      </c>
      <c r="G1010" s="72" t="s">
        <v>1254</v>
      </c>
      <c r="H1010" s="482" t="s">
        <v>197</v>
      </c>
      <c r="I1010" s="537">
        <v>1</v>
      </c>
      <c r="J1010" s="526"/>
      <c r="K1010" s="333">
        <f t="shared" si="45"/>
        <v>0</v>
      </c>
      <c r="L1010" s="534" t="s">
        <v>148</v>
      </c>
      <c r="M1010" s="534"/>
      <c r="N1010" s="247">
        <f>IF(L1010="nio",0,IF(L1010&gt;0,L1010*I1010/P1010,0))*VLOOKUP(B1010,'2-Kosten per locatie'!$A$14:$C$31,3,FALSE)</f>
        <v>0</v>
      </c>
      <c r="O1010" s="247">
        <f>IF(M1010&gt;0,M1010*I1010/Q1010,0)*VLOOKUP(B1010,'2-Kosten per locatie'!$A$14:$C$31,3,FALSE)</f>
        <v>0</v>
      </c>
      <c r="P1010" s="334">
        <f>IF(L1010="nio",0,IF(L1010&gt;0,VLOOKUP(F1010,'3-Productie normen'!A:O,VLOOKUP(L1010,'3-Productie normen'!$B$38:$C$48,2,FALSE),FALSE)))</f>
        <v>0</v>
      </c>
      <c r="Q1010" s="334">
        <f t="shared" si="46"/>
        <v>0</v>
      </c>
      <c r="R1010" s="335" t="str">
        <f>VLOOKUP(F1010,'3-Productie normen'!A:P,16,FALSE)</f>
        <v>nvt</v>
      </c>
      <c r="S1010" s="335"/>
      <c r="U1010" s="336">
        <f t="shared" si="47"/>
        <v>0</v>
      </c>
      <c r="V1010" s="2"/>
    </row>
    <row r="1011" spans="1:22" ht="14.1" customHeight="1">
      <c r="A1011" s="75">
        <v>1011</v>
      </c>
      <c r="B1011" s="72" t="s">
        <v>49</v>
      </c>
      <c r="C1011" s="539" t="s">
        <v>267</v>
      </c>
      <c r="D1011" s="415" t="s">
        <v>1394</v>
      </c>
      <c r="E1011" s="72" t="s">
        <v>138</v>
      </c>
      <c r="F1011" s="72" t="s">
        <v>100</v>
      </c>
      <c r="G1011" s="72" t="s">
        <v>312</v>
      </c>
      <c r="H1011" s="482" t="s">
        <v>139</v>
      </c>
      <c r="I1011" s="537">
        <v>53.1</v>
      </c>
      <c r="J1011" s="526"/>
      <c r="K1011" s="333">
        <f t="shared" si="45"/>
        <v>200</v>
      </c>
      <c r="L1011" s="534">
        <v>200</v>
      </c>
      <c r="M1011" s="540"/>
      <c r="N1011" s="247" t="e">
        <f>IF(L1011="nio",0,IF(L1011&gt;0,L1011*I1011/P1011,0))*VLOOKUP(B1011,'2-Kosten per locatie'!$A$14:$C$31,3,FALSE)</f>
        <v>#DIV/0!</v>
      </c>
      <c r="O1011" s="247">
        <f>IF(M1011&gt;0,M1011*I1011/Q1011,0)*VLOOKUP(B1011,'2-Kosten per locatie'!$A$14:$C$31,3,FALSE)</f>
        <v>0</v>
      </c>
      <c r="P1011" s="334">
        <f>IF(L1011="nio",0,IF(L1011&gt;0,VLOOKUP(F1011,'3-Productie normen'!A:O,VLOOKUP(L1011,'3-Productie normen'!$B$38:$C$48,2,FALSE),FALSE)))</f>
        <v>0</v>
      </c>
      <c r="Q1011" s="334">
        <f t="shared" si="46"/>
        <v>0</v>
      </c>
      <c r="R1011" s="335" t="str">
        <f>VLOOKUP(F1011,'3-Productie normen'!A:P,16,FALSE)</f>
        <v>L</v>
      </c>
      <c r="S1011" s="335"/>
      <c r="U1011" s="336">
        <f t="shared" si="47"/>
        <v>10620</v>
      </c>
      <c r="V1011" s="2"/>
    </row>
    <row r="1012" spans="1:22" ht="14.1" customHeight="1">
      <c r="A1012" s="75">
        <v>1012</v>
      </c>
      <c r="B1012" s="72" t="s">
        <v>49</v>
      </c>
      <c r="C1012" s="539" t="s">
        <v>267</v>
      </c>
      <c r="D1012" s="415" t="s">
        <v>1395</v>
      </c>
      <c r="E1012" s="72" t="s">
        <v>1396</v>
      </c>
      <c r="F1012" s="72" t="s">
        <v>97</v>
      </c>
      <c r="G1012" s="72" t="s">
        <v>312</v>
      </c>
      <c r="H1012" s="482" t="s">
        <v>139</v>
      </c>
      <c r="I1012" s="537">
        <v>158.1</v>
      </c>
      <c r="J1012" s="526"/>
      <c r="K1012" s="333">
        <f t="shared" si="45"/>
        <v>200</v>
      </c>
      <c r="L1012" s="534">
        <v>200</v>
      </c>
      <c r="M1012" s="540"/>
      <c r="N1012" s="247" t="e">
        <f>IF(L1012="nio",0,IF(L1012&gt;0,L1012*I1012/P1012,0))*VLOOKUP(B1012,'2-Kosten per locatie'!$A$14:$C$31,3,FALSE)</f>
        <v>#DIV/0!</v>
      </c>
      <c r="O1012" s="247">
        <f>IF(M1012&gt;0,M1012*I1012/Q1012,0)*VLOOKUP(B1012,'2-Kosten per locatie'!$A$14:$C$31,3,FALSE)</f>
        <v>0</v>
      </c>
      <c r="P1012" s="334">
        <f>IF(L1012="nio",0,IF(L1012&gt;0,VLOOKUP(F1012,'3-Productie normen'!A:O,VLOOKUP(L1012,'3-Productie normen'!$B$38:$C$48,2,FALSE),FALSE)))</f>
        <v>0</v>
      </c>
      <c r="Q1012" s="334">
        <f t="shared" si="46"/>
        <v>0</v>
      </c>
      <c r="R1012" s="335" t="str">
        <f>VLOOKUP(F1012,'3-Productie normen'!A:P,16,FALSE)</f>
        <v>V</v>
      </c>
      <c r="S1012" s="335"/>
      <c r="U1012" s="336">
        <f t="shared" si="47"/>
        <v>31620</v>
      </c>
      <c r="V1012" s="2"/>
    </row>
    <row r="1013" spans="1:22" ht="14.1" customHeight="1">
      <c r="A1013" s="75">
        <v>1013</v>
      </c>
      <c r="B1013" s="72" t="s">
        <v>49</v>
      </c>
      <c r="C1013" s="539" t="s">
        <v>267</v>
      </c>
      <c r="D1013" s="415" t="s">
        <v>1397</v>
      </c>
      <c r="E1013" s="72" t="s">
        <v>199</v>
      </c>
      <c r="F1013" s="72" t="s">
        <v>97</v>
      </c>
      <c r="G1013" s="72" t="s">
        <v>139</v>
      </c>
      <c r="H1013" s="482" t="s">
        <v>139</v>
      </c>
      <c r="I1013" s="537">
        <v>23.8</v>
      </c>
      <c r="J1013" s="526"/>
      <c r="K1013" s="333">
        <f t="shared" si="45"/>
        <v>200</v>
      </c>
      <c r="L1013" s="534">
        <v>200</v>
      </c>
      <c r="M1013" s="540"/>
      <c r="N1013" s="247" t="e">
        <f>IF(L1013="nio",0,IF(L1013&gt;0,L1013*I1013/P1013,0))*VLOOKUP(B1013,'2-Kosten per locatie'!$A$14:$C$31,3,FALSE)</f>
        <v>#DIV/0!</v>
      </c>
      <c r="O1013" s="247">
        <f>IF(M1013&gt;0,M1013*I1013/Q1013,0)*VLOOKUP(B1013,'2-Kosten per locatie'!$A$14:$C$31,3,FALSE)</f>
        <v>0</v>
      </c>
      <c r="P1013" s="334">
        <f>IF(L1013="nio",0,IF(L1013&gt;0,VLOOKUP(F1013,'3-Productie normen'!A:O,VLOOKUP(L1013,'3-Productie normen'!$B$38:$C$48,2,FALSE),FALSE)))</f>
        <v>0</v>
      </c>
      <c r="Q1013" s="334">
        <f t="shared" si="46"/>
        <v>0</v>
      </c>
      <c r="R1013" s="335" t="str">
        <f>VLOOKUP(F1013,'3-Productie normen'!A:P,16,FALSE)</f>
        <v>V</v>
      </c>
      <c r="S1013" s="335"/>
      <c r="U1013" s="336">
        <f t="shared" si="47"/>
        <v>4760</v>
      </c>
      <c r="V1013" s="2"/>
    </row>
    <row r="1014" spans="1:22" ht="14.1" customHeight="1">
      <c r="A1014" s="75">
        <v>1014</v>
      </c>
      <c r="B1014" s="72" t="s">
        <v>49</v>
      </c>
      <c r="C1014" s="539" t="s">
        <v>267</v>
      </c>
      <c r="D1014" s="415" t="s">
        <v>1398</v>
      </c>
      <c r="E1014" s="72" t="s">
        <v>1399</v>
      </c>
      <c r="F1014" s="300" t="s">
        <v>100</v>
      </c>
      <c r="G1014" s="72" t="s">
        <v>1400</v>
      </c>
      <c r="H1014" s="482" t="s">
        <v>238</v>
      </c>
      <c r="I1014" s="537">
        <v>78.599999999999994</v>
      </c>
      <c r="J1014" s="526"/>
      <c r="K1014" s="333">
        <f t="shared" si="45"/>
        <v>200</v>
      </c>
      <c r="L1014" s="534">
        <v>200</v>
      </c>
      <c r="M1014" s="540"/>
      <c r="N1014" s="247" t="e">
        <f>IF(L1014="nio",0,IF(L1014&gt;0,L1014*I1014/P1014,0))*VLOOKUP(B1014,'2-Kosten per locatie'!$A$14:$C$31,3,FALSE)</f>
        <v>#DIV/0!</v>
      </c>
      <c r="O1014" s="247">
        <f>IF(M1014&gt;0,M1014*I1014/Q1014,0)*VLOOKUP(B1014,'2-Kosten per locatie'!$A$14:$C$31,3,FALSE)</f>
        <v>0</v>
      </c>
      <c r="P1014" s="334">
        <f>IF(L1014="nio",0,IF(L1014&gt;0,VLOOKUP(F1014,'3-Productie normen'!A:O,VLOOKUP(L1014,'3-Productie normen'!$B$38:$C$48,2,FALSE),FALSE)))</f>
        <v>0</v>
      </c>
      <c r="Q1014" s="334">
        <f t="shared" si="46"/>
        <v>0</v>
      </c>
      <c r="R1014" s="335" t="str">
        <f>VLOOKUP(F1014,'3-Productie normen'!A:P,16,FALSE)</f>
        <v>L</v>
      </c>
      <c r="S1014" s="335"/>
      <c r="U1014" s="336">
        <f t="shared" si="47"/>
        <v>15719.999999999998</v>
      </c>
      <c r="V1014" s="2"/>
    </row>
    <row r="1015" spans="1:22" ht="14.1" customHeight="1">
      <c r="A1015" s="75">
        <v>1015</v>
      </c>
      <c r="B1015" s="72" t="s">
        <v>49</v>
      </c>
      <c r="C1015" s="539" t="s">
        <v>267</v>
      </c>
      <c r="D1015" s="415" t="s">
        <v>1401</v>
      </c>
      <c r="E1015" s="72" t="s">
        <v>1402</v>
      </c>
      <c r="F1015" s="488" t="s">
        <v>97</v>
      </c>
      <c r="G1015" s="72" t="s">
        <v>1400</v>
      </c>
      <c r="H1015" s="482" t="s">
        <v>238</v>
      </c>
      <c r="I1015" s="537">
        <v>3.7</v>
      </c>
      <c r="J1015" s="526"/>
      <c r="K1015" s="333">
        <f t="shared" si="45"/>
        <v>200</v>
      </c>
      <c r="L1015" s="534">
        <v>200</v>
      </c>
      <c r="M1015" s="540"/>
      <c r="N1015" s="247" t="e">
        <f>IF(L1015="nio",0,IF(L1015&gt;0,L1015*I1015/P1015,0))*VLOOKUP(B1015,'2-Kosten per locatie'!$A$14:$C$31,3,FALSE)</f>
        <v>#DIV/0!</v>
      </c>
      <c r="O1015" s="247">
        <f>IF(M1015&gt;0,M1015*I1015/Q1015,0)*VLOOKUP(B1015,'2-Kosten per locatie'!$A$14:$C$31,3,FALSE)</f>
        <v>0</v>
      </c>
      <c r="P1015" s="334">
        <f>IF(L1015="nio",0,IF(L1015&gt;0,VLOOKUP(F1015,'3-Productie normen'!A:O,VLOOKUP(L1015,'3-Productie normen'!$B$38:$C$48,2,FALSE),FALSE)))</f>
        <v>0</v>
      </c>
      <c r="Q1015" s="334">
        <f t="shared" si="46"/>
        <v>0</v>
      </c>
      <c r="R1015" s="335" t="str">
        <f>VLOOKUP(F1015,'3-Productie normen'!A:P,16,FALSE)</f>
        <v>V</v>
      </c>
      <c r="S1015" s="335"/>
      <c r="U1015" s="336">
        <f t="shared" si="47"/>
        <v>740</v>
      </c>
      <c r="V1015" s="2"/>
    </row>
    <row r="1016" spans="1:22" ht="14.1" customHeight="1">
      <c r="A1016" s="75">
        <v>1016</v>
      </c>
      <c r="B1016" s="72" t="s">
        <v>49</v>
      </c>
      <c r="C1016" s="539" t="s">
        <v>267</v>
      </c>
      <c r="D1016" s="415" t="s">
        <v>1403</v>
      </c>
      <c r="E1016" s="72" t="s">
        <v>171</v>
      </c>
      <c r="F1016" s="72" t="s">
        <v>88</v>
      </c>
      <c r="G1016" s="72" t="s">
        <v>312</v>
      </c>
      <c r="H1016" s="482" t="s">
        <v>139</v>
      </c>
      <c r="I1016" s="537">
        <v>105.6</v>
      </c>
      <c r="J1016" s="526"/>
      <c r="K1016" s="333">
        <f t="shared" si="45"/>
        <v>120</v>
      </c>
      <c r="L1016" s="534">
        <v>120</v>
      </c>
      <c r="M1016" s="540"/>
      <c r="N1016" s="247" t="e">
        <f>IF(L1016="nio",0,IF(L1016&gt;0,L1016*I1016/P1016,0))*VLOOKUP(B1016,'2-Kosten per locatie'!$A$14:$C$31,3,FALSE)</f>
        <v>#DIV/0!</v>
      </c>
      <c r="O1016" s="247">
        <f>IF(M1016&gt;0,M1016*I1016/Q1016,0)*VLOOKUP(B1016,'2-Kosten per locatie'!$A$14:$C$31,3,FALSE)</f>
        <v>0</v>
      </c>
      <c r="P1016" s="334">
        <f>IF(L1016="nio",0,IF(L1016&gt;0,VLOOKUP(F1016,'3-Productie normen'!A:O,VLOOKUP(L1016,'3-Productie normen'!$B$38:$C$48,2,FALSE),FALSE)))</f>
        <v>0</v>
      </c>
      <c r="Q1016" s="334">
        <f t="shared" si="46"/>
        <v>0</v>
      </c>
      <c r="R1016" s="335" t="str">
        <f>VLOOKUP(F1016,'3-Productie normen'!A:P,16,FALSE)</f>
        <v>B</v>
      </c>
      <c r="S1016" s="335"/>
      <c r="U1016" s="336">
        <f t="shared" si="47"/>
        <v>12672</v>
      </c>
      <c r="V1016" s="2"/>
    </row>
    <row r="1017" spans="1:22" ht="14.1" customHeight="1">
      <c r="A1017" s="75">
        <v>1017</v>
      </c>
      <c r="B1017" s="72" t="s">
        <v>49</v>
      </c>
      <c r="C1017" s="539" t="s">
        <v>267</v>
      </c>
      <c r="D1017" s="415" t="s">
        <v>1404</v>
      </c>
      <c r="E1017" s="72" t="s">
        <v>1356</v>
      </c>
      <c r="F1017" s="72" t="s">
        <v>100</v>
      </c>
      <c r="G1017" s="72" t="s">
        <v>312</v>
      </c>
      <c r="H1017" s="482" t="s">
        <v>139</v>
      </c>
      <c r="I1017" s="537">
        <v>4.4000000000000004</v>
      </c>
      <c r="J1017" s="526"/>
      <c r="K1017" s="333">
        <f t="shared" si="45"/>
        <v>200</v>
      </c>
      <c r="L1017" s="534">
        <v>200</v>
      </c>
      <c r="M1017" s="540"/>
      <c r="N1017" s="247" t="e">
        <f>IF(L1017="nio",0,IF(L1017&gt;0,L1017*I1017/P1017,0))*VLOOKUP(B1017,'2-Kosten per locatie'!$A$14:$C$31,3,FALSE)</f>
        <v>#DIV/0!</v>
      </c>
      <c r="O1017" s="247">
        <f>IF(M1017&gt;0,M1017*I1017/Q1017,0)*VLOOKUP(B1017,'2-Kosten per locatie'!$A$14:$C$31,3,FALSE)</f>
        <v>0</v>
      </c>
      <c r="P1017" s="334">
        <f>IF(L1017="nio",0,IF(L1017&gt;0,VLOOKUP(F1017,'3-Productie normen'!A:O,VLOOKUP(L1017,'3-Productie normen'!$B$38:$C$48,2,FALSE),FALSE)))</f>
        <v>0</v>
      </c>
      <c r="Q1017" s="334">
        <f t="shared" si="46"/>
        <v>0</v>
      </c>
      <c r="R1017" s="335" t="str">
        <f>VLOOKUP(F1017,'3-Productie normen'!A:P,16,FALSE)</f>
        <v>L</v>
      </c>
      <c r="S1017" s="335"/>
      <c r="U1017" s="336">
        <f t="shared" si="47"/>
        <v>880.00000000000011</v>
      </c>
      <c r="V1017" s="2"/>
    </row>
    <row r="1018" spans="1:22" ht="14.1" customHeight="1">
      <c r="A1018" s="75">
        <v>1018</v>
      </c>
      <c r="B1018" s="72" t="s">
        <v>49</v>
      </c>
      <c r="C1018" s="539" t="s">
        <v>267</v>
      </c>
      <c r="D1018" s="415" t="s">
        <v>1405</v>
      </c>
      <c r="E1018" s="72" t="s">
        <v>1356</v>
      </c>
      <c r="F1018" s="72" t="s">
        <v>100</v>
      </c>
      <c r="G1018" s="72" t="s">
        <v>312</v>
      </c>
      <c r="H1018" s="482" t="s">
        <v>139</v>
      </c>
      <c r="I1018" s="537">
        <v>3.5</v>
      </c>
      <c r="J1018" s="526"/>
      <c r="K1018" s="333">
        <f t="shared" si="45"/>
        <v>200</v>
      </c>
      <c r="L1018" s="534">
        <v>200</v>
      </c>
      <c r="M1018" s="540"/>
      <c r="N1018" s="247" t="e">
        <f>IF(L1018="nio",0,IF(L1018&gt;0,L1018*I1018/P1018,0))*VLOOKUP(B1018,'2-Kosten per locatie'!$A$14:$C$31,3,FALSE)</f>
        <v>#DIV/0!</v>
      </c>
      <c r="O1018" s="247">
        <f>IF(M1018&gt;0,M1018*I1018/Q1018,0)*VLOOKUP(B1018,'2-Kosten per locatie'!$A$14:$C$31,3,FALSE)</f>
        <v>0</v>
      </c>
      <c r="P1018" s="334">
        <f>IF(L1018="nio",0,IF(L1018&gt;0,VLOOKUP(F1018,'3-Productie normen'!A:O,VLOOKUP(L1018,'3-Productie normen'!$B$38:$C$48,2,FALSE),FALSE)))</f>
        <v>0</v>
      </c>
      <c r="Q1018" s="334">
        <f t="shared" si="46"/>
        <v>0</v>
      </c>
      <c r="R1018" s="335" t="str">
        <f>VLOOKUP(F1018,'3-Productie normen'!A:P,16,FALSE)</f>
        <v>L</v>
      </c>
      <c r="S1018" s="335"/>
      <c r="U1018" s="336">
        <f t="shared" si="47"/>
        <v>700</v>
      </c>
      <c r="V1018" s="2"/>
    </row>
    <row r="1019" spans="1:22" ht="14.1" customHeight="1">
      <c r="A1019" s="75">
        <v>1019</v>
      </c>
      <c r="B1019" s="72" t="s">
        <v>49</v>
      </c>
      <c r="C1019" s="539" t="s">
        <v>267</v>
      </c>
      <c r="D1019" s="415" t="s">
        <v>1406</v>
      </c>
      <c r="E1019" s="72" t="s">
        <v>1356</v>
      </c>
      <c r="F1019" s="72" t="s">
        <v>100</v>
      </c>
      <c r="G1019" s="72" t="s">
        <v>312</v>
      </c>
      <c r="H1019" s="482" t="s">
        <v>139</v>
      </c>
      <c r="I1019" s="537">
        <v>3.5</v>
      </c>
      <c r="J1019" s="526"/>
      <c r="K1019" s="333">
        <f t="shared" si="45"/>
        <v>200</v>
      </c>
      <c r="L1019" s="534">
        <v>200</v>
      </c>
      <c r="M1019" s="540"/>
      <c r="N1019" s="247" t="e">
        <f>IF(L1019="nio",0,IF(L1019&gt;0,L1019*I1019/P1019,0))*VLOOKUP(B1019,'2-Kosten per locatie'!$A$14:$C$31,3,FALSE)</f>
        <v>#DIV/0!</v>
      </c>
      <c r="O1019" s="247">
        <f>IF(M1019&gt;0,M1019*I1019/Q1019,0)*VLOOKUP(B1019,'2-Kosten per locatie'!$A$14:$C$31,3,FALSE)</f>
        <v>0</v>
      </c>
      <c r="P1019" s="334">
        <f>IF(L1019="nio",0,IF(L1019&gt;0,VLOOKUP(F1019,'3-Productie normen'!A:O,VLOOKUP(L1019,'3-Productie normen'!$B$38:$C$48,2,FALSE),FALSE)))</f>
        <v>0</v>
      </c>
      <c r="Q1019" s="334">
        <f t="shared" si="46"/>
        <v>0</v>
      </c>
      <c r="R1019" s="335" t="str">
        <f>VLOOKUP(F1019,'3-Productie normen'!A:P,16,FALSE)</f>
        <v>L</v>
      </c>
      <c r="S1019" s="335"/>
      <c r="U1019" s="336">
        <f t="shared" si="47"/>
        <v>700</v>
      </c>
      <c r="V1019" s="2"/>
    </row>
    <row r="1020" spans="1:22" ht="14.1" customHeight="1">
      <c r="A1020" s="75">
        <v>1020</v>
      </c>
      <c r="B1020" s="72" t="s">
        <v>49</v>
      </c>
      <c r="C1020" s="539" t="s">
        <v>267</v>
      </c>
      <c r="D1020" s="415" t="s">
        <v>1407</v>
      </c>
      <c r="E1020" s="72" t="s">
        <v>1377</v>
      </c>
      <c r="F1020" s="485" t="s">
        <v>110</v>
      </c>
      <c r="G1020" s="72" t="s">
        <v>312</v>
      </c>
      <c r="H1020" s="482" t="s">
        <v>139</v>
      </c>
      <c r="I1020" s="537">
        <v>6.5</v>
      </c>
      <c r="J1020" s="526"/>
      <c r="K1020" s="333">
        <f t="shared" si="45"/>
        <v>200</v>
      </c>
      <c r="L1020" s="534">
        <v>200</v>
      </c>
      <c r="M1020" s="540"/>
      <c r="N1020" s="247" t="e">
        <f>IF(L1020="nio",0,IF(L1020&gt;0,L1020*I1020/P1020,0))*VLOOKUP(B1020,'2-Kosten per locatie'!$A$14:$C$31,3,FALSE)</f>
        <v>#DIV/0!</v>
      </c>
      <c r="O1020" s="247">
        <f>IF(M1020&gt;0,M1020*I1020/Q1020,0)*VLOOKUP(B1020,'2-Kosten per locatie'!$A$14:$C$31,3,FALSE)</f>
        <v>0</v>
      </c>
      <c r="P1020" s="334">
        <f>IF(L1020="nio",0,IF(L1020&gt;0,VLOOKUP(F1020,'3-Productie normen'!A:O,VLOOKUP(L1020,'3-Productie normen'!$B$38:$C$48,2,FALSE),FALSE)))</f>
        <v>0</v>
      </c>
      <c r="Q1020" s="334">
        <f t="shared" si="46"/>
        <v>0</v>
      </c>
      <c r="R1020" s="335" t="str">
        <f>VLOOKUP(F1020,'3-Productie normen'!A:P,16,FALSE)</f>
        <v>B</v>
      </c>
      <c r="S1020" s="335"/>
      <c r="U1020" s="336">
        <f t="shared" si="47"/>
        <v>1300</v>
      </c>
      <c r="V1020" s="2"/>
    </row>
    <row r="1021" spans="1:22" ht="14.1" customHeight="1">
      <c r="A1021" s="75">
        <v>1021</v>
      </c>
      <c r="B1021" s="72" t="s">
        <v>49</v>
      </c>
      <c r="C1021" s="539" t="s">
        <v>267</v>
      </c>
      <c r="D1021" s="415" t="s">
        <v>1408</v>
      </c>
      <c r="E1021" s="72" t="s">
        <v>1409</v>
      </c>
      <c r="F1021" s="300" t="s">
        <v>88</v>
      </c>
      <c r="G1021" s="72" t="s">
        <v>312</v>
      </c>
      <c r="H1021" s="482" t="s">
        <v>139</v>
      </c>
      <c r="I1021" s="537">
        <v>52.7</v>
      </c>
      <c r="J1021" s="526"/>
      <c r="K1021" s="333">
        <f t="shared" si="45"/>
        <v>120</v>
      </c>
      <c r="L1021" s="534">
        <v>120</v>
      </c>
      <c r="M1021" s="540"/>
      <c r="N1021" s="247" t="e">
        <f>IF(L1021="nio",0,IF(L1021&gt;0,L1021*I1021/P1021,0))*VLOOKUP(B1021,'2-Kosten per locatie'!$A$14:$C$31,3,FALSE)</f>
        <v>#DIV/0!</v>
      </c>
      <c r="O1021" s="247">
        <f>IF(M1021&gt;0,M1021*I1021/Q1021,0)*VLOOKUP(B1021,'2-Kosten per locatie'!$A$14:$C$31,3,FALSE)</f>
        <v>0</v>
      </c>
      <c r="P1021" s="334">
        <f>IF(L1021="nio",0,IF(L1021&gt;0,VLOOKUP(F1021,'3-Productie normen'!A:O,VLOOKUP(L1021,'3-Productie normen'!$B$38:$C$48,2,FALSE),FALSE)))</f>
        <v>0</v>
      </c>
      <c r="Q1021" s="334">
        <f t="shared" si="46"/>
        <v>0</v>
      </c>
      <c r="R1021" s="335" t="str">
        <f>VLOOKUP(F1021,'3-Productie normen'!A:P,16,FALSE)</f>
        <v>B</v>
      </c>
      <c r="S1021" s="335"/>
      <c r="U1021" s="336">
        <f t="shared" si="47"/>
        <v>6324</v>
      </c>
      <c r="V1021" s="2"/>
    </row>
    <row r="1022" spans="1:22" ht="14.1" customHeight="1">
      <c r="A1022" s="75">
        <v>1022</v>
      </c>
      <c r="B1022" s="72" t="s">
        <v>49</v>
      </c>
      <c r="C1022" s="539" t="s">
        <v>267</v>
      </c>
      <c r="D1022" s="415" t="s">
        <v>1410</v>
      </c>
      <c r="E1022" s="72" t="s">
        <v>199</v>
      </c>
      <c r="F1022" s="72" t="s">
        <v>97</v>
      </c>
      <c r="G1022" s="72" t="s">
        <v>312</v>
      </c>
      <c r="H1022" s="482" t="s">
        <v>139</v>
      </c>
      <c r="I1022" s="537">
        <v>9.1999999999999993</v>
      </c>
      <c r="J1022" s="526"/>
      <c r="K1022" s="333">
        <f t="shared" si="45"/>
        <v>200</v>
      </c>
      <c r="L1022" s="534">
        <v>200</v>
      </c>
      <c r="M1022" s="540"/>
      <c r="N1022" s="247" t="e">
        <f>IF(L1022="nio",0,IF(L1022&gt;0,L1022*I1022/P1022,0))*VLOOKUP(B1022,'2-Kosten per locatie'!$A$14:$C$31,3,FALSE)</f>
        <v>#DIV/0!</v>
      </c>
      <c r="O1022" s="247">
        <f>IF(M1022&gt;0,M1022*I1022/Q1022,0)*VLOOKUP(B1022,'2-Kosten per locatie'!$A$14:$C$31,3,FALSE)</f>
        <v>0</v>
      </c>
      <c r="P1022" s="334">
        <f>IF(L1022="nio",0,IF(L1022&gt;0,VLOOKUP(F1022,'3-Productie normen'!A:O,VLOOKUP(L1022,'3-Productie normen'!$B$38:$C$48,2,FALSE),FALSE)))</f>
        <v>0</v>
      </c>
      <c r="Q1022" s="334">
        <f t="shared" si="46"/>
        <v>0</v>
      </c>
      <c r="R1022" s="335" t="str">
        <f>VLOOKUP(F1022,'3-Productie normen'!A:P,16,FALSE)</f>
        <v>V</v>
      </c>
      <c r="S1022" s="335"/>
      <c r="U1022" s="336">
        <f t="shared" si="47"/>
        <v>1839.9999999999998</v>
      </c>
      <c r="V1022" s="2"/>
    </row>
    <row r="1023" spans="1:22" ht="14.1" customHeight="1">
      <c r="A1023" s="75">
        <v>1023</v>
      </c>
      <c r="B1023" s="72" t="s">
        <v>49</v>
      </c>
      <c r="C1023" s="539" t="s">
        <v>267</v>
      </c>
      <c r="D1023" s="415" t="s">
        <v>1411</v>
      </c>
      <c r="E1023" s="72" t="s">
        <v>1412</v>
      </c>
      <c r="F1023" s="300" t="s">
        <v>111</v>
      </c>
      <c r="G1023" s="72" t="s">
        <v>1252</v>
      </c>
      <c r="H1023" s="482" t="s">
        <v>197</v>
      </c>
      <c r="I1023" s="537">
        <v>4.4000000000000004</v>
      </c>
      <c r="J1023" s="526"/>
      <c r="K1023" s="333">
        <f t="shared" si="45"/>
        <v>0</v>
      </c>
      <c r="L1023" s="534" t="s">
        <v>148</v>
      </c>
      <c r="M1023" s="540"/>
      <c r="N1023" s="247">
        <f>IF(L1023="nio",0,IF(L1023&gt;0,L1023*I1023/P1023,0))*VLOOKUP(B1023,'2-Kosten per locatie'!$A$14:$C$31,3,FALSE)</f>
        <v>0</v>
      </c>
      <c r="O1023" s="247">
        <f>IF(M1023&gt;0,M1023*I1023/Q1023,0)*VLOOKUP(B1023,'2-Kosten per locatie'!$A$14:$C$31,3,FALSE)</f>
        <v>0</v>
      </c>
      <c r="P1023" s="334">
        <f>IF(L1023="nio",0,IF(L1023&gt;0,VLOOKUP(F1023,'3-Productie normen'!A:O,VLOOKUP(L1023,'3-Productie normen'!$B$38:$C$48,2,FALSE),FALSE)))</f>
        <v>0</v>
      </c>
      <c r="Q1023" s="334">
        <f t="shared" si="46"/>
        <v>0</v>
      </c>
      <c r="R1023" s="335" t="str">
        <f>VLOOKUP(F1023,'3-Productie normen'!A:P,16,FALSE)</f>
        <v>nvt</v>
      </c>
      <c r="S1023" s="335"/>
      <c r="U1023" s="336">
        <f t="shared" si="47"/>
        <v>0</v>
      </c>
      <c r="V1023" s="2"/>
    </row>
    <row r="1024" spans="1:22" ht="14.1" customHeight="1">
      <c r="A1024" s="75">
        <v>1024</v>
      </c>
      <c r="B1024" s="72" t="s">
        <v>49</v>
      </c>
      <c r="C1024" s="539" t="s">
        <v>267</v>
      </c>
      <c r="D1024" s="415" t="s">
        <v>1413</v>
      </c>
      <c r="E1024" s="72" t="s">
        <v>1259</v>
      </c>
      <c r="F1024" s="72" t="s">
        <v>106</v>
      </c>
      <c r="G1024" s="72" t="s">
        <v>1252</v>
      </c>
      <c r="H1024" s="482" t="s">
        <v>188</v>
      </c>
      <c r="I1024" s="537">
        <v>14.3</v>
      </c>
      <c r="J1024" s="526"/>
      <c r="K1024" s="333">
        <f t="shared" si="45"/>
        <v>360</v>
      </c>
      <c r="L1024" s="534">
        <v>200</v>
      </c>
      <c r="M1024" s="540">
        <v>160</v>
      </c>
      <c r="N1024" s="247" t="e">
        <f>IF(L1024="nio",0,IF(L1024&gt;0,L1024*I1024/P1024,0))*VLOOKUP(B1024,'2-Kosten per locatie'!$A$14:$C$31,3,FALSE)</f>
        <v>#DIV/0!</v>
      </c>
      <c r="O1024" s="247" t="e">
        <f>IF(M1024&gt;0,M1024*I1024/Q1024,0)*VLOOKUP(B1024,'2-Kosten per locatie'!$A$14:$C$31,3,FALSE)</f>
        <v>#DIV/0!</v>
      </c>
      <c r="P1024" s="334">
        <f>IF(L1024="nio",0,IF(L1024&gt;0,VLOOKUP(F1024,'3-Productie normen'!A:O,VLOOKUP(L1024,'3-Productie normen'!$B$38:$C$48,2,FALSE),FALSE)))</f>
        <v>0</v>
      </c>
      <c r="Q1024" s="334">
        <f t="shared" si="46"/>
        <v>0</v>
      </c>
      <c r="R1024" s="335" t="str">
        <f>VLOOKUP(F1024,'3-Productie normen'!A:P,16,FALSE)</f>
        <v>S</v>
      </c>
      <c r="S1024" s="335"/>
      <c r="U1024" s="336">
        <f t="shared" si="47"/>
        <v>5148</v>
      </c>
      <c r="V1024" s="2"/>
    </row>
    <row r="1025" spans="1:22" ht="14.1" customHeight="1">
      <c r="A1025" s="75">
        <v>1025</v>
      </c>
      <c r="B1025" s="72" t="s">
        <v>49</v>
      </c>
      <c r="C1025" s="539" t="s">
        <v>267</v>
      </c>
      <c r="D1025" s="415" t="s">
        <v>1414</v>
      </c>
      <c r="E1025" s="72" t="s">
        <v>186</v>
      </c>
      <c r="F1025" s="300" t="s">
        <v>106</v>
      </c>
      <c r="G1025" s="72" t="s">
        <v>1252</v>
      </c>
      <c r="H1025" s="482" t="s">
        <v>188</v>
      </c>
      <c r="I1025" s="537">
        <v>1</v>
      </c>
      <c r="J1025" s="526"/>
      <c r="K1025" s="333">
        <f t="shared" si="45"/>
        <v>360</v>
      </c>
      <c r="L1025" s="534">
        <v>200</v>
      </c>
      <c r="M1025" s="540">
        <v>160</v>
      </c>
      <c r="N1025" s="247" t="e">
        <f>IF(L1025="nio",0,IF(L1025&gt;0,L1025*I1025/P1025,0))*VLOOKUP(B1025,'2-Kosten per locatie'!$A$14:$C$31,3,FALSE)</f>
        <v>#DIV/0!</v>
      </c>
      <c r="O1025" s="247" t="e">
        <f>IF(M1025&gt;0,M1025*I1025/Q1025,0)*VLOOKUP(B1025,'2-Kosten per locatie'!$A$14:$C$31,3,FALSE)</f>
        <v>#DIV/0!</v>
      </c>
      <c r="P1025" s="334">
        <f>IF(L1025="nio",0,IF(L1025&gt;0,VLOOKUP(F1025,'3-Productie normen'!A:O,VLOOKUP(L1025,'3-Productie normen'!$B$38:$C$48,2,FALSE),FALSE)))</f>
        <v>0</v>
      </c>
      <c r="Q1025" s="334">
        <f t="shared" si="46"/>
        <v>0</v>
      </c>
      <c r="R1025" s="335" t="str">
        <f>VLOOKUP(F1025,'3-Productie normen'!A:P,16,FALSE)</f>
        <v>S</v>
      </c>
      <c r="S1025" s="335"/>
      <c r="U1025" s="336">
        <f t="shared" si="47"/>
        <v>360</v>
      </c>
      <c r="V1025" s="2"/>
    </row>
    <row r="1026" spans="1:22" ht="14.1" customHeight="1">
      <c r="A1026" s="75">
        <v>1026</v>
      </c>
      <c r="B1026" s="72" t="s">
        <v>49</v>
      </c>
      <c r="C1026" s="539" t="s">
        <v>267</v>
      </c>
      <c r="D1026" s="415" t="s">
        <v>1415</v>
      </c>
      <c r="E1026" s="72" t="s">
        <v>186</v>
      </c>
      <c r="F1026" s="72" t="s">
        <v>106</v>
      </c>
      <c r="G1026" s="72" t="s">
        <v>1252</v>
      </c>
      <c r="H1026" s="482" t="s">
        <v>188</v>
      </c>
      <c r="I1026" s="537">
        <v>1</v>
      </c>
      <c r="J1026" s="526"/>
      <c r="K1026" s="333">
        <f t="shared" si="45"/>
        <v>360</v>
      </c>
      <c r="L1026" s="534">
        <v>200</v>
      </c>
      <c r="M1026" s="540">
        <v>160</v>
      </c>
      <c r="N1026" s="247" t="e">
        <f>IF(L1026="nio",0,IF(L1026&gt;0,L1026*I1026/P1026,0))*VLOOKUP(B1026,'2-Kosten per locatie'!$A$14:$C$31,3,FALSE)</f>
        <v>#DIV/0!</v>
      </c>
      <c r="O1026" s="247" t="e">
        <f>IF(M1026&gt;0,M1026*I1026/Q1026,0)*VLOOKUP(B1026,'2-Kosten per locatie'!$A$14:$C$31,3,FALSE)</f>
        <v>#DIV/0!</v>
      </c>
      <c r="P1026" s="334">
        <f>IF(L1026="nio",0,IF(L1026&gt;0,VLOOKUP(F1026,'3-Productie normen'!A:O,VLOOKUP(L1026,'3-Productie normen'!$B$38:$C$48,2,FALSE),FALSE)))</f>
        <v>0</v>
      </c>
      <c r="Q1026" s="334">
        <f t="shared" si="46"/>
        <v>0</v>
      </c>
      <c r="R1026" s="335" t="str">
        <f>VLOOKUP(F1026,'3-Productie normen'!A:P,16,FALSE)</f>
        <v>S</v>
      </c>
      <c r="S1026" s="335"/>
      <c r="U1026" s="336">
        <f t="shared" si="47"/>
        <v>360</v>
      </c>
      <c r="V1026" s="2"/>
    </row>
    <row r="1027" spans="1:22" ht="14.1" customHeight="1">
      <c r="A1027" s="75">
        <v>1027</v>
      </c>
      <c r="B1027" s="72" t="s">
        <v>49</v>
      </c>
      <c r="C1027" s="539" t="s">
        <v>267</v>
      </c>
      <c r="D1027" s="415" t="s">
        <v>1416</v>
      </c>
      <c r="E1027" s="72" t="s">
        <v>186</v>
      </c>
      <c r="F1027" s="300" t="s">
        <v>106</v>
      </c>
      <c r="G1027" s="72" t="s">
        <v>1252</v>
      </c>
      <c r="H1027" s="482" t="s">
        <v>188</v>
      </c>
      <c r="I1027" s="537">
        <v>1</v>
      </c>
      <c r="J1027" s="526"/>
      <c r="K1027" s="333">
        <f t="shared" si="45"/>
        <v>360</v>
      </c>
      <c r="L1027" s="534">
        <v>200</v>
      </c>
      <c r="M1027" s="540">
        <v>160</v>
      </c>
      <c r="N1027" s="247" t="e">
        <f>IF(L1027="nio",0,IF(L1027&gt;0,L1027*I1027/P1027,0))*VLOOKUP(B1027,'2-Kosten per locatie'!$A$14:$C$31,3,FALSE)</f>
        <v>#DIV/0!</v>
      </c>
      <c r="O1027" s="247" t="e">
        <f>IF(M1027&gt;0,M1027*I1027/Q1027,0)*VLOOKUP(B1027,'2-Kosten per locatie'!$A$14:$C$31,3,FALSE)</f>
        <v>#DIV/0!</v>
      </c>
      <c r="P1027" s="334">
        <f>IF(L1027="nio",0,IF(L1027&gt;0,VLOOKUP(F1027,'3-Productie normen'!A:O,VLOOKUP(L1027,'3-Productie normen'!$B$38:$C$48,2,FALSE),FALSE)))</f>
        <v>0</v>
      </c>
      <c r="Q1027" s="334">
        <f t="shared" si="46"/>
        <v>0</v>
      </c>
      <c r="R1027" s="335" t="str">
        <f>VLOOKUP(F1027,'3-Productie normen'!A:P,16,FALSE)</f>
        <v>S</v>
      </c>
      <c r="S1027" s="335"/>
      <c r="U1027" s="336">
        <f t="shared" si="47"/>
        <v>360</v>
      </c>
      <c r="V1027" s="2"/>
    </row>
    <row r="1028" spans="1:22" ht="14.1" customHeight="1">
      <c r="A1028" s="75">
        <v>1028</v>
      </c>
      <c r="B1028" s="72" t="s">
        <v>49</v>
      </c>
      <c r="C1028" s="539" t="s">
        <v>267</v>
      </c>
      <c r="D1028" s="415" t="s">
        <v>1417</v>
      </c>
      <c r="E1028" s="72" t="s">
        <v>186</v>
      </c>
      <c r="F1028" s="300" t="s">
        <v>106</v>
      </c>
      <c r="G1028" s="72" t="s">
        <v>1252</v>
      </c>
      <c r="H1028" s="482" t="s">
        <v>188</v>
      </c>
      <c r="I1028" s="537">
        <v>1</v>
      </c>
      <c r="J1028" s="526"/>
      <c r="K1028" s="333">
        <f t="shared" si="45"/>
        <v>360</v>
      </c>
      <c r="L1028" s="534">
        <v>200</v>
      </c>
      <c r="M1028" s="540">
        <v>160</v>
      </c>
      <c r="N1028" s="247" t="e">
        <f>IF(L1028="nio",0,IF(L1028&gt;0,L1028*I1028/P1028,0))*VLOOKUP(B1028,'2-Kosten per locatie'!$A$14:$C$31,3,FALSE)</f>
        <v>#DIV/0!</v>
      </c>
      <c r="O1028" s="247" t="e">
        <f>IF(M1028&gt;0,M1028*I1028/Q1028,0)*VLOOKUP(B1028,'2-Kosten per locatie'!$A$14:$C$31,3,FALSE)</f>
        <v>#DIV/0!</v>
      </c>
      <c r="P1028" s="334">
        <f>IF(L1028="nio",0,IF(L1028&gt;0,VLOOKUP(F1028,'3-Productie normen'!A:O,VLOOKUP(L1028,'3-Productie normen'!$B$38:$C$48,2,FALSE),FALSE)))</f>
        <v>0</v>
      </c>
      <c r="Q1028" s="334">
        <f t="shared" si="46"/>
        <v>0</v>
      </c>
      <c r="R1028" s="335" t="str">
        <f>VLOOKUP(F1028,'3-Productie normen'!A:P,16,FALSE)</f>
        <v>S</v>
      </c>
      <c r="S1028" s="335"/>
      <c r="U1028" s="336">
        <f t="shared" si="47"/>
        <v>360</v>
      </c>
      <c r="V1028" s="2"/>
    </row>
    <row r="1029" spans="1:22" ht="14.1" customHeight="1">
      <c r="A1029" s="75">
        <v>1029</v>
      </c>
      <c r="B1029" s="72" t="s">
        <v>49</v>
      </c>
      <c r="C1029" s="539" t="s">
        <v>267</v>
      </c>
      <c r="D1029" s="415" t="s">
        <v>1418</v>
      </c>
      <c r="E1029" s="72" t="s">
        <v>1259</v>
      </c>
      <c r="F1029" s="72" t="s">
        <v>106</v>
      </c>
      <c r="G1029" s="72" t="s">
        <v>1252</v>
      </c>
      <c r="H1029" s="482" t="s">
        <v>188</v>
      </c>
      <c r="I1029" s="537">
        <v>7.7</v>
      </c>
      <c r="J1029" s="526"/>
      <c r="K1029" s="333">
        <f t="shared" si="45"/>
        <v>360</v>
      </c>
      <c r="L1029" s="534">
        <v>200</v>
      </c>
      <c r="M1029" s="540">
        <v>160</v>
      </c>
      <c r="N1029" s="247" t="e">
        <f>IF(L1029="nio",0,IF(L1029&gt;0,L1029*I1029/P1029,0))*VLOOKUP(B1029,'2-Kosten per locatie'!$A$14:$C$31,3,FALSE)</f>
        <v>#DIV/0!</v>
      </c>
      <c r="O1029" s="247" t="e">
        <f>IF(M1029&gt;0,M1029*I1029/Q1029,0)*VLOOKUP(B1029,'2-Kosten per locatie'!$A$14:$C$31,3,FALSE)</f>
        <v>#DIV/0!</v>
      </c>
      <c r="P1029" s="334">
        <f>IF(L1029="nio",0,IF(L1029&gt;0,VLOOKUP(F1029,'3-Productie normen'!A:O,VLOOKUP(L1029,'3-Productie normen'!$B$38:$C$48,2,FALSE),FALSE)))</f>
        <v>0</v>
      </c>
      <c r="Q1029" s="334">
        <f t="shared" si="46"/>
        <v>0</v>
      </c>
      <c r="R1029" s="335" t="str">
        <f>VLOOKUP(F1029,'3-Productie normen'!A:P,16,FALSE)</f>
        <v>S</v>
      </c>
      <c r="S1029" s="335"/>
      <c r="U1029" s="336">
        <f t="shared" si="47"/>
        <v>2772</v>
      </c>
      <c r="V1029" s="2"/>
    </row>
    <row r="1030" spans="1:22" ht="14.1" customHeight="1">
      <c r="A1030" s="75">
        <v>1030</v>
      </c>
      <c r="B1030" s="72" t="s">
        <v>49</v>
      </c>
      <c r="C1030" s="539" t="s">
        <v>267</v>
      </c>
      <c r="D1030" s="415" t="s">
        <v>1419</v>
      </c>
      <c r="E1030" s="72" t="s">
        <v>186</v>
      </c>
      <c r="F1030" s="300" t="s">
        <v>106</v>
      </c>
      <c r="G1030" s="72" t="s">
        <v>1252</v>
      </c>
      <c r="H1030" s="482" t="s">
        <v>188</v>
      </c>
      <c r="I1030" s="537">
        <v>1</v>
      </c>
      <c r="J1030" s="526"/>
      <c r="K1030" s="333">
        <f t="shared" si="45"/>
        <v>360</v>
      </c>
      <c r="L1030" s="534">
        <v>200</v>
      </c>
      <c r="M1030" s="540">
        <v>160</v>
      </c>
      <c r="N1030" s="247" t="e">
        <f>IF(L1030="nio",0,IF(L1030&gt;0,L1030*I1030/P1030,0))*VLOOKUP(B1030,'2-Kosten per locatie'!$A$14:$C$31,3,FALSE)</f>
        <v>#DIV/0!</v>
      </c>
      <c r="O1030" s="247" t="e">
        <f>IF(M1030&gt;0,M1030*I1030/Q1030,0)*VLOOKUP(B1030,'2-Kosten per locatie'!$A$14:$C$31,3,FALSE)</f>
        <v>#DIV/0!</v>
      </c>
      <c r="P1030" s="334">
        <f>IF(L1030="nio",0,IF(L1030&gt;0,VLOOKUP(F1030,'3-Productie normen'!A:O,VLOOKUP(L1030,'3-Productie normen'!$B$38:$C$48,2,FALSE),FALSE)))</f>
        <v>0</v>
      </c>
      <c r="Q1030" s="334">
        <f t="shared" si="46"/>
        <v>0</v>
      </c>
      <c r="R1030" s="335" t="str">
        <f>VLOOKUP(F1030,'3-Productie normen'!A:P,16,FALSE)</f>
        <v>S</v>
      </c>
      <c r="S1030" s="335"/>
      <c r="U1030" s="336">
        <f t="shared" si="47"/>
        <v>360</v>
      </c>
      <c r="V1030" s="2"/>
    </row>
    <row r="1031" spans="1:22" ht="14.1" customHeight="1">
      <c r="A1031" s="75">
        <v>1031</v>
      </c>
      <c r="B1031" s="72" t="s">
        <v>49</v>
      </c>
      <c r="C1031" s="539" t="s">
        <v>267</v>
      </c>
      <c r="D1031" s="415" t="s">
        <v>1420</v>
      </c>
      <c r="E1031" s="72" t="s">
        <v>186</v>
      </c>
      <c r="F1031" s="300" t="s">
        <v>106</v>
      </c>
      <c r="G1031" s="72" t="s">
        <v>1252</v>
      </c>
      <c r="H1031" s="482" t="s">
        <v>188</v>
      </c>
      <c r="I1031" s="537">
        <v>1</v>
      </c>
      <c r="J1031" s="526"/>
      <c r="K1031" s="333">
        <f t="shared" si="45"/>
        <v>360</v>
      </c>
      <c r="L1031" s="534">
        <v>200</v>
      </c>
      <c r="M1031" s="540">
        <v>160</v>
      </c>
      <c r="N1031" s="247" t="e">
        <f>IF(L1031="nio",0,IF(L1031&gt;0,L1031*I1031/P1031,0))*VLOOKUP(B1031,'2-Kosten per locatie'!$A$14:$C$31,3,FALSE)</f>
        <v>#DIV/0!</v>
      </c>
      <c r="O1031" s="247" t="e">
        <f>IF(M1031&gt;0,M1031*I1031/Q1031,0)*VLOOKUP(B1031,'2-Kosten per locatie'!$A$14:$C$31,3,FALSE)</f>
        <v>#DIV/0!</v>
      </c>
      <c r="P1031" s="334">
        <f>IF(L1031="nio",0,IF(L1031&gt;0,VLOOKUP(F1031,'3-Productie normen'!A:O,VLOOKUP(L1031,'3-Productie normen'!$B$38:$C$48,2,FALSE),FALSE)))</f>
        <v>0</v>
      </c>
      <c r="Q1031" s="334">
        <f t="shared" si="46"/>
        <v>0</v>
      </c>
      <c r="R1031" s="335" t="str">
        <f>VLOOKUP(F1031,'3-Productie normen'!A:P,16,FALSE)</f>
        <v>S</v>
      </c>
      <c r="S1031" s="335"/>
      <c r="U1031" s="336">
        <f t="shared" si="47"/>
        <v>360</v>
      </c>
      <c r="V1031" s="2"/>
    </row>
    <row r="1032" spans="1:22" ht="14.1" customHeight="1">
      <c r="A1032" s="75">
        <v>1032</v>
      </c>
      <c r="B1032" s="72" t="s">
        <v>49</v>
      </c>
      <c r="C1032" s="539" t="s">
        <v>267</v>
      </c>
      <c r="D1032" s="415" t="s">
        <v>1421</v>
      </c>
      <c r="E1032" s="72" t="s">
        <v>186</v>
      </c>
      <c r="F1032" s="488" t="s">
        <v>106</v>
      </c>
      <c r="G1032" s="72" t="s">
        <v>1252</v>
      </c>
      <c r="H1032" s="482" t="s">
        <v>188</v>
      </c>
      <c r="I1032" s="537">
        <v>1</v>
      </c>
      <c r="J1032" s="526"/>
      <c r="K1032" s="333">
        <f t="shared" ref="K1032:K1095" si="48">SUM(L1032:M1032)</f>
        <v>360</v>
      </c>
      <c r="L1032" s="534">
        <v>200</v>
      </c>
      <c r="M1032" s="540">
        <v>160</v>
      </c>
      <c r="N1032" s="247" t="e">
        <f>IF(L1032="nio",0,IF(L1032&gt;0,L1032*I1032/P1032,0))*VLOOKUP(B1032,'2-Kosten per locatie'!$A$14:$C$31,3,FALSE)</f>
        <v>#DIV/0!</v>
      </c>
      <c r="O1032" s="247" t="e">
        <f>IF(M1032&gt;0,M1032*I1032/Q1032,0)*VLOOKUP(B1032,'2-Kosten per locatie'!$A$14:$C$31,3,FALSE)</f>
        <v>#DIV/0!</v>
      </c>
      <c r="P1032" s="334">
        <f>IF(L1032="nio",0,IF(L1032&gt;0,VLOOKUP(F1032,'3-Productie normen'!A:O,VLOOKUP(L1032,'3-Productie normen'!$B$38:$C$48,2,FALSE),FALSE)))</f>
        <v>0</v>
      </c>
      <c r="Q1032" s="334">
        <f t="shared" ref="Q1032:Q1095" si="49">IF(M1032&gt;0,P1032*$Q$8,0)</f>
        <v>0</v>
      </c>
      <c r="R1032" s="335" t="str">
        <f>VLOOKUP(F1032,'3-Productie normen'!A:P,16,FALSE)</f>
        <v>S</v>
      </c>
      <c r="S1032" s="335"/>
      <c r="U1032" s="336">
        <f t="shared" ref="U1032:U1095" si="50">K1032*I1032</f>
        <v>360</v>
      </c>
      <c r="V1032" s="2"/>
    </row>
    <row r="1033" spans="1:22" ht="14.1" customHeight="1">
      <c r="A1033" s="75">
        <v>1033</v>
      </c>
      <c r="B1033" s="72" t="s">
        <v>49</v>
      </c>
      <c r="C1033" s="539" t="s">
        <v>267</v>
      </c>
      <c r="D1033" s="415" t="s">
        <v>1422</v>
      </c>
      <c r="E1033" s="72" t="s">
        <v>186</v>
      </c>
      <c r="F1033" s="300" t="s">
        <v>106</v>
      </c>
      <c r="G1033" s="72" t="s">
        <v>1252</v>
      </c>
      <c r="H1033" s="482" t="s">
        <v>188</v>
      </c>
      <c r="I1033" s="537">
        <v>1</v>
      </c>
      <c r="J1033" s="526"/>
      <c r="K1033" s="333">
        <f t="shared" si="48"/>
        <v>360</v>
      </c>
      <c r="L1033" s="534">
        <v>200</v>
      </c>
      <c r="M1033" s="540">
        <v>160</v>
      </c>
      <c r="N1033" s="247" t="e">
        <f>IF(L1033="nio",0,IF(L1033&gt;0,L1033*I1033/P1033,0))*VLOOKUP(B1033,'2-Kosten per locatie'!$A$14:$C$31,3,FALSE)</f>
        <v>#DIV/0!</v>
      </c>
      <c r="O1033" s="247" t="e">
        <f>IF(M1033&gt;0,M1033*I1033/Q1033,0)*VLOOKUP(B1033,'2-Kosten per locatie'!$A$14:$C$31,3,FALSE)</f>
        <v>#DIV/0!</v>
      </c>
      <c r="P1033" s="334">
        <f>IF(L1033="nio",0,IF(L1033&gt;0,VLOOKUP(F1033,'3-Productie normen'!A:O,VLOOKUP(L1033,'3-Productie normen'!$B$38:$C$48,2,FALSE),FALSE)))</f>
        <v>0</v>
      </c>
      <c r="Q1033" s="334">
        <f t="shared" si="49"/>
        <v>0</v>
      </c>
      <c r="R1033" s="335" t="str">
        <f>VLOOKUP(F1033,'3-Productie normen'!A:P,16,FALSE)</f>
        <v>S</v>
      </c>
      <c r="S1033" s="335"/>
      <c r="U1033" s="336">
        <f t="shared" si="50"/>
        <v>360</v>
      </c>
      <c r="V1033" s="2"/>
    </row>
    <row r="1034" spans="1:22" ht="14.1" customHeight="1">
      <c r="A1034" s="75">
        <v>1034</v>
      </c>
      <c r="B1034" s="72" t="s">
        <v>49</v>
      </c>
      <c r="C1034" s="539" t="s">
        <v>267</v>
      </c>
      <c r="D1034" s="415" t="s">
        <v>1423</v>
      </c>
      <c r="E1034" s="72" t="s">
        <v>1424</v>
      </c>
      <c r="F1034" s="488" t="s">
        <v>100</v>
      </c>
      <c r="G1034" s="72" t="s">
        <v>1400</v>
      </c>
      <c r="H1034" s="482" t="s">
        <v>238</v>
      </c>
      <c r="I1034" s="537">
        <v>133.5</v>
      </c>
      <c r="J1034" s="526"/>
      <c r="K1034" s="333">
        <f t="shared" si="48"/>
        <v>200</v>
      </c>
      <c r="L1034" s="534">
        <v>200</v>
      </c>
      <c r="M1034" s="540"/>
      <c r="N1034" s="247" t="e">
        <f>IF(L1034="nio",0,IF(L1034&gt;0,L1034*I1034/P1034,0))*VLOOKUP(B1034,'2-Kosten per locatie'!$A$14:$C$31,3,FALSE)</f>
        <v>#DIV/0!</v>
      </c>
      <c r="O1034" s="247">
        <f>IF(M1034&gt;0,M1034*I1034/Q1034,0)*VLOOKUP(B1034,'2-Kosten per locatie'!$A$14:$C$31,3,FALSE)</f>
        <v>0</v>
      </c>
      <c r="P1034" s="334">
        <f>IF(L1034="nio",0,IF(L1034&gt;0,VLOOKUP(F1034,'3-Productie normen'!A:O,VLOOKUP(L1034,'3-Productie normen'!$B$38:$C$48,2,FALSE),FALSE)))</f>
        <v>0</v>
      </c>
      <c r="Q1034" s="334">
        <f t="shared" si="49"/>
        <v>0</v>
      </c>
      <c r="R1034" s="335" t="str">
        <f>VLOOKUP(F1034,'3-Productie normen'!A:P,16,FALSE)</f>
        <v>L</v>
      </c>
      <c r="S1034" s="335"/>
      <c r="U1034" s="336">
        <f t="shared" si="50"/>
        <v>26700</v>
      </c>
      <c r="V1034" s="2"/>
    </row>
    <row r="1035" spans="1:22" ht="14.1" customHeight="1">
      <c r="A1035" s="75">
        <v>1035</v>
      </c>
      <c r="B1035" s="72" t="s">
        <v>49</v>
      </c>
      <c r="C1035" s="539" t="s">
        <v>267</v>
      </c>
      <c r="D1035" s="415" t="s">
        <v>1425</v>
      </c>
      <c r="E1035" s="72" t="s">
        <v>1402</v>
      </c>
      <c r="F1035" s="488" t="s">
        <v>97</v>
      </c>
      <c r="G1035" s="72" t="s">
        <v>1400</v>
      </c>
      <c r="H1035" s="482" t="s">
        <v>238</v>
      </c>
      <c r="I1035" s="537">
        <v>3.7</v>
      </c>
      <c r="J1035" s="526"/>
      <c r="K1035" s="333">
        <f t="shared" si="48"/>
        <v>200</v>
      </c>
      <c r="L1035" s="534">
        <v>200</v>
      </c>
      <c r="M1035" s="540"/>
      <c r="N1035" s="247" t="e">
        <f>IF(L1035="nio",0,IF(L1035&gt;0,L1035*I1035/P1035,0))*VLOOKUP(B1035,'2-Kosten per locatie'!$A$14:$C$31,3,FALSE)</f>
        <v>#DIV/0!</v>
      </c>
      <c r="O1035" s="247">
        <f>IF(M1035&gt;0,M1035*I1035/Q1035,0)*VLOOKUP(B1035,'2-Kosten per locatie'!$A$14:$C$31,3,FALSE)</f>
        <v>0</v>
      </c>
      <c r="P1035" s="334">
        <f>IF(L1035="nio",0,IF(L1035&gt;0,VLOOKUP(F1035,'3-Productie normen'!A:O,VLOOKUP(L1035,'3-Productie normen'!$B$38:$C$48,2,FALSE),FALSE)))</f>
        <v>0</v>
      </c>
      <c r="Q1035" s="334">
        <f t="shared" si="49"/>
        <v>0</v>
      </c>
      <c r="R1035" s="335" t="str">
        <f>VLOOKUP(F1035,'3-Productie normen'!A:P,16,FALSE)</f>
        <v>V</v>
      </c>
      <c r="S1035" s="335"/>
      <c r="U1035" s="336">
        <f t="shared" si="50"/>
        <v>740</v>
      </c>
      <c r="V1035" s="2"/>
    </row>
    <row r="1036" spans="1:22" ht="14.1" customHeight="1">
      <c r="A1036" s="75">
        <v>1036</v>
      </c>
      <c r="B1036" s="72" t="s">
        <v>49</v>
      </c>
      <c r="C1036" s="539" t="s">
        <v>267</v>
      </c>
      <c r="D1036" s="415" t="s">
        <v>1426</v>
      </c>
      <c r="E1036" s="72" t="s">
        <v>199</v>
      </c>
      <c r="F1036" s="72" t="s">
        <v>97</v>
      </c>
      <c r="G1036" s="72" t="s">
        <v>312</v>
      </c>
      <c r="H1036" s="482" t="s">
        <v>139</v>
      </c>
      <c r="I1036" s="537">
        <v>16.600000000000001</v>
      </c>
      <c r="J1036" s="526"/>
      <c r="K1036" s="333">
        <f t="shared" si="48"/>
        <v>200</v>
      </c>
      <c r="L1036" s="534">
        <v>200</v>
      </c>
      <c r="M1036" s="540"/>
      <c r="N1036" s="247" t="e">
        <f>IF(L1036="nio",0,IF(L1036&gt;0,L1036*I1036/P1036,0))*VLOOKUP(B1036,'2-Kosten per locatie'!$A$14:$C$31,3,FALSE)</f>
        <v>#DIV/0!</v>
      </c>
      <c r="O1036" s="247">
        <f>IF(M1036&gt;0,M1036*I1036/Q1036,0)*VLOOKUP(B1036,'2-Kosten per locatie'!$A$14:$C$31,3,FALSE)</f>
        <v>0</v>
      </c>
      <c r="P1036" s="334">
        <f>IF(L1036="nio",0,IF(L1036&gt;0,VLOOKUP(F1036,'3-Productie normen'!A:O,VLOOKUP(L1036,'3-Productie normen'!$B$38:$C$48,2,FALSE),FALSE)))</f>
        <v>0</v>
      </c>
      <c r="Q1036" s="334">
        <f t="shared" si="49"/>
        <v>0</v>
      </c>
      <c r="R1036" s="335" t="str">
        <f>VLOOKUP(F1036,'3-Productie normen'!A:P,16,FALSE)</f>
        <v>V</v>
      </c>
      <c r="S1036" s="335"/>
      <c r="U1036" s="336">
        <f t="shared" si="50"/>
        <v>3320.0000000000005</v>
      </c>
      <c r="V1036" s="2"/>
    </row>
    <row r="1037" spans="1:22" ht="14.1" customHeight="1">
      <c r="A1037" s="75">
        <v>1037</v>
      </c>
      <c r="B1037" s="72" t="s">
        <v>49</v>
      </c>
      <c r="C1037" s="539" t="s">
        <v>267</v>
      </c>
      <c r="D1037" s="415" t="s">
        <v>1427</v>
      </c>
      <c r="E1037" s="72" t="s">
        <v>1428</v>
      </c>
      <c r="F1037" s="72" t="s">
        <v>100</v>
      </c>
      <c r="G1037" s="72" t="s">
        <v>312</v>
      </c>
      <c r="H1037" s="482" t="s">
        <v>139</v>
      </c>
      <c r="I1037" s="537">
        <v>24.7</v>
      </c>
      <c r="J1037" s="526"/>
      <c r="K1037" s="333">
        <f t="shared" si="48"/>
        <v>200</v>
      </c>
      <c r="L1037" s="534">
        <v>200</v>
      </c>
      <c r="M1037" s="540"/>
      <c r="N1037" s="247" t="e">
        <f>IF(L1037="nio",0,IF(L1037&gt;0,L1037*I1037/P1037,0))*VLOOKUP(B1037,'2-Kosten per locatie'!$A$14:$C$31,3,FALSE)</f>
        <v>#DIV/0!</v>
      </c>
      <c r="O1037" s="247">
        <f>IF(M1037&gt;0,M1037*I1037/Q1037,0)*VLOOKUP(B1037,'2-Kosten per locatie'!$A$14:$C$31,3,FALSE)</f>
        <v>0</v>
      </c>
      <c r="P1037" s="334">
        <f>IF(L1037="nio",0,IF(L1037&gt;0,VLOOKUP(F1037,'3-Productie normen'!A:O,VLOOKUP(L1037,'3-Productie normen'!$B$38:$C$48,2,FALSE),FALSE)))</f>
        <v>0</v>
      </c>
      <c r="Q1037" s="334">
        <f t="shared" si="49"/>
        <v>0</v>
      </c>
      <c r="R1037" s="335" t="str">
        <f>VLOOKUP(F1037,'3-Productie normen'!A:P,16,FALSE)</f>
        <v>L</v>
      </c>
      <c r="S1037" s="335"/>
      <c r="U1037" s="336">
        <f t="shared" si="50"/>
        <v>4940</v>
      </c>
      <c r="V1037" s="2"/>
    </row>
    <row r="1038" spans="1:22" ht="14.1" customHeight="1">
      <c r="A1038" s="75">
        <v>1038</v>
      </c>
      <c r="B1038" s="72" t="s">
        <v>49</v>
      </c>
      <c r="C1038" s="539" t="s">
        <v>267</v>
      </c>
      <c r="D1038" s="415" t="s">
        <v>1429</v>
      </c>
      <c r="E1038" s="72" t="s">
        <v>199</v>
      </c>
      <c r="F1038" s="72" t="s">
        <v>97</v>
      </c>
      <c r="G1038" s="72" t="s">
        <v>208</v>
      </c>
      <c r="H1038" s="482" t="s">
        <v>197</v>
      </c>
      <c r="I1038" s="537">
        <v>12.8</v>
      </c>
      <c r="J1038" s="526"/>
      <c r="K1038" s="333">
        <f t="shared" si="48"/>
        <v>200</v>
      </c>
      <c r="L1038" s="534">
        <v>200</v>
      </c>
      <c r="M1038" s="540"/>
      <c r="N1038" s="247" t="e">
        <f>IF(L1038="nio",0,IF(L1038&gt;0,L1038*I1038/P1038,0))*VLOOKUP(B1038,'2-Kosten per locatie'!$A$14:$C$31,3,FALSE)</f>
        <v>#DIV/0!</v>
      </c>
      <c r="O1038" s="247">
        <f>IF(M1038&gt;0,M1038*I1038/Q1038,0)*VLOOKUP(B1038,'2-Kosten per locatie'!$A$14:$C$31,3,FALSE)</f>
        <v>0</v>
      </c>
      <c r="P1038" s="334">
        <f>IF(L1038="nio",0,IF(L1038&gt;0,VLOOKUP(F1038,'3-Productie normen'!A:O,VLOOKUP(L1038,'3-Productie normen'!$B$38:$C$48,2,FALSE),FALSE)))</f>
        <v>0</v>
      </c>
      <c r="Q1038" s="334">
        <f t="shared" si="49"/>
        <v>0</v>
      </c>
      <c r="R1038" s="335" t="str">
        <f>VLOOKUP(F1038,'3-Productie normen'!A:P,16,FALSE)</f>
        <v>V</v>
      </c>
      <c r="S1038" s="335"/>
      <c r="U1038" s="336">
        <f t="shared" si="50"/>
        <v>2560</v>
      </c>
      <c r="V1038" s="2"/>
    </row>
    <row r="1039" spans="1:22" ht="14.1" customHeight="1">
      <c r="A1039" s="75">
        <v>1039</v>
      </c>
      <c r="B1039" s="72" t="s">
        <v>49</v>
      </c>
      <c r="C1039" s="539" t="s">
        <v>267</v>
      </c>
      <c r="D1039" s="415" t="s">
        <v>1430</v>
      </c>
      <c r="E1039" s="72" t="s">
        <v>199</v>
      </c>
      <c r="F1039" s="72" t="s">
        <v>97</v>
      </c>
      <c r="G1039" s="72" t="s">
        <v>312</v>
      </c>
      <c r="H1039" s="482" t="s">
        <v>139</v>
      </c>
      <c r="I1039" s="537">
        <v>20.8</v>
      </c>
      <c r="J1039" s="526"/>
      <c r="K1039" s="333">
        <f t="shared" si="48"/>
        <v>200</v>
      </c>
      <c r="L1039" s="534">
        <v>200</v>
      </c>
      <c r="M1039" s="540"/>
      <c r="N1039" s="247" t="e">
        <f>IF(L1039="nio",0,IF(L1039&gt;0,L1039*I1039/P1039,0))*VLOOKUP(B1039,'2-Kosten per locatie'!$A$14:$C$31,3,FALSE)</f>
        <v>#DIV/0!</v>
      </c>
      <c r="O1039" s="247">
        <f>IF(M1039&gt;0,M1039*I1039/Q1039,0)*VLOOKUP(B1039,'2-Kosten per locatie'!$A$14:$C$31,3,FALSE)</f>
        <v>0</v>
      </c>
      <c r="P1039" s="334">
        <f>IF(L1039="nio",0,IF(L1039&gt;0,VLOOKUP(F1039,'3-Productie normen'!A:O,VLOOKUP(L1039,'3-Productie normen'!$B$38:$C$48,2,FALSE),FALSE)))</f>
        <v>0</v>
      </c>
      <c r="Q1039" s="334">
        <f t="shared" si="49"/>
        <v>0</v>
      </c>
      <c r="R1039" s="335" t="str">
        <f>VLOOKUP(F1039,'3-Productie normen'!A:P,16,FALSE)</f>
        <v>V</v>
      </c>
      <c r="S1039" s="335"/>
      <c r="U1039" s="336">
        <f t="shared" si="50"/>
        <v>4160</v>
      </c>
      <c r="V1039" s="2"/>
    </row>
    <row r="1040" spans="1:22" ht="14.1" customHeight="1">
      <c r="A1040" s="75">
        <v>1040</v>
      </c>
      <c r="B1040" s="72" t="s">
        <v>49</v>
      </c>
      <c r="C1040" s="539" t="s">
        <v>267</v>
      </c>
      <c r="D1040" s="415" t="s">
        <v>1431</v>
      </c>
      <c r="E1040" s="72" t="s">
        <v>1259</v>
      </c>
      <c r="F1040" s="72" t="s">
        <v>106</v>
      </c>
      <c r="G1040" s="72" t="s">
        <v>1252</v>
      </c>
      <c r="H1040" s="482" t="s">
        <v>188</v>
      </c>
      <c r="I1040" s="537">
        <v>2.4</v>
      </c>
      <c r="J1040" s="526"/>
      <c r="K1040" s="333">
        <f t="shared" si="48"/>
        <v>360</v>
      </c>
      <c r="L1040" s="534">
        <v>200</v>
      </c>
      <c r="M1040" s="540">
        <v>160</v>
      </c>
      <c r="N1040" s="247" t="e">
        <f>IF(L1040="nio",0,IF(L1040&gt;0,L1040*I1040/P1040,0))*VLOOKUP(B1040,'2-Kosten per locatie'!$A$14:$C$31,3,FALSE)</f>
        <v>#DIV/0!</v>
      </c>
      <c r="O1040" s="247" t="e">
        <f>IF(M1040&gt;0,M1040*I1040/Q1040,0)*VLOOKUP(B1040,'2-Kosten per locatie'!$A$14:$C$31,3,FALSE)</f>
        <v>#DIV/0!</v>
      </c>
      <c r="P1040" s="334">
        <f>IF(L1040="nio",0,IF(L1040&gt;0,VLOOKUP(F1040,'3-Productie normen'!A:O,VLOOKUP(L1040,'3-Productie normen'!$B$38:$C$48,2,FALSE),FALSE)))</f>
        <v>0</v>
      </c>
      <c r="Q1040" s="334">
        <f t="shared" si="49"/>
        <v>0</v>
      </c>
      <c r="R1040" s="335" t="str">
        <f>VLOOKUP(F1040,'3-Productie normen'!A:P,16,FALSE)</f>
        <v>S</v>
      </c>
      <c r="S1040" s="335"/>
      <c r="U1040" s="336">
        <f t="shared" si="50"/>
        <v>864</v>
      </c>
      <c r="V1040" s="2"/>
    </row>
    <row r="1041" spans="1:22" ht="14.1" customHeight="1">
      <c r="A1041" s="75">
        <v>1041</v>
      </c>
      <c r="B1041" s="72" t="s">
        <v>49</v>
      </c>
      <c r="C1041" s="539" t="s">
        <v>267</v>
      </c>
      <c r="D1041" s="415" t="s">
        <v>1432</v>
      </c>
      <c r="E1041" s="72" t="s">
        <v>266</v>
      </c>
      <c r="F1041" s="72" t="s">
        <v>98</v>
      </c>
      <c r="G1041" s="72" t="s">
        <v>312</v>
      </c>
      <c r="H1041" s="482" t="s">
        <v>139</v>
      </c>
      <c r="I1041" s="537">
        <v>9.5</v>
      </c>
      <c r="J1041" s="526"/>
      <c r="K1041" s="333">
        <f t="shared" si="48"/>
        <v>200</v>
      </c>
      <c r="L1041" s="534">
        <v>200</v>
      </c>
      <c r="M1041" s="540"/>
      <c r="N1041" s="247" t="e">
        <f>IF(L1041="nio",0,IF(L1041&gt;0,L1041*I1041/P1041,0))*VLOOKUP(B1041,'2-Kosten per locatie'!$A$14:$C$31,3,FALSE)</f>
        <v>#DIV/0!</v>
      </c>
      <c r="O1041" s="247">
        <f>IF(M1041&gt;0,M1041*I1041/Q1041,0)*VLOOKUP(B1041,'2-Kosten per locatie'!$A$14:$C$31,3,FALSE)</f>
        <v>0</v>
      </c>
      <c r="P1041" s="334">
        <f>IF(L1041="nio",0,IF(L1041&gt;0,VLOOKUP(F1041,'3-Productie normen'!A:O,VLOOKUP(L1041,'3-Productie normen'!$B$38:$C$48,2,FALSE),FALSE)))</f>
        <v>0</v>
      </c>
      <c r="Q1041" s="334">
        <f t="shared" si="49"/>
        <v>0</v>
      </c>
      <c r="R1041" s="335" t="str">
        <f>VLOOKUP(F1041,'3-Productie normen'!A:P,16,FALSE)</f>
        <v>V</v>
      </c>
      <c r="S1041" s="335"/>
      <c r="U1041" s="336">
        <f t="shared" si="50"/>
        <v>1900</v>
      </c>
      <c r="V1041" s="2"/>
    </row>
    <row r="1042" spans="1:22" ht="14.1" customHeight="1">
      <c r="A1042" s="75">
        <v>1042</v>
      </c>
      <c r="B1042" s="72" t="s">
        <v>49</v>
      </c>
      <c r="C1042" s="539" t="s">
        <v>267</v>
      </c>
      <c r="D1042" s="415" t="s">
        <v>1433</v>
      </c>
      <c r="E1042" s="72" t="s">
        <v>437</v>
      </c>
      <c r="F1042" s="488" t="s">
        <v>110</v>
      </c>
      <c r="G1042" s="72" t="s">
        <v>312</v>
      </c>
      <c r="H1042" s="482" t="s">
        <v>139</v>
      </c>
      <c r="I1042" s="537">
        <v>28</v>
      </c>
      <c r="J1042" s="526"/>
      <c r="K1042" s="333">
        <f t="shared" si="48"/>
        <v>200</v>
      </c>
      <c r="L1042" s="534">
        <v>200</v>
      </c>
      <c r="M1042" s="540"/>
      <c r="N1042" s="247" t="e">
        <f>IF(L1042="nio",0,IF(L1042&gt;0,L1042*I1042/P1042,0))*VLOOKUP(B1042,'2-Kosten per locatie'!$A$14:$C$31,3,FALSE)</f>
        <v>#DIV/0!</v>
      </c>
      <c r="O1042" s="247">
        <f>IF(M1042&gt;0,M1042*I1042/Q1042,0)*VLOOKUP(B1042,'2-Kosten per locatie'!$A$14:$C$31,3,FALSE)</f>
        <v>0</v>
      </c>
      <c r="P1042" s="334">
        <f>IF(L1042="nio",0,IF(L1042&gt;0,VLOOKUP(F1042,'3-Productie normen'!A:O,VLOOKUP(L1042,'3-Productie normen'!$B$38:$C$48,2,FALSE),FALSE)))</f>
        <v>0</v>
      </c>
      <c r="Q1042" s="334">
        <f t="shared" si="49"/>
        <v>0</v>
      </c>
      <c r="R1042" s="335" t="str">
        <f>VLOOKUP(F1042,'3-Productie normen'!A:P,16,FALSE)</f>
        <v>B</v>
      </c>
      <c r="S1042" s="335"/>
      <c r="U1042" s="336">
        <f t="shared" si="50"/>
        <v>5600</v>
      </c>
      <c r="V1042" s="2"/>
    </row>
    <row r="1043" spans="1:22" ht="14.1" customHeight="1">
      <c r="A1043" s="75">
        <v>1043</v>
      </c>
      <c r="B1043" s="72" t="s">
        <v>49</v>
      </c>
      <c r="C1043" s="539" t="s">
        <v>267</v>
      </c>
      <c r="D1043" s="415" t="s">
        <v>1434</v>
      </c>
      <c r="E1043" s="72" t="s">
        <v>1358</v>
      </c>
      <c r="F1043" s="300" t="s">
        <v>111</v>
      </c>
      <c r="G1043" s="72" t="s">
        <v>1370</v>
      </c>
      <c r="H1043" s="482" t="s">
        <v>238</v>
      </c>
      <c r="I1043" s="537">
        <v>2.2000000000000002</v>
      </c>
      <c r="J1043" s="526"/>
      <c r="K1043" s="333">
        <f t="shared" si="48"/>
        <v>0</v>
      </c>
      <c r="L1043" s="534" t="s">
        <v>148</v>
      </c>
      <c r="M1043" s="540"/>
      <c r="N1043" s="247">
        <f>IF(L1043="nio",0,IF(L1043&gt;0,L1043*I1043/P1043,0))*VLOOKUP(B1043,'2-Kosten per locatie'!$A$14:$C$31,3,FALSE)</f>
        <v>0</v>
      </c>
      <c r="O1043" s="247">
        <f>IF(M1043&gt;0,M1043*I1043/Q1043,0)*VLOOKUP(B1043,'2-Kosten per locatie'!$A$14:$C$31,3,FALSE)</f>
        <v>0</v>
      </c>
      <c r="P1043" s="334">
        <f>IF(L1043="nio",0,IF(L1043&gt;0,VLOOKUP(F1043,'3-Productie normen'!A:O,VLOOKUP(L1043,'3-Productie normen'!$B$38:$C$48,2,FALSE),FALSE)))</f>
        <v>0</v>
      </c>
      <c r="Q1043" s="334">
        <f t="shared" si="49"/>
        <v>0</v>
      </c>
      <c r="R1043" s="335" t="str">
        <f>VLOOKUP(F1043,'3-Productie normen'!A:P,16,FALSE)</f>
        <v>nvt</v>
      </c>
      <c r="S1043" s="335"/>
      <c r="U1043" s="336">
        <f t="shared" si="50"/>
        <v>0</v>
      </c>
      <c r="V1043" s="2"/>
    </row>
    <row r="1044" spans="1:22" ht="14.1" customHeight="1">
      <c r="A1044" s="75">
        <v>1044</v>
      </c>
      <c r="B1044" s="72" t="s">
        <v>49</v>
      </c>
      <c r="C1044" s="539" t="s">
        <v>267</v>
      </c>
      <c r="D1044" s="415" t="s">
        <v>1435</v>
      </c>
      <c r="E1044" s="72" t="s">
        <v>437</v>
      </c>
      <c r="F1044" s="488" t="s">
        <v>110</v>
      </c>
      <c r="G1044" s="72" t="s">
        <v>312</v>
      </c>
      <c r="H1044" s="482" t="s">
        <v>139</v>
      </c>
      <c r="I1044" s="537">
        <v>22.2</v>
      </c>
      <c r="J1044" s="526"/>
      <c r="K1044" s="333">
        <f t="shared" si="48"/>
        <v>200</v>
      </c>
      <c r="L1044" s="534">
        <v>200</v>
      </c>
      <c r="M1044" s="540"/>
      <c r="N1044" s="247" t="e">
        <f>IF(L1044="nio",0,IF(L1044&gt;0,L1044*I1044/P1044,0))*VLOOKUP(B1044,'2-Kosten per locatie'!$A$14:$C$31,3,FALSE)</f>
        <v>#DIV/0!</v>
      </c>
      <c r="O1044" s="247">
        <f>IF(M1044&gt;0,M1044*I1044/Q1044,0)*VLOOKUP(B1044,'2-Kosten per locatie'!$A$14:$C$31,3,FALSE)</f>
        <v>0</v>
      </c>
      <c r="P1044" s="334">
        <f>IF(L1044="nio",0,IF(L1044&gt;0,VLOOKUP(F1044,'3-Productie normen'!A:O,VLOOKUP(L1044,'3-Productie normen'!$B$38:$C$48,2,FALSE),FALSE)))</f>
        <v>0</v>
      </c>
      <c r="Q1044" s="334">
        <f t="shared" si="49"/>
        <v>0</v>
      </c>
      <c r="R1044" s="335" t="str">
        <f>VLOOKUP(F1044,'3-Productie normen'!A:P,16,FALSE)</f>
        <v>B</v>
      </c>
      <c r="S1044" s="335"/>
      <c r="U1044" s="336">
        <f t="shared" si="50"/>
        <v>4440</v>
      </c>
      <c r="V1044" s="2"/>
    </row>
    <row r="1045" spans="1:22" ht="14.1" customHeight="1">
      <c r="A1045" s="75">
        <v>1045</v>
      </c>
      <c r="B1045" s="72" t="s">
        <v>49</v>
      </c>
      <c r="C1045" s="539" t="s">
        <v>267</v>
      </c>
      <c r="D1045" s="415" t="s">
        <v>1436</v>
      </c>
      <c r="E1045" s="72" t="s">
        <v>437</v>
      </c>
      <c r="F1045" s="488" t="s">
        <v>110</v>
      </c>
      <c r="G1045" s="72" t="s">
        <v>312</v>
      </c>
      <c r="H1045" s="482" t="s">
        <v>139</v>
      </c>
      <c r="I1045" s="537">
        <v>24.5</v>
      </c>
      <c r="J1045" s="526"/>
      <c r="K1045" s="333">
        <f t="shared" si="48"/>
        <v>200</v>
      </c>
      <c r="L1045" s="534">
        <v>200</v>
      </c>
      <c r="M1045" s="540"/>
      <c r="N1045" s="247" t="e">
        <f>IF(L1045="nio",0,IF(L1045&gt;0,L1045*I1045/P1045,0))*VLOOKUP(B1045,'2-Kosten per locatie'!$A$14:$C$31,3,FALSE)</f>
        <v>#DIV/0!</v>
      </c>
      <c r="O1045" s="247">
        <f>IF(M1045&gt;0,M1045*I1045/Q1045,0)*VLOOKUP(B1045,'2-Kosten per locatie'!$A$14:$C$31,3,FALSE)</f>
        <v>0</v>
      </c>
      <c r="P1045" s="334">
        <f>IF(L1045="nio",0,IF(L1045&gt;0,VLOOKUP(F1045,'3-Productie normen'!A:O,VLOOKUP(L1045,'3-Productie normen'!$B$38:$C$48,2,FALSE),FALSE)))</f>
        <v>0</v>
      </c>
      <c r="Q1045" s="334">
        <f t="shared" si="49"/>
        <v>0</v>
      </c>
      <c r="R1045" s="335" t="str">
        <f>VLOOKUP(F1045,'3-Productie normen'!A:P,16,FALSE)</f>
        <v>B</v>
      </c>
      <c r="S1045" s="335"/>
      <c r="U1045" s="336">
        <f t="shared" si="50"/>
        <v>4900</v>
      </c>
      <c r="V1045" s="2"/>
    </row>
    <row r="1046" spans="1:22" ht="14.1" customHeight="1">
      <c r="A1046" s="75">
        <v>1046</v>
      </c>
      <c r="B1046" s="72" t="s">
        <v>49</v>
      </c>
      <c r="C1046" s="539" t="s">
        <v>267</v>
      </c>
      <c r="D1046" s="415" t="s">
        <v>1437</v>
      </c>
      <c r="E1046" s="72" t="s">
        <v>1438</v>
      </c>
      <c r="F1046" s="72" t="s">
        <v>100</v>
      </c>
      <c r="G1046" s="72" t="s">
        <v>312</v>
      </c>
      <c r="H1046" s="482" t="s">
        <v>139</v>
      </c>
      <c r="I1046" s="537">
        <v>51.6</v>
      </c>
      <c r="J1046" s="526"/>
      <c r="K1046" s="333">
        <f t="shared" si="48"/>
        <v>200</v>
      </c>
      <c r="L1046" s="534">
        <v>200</v>
      </c>
      <c r="M1046" s="540"/>
      <c r="N1046" s="247" t="e">
        <f>IF(L1046="nio",0,IF(L1046&gt;0,L1046*I1046/P1046,0))*VLOOKUP(B1046,'2-Kosten per locatie'!$A$14:$C$31,3,FALSE)</f>
        <v>#DIV/0!</v>
      </c>
      <c r="O1046" s="247">
        <f>IF(M1046&gt;0,M1046*I1046/Q1046,0)*VLOOKUP(B1046,'2-Kosten per locatie'!$A$14:$C$31,3,FALSE)</f>
        <v>0</v>
      </c>
      <c r="P1046" s="334">
        <f>IF(L1046="nio",0,IF(L1046&gt;0,VLOOKUP(F1046,'3-Productie normen'!A:O,VLOOKUP(L1046,'3-Productie normen'!$B$38:$C$48,2,FALSE),FALSE)))</f>
        <v>0</v>
      </c>
      <c r="Q1046" s="334">
        <f t="shared" si="49"/>
        <v>0</v>
      </c>
      <c r="R1046" s="335" t="str">
        <f>VLOOKUP(F1046,'3-Productie normen'!A:P,16,FALSE)</f>
        <v>L</v>
      </c>
      <c r="S1046" s="335"/>
      <c r="U1046" s="336">
        <f t="shared" si="50"/>
        <v>10320</v>
      </c>
      <c r="V1046" s="2"/>
    </row>
    <row r="1047" spans="1:22" ht="14.1" customHeight="1">
      <c r="A1047" s="75">
        <v>1047</v>
      </c>
      <c r="B1047" s="72" t="s">
        <v>49</v>
      </c>
      <c r="C1047" s="539" t="s">
        <v>267</v>
      </c>
      <c r="D1047" s="415" t="s">
        <v>304</v>
      </c>
      <c r="E1047" s="72" t="s">
        <v>1366</v>
      </c>
      <c r="F1047" s="300" t="s">
        <v>88</v>
      </c>
      <c r="G1047" s="72" t="s">
        <v>312</v>
      </c>
      <c r="H1047" s="482" t="s">
        <v>139</v>
      </c>
      <c r="I1047" s="537">
        <v>15.7</v>
      </c>
      <c r="J1047" s="526"/>
      <c r="K1047" s="333">
        <f t="shared" si="48"/>
        <v>120</v>
      </c>
      <c r="L1047" s="534">
        <v>120</v>
      </c>
      <c r="M1047" s="540"/>
      <c r="N1047" s="247" t="e">
        <f>IF(L1047="nio",0,IF(L1047&gt;0,L1047*I1047/P1047,0))*VLOOKUP(B1047,'2-Kosten per locatie'!$A$14:$C$31,3,FALSE)</f>
        <v>#DIV/0!</v>
      </c>
      <c r="O1047" s="247">
        <f>IF(M1047&gt;0,M1047*I1047/Q1047,0)*VLOOKUP(B1047,'2-Kosten per locatie'!$A$14:$C$31,3,FALSE)</f>
        <v>0</v>
      </c>
      <c r="P1047" s="334">
        <f>IF(L1047="nio",0,IF(L1047&gt;0,VLOOKUP(F1047,'3-Productie normen'!A:O,VLOOKUP(L1047,'3-Productie normen'!$B$38:$C$48,2,FALSE),FALSE)))</f>
        <v>0</v>
      </c>
      <c r="Q1047" s="334">
        <f t="shared" si="49"/>
        <v>0</v>
      </c>
      <c r="R1047" s="335" t="str">
        <f>VLOOKUP(F1047,'3-Productie normen'!A:P,16,FALSE)</f>
        <v>B</v>
      </c>
      <c r="S1047" s="335"/>
      <c r="U1047" s="336">
        <f t="shared" si="50"/>
        <v>1884</v>
      </c>
      <c r="V1047" s="2"/>
    </row>
    <row r="1048" spans="1:22" ht="14.1" customHeight="1">
      <c r="A1048" s="75">
        <v>1048</v>
      </c>
      <c r="B1048" s="72" t="s">
        <v>49</v>
      </c>
      <c r="C1048" s="539" t="s">
        <v>267</v>
      </c>
      <c r="D1048" s="415" t="s">
        <v>1439</v>
      </c>
      <c r="E1048" s="72" t="s">
        <v>199</v>
      </c>
      <c r="F1048" s="72" t="s">
        <v>97</v>
      </c>
      <c r="G1048" s="72" t="s">
        <v>312</v>
      </c>
      <c r="H1048" s="482" t="s">
        <v>139</v>
      </c>
      <c r="I1048" s="537">
        <v>42.1</v>
      </c>
      <c r="J1048" s="526"/>
      <c r="K1048" s="333">
        <f t="shared" si="48"/>
        <v>200</v>
      </c>
      <c r="L1048" s="534">
        <v>200</v>
      </c>
      <c r="M1048" s="540"/>
      <c r="N1048" s="247" t="e">
        <f>IF(L1048="nio",0,IF(L1048&gt;0,L1048*I1048/P1048,0))*VLOOKUP(B1048,'2-Kosten per locatie'!$A$14:$C$31,3,FALSE)</f>
        <v>#DIV/0!</v>
      </c>
      <c r="O1048" s="247">
        <f>IF(M1048&gt;0,M1048*I1048/Q1048,0)*VLOOKUP(B1048,'2-Kosten per locatie'!$A$14:$C$31,3,FALSE)</f>
        <v>0</v>
      </c>
      <c r="P1048" s="334">
        <f>IF(L1048="nio",0,IF(L1048&gt;0,VLOOKUP(F1048,'3-Productie normen'!A:O,VLOOKUP(L1048,'3-Productie normen'!$B$38:$C$48,2,FALSE),FALSE)))</f>
        <v>0</v>
      </c>
      <c r="Q1048" s="334">
        <f t="shared" si="49"/>
        <v>0</v>
      </c>
      <c r="R1048" s="335" t="str">
        <f>VLOOKUP(F1048,'3-Productie normen'!A:P,16,FALSE)</f>
        <v>V</v>
      </c>
      <c r="S1048" s="335"/>
      <c r="U1048" s="336">
        <f t="shared" si="50"/>
        <v>8420</v>
      </c>
      <c r="V1048" s="2"/>
    </row>
    <row r="1049" spans="1:22" ht="14.1" customHeight="1">
      <c r="A1049" s="75">
        <v>1049</v>
      </c>
      <c r="B1049" s="72" t="s">
        <v>49</v>
      </c>
      <c r="C1049" s="539" t="s">
        <v>267</v>
      </c>
      <c r="D1049" s="415" t="s">
        <v>1440</v>
      </c>
      <c r="E1049" s="72" t="s">
        <v>578</v>
      </c>
      <c r="F1049" s="300" t="s">
        <v>111</v>
      </c>
      <c r="G1049" s="72" t="s">
        <v>205</v>
      </c>
      <c r="H1049" s="482" t="s">
        <v>197</v>
      </c>
      <c r="I1049" s="537">
        <v>34.299999999999997</v>
      </c>
      <c r="J1049" s="526"/>
      <c r="K1049" s="333">
        <f t="shared" si="48"/>
        <v>0</v>
      </c>
      <c r="L1049" s="534" t="s">
        <v>148</v>
      </c>
      <c r="M1049" s="540"/>
      <c r="N1049" s="247">
        <f>IF(L1049="nio",0,IF(L1049&gt;0,L1049*I1049/P1049,0))*VLOOKUP(B1049,'2-Kosten per locatie'!$A$14:$C$31,3,FALSE)</f>
        <v>0</v>
      </c>
      <c r="O1049" s="247">
        <f>IF(M1049&gt;0,M1049*I1049/Q1049,0)*VLOOKUP(B1049,'2-Kosten per locatie'!$A$14:$C$31,3,FALSE)</f>
        <v>0</v>
      </c>
      <c r="P1049" s="334">
        <f>IF(L1049="nio",0,IF(L1049&gt;0,VLOOKUP(F1049,'3-Productie normen'!A:O,VLOOKUP(L1049,'3-Productie normen'!$B$38:$C$48,2,FALSE),FALSE)))</f>
        <v>0</v>
      </c>
      <c r="Q1049" s="334">
        <f t="shared" si="49"/>
        <v>0</v>
      </c>
      <c r="R1049" s="335" t="str">
        <f>VLOOKUP(F1049,'3-Productie normen'!A:P,16,FALSE)</f>
        <v>nvt</v>
      </c>
      <c r="S1049" s="335"/>
      <c r="U1049" s="336">
        <f t="shared" si="50"/>
        <v>0</v>
      </c>
      <c r="V1049" s="2"/>
    </row>
    <row r="1050" spans="1:22" ht="14.1" customHeight="1">
      <c r="A1050" s="75">
        <v>1050</v>
      </c>
      <c r="B1050" s="72" t="s">
        <v>49</v>
      </c>
      <c r="C1050" s="539" t="s">
        <v>267</v>
      </c>
      <c r="D1050" s="415" t="s">
        <v>1441</v>
      </c>
      <c r="E1050" s="72" t="s">
        <v>578</v>
      </c>
      <c r="F1050" s="300" t="s">
        <v>111</v>
      </c>
      <c r="G1050" s="72" t="s">
        <v>205</v>
      </c>
      <c r="H1050" s="482" t="s">
        <v>197</v>
      </c>
      <c r="I1050" s="537">
        <v>35.9</v>
      </c>
      <c r="J1050" s="526"/>
      <c r="K1050" s="333">
        <f t="shared" si="48"/>
        <v>0</v>
      </c>
      <c r="L1050" s="534" t="s">
        <v>148</v>
      </c>
      <c r="M1050" s="540"/>
      <c r="N1050" s="247">
        <f>IF(L1050="nio",0,IF(L1050&gt;0,L1050*I1050/P1050,0))*VLOOKUP(B1050,'2-Kosten per locatie'!$A$14:$C$31,3,FALSE)</f>
        <v>0</v>
      </c>
      <c r="O1050" s="247">
        <f>IF(M1050&gt;0,M1050*I1050/Q1050,0)*VLOOKUP(B1050,'2-Kosten per locatie'!$A$14:$C$31,3,FALSE)</f>
        <v>0</v>
      </c>
      <c r="P1050" s="334">
        <f>IF(L1050="nio",0,IF(L1050&gt;0,VLOOKUP(F1050,'3-Productie normen'!A:O,VLOOKUP(L1050,'3-Productie normen'!$B$38:$C$48,2,FALSE),FALSE)))</f>
        <v>0</v>
      </c>
      <c r="Q1050" s="334">
        <f t="shared" si="49"/>
        <v>0</v>
      </c>
      <c r="R1050" s="335" t="str">
        <f>VLOOKUP(F1050,'3-Productie normen'!A:P,16,FALSE)</f>
        <v>nvt</v>
      </c>
      <c r="S1050" s="335"/>
      <c r="U1050" s="336">
        <f t="shared" si="50"/>
        <v>0</v>
      </c>
      <c r="V1050" s="2"/>
    </row>
    <row r="1051" spans="1:22" ht="14.1" customHeight="1">
      <c r="A1051" s="75">
        <v>1051</v>
      </c>
      <c r="B1051" s="72" t="s">
        <v>49</v>
      </c>
      <c r="C1051" s="539" t="s">
        <v>267</v>
      </c>
      <c r="D1051" s="415" t="s">
        <v>305</v>
      </c>
      <c r="E1051" s="72" t="s">
        <v>1366</v>
      </c>
      <c r="F1051" s="300" t="s">
        <v>88</v>
      </c>
      <c r="G1051" s="72" t="s">
        <v>312</v>
      </c>
      <c r="H1051" s="482" t="s">
        <v>139</v>
      </c>
      <c r="I1051" s="537">
        <v>16.100000000000001</v>
      </c>
      <c r="J1051" s="526"/>
      <c r="K1051" s="333">
        <f t="shared" si="48"/>
        <v>120</v>
      </c>
      <c r="L1051" s="534">
        <v>120</v>
      </c>
      <c r="M1051" s="540"/>
      <c r="N1051" s="247" t="e">
        <f>IF(L1051="nio",0,IF(L1051&gt;0,L1051*I1051/P1051,0))*VLOOKUP(B1051,'2-Kosten per locatie'!$A$14:$C$31,3,FALSE)</f>
        <v>#DIV/0!</v>
      </c>
      <c r="O1051" s="247">
        <f>IF(M1051&gt;0,M1051*I1051/Q1051,0)*VLOOKUP(B1051,'2-Kosten per locatie'!$A$14:$C$31,3,FALSE)</f>
        <v>0</v>
      </c>
      <c r="P1051" s="334">
        <f>IF(L1051="nio",0,IF(L1051&gt;0,VLOOKUP(F1051,'3-Productie normen'!A:O,VLOOKUP(L1051,'3-Productie normen'!$B$38:$C$48,2,FALSE),FALSE)))</f>
        <v>0</v>
      </c>
      <c r="Q1051" s="334">
        <f t="shared" si="49"/>
        <v>0</v>
      </c>
      <c r="R1051" s="335" t="str">
        <f>VLOOKUP(F1051,'3-Productie normen'!A:P,16,FALSE)</f>
        <v>B</v>
      </c>
      <c r="S1051" s="335"/>
      <c r="U1051" s="336">
        <f t="shared" si="50"/>
        <v>1932.0000000000002</v>
      </c>
      <c r="V1051" s="2"/>
    </row>
    <row r="1052" spans="1:22" ht="14.1" customHeight="1">
      <c r="A1052" s="75">
        <v>1052</v>
      </c>
      <c r="B1052" s="72" t="s">
        <v>49</v>
      </c>
      <c r="C1052" s="539" t="s">
        <v>267</v>
      </c>
      <c r="D1052" s="415" t="s">
        <v>306</v>
      </c>
      <c r="E1052" s="72" t="s">
        <v>1366</v>
      </c>
      <c r="F1052" s="300" t="s">
        <v>88</v>
      </c>
      <c r="G1052" s="72" t="s">
        <v>312</v>
      </c>
      <c r="H1052" s="482" t="s">
        <v>139</v>
      </c>
      <c r="I1052" s="537">
        <v>22</v>
      </c>
      <c r="J1052" s="526"/>
      <c r="K1052" s="333">
        <f t="shared" si="48"/>
        <v>120</v>
      </c>
      <c r="L1052" s="534">
        <v>120</v>
      </c>
      <c r="M1052" s="540"/>
      <c r="N1052" s="247" t="e">
        <f>IF(L1052="nio",0,IF(L1052&gt;0,L1052*I1052/P1052,0))*VLOOKUP(B1052,'2-Kosten per locatie'!$A$14:$C$31,3,FALSE)</f>
        <v>#DIV/0!</v>
      </c>
      <c r="O1052" s="247">
        <f>IF(M1052&gt;0,M1052*I1052/Q1052,0)*VLOOKUP(B1052,'2-Kosten per locatie'!$A$14:$C$31,3,FALSE)</f>
        <v>0</v>
      </c>
      <c r="P1052" s="334">
        <f>IF(L1052="nio",0,IF(L1052&gt;0,VLOOKUP(F1052,'3-Productie normen'!A:O,VLOOKUP(L1052,'3-Productie normen'!$B$38:$C$48,2,FALSE),FALSE)))</f>
        <v>0</v>
      </c>
      <c r="Q1052" s="334">
        <f t="shared" si="49"/>
        <v>0</v>
      </c>
      <c r="R1052" s="335" t="str">
        <f>VLOOKUP(F1052,'3-Productie normen'!A:P,16,FALSE)</f>
        <v>B</v>
      </c>
      <c r="S1052" s="335"/>
      <c r="U1052" s="336">
        <f t="shared" si="50"/>
        <v>2640</v>
      </c>
      <c r="V1052" s="2"/>
    </row>
    <row r="1053" spans="1:22" ht="14.1" customHeight="1">
      <c r="A1053" s="75">
        <v>1053</v>
      </c>
      <c r="B1053" s="72" t="s">
        <v>49</v>
      </c>
      <c r="C1053" s="539" t="s">
        <v>267</v>
      </c>
      <c r="D1053" s="415" t="s">
        <v>307</v>
      </c>
      <c r="E1053" s="72" t="s">
        <v>1366</v>
      </c>
      <c r="F1053" s="300" t="s">
        <v>88</v>
      </c>
      <c r="G1053" s="72" t="s">
        <v>312</v>
      </c>
      <c r="H1053" s="482" t="s">
        <v>139</v>
      </c>
      <c r="I1053" s="537">
        <v>20.100000000000001</v>
      </c>
      <c r="J1053" s="526"/>
      <c r="K1053" s="333">
        <f t="shared" si="48"/>
        <v>120</v>
      </c>
      <c r="L1053" s="534">
        <v>120</v>
      </c>
      <c r="M1053" s="540"/>
      <c r="N1053" s="247" t="e">
        <f>IF(L1053="nio",0,IF(L1053&gt;0,L1053*I1053/P1053,0))*VLOOKUP(B1053,'2-Kosten per locatie'!$A$14:$C$31,3,FALSE)</f>
        <v>#DIV/0!</v>
      </c>
      <c r="O1053" s="247">
        <f>IF(M1053&gt;0,M1053*I1053/Q1053,0)*VLOOKUP(B1053,'2-Kosten per locatie'!$A$14:$C$31,3,FALSE)</f>
        <v>0</v>
      </c>
      <c r="P1053" s="334">
        <f>IF(L1053="nio",0,IF(L1053&gt;0,VLOOKUP(F1053,'3-Productie normen'!A:O,VLOOKUP(L1053,'3-Productie normen'!$B$38:$C$48,2,FALSE),FALSE)))</f>
        <v>0</v>
      </c>
      <c r="Q1053" s="334">
        <f t="shared" si="49"/>
        <v>0</v>
      </c>
      <c r="R1053" s="335" t="str">
        <f>VLOOKUP(F1053,'3-Productie normen'!A:P,16,FALSE)</f>
        <v>B</v>
      </c>
      <c r="S1053" s="335"/>
      <c r="U1053" s="336">
        <f t="shared" si="50"/>
        <v>2412</v>
      </c>
      <c r="V1053" s="2"/>
    </row>
    <row r="1054" spans="1:22" ht="14.1" customHeight="1">
      <c r="A1054" s="75">
        <v>1054</v>
      </c>
      <c r="B1054" s="72" t="s">
        <v>49</v>
      </c>
      <c r="C1054" s="539" t="s">
        <v>267</v>
      </c>
      <c r="D1054" s="415" t="s">
        <v>1442</v>
      </c>
      <c r="E1054" s="72" t="s">
        <v>1377</v>
      </c>
      <c r="F1054" s="485" t="s">
        <v>110</v>
      </c>
      <c r="G1054" s="72" t="s">
        <v>312</v>
      </c>
      <c r="H1054" s="482" t="s">
        <v>139</v>
      </c>
      <c r="I1054" s="537">
        <v>11.4</v>
      </c>
      <c r="J1054" s="526"/>
      <c r="K1054" s="333">
        <f t="shared" si="48"/>
        <v>200</v>
      </c>
      <c r="L1054" s="534">
        <v>200</v>
      </c>
      <c r="M1054" s="540"/>
      <c r="N1054" s="247" t="e">
        <f>IF(L1054="nio",0,IF(L1054&gt;0,L1054*I1054/P1054,0))*VLOOKUP(B1054,'2-Kosten per locatie'!$A$14:$C$31,3,FALSE)</f>
        <v>#DIV/0!</v>
      </c>
      <c r="O1054" s="247">
        <f>IF(M1054&gt;0,M1054*I1054/Q1054,0)*VLOOKUP(B1054,'2-Kosten per locatie'!$A$14:$C$31,3,FALSE)</f>
        <v>0</v>
      </c>
      <c r="P1054" s="334">
        <f>IF(L1054="nio",0,IF(L1054&gt;0,VLOOKUP(F1054,'3-Productie normen'!A:O,VLOOKUP(L1054,'3-Productie normen'!$B$38:$C$48,2,FALSE),FALSE)))</f>
        <v>0</v>
      </c>
      <c r="Q1054" s="334">
        <f t="shared" si="49"/>
        <v>0</v>
      </c>
      <c r="R1054" s="335" t="str">
        <f>VLOOKUP(F1054,'3-Productie normen'!A:P,16,FALSE)</f>
        <v>B</v>
      </c>
      <c r="S1054" s="335"/>
      <c r="U1054" s="336">
        <f t="shared" si="50"/>
        <v>2280</v>
      </c>
      <c r="V1054" s="2"/>
    </row>
    <row r="1055" spans="1:22" ht="14.1" customHeight="1">
      <c r="A1055" s="75">
        <v>1055</v>
      </c>
      <c r="B1055" s="72" t="s">
        <v>49</v>
      </c>
      <c r="C1055" s="539" t="s">
        <v>509</v>
      </c>
      <c r="D1055" s="415" t="s">
        <v>1037</v>
      </c>
      <c r="E1055" s="72" t="s">
        <v>1443</v>
      </c>
      <c r="F1055" s="72" t="s">
        <v>100</v>
      </c>
      <c r="G1055" s="72" t="s">
        <v>312</v>
      </c>
      <c r="H1055" s="482" t="s">
        <v>139</v>
      </c>
      <c r="I1055" s="537">
        <v>118.8</v>
      </c>
      <c r="J1055" s="526"/>
      <c r="K1055" s="333">
        <f t="shared" si="48"/>
        <v>200</v>
      </c>
      <c r="L1055" s="534">
        <v>200</v>
      </c>
      <c r="M1055" s="540"/>
      <c r="N1055" s="247" t="e">
        <f>IF(L1055="nio",0,IF(L1055&gt;0,L1055*I1055/P1055,0))*VLOOKUP(B1055,'2-Kosten per locatie'!$A$14:$C$31,3,FALSE)</f>
        <v>#DIV/0!</v>
      </c>
      <c r="O1055" s="247">
        <f>IF(M1055&gt;0,M1055*I1055/Q1055,0)*VLOOKUP(B1055,'2-Kosten per locatie'!$A$14:$C$31,3,FALSE)</f>
        <v>0</v>
      </c>
      <c r="P1055" s="334">
        <f>IF(L1055="nio",0,IF(L1055&gt;0,VLOOKUP(F1055,'3-Productie normen'!A:O,VLOOKUP(L1055,'3-Productie normen'!$B$38:$C$48,2,FALSE),FALSE)))</f>
        <v>0</v>
      </c>
      <c r="Q1055" s="334">
        <f t="shared" si="49"/>
        <v>0</v>
      </c>
      <c r="R1055" s="335" t="str">
        <f>VLOOKUP(F1055,'3-Productie normen'!A:P,16,FALSE)</f>
        <v>L</v>
      </c>
      <c r="S1055" s="335"/>
      <c r="U1055" s="336">
        <f t="shared" si="50"/>
        <v>23760</v>
      </c>
      <c r="V1055" s="2"/>
    </row>
    <row r="1056" spans="1:22" ht="14.1" customHeight="1">
      <c r="A1056" s="75">
        <v>1056</v>
      </c>
      <c r="B1056" s="72" t="s">
        <v>49</v>
      </c>
      <c r="C1056" s="539" t="s">
        <v>509</v>
      </c>
      <c r="D1056" s="415" t="s">
        <v>1444</v>
      </c>
      <c r="E1056" s="72" t="s">
        <v>199</v>
      </c>
      <c r="F1056" s="72" t="s">
        <v>97</v>
      </c>
      <c r="G1056" s="72" t="s">
        <v>1252</v>
      </c>
      <c r="H1056" s="482" t="s">
        <v>197</v>
      </c>
      <c r="I1056" s="537">
        <v>46.6</v>
      </c>
      <c r="J1056" s="526"/>
      <c r="K1056" s="333">
        <f t="shared" si="48"/>
        <v>200</v>
      </c>
      <c r="L1056" s="534">
        <v>200</v>
      </c>
      <c r="M1056" s="540"/>
      <c r="N1056" s="247" t="e">
        <f>IF(L1056="nio",0,IF(L1056&gt;0,L1056*I1056/P1056,0))*VLOOKUP(B1056,'2-Kosten per locatie'!$A$14:$C$31,3,FALSE)</f>
        <v>#DIV/0!</v>
      </c>
      <c r="O1056" s="247">
        <f>IF(M1056&gt;0,M1056*I1056/Q1056,0)*VLOOKUP(B1056,'2-Kosten per locatie'!$A$14:$C$31,3,FALSE)</f>
        <v>0</v>
      </c>
      <c r="P1056" s="334">
        <f>IF(L1056="nio",0,IF(L1056&gt;0,VLOOKUP(F1056,'3-Productie normen'!A:O,VLOOKUP(L1056,'3-Productie normen'!$B$38:$C$48,2,FALSE),FALSE)))</f>
        <v>0</v>
      </c>
      <c r="Q1056" s="334">
        <f t="shared" si="49"/>
        <v>0</v>
      </c>
      <c r="R1056" s="335" t="str">
        <f>VLOOKUP(F1056,'3-Productie normen'!A:P,16,FALSE)</f>
        <v>V</v>
      </c>
      <c r="S1056" s="335"/>
      <c r="U1056" s="336">
        <f t="shared" si="50"/>
        <v>9320</v>
      </c>
      <c r="V1056" s="2"/>
    </row>
    <row r="1057" spans="1:22" ht="14.1" customHeight="1">
      <c r="A1057" s="75">
        <v>1057</v>
      </c>
      <c r="B1057" s="72" t="s">
        <v>49</v>
      </c>
      <c r="C1057" s="539" t="s">
        <v>509</v>
      </c>
      <c r="D1057" s="415" t="s">
        <v>1445</v>
      </c>
      <c r="E1057" s="72" t="s">
        <v>1443</v>
      </c>
      <c r="F1057" s="72" t="s">
        <v>100</v>
      </c>
      <c r="G1057" s="72" t="s">
        <v>312</v>
      </c>
      <c r="H1057" s="482" t="s">
        <v>139</v>
      </c>
      <c r="I1057" s="537">
        <v>24.3</v>
      </c>
      <c r="J1057" s="526"/>
      <c r="K1057" s="333">
        <f t="shared" si="48"/>
        <v>200</v>
      </c>
      <c r="L1057" s="534">
        <v>200</v>
      </c>
      <c r="M1057" s="540"/>
      <c r="N1057" s="247" t="e">
        <f>IF(L1057="nio",0,IF(L1057&gt;0,L1057*I1057/P1057,0))*VLOOKUP(B1057,'2-Kosten per locatie'!$A$14:$C$31,3,FALSE)</f>
        <v>#DIV/0!</v>
      </c>
      <c r="O1057" s="247">
        <f>IF(M1057&gt;0,M1057*I1057/Q1057,0)*VLOOKUP(B1057,'2-Kosten per locatie'!$A$14:$C$31,3,FALSE)</f>
        <v>0</v>
      </c>
      <c r="P1057" s="334">
        <f>IF(L1057="nio",0,IF(L1057&gt;0,VLOOKUP(F1057,'3-Productie normen'!A:O,VLOOKUP(L1057,'3-Productie normen'!$B$38:$C$48,2,FALSE),FALSE)))</f>
        <v>0</v>
      </c>
      <c r="Q1057" s="334">
        <f t="shared" si="49"/>
        <v>0</v>
      </c>
      <c r="R1057" s="335" t="str">
        <f>VLOOKUP(F1057,'3-Productie normen'!A:P,16,FALSE)</f>
        <v>L</v>
      </c>
      <c r="S1057" s="335"/>
      <c r="U1057" s="336">
        <f t="shared" si="50"/>
        <v>4860</v>
      </c>
      <c r="V1057" s="2"/>
    </row>
    <row r="1058" spans="1:22" ht="14.1" customHeight="1">
      <c r="A1058" s="75">
        <v>1058</v>
      </c>
      <c r="B1058" s="72" t="s">
        <v>49</v>
      </c>
      <c r="C1058" s="539" t="s">
        <v>509</v>
      </c>
      <c r="D1058" s="415" t="s">
        <v>1446</v>
      </c>
      <c r="E1058" s="72" t="s">
        <v>1412</v>
      </c>
      <c r="F1058" s="300" t="s">
        <v>111</v>
      </c>
      <c r="G1058" s="72" t="s">
        <v>1254</v>
      </c>
      <c r="H1058" s="482" t="s">
        <v>197</v>
      </c>
      <c r="I1058" s="537">
        <v>5.7</v>
      </c>
      <c r="J1058" s="526"/>
      <c r="K1058" s="333">
        <f t="shared" si="48"/>
        <v>0</v>
      </c>
      <c r="L1058" s="534" t="s">
        <v>148</v>
      </c>
      <c r="M1058" s="540"/>
      <c r="N1058" s="247">
        <f>IF(L1058="nio",0,IF(L1058&gt;0,L1058*I1058/P1058,0))*VLOOKUP(B1058,'2-Kosten per locatie'!$A$14:$C$31,3,FALSE)</f>
        <v>0</v>
      </c>
      <c r="O1058" s="247">
        <f>IF(M1058&gt;0,M1058*I1058/Q1058,0)*VLOOKUP(B1058,'2-Kosten per locatie'!$A$14:$C$31,3,FALSE)</f>
        <v>0</v>
      </c>
      <c r="P1058" s="334">
        <f>IF(L1058="nio",0,IF(L1058&gt;0,VLOOKUP(F1058,'3-Productie normen'!A:O,VLOOKUP(L1058,'3-Productie normen'!$B$38:$C$48,2,FALSE),FALSE)))</f>
        <v>0</v>
      </c>
      <c r="Q1058" s="334">
        <f t="shared" si="49"/>
        <v>0</v>
      </c>
      <c r="R1058" s="335" t="str">
        <f>VLOOKUP(F1058,'3-Productie normen'!A:P,16,FALSE)</f>
        <v>nvt</v>
      </c>
      <c r="S1058" s="335"/>
      <c r="U1058" s="336">
        <f t="shared" si="50"/>
        <v>0</v>
      </c>
      <c r="V1058" s="2"/>
    </row>
    <row r="1059" spans="1:22" ht="14.1" customHeight="1">
      <c r="A1059" s="75">
        <v>1059</v>
      </c>
      <c r="B1059" s="72" t="s">
        <v>49</v>
      </c>
      <c r="C1059" s="539" t="s">
        <v>509</v>
      </c>
      <c r="D1059" s="415" t="s">
        <v>1039</v>
      </c>
      <c r="E1059" s="72" t="s">
        <v>1443</v>
      </c>
      <c r="F1059" s="72" t="s">
        <v>100</v>
      </c>
      <c r="G1059" s="72" t="s">
        <v>1400</v>
      </c>
      <c r="H1059" s="482" t="s">
        <v>238</v>
      </c>
      <c r="I1059" s="537">
        <v>37.200000000000003</v>
      </c>
      <c r="J1059" s="526"/>
      <c r="K1059" s="333">
        <f t="shared" si="48"/>
        <v>200</v>
      </c>
      <c r="L1059" s="534">
        <v>200</v>
      </c>
      <c r="M1059" s="540"/>
      <c r="N1059" s="247" t="e">
        <f>IF(L1059="nio",0,IF(L1059&gt;0,L1059*I1059/P1059,0))*VLOOKUP(B1059,'2-Kosten per locatie'!$A$14:$C$31,3,FALSE)</f>
        <v>#DIV/0!</v>
      </c>
      <c r="O1059" s="247">
        <f>IF(M1059&gt;0,M1059*I1059/Q1059,0)*VLOOKUP(B1059,'2-Kosten per locatie'!$A$14:$C$31,3,FALSE)</f>
        <v>0</v>
      </c>
      <c r="P1059" s="334">
        <f>IF(L1059="nio",0,IF(L1059&gt;0,VLOOKUP(F1059,'3-Productie normen'!A:O,VLOOKUP(L1059,'3-Productie normen'!$B$38:$C$48,2,FALSE),FALSE)))</f>
        <v>0</v>
      </c>
      <c r="Q1059" s="334">
        <f t="shared" si="49"/>
        <v>0</v>
      </c>
      <c r="R1059" s="335" t="str">
        <f>VLOOKUP(F1059,'3-Productie normen'!A:P,16,FALSE)</f>
        <v>L</v>
      </c>
      <c r="S1059" s="335"/>
      <c r="U1059" s="336">
        <f t="shared" si="50"/>
        <v>7440.0000000000009</v>
      </c>
      <c r="V1059" s="2"/>
    </row>
    <row r="1060" spans="1:22" ht="14.1" customHeight="1">
      <c r="A1060" s="75">
        <v>1060</v>
      </c>
      <c r="B1060" s="72" t="s">
        <v>49</v>
      </c>
      <c r="C1060" s="539" t="s">
        <v>509</v>
      </c>
      <c r="D1060" s="415" t="s">
        <v>1050</v>
      </c>
      <c r="E1060" s="72" t="s">
        <v>171</v>
      </c>
      <c r="F1060" s="72" t="s">
        <v>88</v>
      </c>
      <c r="G1060" s="72" t="s">
        <v>312</v>
      </c>
      <c r="H1060" s="482" t="s">
        <v>139</v>
      </c>
      <c r="I1060" s="537">
        <v>34.700000000000003</v>
      </c>
      <c r="J1060" s="526"/>
      <c r="K1060" s="333">
        <f t="shared" si="48"/>
        <v>120</v>
      </c>
      <c r="L1060" s="534">
        <v>120</v>
      </c>
      <c r="M1060" s="540"/>
      <c r="N1060" s="247" t="e">
        <f>IF(L1060="nio",0,IF(L1060&gt;0,L1060*I1060/P1060,0))*VLOOKUP(B1060,'2-Kosten per locatie'!$A$14:$C$31,3,FALSE)</f>
        <v>#DIV/0!</v>
      </c>
      <c r="O1060" s="247">
        <f>IF(M1060&gt;0,M1060*I1060/Q1060,0)*VLOOKUP(B1060,'2-Kosten per locatie'!$A$14:$C$31,3,FALSE)</f>
        <v>0</v>
      </c>
      <c r="P1060" s="334">
        <f>IF(L1060="nio",0,IF(L1060&gt;0,VLOOKUP(F1060,'3-Productie normen'!A:O,VLOOKUP(L1060,'3-Productie normen'!$B$38:$C$48,2,FALSE),FALSE)))</f>
        <v>0</v>
      </c>
      <c r="Q1060" s="334">
        <f t="shared" si="49"/>
        <v>0</v>
      </c>
      <c r="R1060" s="335" t="str">
        <f>VLOOKUP(F1060,'3-Productie normen'!A:P,16,FALSE)</f>
        <v>B</v>
      </c>
      <c r="S1060" s="335"/>
      <c r="U1060" s="336">
        <f t="shared" si="50"/>
        <v>4164</v>
      </c>
      <c r="V1060" s="2"/>
    </row>
    <row r="1061" spans="1:22" ht="14.1" customHeight="1">
      <c r="A1061" s="75">
        <v>1061</v>
      </c>
      <c r="B1061" s="72" t="s">
        <v>49</v>
      </c>
      <c r="C1061" s="539" t="s">
        <v>509</v>
      </c>
      <c r="D1061" s="415" t="s">
        <v>1447</v>
      </c>
      <c r="E1061" s="72" t="s">
        <v>1443</v>
      </c>
      <c r="F1061" s="72" t="s">
        <v>100</v>
      </c>
      <c r="G1061" s="72" t="s">
        <v>312</v>
      </c>
      <c r="H1061" s="482" t="s">
        <v>139</v>
      </c>
      <c r="I1061" s="537">
        <v>131.19999999999999</v>
      </c>
      <c r="J1061" s="526"/>
      <c r="K1061" s="333">
        <f t="shared" si="48"/>
        <v>200</v>
      </c>
      <c r="L1061" s="534">
        <v>200</v>
      </c>
      <c r="M1061" s="540"/>
      <c r="N1061" s="247" t="e">
        <f>IF(L1061="nio",0,IF(L1061&gt;0,L1061*I1061/P1061,0))*VLOOKUP(B1061,'2-Kosten per locatie'!$A$14:$C$31,3,FALSE)</f>
        <v>#DIV/0!</v>
      </c>
      <c r="O1061" s="247">
        <f>IF(M1061&gt;0,M1061*I1061/Q1061,0)*VLOOKUP(B1061,'2-Kosten per locatie'!$A$14:$C$31,3,FALSE)</f>
        <v>0</v>
      </c>
      <c r="P1061" s="334">
        <f>IF(L1061="nio",0,IF(L1061&gt;0,VLOOKUP(F1061,'3-Productie normen'!A:O,VLOOKUP(L1061,'3-Productie normen'!$B$38:$C$48,2,FALSE),FALSE)))</f>
        <v>0</v>
      </c>
      <c r="Q1061" s="334">
        <f t="shared" si="49"/>
        <v>0</v>
      </c>
      <c r="R1061" s="335" t="str">
        <f>VLOOKUP(F1061,'3-Productie normen'!A:P,16,FALSE)</f>
        <v>L</v>
      </c>
      <c r="S1061" s="335"/>
      <c r="U1061" s="336">
        <f t="shared" si="50"/>
        <v>26239.999999999996</v>
      </c>
      <c r="V1061" s="2"/>
    </row>
    <row r="1062" spans="1:22" ht="14.1" customHeight="1">
      <c r="A1062" s="75">
        <v>1062</v>
      </c>
      <c r="B1062" s="72" t="s">
        <v>49</v>
      </c>
      <c r="C1062" s="539" t="s">
        <v>509</v>
      </c>
      <c r="D1062" s="415" t="s">
        <v>1448</v>
      </c>
      <c r="E1062" s="72" t="s">
        <v>300</v>
      </c>
      <c r="F1062" s="300" t="s">
        <v>101</v>
      </c>
      <c r="G1062" s="72" t="s">
        <v>1254</v>
      </c>
      <c r="H1062" s="482" t="s">
        <v>197</v>
      </c>
      <c r="I1062" s="537">
        <v>1.7</v>
      </c>
      <c r="J1062" s="526"/>
      <c r="K1062" s="333">
        <f t="shared" si="48"/>
        <v>200</v>
      </c>
      <c r="L1062" s="534">
        <v>200</v>
      </c>
      <c r="M1062" s="540"/>
      <c r="N1062" s="247" t="e">
        <f>IF(L1062="nio",0,IF(L1062&gt;0,L1062*I1062/P1062,0))*VLOOKUP(B1062,'2-Kosten per locatie'!$A$14:$C$31,3,FALSE)</f>
        <v>#DIV/0!</v>
      </c>
      <c r="O1062" s="247">
        <f>IF(M1062&gt;0,M1062*I1062/Q1062,0)*VLOOKUP(B1062,'2-Kosten per locatie'!$A$14:$C$31,3,FALSE)</f>
        <v>0</v>
      </c>
      <c r="P1062" s="334">
        <f>IF(L1062="nio",0,IF(L1062&gt;0,VLOOKUP(F1062,'3-Productie normen'!A:O,VLOOKUP(L1062,'3-Productie normen'!$B$38:$C$48,2,FALSE),FALSE)))</f>
        <v>0</v>
      </c>
      <c r="Q1062" s="334">
        <f t="shared" si="49"/>
        <v>0</v>
      </c>
      <c r="R1062" s="335" t="str">
        <f>VLOOKUP(F1062,'3-Productie normen'!A:P,16,FALSE)</f>
        <v>V</v>
      </c>
      <c r="S1062" s="335"/>
      <c r="U1062" s="336">
        <f t="shared" si="50"/>
        <v>340</v>
      </c>
      <c r="V1062" s="2"/>
    </row>
    <row r="1063" spans="1:22" ht="14.1" customHeight="1">
      <c r="A1063" s="75">
        <v>1063</v>
      </c>
      <c r="B1063" s="72" t="s">
        <v>49</v>
      </c>
      <c r="C1063" s="539" t="s">
        <v>509</v>
      </c>
      <c r="D1063" s="415" t="s">
        <v>1449</v>
      </c>
      <c r="E1063" s="72" t="s">
        <v>1450</v>
      </c>
      <c r="F1063" s="300" t="s">
        <v>111</v>
      </c>
      <c r="G1063" s="72" t="s">
        <v>1254</v>
      </c>
      <c r="H1063" s="482" t="s">
        <v>197</v>
      </c>
      <c r="I1063" s="537">
        <v>0.6</v>
      </c>
      <c r="J1063" s="526"/>
      <c r="K1063" s="333">
        <f t="shared" si="48"/>
        <v>0</v>
      </c>
      <c r="L1063" s="534" t="s">
        <v>148</v>
      </c>
      <c r="M1063" s="540"/>
      <c r="N1063" s="247">
        <f>IF(L1063="nio",0,IF(L1063&gt;0,L1063*I1063/P1063,0))*VLOOKUP(B1063,'2-Kosten per locatie'!$A$14:$C$31,3,FALSE)</f>
        <v>0</v>
      </c>
      <c r="O1063" s="247">
        <f>IF(M1063&gt;0,M1063*I1063/Q1063,0)*VLOOKUP(B1063,'2-Kosten per locatie'!$A$14:$C$31,3,FALSE)</f>
        <v>0</v>
      </c>
      <c r="P1063" s="334">
        <f>IF(L1063="nio",0,IF(L1063&gt;0,VLOOKUP(F1063,'3-Productie normen'!A:O,VLOOKUP(L1063,'3-Productie normen'!$B$38:$C$48,2,FALSE),FALSE)))</f>
        <v>0</v>
      </c>
      <c r="Q1063" s="334">
        <f t="shared" si="49"/>
        <v>0</v>
      </c>
      <c r="R1063" s="335" t="str">
        <f>VLOOKUP(F1063,'3-Productie normen'!A:P,16,FALSE)</f>
        <v>nvt</v>
      </c>
      <c r="S1063" s="335"/>
      <c r="U1063" s="336">
        <f t="shared" si="50"/>
        <v>0</v>
      </c>
      <c r="V1063" s="2"/>
    </row>
    <row r="1064" spans="1:22" ht="14.1" customHeight="1">
      <c r="A1064" s="75">
        <v>1064</v>
      </c>
      <c r="B1064" s="72" t="s">
        <v>49</v>
      </c>
      <c r="C1064" s="539" t="s">
        <v>509</v>
      </c>
      <c r="D1064" s="415" t="s">
        <v>1451</v>
      </c>
      <c r="E1064" s="72" t="s">
        <v>1452</v>
      </c>
      <c r="F1064" s="72" t="s">
        <v>89</v>
      </c>
      <c r="G1064" s="72" t="s">
        <v>312</v>
      </c>
      <c r="H1064" s="482" t="s">
        <v>139</v>
      </c>
      <c r="I1064" s="537">
        <v>39.299999999999997</v>
      </c>
      <c r="J1064" s="526"/>
      <c r="K1064" s="333">
        <f t="shared" si="48"/>
        <v>200</v>
      </c>
      <c r="L1064" s="534">
        <v>200</v>
      </c>
      <c r="M1064" s="540"/>
      <c r="N1064" s="247" t="e">
        <f>IF(L1064="nio",0,IF(L1064&gt;0,L1064*I1064/P1064,0))*VLOOKUP(B1064,'2-Kosten per locatie'!$A$14:$C$31,3,FALSE)</f>
        <v>#DIV/0!</v>
      </c>
      <c r="O1064" s="247">
        <f>IF(M1064&gt;0,M1064*I1064/Q1064,0)*VLOOKUP(B1064,'2-Kosten per locatie'!$A$14:$C$31,3,FALSE)</f>
        <v>0</v>
      </c>
      <c r="P1064" s="334">
        <f>IF(L1064="nio",0,IF(L1064&gt;0,VLOOKUP(F1064,'3-Productie normen'!A:O,VLOOKUP(L1064,'3-Productie normen'!$B$38:$C$48,2,FALSE),FALSE)))</f>
        <v>0</v>
      </c>
      <c r="Q1064" s="334">
        <f t="shared" si="49"/>
        <v>0</v>
      </c>
      <c r="R1064" s="335" t="str">
        <f>VLOOKUP(F1064,'3-Productie normen'!A:P,16,FALSE)</f>
        <v>V</v>
      </c>
      <c r="S1064" s="335"/>
      <c r="U1064" s="336">
        <f t="shared" si="50"/>
        <v>7859.9999999999991</v>
      </c>
      <c r="V1064" s="2"/>
    </row>
    <row r="1065" spans="1:22" ht="14.1" customHeight="1">
      <c r="A1065" s="75">
        <v>1065</v>
      </c>
      <c r="B1065" s="72" t="s">
        <v>49</v>
      </c>
      <c r="C1065" s="539" t="s">
        <v>509</v>
      </c>
      <c r="D1065" s="415" t="s">
        <v>1453</v>
      </c>
      <c r="E1065" s="72" t="s">
        <v>199</v>
      </c>
      <c r="F1065" s="72" t="s">
        <v>97</v>
      </c>
      <c r="G1065" s="72" t="s">
        <v>1252</v>
      </c>
      <c r="H1065" s="482" t="s">
        <v>197</v>
      </c>
      <c r="I1065" s="537">
        <v>58.4</v>
      </c>
      <c r="J1065" s="526"/>
      <c r="K1065" s="333">
        <f t="shared" si="48"/>
        <v>200</v>
      </c>
      <c r="L1065" s="534">
        <v>200</v>
      </c>
      <c r="M1065" s="540"/>
      <c r="N1065" s="247" t="e">
        <f>IF(L1065="nio",0,IF(L1065&gt;0,L1065*I1065/P1065,0))*VLOOKUP(B1065,'2-Kosten per locatie'!$A$14:$C$31,3,FALSE)</f>
        <v>#DIV/0!</v>
      </c>
      <c r="O1065" s="247">
        <f>IF(M1065&gt;0,M1065*I1065/Q1065,0)*VLOOKUP(B1065,'2-Kosten per locatie'!$A$14:$C$31,3,FALSE)</f>
        <v>0</v>
      </c>
      <c r="P1065" s="334">
        <f>IF(L1065="nio",0,IF(L1065&gt;0,VLOOKUP(F1065,'3-Productie normen'!A:O,VLOOKUP(L1065,'3-Productie normen'!$B$38:$C$48,2,FALSE),FALSE)))</f>
        <v>0</v>
      </c>
      <c r="Q1065" s="334">
        <f t="shared" si="49"/>
        <v>0</v>
      </c>
      <c r="R1065" s="335" t="str">
        <f>VLOOKUP(F1065,'3-Productie normen'!A:P,16,FALSE)</f>
        <v>V</v>
      </c>
      <c r="S1065" s="335"/>
      <c r="U1065" s="336">
        <f t="shared" si="50"/>
        <v>11680</v>
      </c>
      <c r="V1065" s="2"/>
    </row>
    <row r="1066" spans="1:22" ht="14.1" customHeight="1">
      <c r="A1066" s="75">
        <v>1066</v>
      </c>
      <c r="B1066" s="72" t="s">
        <v>49</v>
      </c>
      <c r="C1066" s="539" t="s">
        <v>509</v>
      </c>
      <c r="D1066" s="415" t="s">
        <v>1454</v>
      </c>
      <c r="E1066" s="72" t="s">
        <v>1259</v>
      </c>
      <c r="F1066" s="72" t="s">
        <v>106</v>
      </c>
      <c r="G1066" s="72" t="s">
        <v>1252</v>
      </c>
      <c r="H1066" s="482" t="s">
        <v>188</v>
      </c>
      <c r="I1066" s="537">
        <v>8.8000000000000007</v>
      </c>
      <c r="J1066" s="526"/>
      <c r="K1066" s="333">
        <f t="shared" si="48"/>
        <v>360</v>
      </c>
      <c r="L1066" s="534">
        <v>200</v>
      </c>
      <c r="M1066" s="540">
        <v>160</v>
      </c>
      <c r="N1066" s="247" t="e">
        <f>IF(L1066="nio",0,IF(L1066&gt;0,L1066*I1066/P1066,0))*VLOOKUP(B1066,'2-Kosten per locatie'!$A$14:$C$31,3,FALSE)</f>
        <v>#DIV/0!</v>
      </c>
      <c r="O1066" s="247" t="e">
        <f>IF(M1066&gt;0,M1066*I1066/Q1066,0)*VLOOKUP(B1066,'2-Kosten per locatie'!$A$14:$C$31,3,FALSE)</f>
        <v>#DIV/0!</v>
      </c>
      <c r="P1066" s="334">
        <f>IF(L1066="nio",0,IF(L1066&gt;0,VLOOKUP(F1066,'3-Productie normen'!A:O,VLOOKUP(L1066,'3-Productie normen'!$B$38:$C$48,2,FALSE),FALSE)))</f>
        <v>0</v>
      </c>
      <c r="Q1066" s="334">
        <f t="shared" si="49"/>
        <v>0</v>
      </c>
      <c r="R1066" s="335" t="str">
        <f>VLOOKUP(F1066,'3-Productie normen'!A:P,16,FALSE)</f>
        <v>S</v>
      </c>
      <c r="S1066" s="335"/>
      <c r="U1066" s="336">
        <f t="shared" si="50"/>
        <v>3168.0000000000005</v>
      </c>
      <c r="V1066" s="2"/>
    </row>
    <row r="1067" spans="1:22" ht="14.1" customHeight="1">
      <c r="A1067" s="75">
        <v>1067</v>
      </c>
      <c r="B1067" s="72" t="s">
        <v>49</v>
      </c>
      <c r="C1067" s="539" t="s">
        <v>509</v>
      </c>
      <c r="D1067" s="415" t="s">
        <v>1455</v>
      </c>
      <c r="E1067" s="72" t="s">
        <v>186</v>
      </c>
      <c r="F1067" s="72" t="s">
        <v>106</v>
      </c>
      <c r="G1067" s="72" t="s">
        <v>1252</v>
      </c>
      <c r="H1067" s="482" t="s">
        <v>188</v>
      </c>
      <c r="I1067" s="537">
        <v>1.2</v>
      </c>
      <c r="J1067" s="526"/>
      <c r="K1067" s="333">
        <f t="shared" si="48"/>
        <v>360</v>
      </c>
      <c r="L1067" s="534">
        <v>200</v>
      </c>
      <c r="M1067" s="540">
        <v>160</v>
      </c>
      <c r="N1067" s="247" t="e">
        <f>IF(L1067="nio",0,IF(L1067&gt;0,L1067*I1067/P1067,0))*VLOOKUP(B1067,'2-Kosten per locatie'!$A$14:$C$31,3,FALSE)</f>
        <v>#DIV/0!</v>
      </c>
      <c r="O1067" s="247" t="e">
        <f>IF(M1067&gt;0,M1067*I1067/Q1067,0)*VLOOKUP(B1067,'2-Kosten per locatie'!$A$14:$C$31,3,FALSE)</f>
        <v>#DIV/0!</v>
      </c>
      <c r="P1067" s="334">
        <f>IF(L1067="nio",0,IF(L1067&gt;0,VLOOKUP(F1067,'3-Productie normen'!A:O,VLOOKUP(L1067,'3-Productie normen'!$B$38:$C$48,2,FALSE),FALSE)))</f>
        <v>0</v>
      </c>
      <c r="Q1067" s="334">
        <f t="shared" si="49"/>
        <v>0</v>
      </c>
      <c r="R1067" s="335" t="str">
        <f>VLOOKUP(F1067,'3-Productie normen'!A:P,16,FALSE)</f>
        <v>S</v>
      </c>
      <c r="S1067" s="335"/>
      <c r="U1067" s="336">
        <f t="shared" si="50"/>
        <v>432</v>
      </c>
      <c r="V1067" s="2"/>
    </row>
    <row r="1068" spans="1:22" ht="14.1" customHeight="1">
      <c r="A1068" s="75">
        <v>1068</v>
      </c>
      <c r="B1068" s="72" t="s">
        <v>49</v>
      </c>
      <c r="C1068" s="539" t="s">
        <v>509</v>
      </c>
      <c r="D1068" s="415" t="s">
        <v>1456</v>
      </c>
      <c r="E1068" s="72" t="s">
        <v>186</v>
      </c>
      <c r="F1068" s="72" t="s">
        <v>106</v>
      </c>
      <c r="G1068" s="72" t="s">
        <v>1252</v>
      </c>
      <c r="H1068" s="482" t="s">
        <v>188</v>
      </c>
      <c r="I1068" s="537">
        <v>1.2</v>
      </c>
      <c r="J1068" s="526"/>
      <c r="K1068" s="333">
        <f t="shared" si="48"/>
        <v>360</v>
      </c>
      <c r="L1068" s="534">
        <v>200</v>
      </c>
      <c r="M1068" s="540">
        <v>160</v>
      </c>
      <c r="N1068" s="247" t="e">
        <f>IF(L1068="nio",0,IF(L1068&gt;0,L1068*I1068/P1068,0))*VLOOKUP(B1068,'2-Kosten per locatie'!$A$14:$C$31,3,FALSE)</f>
        <v>#DIV/0!</v>
      </c>
      <c r="O1068" s="247" t="e">
        <f>IF(M1068&gt;0,M1068*I1068/Q1068,0)*VLOOKUP(B1068,'2-Kosten per locatie'!$A$14:$C$31,3,FALSE)</f>
        <v>#DIV/0!</v>
      </c>
      <c r="P1068" s="334">
        <f>IF(L1068="nio",0,IF(L1068&gt;0,VLOOKUP(F1068,'3-Productie normen'!A:O,VLOOKUP(L1068,'3-Productie normen'!$B$38:$C$48,2,FALSE),FALSE)))</f>
        <v>0</v>
      </c>
      <c r="Q1068" s="334">
        <f t="shared" si="49"/>
        <v>0</v>
      </c>
      <c r="R1068" s="335" t="str">
        <f>VLOOKUP(F1068,'3-Productie normen'!A:P,16,FALSE)</f>
        <v>S</v>
      </c>
      <c r="S1068" s="335"/>
      <c r="U1068" s="336">
        <f t="shared" si="50"/>
        <v>432</v>
      </c>
      <c r="V1068" s="2"/>
    </row>
    <row r="1069" spans="1:22" ht="14.1" customHeight="1">
      <c r="A1069" s="75">
        <v>1069</v>
      </c>
      <c r="B1069" s="72" t="s">
        <v>49</v>
      </c>
      <c r="C1069" s="539" t="s">
        <v>509</v>
      </c>
      <c r="D1069" s="415" t="s">
        <v>1457</v>
      </c>
      <c r="E1069" s="72" t="s">
        <v>186</v>
      </c>
      <c r="F1069" s="72" t="s">
        <v>106</v>
      </c>
      <c r="G1069" s="72" t="s">
        <v>1252</v>
      </c>
      <c r="H1069" s="482" t="s">
        <v>188</v>
      </c>
      <c r="I1069" s="537">
        <v>1.2</v>
      </c>
      <c r="J1069" s="526"/>
      <c r="K1069" s="333">
        <f t="shared" si="48"/>
        <v>360</v>
      </c>
      <c r="L1069" s="534">
        <v>200</v>
      </c>
      <c r="M1069" s="540">
        <v>160</v>
      </c>
      <c r="N1069" s="247" t="e">
        <f>IF(L1069="nio",0,IF(L1069&gt;0,L1069*I1069/P1069,0))*VLOOKUP(B1069,'2-Kosten per locatie'!$A$14:$C$31,3,FALSE)</f>
        <v>#DIV/0!</v>
      </c>
      <c r="O1069" s="247" t="e">
        <f>IF(M1069&gt;0,M1069*I1069/Q1069,0)*VLOOKUP(B1069,'2-Kosten per locatie'!$A$14:$C$31,3,FALSE)</f>
        <v>#DIV/0!</v>
      </c>
      <c r="P1069" s="334">
        <f>IF(L1069="nio",0,IF(L1069&gt;0,VLOOKUP(F1069,'3-Productie normen'!A:O,VLOOKUP(L1069,'3-Productie normen'!$B$38:$C$48,2,FALSE),FALSE)))</f>
        <v>0</v>
      </c>
      <c r="Q1069" s="334">
        <f t="shared" si="49"/>
        <v>0</v>
      </c>
      <c r="R1069" s="335" t="str">
        <f>VLOOKUP(F1069,'3-Productie normen'!A:P,16,FALSE)</f>
        <v>S</v>
      </c>
      <c r="S1069" s="335"/>
      <c r="U1069" s="336">
        <f t="shared" si="50"/>
        <v>432</v>
      </c>
      <c r="V1069" s="2"/>
    </row>
    <row r="1070" spans="1:22" ht="14.1" customHeight="1">
      <c r="A1070" s="75">
        <v>1070</v>
      </c>
      <c r="B1070" s="72" t="s">
        <v>49</v>
      </c>
      <c r="C1070" s="539" t="s">
        <v>509</v>
      </c>
      <c r="D1070" s="415" t="s">
        <v>1458</v>
      </c>
      <c r="E1070" s="72" t="s">
        <v>1452</v>
      </c>
      <c r="F1070" s="72" t="s">
        <v>89</v>
      </c>
      <c r="G1070" s="72" t="s">
        <v>312</v>
      </c>
      <c r="H1070" s="482" t="s">
        <v>139</v>
      </c>
      <c r="I1070" s="537">
        <v>39.299999999999997</v>
      </c>
      <c r="J1070" s="526"/>
      <c r="K1070" s="333">
        <f t="shared" si="48"/>
        <v>200</v>
      </c>
      <c r="L1070" s="534">
        <v>200</v>
      </c>
      <c r="M1070" s="540"/>
      <c r="N1070" s="247" t="e">
        <f>IF(L1070="nio",0,IF(L1070&gt;0,L1070*I1070/P1070,0))*VLOOKUP(B1070,'2-Kosten per locatie'!$A$14:$C$31,3,FALSE)</f>
        <v>#DIV/0!</v>
      </c>
      <c r="O1070" s="247">
        <f>IF(M1070&gt;0,M1070*I1070/Q1070,0)*VLOOKUP(B1070,'2-Kosten per locatie'!$A$14:$C$31,3,FALSE)</f>
        <v>0</v>
      </c>
      <c r="P1070" s="334">
        <f>IF(L1070="nio",0,IF(L1070&gt;0,VLOOKUP(F1070,'3-Productie normen'!A:O,VLOOKUP(L1070,'3-Productie normen'!$B$38:$C$48,2,FALSE),FALSE)))</f>
        <v>0</v>
      </c>
      <c r="Q1070" s="334">
        <f t="shared" si="49"/>
        <v>0</v>
      </c>
      <c r="R1070" s="335" t="str">
        <f>VLOOKUP(F1070,'3-Productie normen'!A:P,16,FALSE)</f>
        <v>V</v>
      </c>
      <c r="S1070" s="335"/>
      <c r="U1070" s="336">
        <f t="shared" si="50"/>
        <v>7859.9999999999991</v>
      </c>
      <c r="V1070" s="2"/>
    </row>
    <row r="1071" spans="1:22" ht="14.1" customHeight="1">
      <c r="A1071" s="75">
        <v>1071</v>
      </c>
      <c r="B1071" s="72" t="s">
        <v>49</v>
      </c>
      <c r="C1071" s="539" t="s">
        <v>509</v>
      </c>
      <c r="D1071" s="415" t="s">
        <v>1459</v>
      </c>
      <c r="E1071" s="72" t="s">
        <v>1259</v>
      </c>
      <c r="F1071" s="72" t="s">
        <v>106</v>
      </c>
      <c r="G1071" s="72" t="s">
        <v>1252</v>
      </c>
      <c r="H1071" s="482" t="s">
        <v>188</v>
      </c>
      <c r="I1071" s="537">
        <v>10.3</v>
      </c>
      <c r="J1071" s="526"/>
      <c r="K1071" s="333">
        <f t="shared" si="48"/>
        <v>360</v>
      </c>
      <c r="L1071" s="534">
        <v>200</v>
      </c>
      <c r="M1071" s="540">
        <v>160</v>
      </c>
      <c r="N1071" s="247" t="e">
        <f>IF(L1071="nio",0,IF(L1071&gt;0,L1071*I1071/P1071,0))*VLOOKUP(B1071,'2-Kosten per locatie'!$A$14:$C$31,3,FALSE)</f>
        <v>#DIV/0!</v>
      </c>
      <c r="O1071" s="247" t="e">
        <f>IF(M1071&gt;0,M1071*I1071/Q1071,0)*VLOOKUP(B1071,'2-Kosten per locatie'!$A$14:$C$31,3,FALSE)</f>
        <v>#DIV/0!</v>
      </c>
      <c r="P1071" s="334">
        <f>IF(L1071="nio",0,IF(L1071&gt;0,VLOOKUP(F1071,'3-Productie normen'!A:O,VLOOKUP(L1071,'3-Productie normen'!$B$38:$C$48,2,FALSE),FALSE)))</f>
        <v>0</v>
      </c>
      <c r="Q1071" s="334">
        <f t="shared" si="49"/>
        <v>0</v>
      </c>
      <c r="R1071" s="335" t="str">
        <f>VLOOKUP(F1071,'3-Productie normen'!A:P,16,FALSE)</f>
        <v>S</v>
      </c>
      <c r="S1071" s="335"/>
      <c r="U1071" s="336">
        <f t="shared" si="50"/>
        <v>3708.0000000000005</v>
      </c>
      <c r="V1071" s="2"/>
    </row>
    <row r="1072" spans="1:22" ht="14.1" customHeight="1">
      <c r="A1072" s="75">
        <v>1072</v>
      </c>
      <c r="B1072" s="72" t="s">
        <v>49</v>
      </c>
      <c r="C1072" s="539" t="s">
        <v>509</v>
      </c>
      <c r="D1072" s="415" t="s">
        <v>1460</v>
      </c>
      <c r="E1072" s="72" t="s">
        <v>186</v>
      </c>
      <c r="F1072" s="72" t="s">
        <v>106</v>
      </c>
      <c r="G1072" s="72" t="s">
        <v>1252</v>
      </c>
      <c r="H1072" s="482" t="s">
        <v>188</v>
      </c>
      <c r="I1072" s="537">
        <v>1.2</v>
      </c>
      <c r="J1072" s="526"/>
      <c r="K1072" s="333">
        <f t="shared" si="48"/>
        <v>360</v>
      </c>
      <c r="L1072" s="534">
        <v>200</v>
      </c>
      <c r="M1072" s="540">
        <v>160</v>
      </c>
      <c r="N1072" s="247" t="e">
        <f>IF(L1072="nio",0,IF(L1072&gt;0,L1072*I1072/P1072,0))*VLOOKUP(B1072,'2-Kosten per locatie'!$A$14:$C$31,3,FALSE)</f>
        <v>#DIV/0!</v>
      </c>
      <c r="O1072" s="247" t="e">
        <f>IF(M1072&gt;0,M1072*I1072/Q1072,0)*VLOOKUP(B1072,'2-Kosten per locatie'!$A$14:$C$31,3,FALSE)</f>
        <v>#DIV/0!</v>
      </c>
      <c r="P1072" s="334">
        <f>IF(L1072="nio",0,IF(L1072&gt;0,VLOOKUP(F1072,'3-Productie normen'!A:O,VLOOKUP(L1072,'3-Productie normen'!$B$38:$C$48,2,FALSE),FALSE)))</f>
        <v>0</v>
      </c>
      <c r="Q1072" s="334">
        <f t="shared" si="49"/>
        <v>0</v>
      </c>
      <c r="R1072" s="335" t="str">
        <f>VLOOKUP(F1072,'3-Productie normen'!A:P,16,FALSE)</f>
        <v>S</v>
      </c>
      <c r="S1072" s="335"/>
      <c r="U1072" s="336">
        <f t="shared" si="50"/>
        <v>432</v>
      </c>
      <c r="V1072" s="2"/>
    </row>
    <row r="1073" spans="1:22" ht="14.1" customHeight="1">
      <c r="A1073" s="75">
        <v>1073</v>
      </c>
      <c r="B1073" s="72" t="s">
        <v>49</v>
      </c>
      <c r="C1073" s="539" t="s">
        <v>509</v>
      </c>
      <c r="D1073" s="415" t="s">
        <v>1461</v>
      </c>
      <c r="E1073" s="72" t="s">
        <v>186</v>
      </c>
      <c r="F1073" s="72" t="s">
        <v>106</v>
      </c>
      <c r="G1073" s="72" t="s">
        <v>1252</v>
      </c>
      <c r="H1073" s="482" t="s">
        <v>188</v>
      </c>
      <c r="I1073" s="537">
        <v>1.2</v>
      </c>
      <c r="J1073" s="526"/>
      <c r="K1073" s="333">
        <f t="shared" si="48"/>
        <v>360</v>
      </c>
      <c r="L1073" s="534">
        <v>200</v>
      </c>
      <c r="M1073" s="540">
        <v>160</v>
      </c>
      <c r="N1073" s="247" t="e">
        <f>IF(L1073="nio",0,IF(L1073&gt;0,L1073*I1073/P1073,0))*VLOOKUP(B1073,'2-Kosten per locatie'!$A$14:$C$31,3,FALSE)</f>
        <v>#DIV/0!</v>
      </c>
      <c r="O1073" s="247" t="e">
        <f>IF(M1073&gt;0,M1073*I1073/Q1073,0)*VLOOKUP(B1073,'2-Kosten per locatie'!$A$14:$C$31,3,FALSE)</f>
        <v>#DIV/0!</v>
      </c>
      <c r="P1073" s="334">
        <f>IF(L1073="nio",0,IF(L1073&gt;0,VLOOKUP(F1073,'3-Productie normen'!A:O,VLOOKUP(L1073,'3-Productie normen'!$B$38:$C$48,2,FALSE),FALSE)))</f>
        <v>0</v>
      </c>
      <c r="Q1073" s="334">
        <f t="shared" si="49"/>
        <v>0</v>
      </c>
      <c r="R1073" s="335" t="str">
        <f>VLOOKUP(F1073,'3-Productie normen'!A:P,16,FALSE)</f>
        <v>S</v>
      </c>
      <c r="S1073" s="335"/>
      <c r="U1073" s="336">
        <f t="shared" si="50"/>
        <v>432</v>
      </c>
      <c r="V1073" s="2"/>
    </row>
    <row r="1074" spans="1:22" ht="14.1" customHeight="1">
      <c r="A1074" s="75">
        <v>1074</v>
      </c>
      <c r="B1074" s="72" t="s">
        <v>49</v>
      </c>
      <c r="C1074" s="539" t="s">
        <v>509</v>
      </c>
      <c r="D1074" s="415" t="s">
        <v>1462</v>
      </c>
      <c r="E1074" s="72" t="s">
        <v>1452</v>
      </c>
      <c r="F1074" s="72" t="s">
        <v>89</v>
      </c>
      <c r="G1074" s="72" t="s">
        <v>312</v>
      </c>
      <c r="H1074" s="482" t="s">
        <v>139</v>
      </c>
      <c r="I1074" s="537">
        <v>38.200000000000003</v>
      </c>
      <c r="J1074" s="526"/>
      <c r="K1074" s="333">
        <f t="shared" si="48"/>
        <v>200</v>
      </c>
      <c r="L1074" s="534">
        <v>200</v>
      </c>
      <c r="M1074" s="540"/>
      <c r="N1074" s="247" t="e">
        <f>IF(L1074="nio",0,IF(L1074&gt;0,L1074*I1074/P1074,0))*VLOOKUP(B1074,'2-Kosten per locatie'!$A$14:$C$31,3,FALSE)</f>
        <v>#DIV/0!</v>
      </c>
      <c r="O1074" s="247">
        <f>IF(M1074&gt;0,M1074*I1074/Q1074,0)*VLOOKUP(B1074,'2-Kosten per locatie'!$A$14:$C$31,3,FALSE)</f>
        <v>0</v>
      </c>
      <c r="P1074" s="334">
        <f>IF(L1074="nio",0,IF(L1074&gt;0,VLOOKUP(F1074,'3-Productie normen'!A:O,VLOOKUP(L1074,'3-Productie normen'!$B$38:$C$48,2,FALSE),FALSE)))</f>
        <v>0</v>
      </c>
      <c r="Q1074" s="334">
        <f t="shared" si="49"/>
        <v>0</v>
      </c>
      <c r="R1074" s="335" t="str">
        <f>VLOOKUP(F1074,'3-Productie normen'!A:P,16,FALSE)</f>
        <v>V</v>
      </c>
      <c r="S1074" s="335"/>
      <c r="U1074" s="336">
        <f t="shared" si="50"/>
        <v>7640.0000000000009</v>
      </c>
      <c r="V1074" s="2"/>
    </row>
    <row r="1075" spans="1:22" ht="14.1" customHeight="1">
      <c r="A1075" s="75">
        <v>1075</v>
      </c>
      <c r="B1075" s="72" t="s">
        <v>49</v>
      </c>
      <c r="C1075" s="539" t="s">
        <v>509</v>
      </c>
      <c r="D1075" s="415" t="s">
        <v>1463</v>
      </c>
      <c r="E1075" s="72" t="s">
        <v>1452</v>
      </c>
      <c r="F1075" s="72" t="s">
        <v>89</v>
      </c>
      <c r="G1075" s="72" t="s">
        <v>312</v>
      </c>
      <c r="H1075" s="482" t="s">
        <v>139</v>
      </c>
      <c r="I1075" s="537">
        <v>39.299999999999997</v>
      </c>
      <c r="J1075" s="526"/>
      <c r="K1075" s="333">
        <f t="shared" si="48"/>
        <v>200</v>
      </c>
      <c r="L1075" s="534">
        <v>200</v>
      </c>
      <c r="M1075" s="540"/>
      <c r="N1075" s="247" t="e">
        <f>IF(L1075="nio",0,IF(L1075&gt;0,L1075*I1075/P1075,0))*VLOOKUP(B1075,'2-Kosten per locatie'!$A$14:$C$31,3,FALSE)</f>
        <v>#DIV/0!</v>
      </c>
      <c r="O1075" s="247">
        <f>IF(M1075&gt;0,M1075*I1075/Q1075,0)*VLOOKUP(B1075,'2-Kosten per locatie'!$A$14:$C$31,3,FALSE)</f>
        <v>0</v>
      </c>
      <c r="P1075" s="334">
        <f>IF(L1075="nio",0,IF(L1075&gt;0,VLOOKUP(F1075,'3-Productie normen'!A:O,VLOOKUP(L1075,'3-Productie normen'!$B$38:$C$48,2,FALSE),FALSE)))</f>
        <v>0</v>
      </c>
      <c r="Q1075" s="334">
        <f t="shared" si="49"/>
        <v>0</v>
      </c>
      <c r="R1075" s="335" t="str">
        <f>VLOOKUP(F1075,'3-Productie normen'!A:P,16,FALSE)</f>
        <v>V</v>
      </c>
      <c r="S1075" s="335"/>
      <c r="U1075" s="336">
        <f t="shared" si="50"/>
        <v>7859.9999999999991</v>
      </c>
      <c r="V1075" s="2"/>
    </row>
    <row r="1076" spans="1:22" ht="14.1" customHeight="1">
      <c r="A1076" s="75">
        <v>1076</v>
      </c>
      <c r="B1076" s="72" t="s">
        <v>49</v>
      </c>
      <c r="C1076" s="539" t="s">
        <v>509</v>
      </c>
      <c r="D1076" s="415" t="s">
        <v>1464</v>
      </c>
      <c r="E1076" s="72" t="s">
        <v>1465</v>
      </c>
      <c r="F1076" s="72" t="s">
        <v>88</v>
      </c>
      <c r="G1076" s="72" t="s">
        <v>312</v>
      </c>
      <c r="H1076" s="482" t="s">
        <v>139</v>
      </c>
      <c r="I1076" s="537">
        <v>18.5</v>
      </c>
      <c r="J1076" s="526"/>
      <c r="K1076" s="333">
        <f t="shared" si="48"/>
        <v>120</v>
      </c>
      <c r="L1076" s="534">
        <v>120</v>
      </c>
      <c r="M1076" s="540"/>
      <c r="N1076" s="247" t="e">
        <f>IF(L1076="nio",0,IF(L1076&gt;0,L1076*I1076/P1076,0))*VLOOKUP(B1076,'2-Kosten per locatie'!$A$14:$C$31,3,FALSE)</f>
        <v>#DIV/0!</v>
      </c>
      <c r="O1076" s="247">
        <f>IF(M1076&gt;0,M1076*I1076/Q1076,0)*VLOOKUP(B1076,'2-Kosten per locatie'!$A$14:$C$31,3,FALSE)</f>
        <v>0</v>
      </c>
      <c r="P1076" s="334">
        <f>IF(L1076="nio",0,IF(L1076&gt;0,VLOOKUP(F1076,'3-Productie normen'!A:O,VLOOKUP(L1076,'3-Productie normen'!$B$38:$C$48,2,FALSE),FALSE)))</f>
        <v>0</v>
      </c>
      <c r="Q1076" s="334">
        <f t="shared" si="49"/>
        <v>0</v>
      </c>
      <c r="R1076" s="335" t="str">
        <f>VLOOKUP(F1076,'3-Productie normen'!A:P,16,FALSE)</f>
        <v>B</v>
      </c>
      <c r="S1076" s="335"/>
      <c r="U1076" s="336">
        <f t="shared" si="50"/>
        <v>2220</v>
      </c>
      <c r="V1076" s="2"/>
    </row>
    <row r="1077" spans="1:22" ht="14.1" customHeight="1">
      <c r="A1077" s="75">
        <v>1077</v>
      </c>
      <c r="B1077" s="72" t="s">
        <v>49</v>
      </c>
      <c r="C1077" s="539" t="s">
        <v>509</v>
      </c>
      <c r="D1077" s="415" t="s">
        <v>1466</v>
      </c>
      <c r="E1077" s="72" t="s">
        <v>431</v>
      </c>
      <c r="F1077" s="300" t="s">
        <v>111</v>
      </c>
      <c r="G1077" s="72" t="s">
        <v>312</v>
      </c>
      <c r="H1077" s="482" t="s">
        <v>139</v>
      </c>
      <c r="I1077" s="537">
        <v>19.3</v>
      </c>
      <c r="J1077" s="526"/>
      <c r="K1077" s="333">
        <f t="shared" si="48"/>
        <v>0</v>
      </c>
      <c r="L1077" s="534" t="s">
        <v>148</v>
      </c>
      <c r="M1077" s="540"/>
      <c r="N1077" s="247">
        <f>IF(L1077="nio",0,IF(L1077&gt;0,L1077*I1077/P1077,0))*VLOOKUP(B1077,'2-Kosten per locatie'!$A$14:$C$31,3,FALSE)</f>
        <v>0</v>
      </c>
      <c r="O1077" s="247">
        <f>IF(M1077&gt;0,M1077*I1077/Q1077,0)*VLOOKUP(B1077,'2-Kosten per locatie'!$A$14:$C$31,3,FALSE)</f>
        <v>0</v>
      </c>
      <c r="P1077" s="334">
        <f>IF(L1077="nio",0,IF(L1077&gt;0,VLOOKUP(F1077,'3-Productie normen'!A:O,VLOOKUP(L1077,'3-Productie normen'!$B$38:$C$48,2,FALSE),FALSE)))</f>
        <v>0</v>
      </c>
      <c r="Q1077" s="334">
        <f t="shared" si="49"/>
        <v>0</v>
      </c>
      <c r="R1077" s="335" t="str">
        <f>VLOOKUP(F1077,'3-Productie normen'!A:P,16,FALSE)</f>
        <v>nvt</v>
      </c>
      <c r="S1077" s="335"/>
      <c r="U1077" s="336">
        <f t="shared" si="50"/>
        <v>0</v>
      </c>
      <c r="V1077" s="2"/>
    </row>
    <row r="1078" spans="1:22" ht="14.1" customHeight="1">
      <c r="A1078" s="75">
        <v>1078</v>
      </c>
      <c r="B1078" s="72" t="s">
        <v>49</v>
      </c>
      <c r="C1078" s="539" t="s">
        <v>509</v>
      </c>
      <c r="D1078" s="415" t="s">
        <v>1467</v>
      </c>
      <c r="E1078" s="72" t="s">
        <v>1468</v>
      </c>
      <c r="F1078" s="300" t="s">
        <v>111</v>
      </c>
      <c r="G1078" s="72" t="s">
        <v>312</v>
      </c>
      <c r="H1078" s="482" t="s">
        <v>139</v>
      </c>
      <c r="I1078" s="537">
        <v>13</v>
      </c>
      <c r="J1078" s="526"/>
      <c r="K1078" s="333">
        <f t="shared" si="48"/>
        <v>0</v>
      </c>
      <c r="L1078" s="534" t="s">
        <v>148</v>
      </c>
      <c r="M1078" s="540"/>
      <c r="N1078" s="247">
        <f>IF(L1078="nio",0,IF(L1078&gt;0,L1078*I1078/P1078,0))*VLOOKUP(B1078,'2-Kosten per locatie'!$A$14:$C$31,3,FALSE)</f>
        <v>0</v>
      </c>
      <c r="O1078" s="247">
        <f>IF(M1078&gt;0,M1078*I1078/Q1078,0)*VLOOKUP(B1078,'2-Kosten per locatie'!$A$14:$C$31,3,FALSE)</f>
        <v>0</v>
      </c>
      <c r="P1078" s="334">
        <f>IF(L1078="nio",0,IF(L1078&gt;0,VLOOKUP(F1078,'3-Productie normen'!A:O,VLOOKUP(L1078,'3-Productie normen'!$B$38:$C$48,2,FALSE),FALSE)))</f>
        <v>0</v>
      </c>
      <c r="Q1078" s="334">
        <f t="shared" si="49"/>
        <v>0</v>
      </c>
      <c r="R1078" s="335" t="str">
        <f>VLOOKUP(F1078,'3-Productie normen'!A:P,16,FALSE)</f>
        <v>nvt</v>
      </c>
      <c r="S1078" s="335"/>
      <c r="U1078" s="336">
        <f t="shared" si="50"/>
        <v>0</v>
      </c>
      <c r="V1078" s="2"/>
    </row>
    <row r="1079" spans="1:22" ht="14.1" customHeight="1">
      <c r="A1079" s="75">
        <v>1079</v>
      </c>
      <c r="B1079" s="72" t="s">
        <v>49</v>
      </c>
      <c r="C1079" s="539" t="s">
        <v>509</v>
      </c>
      <c r="D1079" s="415" t="s">
        <v>1469</v>
      </c>
      <c r="E1079" s="72" t="s">
        <v>199</v>
      </c>
      <c r="F1079" s="72" t="s">
        <v>97</v>
      </c>
      <c r="G1079" s="72" t="s">
        <v>312</v>
      </c>
      <c r="H1079" s="482" t="s">
        <v>139</v>
      </c>
      <c r="I1079" s="537">
        <v>28.2</v>
      </c>
      <c r="J1079" s="526"/>
      <c r="K1079" s="333">
        <f t="shared" si="48"/>
        <v>200</v>
      </c>
      <c r="L1079" s="534">
        <v>200</v>
      </c>
      <c r="M1079" s="540"/>
      <c r="N1079" s="247" t="e">
        <f>IF(L1079="nio",0,IF(L1079&gt;0,L1079*I1079/P1079,0))*VLOOKUP(B1079,'2-Kosten per locatie'!$A$14:$C$31,3,FALSE)</f>
        <v>#DIV/0!</v>
      </c>
      <c r="O1079" s="247">
        <f>IF(M1079&gt;0,M1079*I1079/Q1079,0)*VLOOKUP(B1079,'2-Kosten per locatie'!$A$14:$C$31,3,FALSE)</f>
        <v>0</v>
      </c>
      <c r="P1079" s="334">
        <f>IF(L1079="nio",0,IF(L1079&gt;0,VLOOKUP(F1079,'3-Productie normen'!A:O,VLOOKUP(L1079,'3-Productie normen'!$B$38:$C$48,2,FALSE),FALSE)))</f>
        <v>0</v>
      </c>
      <c r="Q1079" s="334">
        <f t="shared" si="49"/>
        <v>0</v>
      </c>
      <c r="R1079" s="335" t="str">
        <f>VLOOKUP(F1079,'3-Productie normen'!A:P,16,FALSE)</f>
        <v>V</v>
      </c>
      <c r="S1079" s="335"/>
      <c r="U1079" s="336">
        <f t="shared" si="50"/>
        <v>5640</v>
      </c>
      <c r="V1079" s="2"/>
    </row>
    <row r="1080" spans="1:22" ht="14.1" customHeight="1">
      <c r="A1080" s="75">
        <v>1080</v>
      </c>
      <c r="B1080" s="72" t="s">
        <v>49</v>
      </c>
      <c r="C1080" s="539" t="s">
        <v>509</v>
      </c>
      <c r="D1080" s="415" t="s">
        <v>1470</v>
      </c>
      <c r="E1080" s="72" t="s">
        <v>275</v>
      </c>
      <c r="F1080" s="300" t="s">
        <v>88</v>
      </c>
      <c r="G1080" s="72" t="s">
        <v>312</v>
      </c>
      <c r="H1080" s="482" t="s">
        <v>139</v>
      </c>
      <c r="I1080" s="537">
        <v>8.5</v>
      </c>
      <c r="J1080" s="526"/>
      <c r="K1080" s="333">
        <f t="shared" si="48"/>
        <v>120</v>
      </c>
      <c r="L1080" s="534">
        <v>120</v>
      </c>
      <c r="M1080" s="540"/>
      <c r="N1080" s="247" t="e">
        <f>IF(L1080="nio",0,IF(L1080&gt;0,L1080*I1080/P1080,0))*VLOOKUP(B1080,'2-Kosten per locatie'!$A$14:$C$31,3,FALSE)</f>
        <v>#DIV/0!</v>
      </c>
      <c r="O1080" s="247">
        <f>IF(M1080&gt;0,M1080*I1080/Q1080,0)*VLOOKUP(B1080,'2-Kosten per locatie'!$A$14:$C$31,3,FALSE)</f>
        <v>0</v>
      </c>
      <c r="P1080" s="334">
        <f>IF(L1080="nio",0,IF(L1080&gt;0,VLOOKUP(F1080,'3-Productie normen'!A:O,VLOOKUP(L1080,'3-Productie normen'!$B$38:$C$48,2,FALSE),FALSE)))</f>
        <v>0</v>
      </c>
      <c r="Q1080" s="334">
        <f t="shared" si="49"/>
        <v>0</v>
      </c>
      <c r="R1080" s="335" t="str">
        <f>VLOOKUP(F1080,'3-Productie normen'!A:P,16,FALSE)</f>
        <v>B</v>
      </c>
      <c r="S1080" s="335"/>
      <c r="U1080" s="336">
        <f t="shared" si="50"/>
        <v>1020</v>
      </c>
      <c r="V1080" s="2"/>
    </row>
    <row r="1081" spans="1:22" ht="14.1" customHeight="1">
      <c r="A1081" s="75">
        <v>1081</v>
      </c>
      <c r="B1081" s="72" t="s">
        <v>49</v>
      </c>
      <c r="C1081" s="539" t="s">
        <v>509</v>
      </c>
      <c r="D1081" s="415" t="s">
        <v>1471</v>
      </c>
      <c r="E1081" s="72" t="s">
        <v>199</v>
      </c>
      <c r="F1081" s="72" t="s">
        <v>97</v>
      </c>
      <c r="G1081" s="72" t="s">
        <v>312</v>
      </c>
      <c r="H1081" s="482" t="s">
        <v>139</v>
      </c>
      <c r="I1081" s="537">
        <v>32.5</v>
      </c>
      <c r="J1081" s="526"/>
      <c r="K1081" s="333">
        <f t="shared" si="48"/>
        <v>200</v>
      </c>
      <c r="L1081" s="534">
        <v>200</v>
      </c>
      <c r="M1081" s="540"/>
      <c r="N1081" s="247" t="e">
        <f>IF(L1081="nio",0,IF(L1081&gt;0,L1081*I1081/P1081,0))*VLOOKUP(B1081,'2-Kosten per locatie'!$A$14:$C$31,3,FALSE)</f>
        <v>#DIV/0!</v>
      </c>
      <c r="O1081" s="247">
        <f>IF(M1081&gt;0,M1081*I1081/Q1081,0)*VLOOKUP(B1081,'2-Kosten per locatie'!$A$14:$C$31,3,FALSE)</f>
        <v>0</v>
      </c>
      <c r="P1081" s="334">
        <f>IF(L1081="nio",0,IF(L1081&gt;0,VLOOKUP(F1081,'3-Productie normen'!A:O,VLOOKUP(L1081,'3-Productie normen'!$B$38:$C$48,2,FALSE),FALSE)))</f>
        <v>0</v>
      </c>
      <c r="Q1081" s="334">
        <f t="shared" si="49"/>
        <v>0</v>
      </c>
      <c r="R1081" s="335" t="str">
        <f>VLOOKUP(F1081,'3-Productie normen'!A:P,16,FALSE)</f>
        <v>V</v>
      </c>
      <c r="S1081" s="335"/>
      <c r="U1081" s="336">
        <f t="shared" si="50"/>
        <v>6500</v>
      </c>
      <c r="V1081" s="2"/>
    </row>
    <row r="1082" spans="1:22" ht="14.1" customHeight="1">
      <c r="A1082" s="75">
        <v>1082</v>
      </c>
      <c r="B1082" s="72" t="s">
        <v>49</v>
      </c>
      <c r="C1082" s="539" t="s">
        <v>509</v>
      </c>
      <c r="D1082" s="415" t="s">
        <v>1472</v>
      </c>
      <c r="E1082" s="72" t="s">
        <v>300</v>
      </c>
      <c r="F1082" s="300" t="s">
        <v>101</v>
      </c>
      <c r="G1082" s="72" t="s">
        <v>1254</v>
      </c>
      <c r="H1082" s="482" t="s">
        <v>197</v>
      </c>
      <c r="I1082" s="537">
        <v>1.7</v>
      </c>
      <c r="J1082" s="526"/>
      <c r="K1082" s="333">
        <f t="shared" si="48"/>
        <v>200</v>
      </c>
      <c r="L1082" s="534">
        <v>200</v>
      </c>
      <c r="M1082" s="540"/>
      <c r="N1082" s="247" t="e">
        <f>IF(L1082="nio",0,IF(L1082&gt;0,L1082*I1082/P1082,0))*VLOOKUP(B1082,'2-Kosten per locatie'!$A$14:$C$31,3,FALSE)</f>
        <v>#DIV/0!</v>
      </c>
      <c r="O1082" s="247">
        <f>IF(M1082&gt;0,M1082*I1082/Q1082,0)*VLOOKUP(B1082,'2-Kosten per locatie'!$A$14:$C$31,3,FALSE)</f>
        <v>0</v>
      </c>
      <c r="P1082" s="334">
        <f>IF(L1082="nio",0,IF(L1082&gt;0,VLOOKUP(F1082,'3-Productie normen'!A:O,VLOOKUP(L1082,'3-Productie normen'!$B$38:$C$48,2,FALSE),FALSE)))</f>
        <v>0</v>
      </c>
      <c r="Q1082" s="334">
        <f t="shared" si="49"/>
        <v>0</v>
      </c>
      <c r="R1082" s="335" t="str">
        <f>VLOOKUP(F1082,'3-Productie normen'!A:P,16,FALSE)</f>
        <v>V</v>
      </c>
      <c r="S1082" s="335"/>
      <c r="U1082" s="336">
        <f t="shared" si="50"/>
        <v>340</v>
      </c>
      <c r="V1082" s="2"/>
    </row>
    <row r="1083" spans="1:22" ht="14.1" customHeight="1">
      <c r="A1083" s="75">
        <v>1083</v>
      </c>
      <c r="B1083" s="72" t="s">
        <v>49</v>
      </c>
      <c r="C1083" s="539" t="s">
        <v>509</v>
      </c>
      <c r="D1083" s="415" t="s">
        <v>1473</v>
      </c>
      <c r="E1083" s="72" t="s">
        <v>138</v>
      </c>
      <c r="F1083" s="72" t="s">
        <v>100</v>
      </c>
      <c r="G1083" s="72" t="s">
        <v>312</v>
      </c>
      <c r="H1083" s="482" t="s">
        <v>139</v>
      </c>
      <c r="I1083" s="537">
        <v>51.9</v>
      </c>
      <c r="J1083" s="526"/>
      <c r="K1083" s="333">
        <f t="shared" si="48"/>
        <v>200</v>
      </c>
      <c r="L1083" s="534">
        <v>200</v>
      </c>
      <c r="M1083" s="540"/>
      <c r="N1083" s="247" t="e">
        <f>IF(L1083="nio",0,IF(L1083&gt;0,L1083*I1083/P1083,0))*VLOOKUP(B1083,'2-Kosten per locatie'!$A$14:$C$31,3,FALSE)</f>
        <v>#DIV/0!</v>
      </c>
      <c r="O1083" s="247">
        <f>IF(M1083&gt;0,M1083*I1083/Q1083,0)*VLOOKUP(B1083,'2-Kosten per locatie'!$A$14:$C$31,3,FALSE)</f>
        <v>0</v>
      </c>
      <c r="P1083" s="334">
        <f>IF(L1083="nio",0,IF(L1083&gt;0,VLOOKUP(F1083,'3-Productie normen'!A:O,VLOOKUP(L1083,'3-Productie normen'!$B$38:$C$48,2,FALSE),FALSE)))</f>
        <v>0</v>
      </c>
      <c r="Q1083" s="334">
        <f t="shared" si="49"/>
        <v>0</v>
      </c>
      <c r="R1083" s="335" t="str">
        <f>VLOOKUP(F1083,'3-Productie normen'!A:P,16,FALSE)</f>
        <v>L</v>
      </c>
      <c r="S1083" s="335"/>
      <c r="U1083" s="336">
        <f t="shared" si="50"/>
        <v>10380</v>
      </c>
      <c r="V1083" s="2"/>
    </row>
    <row r="1084" spans="1:22" ht="14.1" customHeight="1">
      <c r="A1084" s="75">
        <v>1084</v>
      </c>
      <c r="B1084" s="72" t="s">
        <v>49</v>
      </c>
      <c r="C1084" s="539" t="s">
        <v>509</v>
      </c>
      <c r="D1084" s="415" t="s">
        <v>1474</v>
      </c>
      <c r="E1084" s="72" t="s">
        <v>199</v>
      </c>
      <c r="F1084" s="72" t="s">
        <v>97</v>
      </c>
      <c r="G1084" s="72" t="s">
        <v>312</v>
      </c>
      <c r="H1084" s="482" t="s">
        <v>139</v>
      </c>
      <c r="I1084" s="537">
        <v>68.400000000000006</v>
      </c>
      <c r="J1084" s="526"/>
      <c r="K1084" s="333">
        <f t="shared" si="48"/>
        <v>200</v>
      </c>
      <c r="L1084" s="534">
        <v>200</v>
      </c>
      <c r="M1084" s="540"/>
      <c r="N1084" s="247" t="e">
        <f>IF(L1084="nio",0,IF(L1084&gt;0,L1084*I1084/P1084,0))*VLOOKUP(B1084,'2-Kosten per locatie'!$A$14:$C$31,3,FALSE)</f>
        <v>#DIV/0!</v>
      </c>
      <c r="O1084" s="247">
        <f>IF(M1084&gt;0,M1084*I1084/Q1084,0)*VLOOKUP(B1084,'2-Kosten per locatie'!$A$14:$C$31,3,FALSE)</f>
        <v>0</v>
      </c>
      <c r="P1084" s="334">
        <f>IF(L1084="nio",0,IF(L1084&gt;0,VLOOKUP(F1084,'3-Productie normen'!A:O,VLOOKUP(L1084,'3-Productie normen'!$B$38:$C$48,2,FALSE),FALSE)))</f>
        <v>0</v>
      </c>
      <c r="Q1084" s="334">
        <f t="shared" si="49"/>
        <v>0</v>
      </c>
      <c r="R1084" s="335" t="str">
        <f>VLOOKUP(F1084,'3-Productie normen'!A:P,16,FALSE)</f>
        <v>V</v>
      </c>
      <c r="S1084" s="335"/>
      <c r="U1084" s="336">
        <f t="shared" si="50"/>
        <v>13680.000000000002</v>
      </c>
      <c r="V1084" s="2"/>
    </row>
    <row r="1085" spans="1:22" ht="14.1" customHeight="1">
      <c r="A1085" s="75">
        <v>1085</v>
      </c>
      <c r="B1085" s="72" t="s">
        <v>49</v>
      </c>
      <c r="C1085" s="539" t="s">
        <v>509</v>
      </c>
      <c r="D1085" s="415" t="s">
        <v>1475</v>
      </c>
      <c r="E1085" s="72" t="s">
        <v>138</v>
      </c>
      <c r="F1085" s="72" t="s">
        <v>100</v>
      </c>
      <c r="G1085" s="72" t="s">
        <v>312</v>
      </c>
      <c r="H1085" s="482" t="s">
        <v>139</v>
      </c>
      <c r="I1085" s="537">
        <v>55.6</v>
      </c>
      <c r="J1085" s="526"/>
      <c r="K1085" s="333">
        <f t="shared" si="48"/>
        <v>200</v>
      </c>
      <c r="L1085" s="534">
        <v>200</v>
      </c>
      <c r="M1085" s="540"/>
      <c r="N1085" s="247" t="e">
        <f>IF(L1085="nio",0,IF(L1085&gt;0,L1085*I1085/P1085,0))*VLOOKUP(B1085,'2-Kosten per locatie'!$A$14:$C$31,3,FALSE)</f>
        <v>#DIV/0!</v>
      </c>
      <c r="O1085" s="247">
        <f>IF(M1085&gt;0,M1085*I1085/Q1085,0)*VLOOKUP(B1085,'2-Kosten per locatie'!$A$14:$C$31,3,FALSE)</f>
        <v>0</v>
      </c>
      <c r="P1085" s="334">
        <f>IF(L1085="nio",0,IF(L1085&gt;0,VLOOKUP(F1085,'3-Productie normen'!A:O,VLOOKUP(L1085,'3-Productie normen'!$B$38:$C$48,2,FALSE),FALSE)))</f>
        <v>0</v>
      </c>
      <c r="Q1085" s="334">
        <f t="shared" si="49"/>
        <v>0</v>
      </c>
      <c r="R1085" s="335" t="str">
        <f>VLOOKUP(F1085,'3-Productie normen'!A:P,16,FALSE)</f>
        <v>L</v>
      </c>
      <c r="S1085" s="335"/>
      <c r="U1085" s="336">
        <f t="shared" si="50"/>
        <v>11120</v>
      </c>
      <c r="V1085" s="2"/>
    </row>
    <row r="1086" spans="1:22" ht="14.1" customHeight="1">
      <c r="A1086" s="75">
        <v>1086</v>
      </c>
      <c r="B1086" s="72" t="s">
        <v>49</v>
      </c>
      <c r="C1086" s="539" t="s">
        <v>509</v>
      </c>
      <c r="D1086" s="415" t="s">
        <v>1476</v>
      </c>
      <c r="E1086" s="72" t="s">
        <v>138</v>
      </c>
      <c r="F1086" s="72" t="s">
        <v>100</v>
      </c>
      <c r="G1086" s="72" t="s">
        <v>312</v>
      </c>
      <c r="H1086" s="482" t="s">
        <v>139</v>
      </c>
      <c r="I1086" s="537">
        <v>49.6</v>
      </c>
      <c r="J1086" s="526"/>
      <c r="K1086" s="333">
        <f t="shared" si="48"/>
        <v>200</v>
      </c>
      <c r="L1086" s="534">
        <v>200</v>
      </c>
      <c r="M1086" s="540"/>
      <c r="N1086" s="247" t="e">
        <f>IF(L1086="nio",0,IF(L1086&gt;0,L1086*I1086/P1086,0))*VLOOKUP(B1086,'2-Kosten per locatie'!$A$14:$C$31,3,FALSE)</f>
        <v>#DIV/0!</v>
      </c>
      <c r="O1086" s="247">
        <f>IF(M1086&gt;0,M1086*I1086/Q1086,0)*VLOOKUP(B1086,'2-Kosten per locatie'!$A$14:$C$31,3,FALSE)</f>
        <v>0</v>
      </c>
      <c r="P1086" s="334">
        <f>IF(L1086="nio",0,IF(L1086&gt;0,VLOOKUP(F1086,'3-Productie normen'!A:O,VLOOKUP(L1086,'3-Productie normen'!$B$38:$C$48,2,FALSE),FALSE)))</f>
        <v>0</v>
      </c>
      <c r="Q1086" s="334">
        <f t="shared" si="49"/>
        <v>0</v>
      </c>
      <c r="R1086" s="335" t="str">
        <f>VLOOKUP(F1086,'3-Productie normen'!A:P,16,FALSE)</f>
        <v>L</v>
      </c>
      <c r="S1086" s="335"/>
      <c r="U1086" s="336">
        <f t="shared" si="50"/>
        <v>9920</v>
      </c>
      <c r="V1086" s="2"/>
    </row>
    <row r="1087" spans="1:22" ht="14.1" customHeight="1">
      <c r="A1087" s="75">
        <v>1087</v>
      </c>
      <c r="B1087" s="72" t="s">
        <v>49</v>
      </c>
      <c r="C1087" s="539" t="s">
        <v>509</v>
      </c>
      <c r="D1087" s="415" t="s">
        <v>1477</v>
      </c>
      <c r="E1087" s="72" t="s">
        <v>1478</v>
      </c>
      <c r="F1087" s="72" t="s">
        <v>89</v>
      </c>
      <c r="G1087" s="72" t="s">
        <v>312</v>
      </c>
      <c r="H1087" s="482" t="s">
        <v>139</v>
      </c>
      <c r="I1087" s="537">
        <v>61</v>
      </c>
      <c r="J1087" s="526"/>
      <c r="K1087" s="333">
        <f t="shared" si="48"/>
        <v>200</v>
      </c>
      <c r="L1087" s="534">
        <v>200</v>
      </c>
      <c r="M1087" s="540"/>
      <c r="N1087" s="247" t="e">
        <f>IF(L1087="nio",0,IF(L1087&gt;0,L1087*I1087/P1087,0))*VLOOKUP(B1087,'2-Kosten per locatie'!$A$14:$C$31,3,FALSE)</f>
        <v>#DIV/0!</v>
      </c>
      <c r="O1087" s="247">
        <f>IF(M1087&gt;0,M1087*I1087/Q1087,0)*VLOOKUP(B1087,'2-Kosten per locatie'!$A$14:$C$31,3,FALSE)</f>
        <v>0</v>
      </c>
      <c r="P1087" s="334">
        <f>IF(L1087="nio",0,IF(L1087&gt;0,VLOOKUP(F1087,'3-Productie normen'!A:O,VLOOKUP(L1087,'3-Productie normen'!$B$38:$C$48,2,FALSE),FALSE)))</f>
        <v>0</v>
      </c>
      <c r="Q1087" s="334">
        <f t="shared" si="49"/>
        <v>0</v>
      </c>
      <c r="R1087" s="335" t="str">
        <f>VLOOKUP(F1087,'3-Productie normen'!A:P,16,FALSE)</f>
        <v>V</v>
      </c>
      <c r="S1087" s="335"/>
      <c r="U1087" s="336">
        <f t="shared" si="50"/>
        <v>12200</v>
      </c>
      <c r="V1087" s="2"/>
    </row>
    <row r="1088" spans="1:22" ht="14.1" customHeight="1">
      <c r="A1088" s="75">
        <v>1088</v>
      </c>
      <c r="B1088" s="72" t="s">
        <v>49</v>
      </c>
      <c r="C1088" s="539" t="s">
        <v>509</v>
      </c>
      <c r="D1088" s="415" t="s">
        <v>1479</v>
      </c>
      <c r="E1088" s="72" t="s">
        <v>138</v>
      </c>
      <c r="F1088" s="72" t="s">
        <v>100</v>
      </c>
      <c r="G1088" s="72" t="s">
        <v>312</v>
      </c>
      <c r="H1088" s="482" t="s">
        <v>139</v>
      </c>
      <c r="I1088" s="537">
        <v>84.6</v>
      </c>
      <c r="J1088" s="526"/>
      <c r="K1088" s="333">
        <f t="shared" si="48"/>
        <v>200</v>
      </c>
      <c r="L1088" s="534">
        <v>200</v>
      </c>
      <c r="M1088" s="540"/>
      <c r="N1088" s="247" t="e">
        <f>IF(L1088="nio",0,IF(L1088&gt;0,L1088*I1088/P1088,0))*VLOOKUP(B1088,'2-Kosten per locatie'!$A$14:$C$31,3,FALSE)</f>
        <v>#DIV/0!</v>
      </c>
      <c r="O1088" s="247">
        <f>IF(M1088&gt;0,M1088*I1088/Q1088,0)*VLOOKUP(B1088,'2-Kosten per locatie'!$A$14:$C$31,3,FALSE)</f>
        <v>0</v>
      </c>
      <c r="P1088" s="334">
        <f>IF(L1088="nio",0,IF(L1088&gt;0,VLOOKUP(F1088,'3-Productie normen'!A:O,VLOOKUP(L1088,'3-Productie normen'!$B$38:$C$48,2,FALSE),FALSE)))</f>
        <v>0</v>
      </c>
      <c r="Q1088" s="334">
        <f t="shared" si="49"/>
        <v>0</v>
      </c>
      <c r="R1088" s="335" t="str">
        <f>VLOOKUP(F1088,'3-Productie normen'!A:P,16,FALSE)</f>
        <v>L</v>
      </c>
      <c r="S1088" s="335"/>
      <c r="U1088" s="336">
        <f t="shared" si="50"/>
        <v>16920</v>
      </c>
      <c r="V1088" s="2"/>
    </row>
    <row r="1089" spans="1:22" ht="14.1" customHeight="1">
      <c r="A1089" s="75">
        <v>1089</v>
      </c>
      <c r="B1089" s="72" t="s">
        <v>49</v>
      </c>
      <c r="C1089" s="539" t="s">
        <v>509</v>
      </c>
      <c r="D1089" s="415" t="s">
        <v>1480</v>
      </c>
      <c r="E1089" s="72" t="s">
        <v>1481</v>
      </c>
      <c r="F1089" s="300" t="s">
        <v>100</v>
      </c>
      <c r="G1089" s="72" t="s">
        <v>312</v>
      </c>
      <c r="H1089" s="482" t="s">
        <v>139</v>
      </c>
      <c r="I1089" s="537">
        <v>77.8</v>
      </c>
      <c r="J1089" s="526"/>
      <c r="K1089" s="333">
        <f t="shared" si="48"/>
        <v>200</v>
      </c>
      <c r="L1089" s="534">
        <v>200</v>
      </c>
      <c r="M1089" s="540"/>
      <c r="N1089" s="247" t="e">
        <f>IF(L1089="nio",0,IF(L1089&gt;0,L1089*I1089/P1089,0))*VLOOKUP(B1089,'2-Kosten per locatie'!$A$14:$C$31,3,FALSE)</f>
        <v>#DIV/0!</v>
      </c>
      <c r="O1089" s="247">
        <f>IF(M1089&gt;0,M1089*I1089/Q1089,0)*VLOOKUP(B1089,'2-Kosten per locatie'!$A$14:$C$31,3,FALSE)</f>
        <v>0</v>
      </c>
      <c r="P1089" s="334">
        <f>IF(L1089="nio",0,IF(L1089&gt;0,VLOOKUP(F1089,'3-Productie normen'!A:O,VLOOKUP(L1089,'3-Productie normen'!$B$38:$C$48,2,FALSE),FALSE)))</f>
        <v>0</v>
      </c>
      <c r="Q1089" s="334">
        <f t="shared" si="49"/>
        <v>0</v>
      </c>
      <c r="R1089" s="335" t="str">
        <f>VLOOKUP(F1089,'3-Productie normen'!A:P,16,FALSE)</f>
        <v>L</v>
      </c>
      <c r="S1089" s="335"/>
      <c r="U1089" s="336">
        <f t="shared" si="50"/>
        <v>15560</v>
      </c>
      <c r="V1089" s="2"/>
    </row>
    <row r="1090" spans="1:22" ht="14.1" customHeight="1">
      <c r="A1090" s="75">
        <v>1090</v>
      </c>
      <c r="B1090" s="72" t="s">
        <v>49</v>
      </c>
      <c r="C1090" s="539" t="s">
        <v>509</v>
      </c>
      <c r="D1090" s="415" t="s">
        <v>1482</v>
      </c>
      <c r="E1090" s="72" t="s">
        <v>138</v>
      </c>
      <c r="F1090" s="72" t="s">
        <v>100</v>
      </c>
      <c r="G1090" s="72" t="s">
        <v>312</v>
      </c>
      <c r="H1090" s="482" t="s">
        <v>139</v>
      </c>
      <c r="I1090" s="537">
        <v>54.4</v>
      </c>
      <c r="J1090" s="526"/>
      <c r="K1090" s="333">
        <f t="shared" si="48"/>
        <v>200</v>
      </c>
      <c r="L1090" s="534">
        <v>200</v>
      </c>
      <c r="M1090" s="540"/>
      <c r="N1090" s="247" t="e">
        <f>IF(L1090="nio",0,IF(L1090&gt;0,L1090*I1090/P1090,0))*VLOOKUP(B1090,'2-Kosten per locatie'!$A$14:$C$31,3,FALSE)</f>
        <v>#DIV/0!</v>
      </c>
      <c r="O1090" s="247">
        <f>IF(M1090&gt;0,M1090*I1090/Q1090,0)*VLOOKUP(B1090,'2-Kosten per locatie'!$A$14:$C$31,3,FALSE)</f>
        <v>0</v>
      </c>
      <c r="P1090" s="334">
        <f>IF(L1090="nio",0,IF(L1090&gt;0,VLOOKUP(F1090,'3-Productie normen'!A:O,VLOOKUP(L1090,'3-Productie normen'!$B$38:$C$48,2,FALSE),FALSE)))</f>
        <v>0</v>
      </c>
      <c r="Q1090" s="334">
        <f t="shared" si="49"/>
        <v>0</v>
      </c>
      <c r="R1090" s="335" t="str">
        <f>VLOOKUP(F1090,'3-Productie normen'!A:P,16,FALSE)</f>
        <v>L</v>
      </c>
      <c r="S1090" s="335"/>
      <c r="U1090" s="336">
        <f t="shared" si="50"/>
        <v>10880</v>
      </c>
      <c r="V1090" s="2"/>
    </row>
    <row r="1091" spans="1:22" ht="14.1" customHeight="1">
      <c r="A1091" s="75">
        <v>1091</v>
      </c>
      <c r="B1091" s="72" t="s">
        <v>49</v>
      </c>
      <c r="C1091" s="539" t="s">
        <v>509</v>
      </c>
      <c r="D1091" s="415" t="s">
        <v>1483</v>
      </c>
      <c r="E1091" s="72" t="s">
        <v>199</v>
      </c>
      <c r="F1091" s="72" t="s">
        <v>97</v>
      </c>
      <c r="G1091" s="72" t="s">
        <v>1484</v>
      </c>
      <c r="H1091" s="482" t="s">
        <v>383</v>
      </c>
      <c r="I1091" s="537">
        <v>23.8</v>
      </c>
      <c r="J1091" s="526"/>
      <c r="K1091" s="333">
        <f t="shared" si="48"/>
        <v>200</v>
      </c>
      <c r="L1091" s="534">
        <v>200</v>
      </c>
      <c r="M1091" s="540"/>
      <c r="N1091" s="247" t="e">
        <f>IF(L1091="nio",0,IF(L1091&gt;0,L1091*I1091/P1091,0))*VLOOKUP(B1091,'2-Kosten per locatie'!$A$14:$C$31,3,FALSE)</f>
        <v>#DIV/0!</v>
      </c>
      <c r="O1091" s="247">
        <f>IF(M1091&gt;0,M1091*I1091/Q1091,0)*VLOOKUP(B1091,'2-Kosten per locatie'!$A$14:$C$31,3,FALSE)</f>
        <v>0</v>
      </c>
      <c r="P1091" s="334">
        <f>IF(L1091="nio",0,IF(L1091&gt;0,VLOOKUP(F1091,'3-Productie normen'!A:O,VLOOKUP(L1091,'3-Productie normen'!$B$38:$C$48,2,FALSE),FALSE)))</f>
        <v>0</v>
      </c>
      <c r="Q1091" s="334">
        <f t="shared" si="49"/>
        <v>0</v>
      </c>
      <c r="R1091" s="335" t="str">
        <f>VLOOKUP(F1091,'3-Productie normen'!A:P,16,FALSE)</f>
        <v>V</v>
      </c>
      <c r="S1091" s="335"/>
      <c r="U1091" s="336">
        <f t="shared" si="50"/>
        <v>4760</v>
      </c>
      <c r="V1091" s="2"/>
    </row>
    <row r="1092" spans="1:22" ht="14.1" customHeight="1">
      <c r="A1092" s="75">
        <v>1092</v>
      </c>
      <c r="B1092" s="72" t="s">
        <v>49</v>
      </c>
      <c r="C1092" s="539" t="s">
        <v>509</v>
      </c>
      <c r="D1092" s="415" t="s">
        <v>1485</v>
      </c>
      <c r="E1092" s="72" t="s">
        <v>199</v>
      </c>
      <c r="F1092" s="72" t="s">
        <v>97</v>
      </c>
      <c r="G1092" s="72" t="s">
        <v>139</v>
      </c>
      <c r="H1092" s="482" t="s">
        <v>139</v>
      </c>
      <c r="I1092" s="537">
        <v>121.2</v>
      </c>
      <c r="J1092" s="526"/>
      <c r="K1092" s="333">
        <f t="shared" si="48"/>
        <v>200</v>
      </c>
      <c r="L1092" s="534">
        <v>200</v>
      </c>
      <c r="M1092" s="540"/>
      <c r="N1092" s="247" t="e">
        <f>IF(L1092="nio",0,IF(L1092&gt;0,L1092*I1092/P1092,0))*VLOOKUP(B1092,'2-Kosten per locatie'!$A$14:$C$31,3,FALSE)</f>
        <v>#DIV/0!</v>
      </c>
      <c r="O1092" s="247">
        <f>IF(M1092&gt;0,M1092*I1092/Q1092,0)*VLOOKUP(B1092,'2-Kosten per locatie'!$A$14:$C$31,3,FALSE)</f>
        <v>0</v>
      </c>
      <c r="P1092" s="334">
        <f>IF(L1092="nio",0,IF(L1092&gt;0,VLOOKUP(F1092,'3-Productie normen'!A:O,VLOOKUP(L1092,'3-Productie normen'!$B$38:$C$48,2,FALSE),FALSE)))</f>
        <v>0</v>
      </c>
      <c r="Q1092" s="334">
        <f t="shared" si="49"/>
        <v>0</v>
      </c>
      <c r="R1092" s="335" t="str">
        <f>VLOOKUP(F1092,'3-Productie normen'!A:P,16,FALSE)</f>
        <v>V</v>
      </c>
      <c r="S1092" s="335"/>
      <c r="U1092" s="336">
        <f t="shared" si="50"/>
        <v>24240</v>
      </c>
      <c r="V1092" s="2"/>
    </row>
    <row r="1093" spans="1:22" ht="14.1" customHeight="1">
      <c r="A1093" s="75">
        <v>1093</v>
      </c>
      <c r="B1093" s="72" t="s">
        <v>49</v>
      </c>
      <c r="C1093" s="539" t="s">
        <v>509</v>
      </c>
      <c r="D1093" s="415" t="s">
        <v>1486</v>
      </c>
      <c r="E1093" s="72" t="s">
        <v>138</v>
      </c>
      <c r="F1093" s="72" t="s">
        <v>100</v>
      </c>
      <c r="G1093" s="72" t="s">
        <v>312</v>
      </c>
      <c r="H1093" s="482" t="s">
        <v>139</v>
      </c>
      <c r="I1093" s="537">
        <v>54.6</v>
      </c>
      <c r="J1093" s="526"/>
      <c r="K1093" s="333">
        <f t="shared" si="48"/>
        <v>200</v>
      </c>
      <c r="L1093" s="534">
        <v>200</v>
      </c>
      <c r="M1093" s="540"/>
      <c r="N1093" s="247" t="e">
        <f>IF(L1093="nio",0,IF(L1093&gt;0,L1093*I1093/P1093,0))*VLOOKUP(B1093,'2-Kosten per locatie'!$A$14:$C$31,3,FALSE)</f>
        <v>#DIV/0!</v>
      </c>
      <c r="O1093" s="247">
        <f>IF(M1093&gt;0,M1093*I1093/Q1093,0)*VLOOKUP(B1093,'2-Kosten per locatie'!$A$14:$C$31,3,FALSE)</f>
        <v>0</v>
      </c>
      <c r="P1093" s="334">
        <f>IF(L1093="nio",0,IF(L1093&gt;0,VLOOKUP(F1093,'3-Productie normen'!A:O,VLOOKUP(L1093,'3-Productie normen'!$B$38:$C$48,2,FALSE),FALSE)))</f>
        <v>0</v>
      </c>
      <c r="Q1093" s="334">
        <f t="shared" si="49"/>
        <v>0</v>
      </c>
      <c r="R1093" s="335" t="str">
        <f>VLOOKUP(F1093,'3-Productie normen'!A:P,16,FALSE)</f>
        <v>L</v>
      </c>
      <c r="S1093" s="335"/>
      <c r="U1093" s="336">
        <f t="shared" si="50"/>
        <v>10920</v>
      </c>
      <c r="V1093" s="2"/>
    </row>
    <row r="1094" spans="1:22" ht="14.1" customHeight="1">
      <c r="A1094" s="75">
        <v>1094</v>
      </c>
      <c r="B1094" s="72" t="s">
        <v>49</v>
      </c>
      <c r="C1094" s="539" t="s">
        <v>509</v>
      </c>
      <c r="D1094" s="415" t="s">
        <v>1487</v>
      </c>
      <c r="E1094" s="72" t="s">
        <v>1488</v>
      </c>
      <c r="F1094" s="72" t="s">
        <v>98</v>
      </c>
      <c r="G1094" s="72" t="s">
        <v>312</v>
      </c>
      <c r="H1094" s="482" t="s">
        <v>139</v>
      </c>
      <c r="I1094" s="537">
        <v>106.4</v>
      </c>
      <c r="J1094" s="526"/>
      <c r="K1094" s="333">
        <f t="shared" si="48"/>
        <v>4</v>
      </c>
      <c r="L1094" s="534">
        <v>4</v>
      </c>
      <c r="M1094" s="540"/>
      <c r="N1094" s="247" t="e">
        <f>IF(L1094="nio",0,IF(L1094&gt;0,L1094*I1094/P1094,0))*VLOOKUP(B1094,'2-Kosten per locatie'!$A$14:$C$31,3,FALSE)</f>
        <v>#DIV/0!</v>
      </c>
      <c r="O1094" s="247">
        <f>IF(M1094&gt;0,M1094*I1094/Q1094,0)*VLOOKUP(B1094,'2-Kosten per locatie'!$A$14:$C$31,3,FALSE)</f>
        <v>0</v>
      </c>
      <c r="P1094" s="334">
        <f>IF(L1094="nio",0,IF(L1094&gt;0,VLOOKUP(F1094,'3-Productie normen'!A:O,VLOOKUP(L1094,'3-Productie normen'!$B$38:$C$48,2,FALSE),FALSE)))</f>
        <v>0</v>
      </c>
      <c r="Q1094" s="334">
        <f t="shared" si="49"/>
        <v>0</v>
      </c>
      <c r="R1094" s="335" t="str">
        <f>VLOOKUP(F1094,'3-Productie normen'!A:P,16,FALSE)</f>
        <v>V</v>
      </c>
      <c r="S1094" s="335"/>
      <c r="U1094" s="336">
        <f t="shared" si="50"/>
        <v>425.6</v>
      </c>
      <c r="V1094" s="2"/>
    </row>
    <row r="1095" spans="1:22" ht="14.1" customHeight="1">
      <c r="A1095" s="75">
        <v>1095</v>
      </c>
      <c r="B1095" s="72" t="s">
        <v>49</v>
      </c>
      <c r="C1095" s="539" t="s">
        <v>509</v>
      </c>
      <c r="D1095" s="415" t="s">
        <v>1489</v>
      </c>
      <c r="E1095" s="72" t="s">
        <v>199</v>
      </c>
      <c r="F1095" s="72" t="s">
        <v>97</v>
      </c>
      <c r="G1095" s="72" t="s">
        <v>312</v>
      </c>
      <c r="H1095" s="482" t="s">
        <v>139</v>
      </c>
      <c r="I1095" s="537">
        <v>9.1999999999999993</v>
      </c>
      <c r="J1095" s="526"/>
      <c r="K1095" s="333">
        <f t="shared" si="48"/>
        <v>200</v>
      </c>
      <c r="L1095" s="534">
        <v>200</v>
      </c>
      <c r="M1095" s="540"/>
      <c r="N1095" s="247" t="e">
        <f>IF(L1095="nio",0,IF(L1095&gt;0,L1095*I1095/P1095,0))*VLOOKUP(B1095,'2-Kosten per locatie'!$A$14:$C$31,3,FALSE)</f>
        <v>#DIV/0!</v>
      </c>
      <c r="O1095" s="247">
        <f>IF(M1095&gt;0,M1095*I1095/Q1095,0)*VLOOKUP(B1095,'2-Kosten per locatie'!$A$14:$C$31,3,FALSE)</f>
        <v>0</v>
      </c>
      <c r="P1095" s="334">
        <f>IF(L1095="nio",0,IF(L1095&gt;0,VLOOKUP(F1095,'3-Productie normen'!A:O,VLOOKUP(L1095,'3-Productie normen'!$B$38:$C$48,2,FALSE),FALSE)))</f>
        <v>0</v>
      </c>
      <c r="Q1095" s="334">
        <f t="shared" si="49"/>
        <v>0</v>
      </c>
      <c r="R1095" s="335" t="str">
        <f>VLOOKUP(F1095,'3-Productie normen'!A:P,16,FALSE)</f>
        <v>V</v>
      </c>
      <c r="S1095" s="335"/>
      <c r="U1095" s="336">
        <f t="shared" si="50"/>
        <v>1839.9999999999998</v>
      </c>
      <c r="V1095" s="2"/>
    </row>
    <row r="1096" spans="1:22" ht="14.1" customHeight="1">
      <c r="A1096" s="75">
        <v>1096</v>
      </c>
      <c r="B1096" s="72" t="s">
        <v>49</v>
      </c>
      <c r="C1096" s="539" t="s">
        <v>509</v>
      </c>
      <c r="D1096" s="415" t="s">
        <v>1490</v>
      </c>
      <c r="E1096" s="72" t="s">
        <v>191</v>
      </c>
      <c r="F1096" s="300" t="s">
        <v>111</v>
      </c>
      <c r="G1096" s="72" t="s">
        <v>1252</v>
      </c>
      <c r="H1096" s="482" t="s">
        <v>197</v>
      </c>
      <c r="I1096" s="537">
        <v>3</v>
      </c>
      <c r="J1096" s="526"/>
      <c r="K1096" s="333">
        <f t="shared" ref="K1096:K1159" si="51">SUM(L1096:M1096)</f>
        <v>0</v>
      </c>
      <c r="L1096" s="534" t="s">
        <v>148</v>
      </c>
      <c r="M1096" s="540"/>
      <c r="N1096" s="247">
        <f>IF(L1096="nio",0,IF(L1096&gt;0,L1096*I1096/P1096,0))*VLOOKUP(B1096,'2-Kosten per locatie'!$A$14:$C$31,3,FALSE)</f>
        <v>0</v>
      </c>
      <c r="O1096" s="247">
        <f>IF(M1096&gt;0,M1096*I1096/Q1096,0)*VLOOKUP(B1096,'2-Kosten per locatie'!$A$14:$C$31,3,FALSE)</f>
        <v>0</v>
      </c>
      <c r="P1096" s="334">
        <f>IF(L1096="nio",0,IF(L1096&gt;0,VLOOKUP(F1096,'3-Productie normen'!A:O,VLOOKUP(L1096,'3-Productie normen'!$B$38:$C$48,2,FALSE),FALSE)))</f>
        <v>0</v>
      </c>
      <c r="Q1096" s="334">
        <f t="shared" ref="Q1096:Q1159" si="52">IF(M1096&gt;0,P1096*$Q$8,0)</f>
        <v>0</v>
      </c>
      <c r="R1096" s="335" t="str">
        <f>VLOOKUP(F1096,'3-Productie normen'!A:P,16,FALSE)</f>
        <v>nvt</v>
      </c>
      <c r="S1096" s="335"/>
      <c r="U1096" s="336">
        <f t="shared" ref="U1096:U1159" si="53">K1096*I1096</f>
        <v>0</v>
      </c>
      <c r="V1096" s="2"/>
    </row>
    <row r="1097" spans="1:22" ht="14.1" customHeight="1">
      <c r="A1097" s="75">
        <v>1097</v>
      </c>
      <c r="B1097" s="72" t="s">
        <v>49</v>
      </c>
      <c r="C1097" s="539" t="s">
        <v>509</v>
      </c>
      <c r="D1097" s="415" t="s">
        <v>1491</v>
      </c>
      <c r="E1097" s="72" t="s">
        <v>1259</v>
      </c>
      <c r="F1097" s="72" t="s">
        <v>106</v>
      </c>
      <c r="G1097" s="72" t="s">
        <v>1252</v>
      </c>
      <c r="H1097" s="482" t="s">
        <v>188</v>
      </c>
      <c r="I1097" s="537">
        <v>11.9</v>
      </c>
      <c r="J1097" s="526"/>
      <c r="K1097" s="333">
        <f t="shared" si="51"/>
        <v>360</v>
      </c>
      <c r="L1097" s="534">
        <v>200</v>
      </c>
      <c r="M1097" s="540">
        <v>160</v>
      </c>
      <c r="N1097" s="247" t="e">
        <f>IF(L1097="nio",0,IF(L1097&gt;0,L1097*I1097/P1097,0))*VLOOKUP(B1097,'2-Kosten per locatie'!$A$14:$C$31,3,FALSE)</f>
        <v>#DIV/0!</v>
      </c>
      <c r="O1097" s="247" t="e">
        <f>IF(M1097&gt;0,M1097*I1097/Q1097,0)*VLOOKUP(B1097,'2-Kosten per locatie'!$A$14:$C$31,3,FALSE)</f>
        <v>#DIV/0!</v>
      </c>
      <c r="P1097" s="334">
        <f>IF(L1097="nio",0,IF(L1097&gt;0,VLOOKUP(F1097,'3-Productie normen'!A:O,VLOOKUP(L1097,'3-Productie normen'!$B$38:$C$48,2,FALSE),FALSE)))</f>
        <v>0</v>
      </c>
      <c r="Q1097" s="334">
        <f t="shared" si="52"/>
        <v>0</v>
      </c>
      <c r="R1097" s="335" t="str">
        <f>VLOOKUP(F1097,'3-Productie normen'!A:P,16,FALSE)</f>
        <v>S</v>
      </c>
      <c r="S1097" s="335"/>
      <c r="U1097" s="336">
        <f t="shared" si="53"/>
        <v>4284</v>
      </c>
      <c r="V1097" s="2"/>
    </row>
    <row r="1098" spans="1:22" ht="14.1" customHeight="1">
      <c r="A1098" s="75">
        <v>1098</v>
      </c>
      <c r="B1098" s="72" t="s">
        <v>49</v>
      </c>
      <c r="C1098" s="539" t="s">
        <v>509</v>
      </c>
      <c r="D1098" s="415" t="s">
        <v>1492</v>
      </c>
      <c r="E1098" s="72" t="s">
        <v>186</v>
      </c>
      <c r="F1098" s="72" t="s">
        <v>106</v>
      </c>
      <c r="G1098" s="72" t="s">
        <v>1252</v>
      </c>
      <c r="H1098" s="482" t="s">
        <v>188</v>
      </c>
      <c r="I1098" s="537">
        <v>1</v>
      </c>
      <c r="J1098" s="526"/>
      <c r="K1098" s="333">
        <f t="shared" si="51"/>
        <v>360</v>
      </c>
      <c r="L1098" s="534">
        <v>200</v>
      </c>
      <c r="M1098" s="540">
        <v>160</v>
      </c>
      <c r="N1098" s="247" t="e">
        <f>IF(L1098="nio",0,IF(L1098&gt;0,L1098*I1098/P1098,0))*VLOOKUP(B1098,'2-Kosten per locatie'!$A$14:$C$31,3,FALSE)</f>
        <v>#DIV/0!</v>
      </c>
      <c r="O1098" s="247" t="e">
        <f>IF(M1098&gt;0,M1098*I1098/Q1098,0)*VLOOKUP(B1098,'2-Kosten per locatie'!$A$14:$C$31,3,FALSE)</f>
        <v>#DIV/0!</v>
      </c>
      <c r="P1098" s="334">
        <f>IF(L1098="nio",0,IF(L1098&gt;0,VLOOKUP(F1098,'3-Productie normen'!A:O,VLOOKUP(L1098,'3-Productie normen'!$B$38:$C$48,2,FALSE),FALSE)))</f>
        <v>0</v>
      </c>
      <c r="Q1098" s="334">
        <f t="shared" si="52"/>
        <v>0</v>
      </c>
      <c r="R1098" s="335" t="str">
        <f>VLOOKUP(F1098,'3-Productie normen'!A:P,16,FALSE)</f>
        <v>S</v>
      </c>
      <c r="S1098" s="335"/>
      <c r="U1098" s="336">
        <f t="shared" si="53"/>
        <v>360</v>
      </c>
      <c r="V1098" s="2"/>
    </row>
    <row r="1099" spans="1:22" ht="14.1" customHeight="1">
      <c r="A1099" s="75">
        <v>1099</v>
      </c>
      <c r="B1099" s="72" t="s">
        <v>49</v>
      </c>
      <c r="C1099" s="539" t="s">
        <v>509</v>
      </c>
      <c r="D1099" s="415" t="s">
        <v>1493</v>
      </c>
      <c r="E1099" s="72" t="s">
        <v>186</v>
      </c>
      <c r="F1099" s="72" t="s">
        <v>106</v>
      </c>
      <c r="G1099" s="72" t="s">
        <v>1252</v>
      </c>
      <c r="H1099" s="482" t="s">
        <v>188</v>
      </c>
      <c r="I1099" s="537">
        <v>1</v>
      </c>
      <c r="J1099" s="526"/>
      <c r="K1099" s="333">
        <f t="shared" si="51"/>
        <v>360</v>
      </c>
      <c r="L1099" s="534">
        <v>200</v>
      </c>
      <c r="M1099" s="540">
        <v>160</v>
      </c>
      <c r="N1099" s="247" t="e">
        <f>IF(L1099="nio",0,IF(L1099&gt;0,L1099*I1099/P1099,0))*VLOOKUP(B1099,'2-Kosten per locatie'!$A$14:$C$31,3,FALSE)</f>
        <v>#DIV/0!</v>
      </c>
      <c r="O1099" s="247" t="e">
        <f>IF(M1099&gt;0,M1099*I1099/Q1099,0)*VLOOKUP(B1099,'2-Kosten per locatie'!$A$14:$C$31,3,FALSE)</f>
        <v>#DIV/0!</v>
      </c>
      <c r="P1099" s="334">
        <f>IF(L1099="nio",0,IF(L1099&gt;0,VLOOKUP(F1099,'3-Productie normen'!A:O,VLOOKUP(L1099,'3-Productie normen'!$B$38:$C$48,2,FALSE),FALSE)))</f>
        <v>0</v>
      </c>
      <c r="Q1099" s="334">
        <f t="shared" si="52"/>
        <v>0</v>
      </c>
      <c r="R1099" s="335" t="str">
        <f>VLOOKUP(F1099,'3-Productie normen'!A:P,16,FALSE)</f>
        <v>S</v>
      </c>
      <c r="S1099" s="335"/>
      <c r="U1099" s="336">
        <f t="shared" si="53"/>
        <v>360</v>
      </c>
      <c r="V1099" s="2"/>
    </row>
    <row r="1100" spans="1:22" ht="14.1" customHeight="1">
      <c r="A1100" s="75">
        <v>1100</v>
      </c>
      <c r="B1100" s="72" t="s">
        <v>49</v>
      </c>
      <c r="C1100" s="539" t="s">
        <v>509</v>
      </c>
      <c r="D1100" s="415" t="s">
        <v>1494</v>
      </c>
      <c r="E1100" s="72" t="s">
        <v>186</v>
      </c>
      <c r="F1100" s="72" t="s">
        <v>106</v>
      </c>
      <c r="G1100" s="72" t="s">
        <v>1252</v>
      </c>
      <c r="H1100" s="482" t="s">
        <v>188</v>
      </c>
      <c r="I1100" s="537">
        <v>1</v>
      </c>
      <c r="J1100" s="526"/>
      <c r="K1100" s="333">
        <f t="shared" si="51"/>
        <v>360</v>
      </c>
      <c r="L1100" s="534">
        <v>200</v>
      </c>
      <c r="M1100" s="540">
        <v>160</v>
      </c>
      <c r="N1100" s="247" t="e">
        <f>IF(L1100="nio",0,IF(L1100&gt;0,L1100*I1100/P1100,0))*VLOOKUP(B1100,'2-Kosten per locatie'!$A$14:$C$31,3,FALSE)</f>
        <v>#DIV/0!</v>
      </c>
      <c r="O1100" s="247" t="e">
        <f>IF(M1100&gt;0,M1100*I1100/Q1100,0)*VLOOKUP(B1100,'2-Kosten per locatie'!$A$14:$C$31,3,FALSE)</f>
        <v>#DIV/0!</v>
      </c>
      <c r="P1100" s="334">
        <f>IF(L1100="nio",0,IF(L1100&gt;0,VLOOKUP(F1100,'3-Productie normen'!A:O,VLOOKUP(L1100,'3-Productie normen'!$B$38:$C$48,2,FALSE),FALSE)))</f>
        <v>0</v>
      </c>
      <c r="Q1100" s="334">
        <f t="shared" si="52"/>
        <v>0</v>
      </c>
      <c r="R1100" s="335" t="str">
        <f>VLOOKUP(F1100,'3-Productie normen'!A:P,16,FALSE)</f>
        <v>S</v>
      </c>
      <c r="S1100" s="335"/>
      <c r="U1100" s="336">
        <f t="shared" si="53"/>
        <v>360</v>
      </c>
      <c r="V1100" s="2"/>
    </row>
    <row r="1101" spans="1:22" ht="14.1" customHeight="1">
      <c r="A1101" s="75">
        <v>1101</v>
      </c>
      <c r="B1101" s="72" t="s">
        <v>49</v>
      </c>
      <c r="C1101" s="539" t="s">
        <v>509</v>
      </c>
      <c r="D1101" s="415" t="s">
        <v>1495</v>
      </c>
      <c r="E1101" s="72" t="s">
        <v>186</v>
      </c>
      <c r="F1101" s="72" t="s">
        <v>106</v>
      </c>
      <c r="G1101" s="72" t="s">
        <v>1252</v>
      </c>
      <c r="H1101" s="482" t="s">
        <v>188</v>
      </c>
      <c r="I1101" s="537">
        <v>1</v>
      </c>
      <c r="J1101" s="526"/>
      <c r="K1101" s="333">
        <f t="shared" si="51"/>
        <v>360</v>
      </c>
      <c r="L1101" s="534">
        <v>200</v>
      </c>
      <c r="M1101" s="540">
        <v>160</v>
      </c>
      <c r="N1101" s="247" t="e">
        <f>IF(L1101="nio",0,IF(L1101&gt;0,L1101*I1101/P1101,0))*VLOOKUP(B1101,'2-Kosten per locatie'!$A$14:$C$31,3,FALSE)</f>
        <v>#DIV/0!</v>
      </c>
      <c r="O1101" s="247" t="e">
        <f>IF(M1101&gt;0,M1101*I1101/Q1101,0)*VLOOKUP(B1101,'2-Kosten per locatie'!$A$14:$C$31,3,FALSE)</f>
        <v>#DIV/0!</v>
      </c>
      <c r="P1101" s="334">
        <f>IF(L1101="nio",0,IF(L1101&gt;0,VLOOKUP(F1101,'3-Productie normen'!A:O,VLOOKUP(L1101,'3-Productie normen'!$B$38:$C$48,2,FALSE),FALSE)))</f>
        <v>0</v>
      </c>
      <c r="Q1101" s="334">
        <f t="shared" si="52"/>
        <v>0</v>
      </c>
      <c r="R1101" s="335" t="str">
        <f>VLOOKUP(F1101,'3-Productie normen'!A:P,16,FALSE)</f>
        <v>S</v>
      </c>
      <c r="S1101" s="335"/>
      <c r="U1101" s="336">
        <f t="shared" si="53"/>
        <v>360</v>
      </c>
      <c r="V1101" s="2"/>
    </row>
    <row r="1102" spans="1:22" ht="14.1" customHeight="1">
      <c r="A1102" s="75">
        <v>1102</v>
      </c>
      <c r="B1102" s="72" t="s">
        <v>49</v>
      </c>
      <c r="C1102" s="539" t="s">
        <v>509</v>
      </c>
      <c r="D1102" s="415" t="s">
        <v>1496</v>
      </c>
      <c r="E1102" s="72" t="s">
        <v>1259</v>
      </c>
      <c r="F1102" s="72" t="s">
        <v>106</v>
      </c>
      <c r="G1102" s="72" t="s">
        <v>1252</v>
      </c>
      <c r="H1102" s="482" t="s">
        <v>188</v>
      </c>
      <c r="I1102" s="537">
        <v>7.7</v>
      </c>
      <c r="J1102" s="526"/>
      <c r="K1102" s="333">
        <f t="shared" si="51"/>
        <v>360</v>
      </c>
      <c r="L1102" s="534">
        <v>200</v>
      </c>
      <c r="M1102" s="540">
        <v>160</v>
      </c>
      <c r="N1102" s="247" t="e">
        <f>IF(L1102="nio",0,IF(L1102&gt;0,L1102*I1102/P1102,0))*VLOOKUP(B1102,'2-Kosten per locatie'!$A$14:$C$31,3,FALSE)</f>
        <v>#DIV/0!</v>
      </c>
      <c r="O1102" s="247" t="e">
        <f>IF(M1102&gt;0,M1102*I1102/Q1102,0)*VLOOKUP(B1102,'2-Kosten per locatie'!$A$14:$C$31,3,FALSE)</f>
        <v>#DIV/0!</v>
      </c>
      <c r="P1102" s="334">
        <f>IF(L1102="nio",0,IF(L1102&gt;0,VLOOKUP(F1102,'3-Productie normen'!A:O,VLOOKUP(L1102,'3-Productie normen'!$B$38:$C$48,2,FALSE),FALSE)))</f>
        <v>0</v>
      </c>
      <c r="Q1102" s="334">
        <f t="shared" si="52"/>
        <v>0</v>
      </c>
      <c r="R1102" s="335" t="str">
        <f>VLOOKUP(F1102,'3-Productie normen'!A:P,16,FALSE)</f>
        <v>S</v>
      </c>
      <c r="S1102" s="335"/>
      <c r="U1102" s="336">
        <f t="shared" si="53"/>
        <v>2772</v>
      </c>
      <c r="V1102" s="2"/>
    </row>
    <row r="1103" spans="1:22" ht="14.1" customHeight="1">
      <c r="A1103" s="75">
        <v>1103</v>
      </c>
      <c r="B1103" s="72" t="s">
        <v>49</v>
      </c>
      <c r="C1103" s="539" t="s">
        <v>509</v>
      </c>
      <c r="D1103" s="415" t="s">
        <v>1497</v>
      </c>
      <c r="E1103" s="72" t="s">
        <v>186</v>
      </c>
      <c r="F1103" s="72" t="s">
        <v>106</v>
      </c>
      <c r="G1103" s="72" t="s">
        <v>1252</v>
      </c>
      <c r="H1103" s="482" t="s">
        <v>188</v>
      </c>
      <c r="I1103" s="537">
        <v>1</v>
      </c>
      <c r="J1103" s="526"/>
      <c r="K1103" s="333">
        <f t="shared" si="51"/>
        <v>360</v>
      </c>
      <c r="L1103" s="534">
        <v>200</v>
      </c>
      <c r="M1103" s="540">
        <v>160</v>
      </c>
      <c r="N1103" s="247" t="e">
        <f>IF(L1103="nio",0,IF(L1103&gt;0,L1103*I1103/P1103,0))*VLOOKUP(B1103,'2-Kosten per locatie'!$A$14:$C$31,3,FALSE)</f>
        <v>#DIV/0!</v>
      </c>
      <c r="O1103" s="247" t="e">
        <f>IF(M1103&gt;0,M1103*I1103/Q1103,0)*VLOOKUP(B1103,'2-Kosten per locatie'!$A$14:$C$31,3,FALSE)</f>
        <v>#DIV/0!</v>
      </c>
      <c r="P1103" s="334">
        <f>IF(L1103="nio",0,IF(L1103&gt;0,VLOOKUP(F1103,'3-Productie normen'!A:O,VLOOKUP(L1103,'3-Productie normen'!$B$38:$C$48,2,FALSE),FALSE)))</f>
        <v>0</v>
      </c>
      <c r="Q1103" s="334">
        <f t="shared" si="52"/>
        <v>0</v>
      </c>
      <c r="R1103" s="335" t="str">
        <f>VLOOKUP(F1103,'3-Productie normen'!A:P,16,FALSE)</f>
        <v>S</v>
      </c>
      <c r="S1103" s="335"/>
      <c r="U1103" s="336">
        <f t="shared" si="53"/>
        <v>360</v>
      </c>
      <c r="V1103" s="2"/>
    </row>
    <row r="1104" spans="1:22" ht="14.1" customHeight="1">
      <c r="A1104" s="75">
        <v>1104</v>
      </c>
      <c r="B1104" s="72" t="s">
        <v>49</v>
      </c>
      <c r="C1104" s="539" t="s">
        <v>509</v>
      </c>
      <c r="D1104" s="415" t="s">
        <v>1498</v>
      </c>
      <c r="E1104" s="72" t="s">
        <v>186</v>
      </c>
      <c r="F1104" s="72" t="s">
        <v>106</v>
      </c>
      <c r="G1104" s="72" t="s">
        <v>1252</v>
      </c>
      <c r="H1104" s="482" t="s">
        <v>188</v>
      </c>
      <c r="I1104" s="537">
        <v>1</v>
      </c>
      <c r="J1104" s="526"/>
      <c r="K1104" s="333">
        <f t="shared" si="51"/>
        <v>360</v>
      </c>
      <c r="L1104" s="534">
        <v>200</v>
      </c>
      <c r="M1104" s="540">
        <v>160</v>
      </c>
      <c r="N1104" s="247" t="e">
        <f>IF(L1104="nio",0,IF(L1104&gt;0,L1104*I1104/P1104,0))*VLOOKUP(B1104,'2-Kosten per locatie'!$A$14:$C$31,3,FALSE)</f>
        <v>#DIV/0!</v>
      </c>
      <c r="O1104" s="247" t="e">
        <f>IF(M1104&gt;0,M1104*I1104/Q1104,0)*VLOOKUP(B1104,'2-Kosten per locatie'!$A$14:$C$31,3,FALSE)</f>
        <v>#DIV/0!</v>
      </c>
      <c r="P1104" s="334">
        <f>IF(L1104="nio",0,IF(L1104&gt;0,VLOOKUP(F1104,'3-Productie normen'!A:O,VLOOKUP(L1104,'3-Productie normen'!$B$38:$C$48,2,FALSE),FALSE)))</f>
        <v>0</v>
      </c>
      <c r="Q1104" s="334">
        <f t="shared" si="52"/>
        <v>0</v>
      </c>
      <c r="R1104" s="335" t="str">
        <f>VLOOKUP(F1104,'3-Productie normen'!A:P,16,FALSE)</f>
        <v>S</v>
      </c>
      <c r="S1104" s="335"/>
      <c r="U1104" s="336">
        <f t="shared" si="53"/>
        <v>360</v>
      </c>
      <c r="V1104" s="2"/>
    </row>
    <row r="1105" spans="1:22" ht="14.1" customHeight="1">
      <c r="A1105" s="75">
        <v>1105</v>
      </c>
      <c r="B1105" s="72" t="s">
        <v>49</v>
      </c>
      <c r="C1105" s="539" t="s">
        <v>509</v>
      </c>
      <c r="D1105" s="415" t="s">
        <v>1499</v>
      </c>
      <c r="E1105" s="72" t="s">
        <v>186</v>
      </c>
      <c r="F1105" s="72" t="s">
        <v>106</v>
      </c>
      <c r="G1105" s="72" t="s">
        <v>1252</v>
      </c>
      <c r="H1105" s="482" t="s">
        <v>188</v>
      </c>
      <c r="I1105" s="537">
        <v>1</v>
      </c>
      <c r="J1105" s="526"/>
      <c r="K1105" s="333">
        <f t="shared" si="51"/>
        <v>360</v>
      </c>
      <c r="L1105" s="534">
        <v>200</v>
      </c>
      <c r="M1105" s="540">
        <v>160</v>
      </c>
      <c r="N1105" s="247" t="e">
        <f>IF(L1105="nio",0,IF(L1105&gt;0,L1105*I1105/P1105,0))*VLOOKUP(B1105,'2-Kosten per locatie'!$A$14:$C$31,3,FALSE)</f>
        <v>#DIV/0!</v>
      </c>
      <c r="O1105" s="247" t="e">
        <f>IF(M1105&gt;0,M1105*I1105/Q1105,0)*VLOOKUP(B1105,'2-Kosten per locatie'!$A$14:$C$31,3,FALSE)</f>
        <v>#DIV/0!</v>
      </c>
      <c r="P1105" s="334">
        <f>IF(L1105="nio",0,IF(L1105&gt;0,VLOOKUP(F1105,'3-Productie normen'!A:O,VLOOKUP(L1105,'3-Productie normen'!$B$38:$C$48,2,FALSE),FALSE)))</f>
        <v>0</v>
      </c>
      <c r="Q1105" s="334">
        <f t="shared" si="52"/>
        <v>0</v>
      </c>
      <c r="R1105" s="335" t="str">
        <f>VLOOKUP(F1105,'3-Productie normen'!A:P,16,FALSE)</f>
        <v>S</v>
      </c>
      <c r="S1105" s="335"/>
      <c r="U1105" s="336">
        <f t="shared" si="53"/>
        <v>360</v>
      </c>
      <c r="V1105" s="2"/>
    </row>
    <row r="1106" spans="1:22" ht="14.1" customHeight="1">
      <c r="A1106" s="75">
        <v>1106</v>
      </c>
      <c r="B1106" s="72" t="s">
        <v>49</v>
      </c>
      <c r="C1106" s="539" t="s">
        <v>509</v>
      </c>
      <c r="D1106" s="415" t="s">
        <v>1500</v>
      </c>
      <c r="E1106" s="72" t="s">
        <v>186</v>
      </c>
      <c r="F1106" s="72" t="s">
        <v>106</v>
      </c>
      <c r="G1106" s="72" t="s">
        <v>1252</v>
      </c>
      <c r="H1106" s="482" t="s">
        <v>188</v>
      </c>
      <c r="I1106" s="537">
        <v>1</v>
      </c>
      <c r="J1106" s="526"/>
      <c r="K1106" s="333">
        <f t="shared" si="51"/>
        <v>360</v>
      </c>
      <c r="L1106" s="534">
        <v>200</v>
      </c>
      <c r="M1106" s="540">
        <v>160</v>
      </c>
      <c r="N1106" s="247" t="e">
        <f>IF(L1106="nio",0,IF(L1106&gt;0,L1106*I1106/P1106,0))*VLOOKUP(B1106,'2-Kosten per locatie'!$A$14:$C$31,3,FALSE)</f>
        <v>#DIV/0!</v>
      </c>
      <c r="O1106" s="247" t="e">
        <f>IF(M1106&gt;0,M1106*I1106/Q1106,0)*VLOOKUP(B1106,'2-Kosten per locatie'!$A$14:$C$31,3,FALSE)</f>
        <v>#DIV/0!</v>
      </c>
      <c r="P1106" s="334">
        <f>IF(L1106="nio",0,IF(L1106&gt;0,VLOOKUP(F1106,'3-Productie normen'!A:O,VLOOKUP(L1106,'3-Productie normen'!$B$38:$C$48,2,FALSE),FALSE)))</f>
        <v>0</v>
      </c>
      <c r="Q1106" s="334">
        <f t="shared" si="52"/>
        <v>0</v>
      </c>
      <c r="R1106" s="335" t="str">
        <f>VLOOKUP(F1106,'3-Productie normen'!A:P,16,FALSE)</f>
        <v>S</v>
      </c>
      <c r="S1106" s="335"/>
      <c r="U1106" s="336">
        <f t="shared" si="53"/>
        <v>360</v>
      </c>
      <c r="V1106" s="2"/>
    </row>
    <row r="1107" spans="1:22" ht="14.1" customHeight="1">
      <c r="A1107" s="75">
        <v>1107</v>
      </c>
      <c r="B1107" s="72" t="s">
        <v>49</v>
      </c>
      <c r="C1107" s="539" t="s">
        <v>509</v>
      </c>
      <c r="D1107" s="415" t="s">
        <v>1501</v>
      </c>
      <c r="E1107" s="72" t="s">
        <v>138</v>
      </c>
      <c r="F1107" s="72" t="s">
        <v>100</v>
      </c>
      <c r="G1107" s="72" t="s">
        <v>312</v>
      </c>
      <c r="H1107" s="482" t="s">
        <v>139</v>
      </c>
      <c r="I1107" s="537">
        <v>54.6</v>
      </c>
      <c r="J1107" s="526"/>
      <c r="K1107" s="333">
        <f t="shared" si="51"/>
        <v>200</v>
      </c>
      <c r="L1107" s="534">
        <v>200</v>
      </c>
      <c r="M1107" s="540"/>
      <c r="N1107" s="247" t="e">
        <f>IF(L1107="nio",0,IF(L1107&gt;0,L1107*I1107/P1107,0))*VLOOKUP(B1107,'2-Kosten per locatie'!$A$14:$C$31,3,FALSE)</f>
        <v>#DIV/0!</v>
      </c>
      <c r="O1107" s="247">
        <f>IF(M1107&gt;0,M1107*I1107/Q1107,0)*VLOOKUP(B1107,'2-Kosten per locatie'!$A$14:$C$31,3,FALSE)</f>
        <v>0</v>
      </c>
      <c r="P1107" s="334">
        <f>IF(L1107="nio",0,IF(L1107&gt;0,VLOOKUP(F1107,'3-Productie normen'!A:O,VLOOKUP(L1107,'3-Productie normen'!$B$38:$C$48,2,FALSE),FALSE)))</f>
        <v>0</v>
      </c>
      <c r="Q1107" s="334">
        <f t="shared" si="52"/>
        <v>0</v>
      </c>
      <c r="R1107" s="335" t="str">
        <f>VLOOKUP(F1107,'3-Productie normen'!A:P,16,FALSE)</f>
        <v>L</v>
      </c>
      <c r="S1107" s="335"/>
      <c r="U1107" s="336">
        <f t="shared" si="53"/>
        <v>10920</v>
      </c>
      <c r="V1107" s="2"/>
    </row>
    <row r="1108" spans="1:22" ht="14.1" customHeight="1">
      <c r="A1108" s="75">
        <v>1108</v>
      </c>
      <c r="B1108" s="72" t="s">
        <v>49</v>
      </c>
      <c r="C1108" s="539" t="s">
        <v>509</v>
      </c>
      <c r="D1108" s="415" t="s">
        <v>1502</v>
      </c>
      <c r="E1108" s="72" t="s">
        <v>138</v>
      </c>
      <c r="F1108" s="72" t="s">
        <v>100</v>
      </c>
      <c r="G1108" s="72" t="s">
        <v>312</v>
      </c>
      <c r="H1108" s="482" t="s">
        <v>139</v>
      </c>
      <c r="I1108" s="537">
        <v>52.8</v>
      </c>
      <c r="J1108" s="526"/>
      <c r="K1108" s="333">
        <f t="shared" si="51"/>
        <v>200</v>
      </c>
      <c r="L1108" s="534">
        <v>200</v>
      </c>
      <c r="M1108" s="540"/>
      <c r="N1108" s="247" t="e">
        <f>IF(L1108="nio",0,IF(L1108&gt;0,L1108*I1108/P1108,0))*VLOOKUP(B1108,'2-Kosten per locatie'!$A$14:$C$31,3,FALSE)</f>
        <v>#DIV/0!</v>
      </c>
      <c r="O1108" s="247">
        <f>IF(M1108&gt;0,M1108*I1108/Q1108,0)*VLOOKUP(B1108,'2-Kosten per locatie'!$A$14:$C$31,3,FALSE)</f>
        <v>0</v>
      </c>
      <c r="P1108" s="334">
        <f>IF(L1108="nio",0,IF(L1108&gt;0,VLOOKUP(F1108,'3-Productie normen'!A:O,VLOOKUP(L1108,'3-Productie normen'!$B$38:$C$48,2,FALSE),FALSE)))</f>
        <v>0</v>
      </c>
      <c r="Q1108" s="334">
        <f t="shared" si="52"/>
        <v>0</v>
      </c>
      <c r="R1108" s="335" t="str">
        <f>VLOOKUP(F1108,'3-Productie normen'!A:P,16,FALSE)</f>
        <v>L</v>
      </c>
      <c r="S1108" s="335"/>
      <c r="U1108" s="336">
        <f t="shared" si="53"/>
        <v>10560</v>
      </c>
      <c r="V1108" s="2"/>
    </row>
    <row r="1109" spans="1:22" ht="14.1" customHeight="1">
      <c r="A1109" s="75">
        <v>1109</v>
      </c>
      <c r="B1109" s="72" t="s">
        <v>49</v>
      </c>
      <c r="C1109" s="539" t="s">
        <v>509</v>
      </c>
      <c r="D1109" s="415" t="s">
        <v>1503</v>
      </c>
      <c r="E1109" s="72" t="s">
        <v>199</v>
      </c>
      <c r="F1109" s="72" t="s">
        <v>97</v>
      </c>
      <c r="G1109" s="72" t="s">
        <v>1484</v>
      </c>
      <c r="H1109" s="482" t="s">
        <v>383</v>
      </c>
      <c r="I1109" s="537">
        <v>16.600000000000001</v>
      </c>
      <c r="J1109" s="526"/>
      <c r="K1109" s="333">
        <f t="shared" si="51"/>
        <v>200</v>
      </c>
      <c r="L1109" s="534">
        <v>200</v>
      </c>
      <c r="M1109" s="540"/>
      <c r="N1109" s="247" t="e">
        <f>IF(L1109="nio",0,IF(L1109&gt;0,L1109*I1109/P1109,0))*VLOOKUP(B1109,'2-Kosten per locatie'!$A$14:$C$31,3,FALSE)</f>
        <v>#DIV/0!</v>
      </c>
      <c r="O1109" s="247">
        <f>IF(M1109&gt;0,M1109*I1109/Q1109,0)*VLOOKUP(B1109,'2-Kosten per locatie'!$A$14:$C$31,3,FALSE)</f>
        <v>0</v>
      </c>
      <c r="P1109" s="334">
        <f>IF(L1109="nio",0,IF(L1109&gt;0,VLOOKUP(F1109,'3-Productie normen'!A:O,VLOOKUP(L1109,'3-Productie normen'!$B$38:$C$48,2,FALSE),FALSE)))</f>
        <v>0</v>
      </c>
      <c r="Q1109" s="334">
        <f t="shared" si="52"/>
        <v>0</v>
      </c>
      <c r="R1109" s="335" t="str">
        <f>VLOOKUP(F1109,'3-Productie normen'!A:P,16,FALSE)</f>
        <v>V</v>
      </c>
      <c r="S1109" s="335"/>
      <c r="U1109" s="336">
        <f t="shared" si="53"/>
        <v>3320.0000000000005</v>
      </c>
      <c r="V1109" s="2"/>
    </row>
    <row r="1110" spans="1:22" ht="14.1" customHeight="1">
      <c r="A1110" s="75">
        <v>1110</v>
      </c>
      <c r="B1110" s="72" t="s">
        <v>49</v>
      </c>
      <c r="C1110" s="539" t="s">
        <v>509</v>
      </c>
      <c r="D1110" s="415" t="s">
        <v>1504</v>
      </c>
      <c r="E1110" s="72" t="s">
        <v>1505</v>
      </c>
      <c r="F1110" s="300" t="s">
        <v>111</v>
      </c>
      <c r="G1110" s="72" t="s">
        <v>1506</v>
      </c>
      <c r="H1110" s="482" t="s">
        <v>197</v>
      </c>
      <c r="I1110" s="537">
        <v>132.4</v>
      </c>
      <c r="J1110" s="526"/>
      <c r="K1110" s="333">
        <f t="shared" si="51"/>
        <v>0</v>
      </c>
      <c r="L1110" s="534" t="s">
        <v>148</v>
      </c>
      <c r="M1110" s="540"/>
      <c r="N1110" s="247">
        <f>IF(L1110="nio",0,IF(L1110&gt;0,L1110*I1110/P1110,0))*VLOOKUP(B1110,'2-Kosten per locatie'!$A$14:$C$31,3,FALSE)</f>
        <v>0</v>
      </c>
      <c r="O1110" s="247">
        <f>IF(M1110&gt;0,M1110*I1110/Q1110,0)*VLOOKUP(B1110,'2-Kosten per locatie'!$A$14:$C$31,3,FALSE)</f>
        <v>0</v>
      </c>
      <c r="P1110" s="334">
        <f>IF(L1110="nio",0,IF(L1110&gt;0,VLOOKUP(F1110,'3-Productie normen'!A:O,VLOOKUP(L1110,'3-Productie normen'!$B$38:$C$48,2,FALSE),FALSE)))</f>
        <v>0</v>
      </c>
      <c r="Q1110" s="334">
        <f t="shared" si="52"/>
        <v>0</v>
      </c>
      <c r="R1110" s="335" t="str">
        <f>VLOOKUP(F1110,'3-Productie normen'!A:P,16,FALSE)</f>
        <v>nvt</v>
      </c>
      <c r="S1110" s="335"/>
      <c r="U1110" s="336">
        <f t="shared" si="53"/>
        <v>0</v>
      </c>
      <c r="V1110" s="2"/>
    </row>
    <row r="1111" spans="1:22" ht="14.1" customHeight="1">
      <c r="A1111" s="75">
        <v>1111</v>
      </c>
      <c r="B1111" s="72" t="s">
        <v>49</v>
      </c>
      <c r="C1111" s="539" t="s">
        <v>509</v>
      </c>
      <c r="D1111" s="415" t="s">
        <v>1507</v>
      </c>
      <c r="E1111" s="72" t="s">
        <v>199</v>
      </c>
      <c r="F1111" s="72" t="s">
        <v>97</v>
      </c>
      <c r="G1111" s="72" t="s">
        <v>1370</v>
      </c>
      <c r="H1111" s="482" t="s">
        <v>238</v>
      </c>
      <c r="I1111" s="537">
        <v>9.6999999999999993</v>
      </c>
      <c r="J1111" s="526"/>
      <c r="K1111" s="333">
        <f t="shared" si="51"/>
        <v>200</v>
      </c>
      <c r="L1111" s="534">
        <v>200</v>
      </c>
      <c r="M1111" s="540"/>
      <c r="N1111" s="247" t="e">
        <f>IF(L1111="nio",0,IF(L1111&gt;0,L1111*I1111/P1111,0))*VLOOKUP(B1111,'2-Kosten per locatie'!$A$14:$C$31,3,FALSE)</f>
        <v>#DIV/0!</v>
      </c>
      <c r="O1111" s="247">
        <f>IF(M1111&gt;0,M1111*I1111/Q1111,0)*VLOOKUP(B1111,'2-Kosten per locatie'!$A$14:$C$31,3,FALSE)</f>
        <v>0</v>
      </c>
      <c r="P1111" s="334">
        <f>IF(L1111="nio",0,IF(L1111&gt;0,VLOOKUP(F1111,'3-Productie normen'!A:O,VLOOKUP(L1111,'3-Productie normen'!$B$38:$C$48,2,FALSE),FALSE)))</f>
        <v>0</v>
      </c>
      <c r="Q1111" s="334">
        <f t="shared" si="52"/>
        <v>0</v>
      </c>
      <c r="R1111" s="335" t="str">
        <f>VLOOKUP(F1111,'3-Productie normen'!A:P,16,FALSE)</f>
        <v>V</v>
      </c>
      <c r="S1111" s="335"/>
      <c r="U1111" s="336">
        <f t="shared" si="53"/>
        <v>1939.9999999999998</v>
      </c>
      <c r="V1111" s="2"/>
    </row>
    <row r="1112" spans="1:22" ht="14.1" customHeight="1">
      <c r="A1112" s="75">
        <v>1112</v>
      </c>
      <c r="B1112" s="72" t="s">
        <v>49</v>
      </c>
      <c r="C1112" s="539" t="s">
        <v>509</v>
      </c>
      <c r="D1112" s="415" t="s">
        <v>1508</v>
      </c>
      <c r="E1112" s="72" t="s">
        <v>1443</v>
      </c>
      <c r="F1112" s="72" t="s">
        <v>100</v>
      </c>
      <c r="G1112" s="72" t="s">
        <v>1370</v>
      </c>
      <c r="H1112" s="482" t="s">
        <v>238</v>
      </c>
      <c r="I1112" s="537">
        <v>56.7</v>
      </c>
      <c r="J1112" s="526"/>
      <c r="K1112" s="333">
        <f t="shared" si="51"/>
        <v>200</v>
      </c>
      <c r="L1112" s="534">
        <v>200</v>
      </c>
      <c r="M1112" s="540"/>
      <c r="N1112" s="247" t="e">
        <f>IF(L1112="nio",0,IF(L1112&gt;0,L1112*I1112/P1112,0))*VLOOKUP(B1112,'2-Kosten per locatie'!$A$14:$C$31,3,FALSE)</f>
        <v>#DIV/0!</v>
      </c>
      <c r="O1112" s="247">
        <f>IF(M1112&gt;0,M1112*I1112/Q1112,0)*VLOOKUP(B1112,'2-Kosten per locatie'!$A$14:$C$31,3,FALSE)</f>
        <v>0</v>
      </c>
      <c r="P1112" s="334">
        <f>IF(L1112="nio",0,IF(L1112&gt;0,VLOOKUP(F1112,'3-Productie normen'!A:O,VLOOKUP(L1112,'3-Productie normen'!$B$38:$C$48,2,FALSE),FALSE)))</f>
        <v>0</v>
      </c>
      <c r="Q1112" s="334">
        <f t="shared" si="52"/>
        <v>0</v>
      </c>
      <c r="R1112" s="335" t="str">
        <f>VLOOKUP(F1112,'3-Productie normen'!A:P,16,FALSE)</f>
        <v>L</v>
      </c>
      <c r="S1112" s="335"/>
      <c r="U1112" s="336">
        <f t="shared" si="53"/>
        <v>11340</v>
      </c>
      <c r="V1112" s="2"/>
    </row>
    <row r="1113" spans="1:22" ht="14.1" customHeight="1">
      <c r="A1113" s="75">
        <v>1113</v>
      </c>
      <c r="B1113" s="72" t="s">
        <v>49</v>
      </c>
      <c r="C1113" s="539" t="s">
        <v>509</v>
      </c>
      <c r="D1113" s="415" t="s">
        <v>1509</v>
      </c>
      <c r="E1113" s="72" t="s">
        <v>1443</v>
      </c>
      <c r="F1113" s="72" t="s">
        <v>100</v>
      </c>
      <c r="G1113" s="72" t="s">
        <v>1370</v>
      </c>
      <c r="H1113" s="482" t="s">
        <v>238</v>
      </c>
      <c r="I1113" s="537">
        <v>30</v>
      </c>
      <c r="J1113" s="526"/>
      <c r="K1113" s="333">
        <f t="shared" si="51"/>
        <v>200</v>
      </c>
      <c r="L1113" s="534">
        <v>200</v>
      </c>
      <c r="M1113" s="540"/>
      <c r="N1113" s="247" t="e">
        <f>IF(L1113="nio",0,IF(L1113&gt;0,L1113*I1113/P1113,0))*VLOOKUP(B1113,'2-Kosten per locatie'!$A$14:$C$31,3,FALSE)</f>
        <v>#DIV/0!</v>
      </c>
      <c r="O1113" s="247">
        <f>IF(M1113&gt;0,M1113*I1113/Q1113,0)*VLOOKUP(B1113,'2-Kosten per locatie'!$A$14:$C$31,3,FALSE)</f>
        <v>0</v>
      </c>
      <c r="P1113" s="334">
        <f>IF(L1113="nio",0,IF(L1113&gt;0,VLOOKUP(F1113,'3-Productie normen'!A:O,VLOOKUP(L1113,'3-Productie normen'!$B$38:$C$48,2,FALSE),FALSE)))</f>
        <v>0</v>
      </c>
      <c r="Q1113" s="334">
        <f t="shared" si="52"/>
        <v>0</v>
      </c>
      <c r="R1113" s="335" t="str">
        <f>VLOOKUP(F1113,'3-Productie normen'!A:P,16,FALSE)</f>
        <v>L</v>
      </c>
      <c r="S1113" s="335"/>
      <c r="U1113" s="336">
        <f t="shared" si="53"/>
        <v>6000</v>
      </c>
      <c r="V1113" s="2"/>
    </row>
    <row r="1114" spans="1:22" ht="14.1" customHeight="1">
      <c r="A1114" s="75">
        <v>1114</v>
      </c>
      <c r="B1114" s="72" t="s">
        <v>50</v>
      </c>
      <c r="C1114" s="539" t="s">
        <v>1510</v>
      </c>
      <c r="D1114" s="415" t="s">
        <v>761</v>
      </c>
      <c r="E1114" s="72" t="s">
        <v>1511</v>
      </c>
      <c r="F1114" s="72" t="s">
        <v>107</v>
      </c>
      <c r="G1114" s="72" t="s">
        <v>1512</v>
      </c>
      <c r="H1114" s="437" t="s">
        <v>197</v>
      </c>
      <c r="I1114" s="537">
        <v>251.46</v>
      </c>
      <c r="J1114" s="526"/>
      <c r="K1114" s="333">
        <f t="shared" si="51"/>
        <v>200</v>
      </c>
      <c r="L1114" s="534">
        <v>200</v>
      </c>
      <c r="M1114" s="540"/>
      <c r="N1114" s="247" t="e">
        <f>IF(L1114="nio",0,IF(L1114&gt;0,L1114*I1114/P1114,0))*VLOOKUP(B1114,'2-Kosten per locatie'!$A$14:$C$31,3,FALSE)</f>
        <v>#DIV/0!</v>
      </c>
      <c r="O1114" s="247">
        <f>IF(M1114&gt;0,M1114*I1114/Q1114,0)*VLOOKUP(B1114,'2-Kosten per locatie'!$A$14:$C$31,3,FALSE)</f>
        <v>0</v>
      </c>
      <c r="P1114" s="334">
        <f>IF(L1114="nio",0,IF(L1114&gt;0,VLOOKUP(F1114,'3-Productie normen'!A:O,VLOOKUP(L1114,'3-Productie normen'!$B$38:$C$48,2,FALSE),FALSE)))</f>
        <v>0</v>
      </c>
      <c r="Q1114" s="334">
        <f t="shared" si="52"/>
        <v>0</v>
      </c>
      <c r="R1114" s="335" t="str">
        <f>VLOOKUP(F1114,'3-Productie normen'!A:P,16,FALSE)</f>
        <v>V</v>
      </c>
      <c r="S1114" s="335"/>
      <c r="U1114" s="336">
        <f t="shared" si="53"/>
        <v>50292</v>
      </c>
      <c r="V1114" s="2"/>
    </row>
    <row r="1115" spans="1:22" ht="14.1" customHeight="1">
      <c r="A1115" s="75">
        <v>1115</v>
      </c>
      <c r="B1115" s="72" t="s">
        <v>50</v>
      </c>
      <c r="C1115" s="539" t="s">
        <v>1510</v>
      </c>
      <c r="D1115" s="415" t="s">
        <v>69</v>
      </c>
      <c r="E1115" s="72" t="s">
        <v>1513</v>
      </c>
      <c r="F1115" s="300" t="s">
        <v>111</v>
      </c>
      <c r="G1115" s="72"/>
      <c r="H1115" s="482" t="s">
        <v>197</v>
      </c>
      <c r="I1115" s="537">
        <v>39.78</v>
      </c>
      <c r="J1115" s="526"/>
      <c r="K1115" s="333">
        <f t="shared" si="51"/>
        <v>0</v>
      </c>
      <c r="L1115" s="534" t="s">
        <v>148</v>
      </c>
      <c r="M1115" s="540"/>
      <c r="N1115" s="247">
        <f>IF(L1115="nio",0,IF(L1115&gt;0,L1115*I1115/P1115,0))*VLOOKUP(B1115,'2-Kosten per locatie'!$A$14:$C$31,3,FALSE)</f>
        <v>0</v>
      </c>
      <c r="O1115" s="247">
        <f>IF(M1115&gt;0,M1115*I1115/Q1115,0)*VLOOKUP(B1115,'2-Kosten per locatie'!$A$14:$C$31,3,FALSE)</f>
        <v>0</v>
      </c>
      <c r="P1115" s="334">
        <f>IF(L1115="nio",0,IF(L1115&gt;0,VLOOKUP(F1115,'3-Productie normen'!A:O,VLOOKUP(L1115,'3-Productie normen'!$B$38:$C$48,2,FALSE),FALSE)))</f>
        <v>0</v>
      </c>
      <c r="Q1115" s="334">
        <f t="shared" si="52"/>
        <v>0</v>
      </c>
      <c r="R1115" s="335" t="str">
        <f>VLOOKUP(F1115,'3-Productie normen'!A:P,16,FALSE)</f>
        <v>nvt</v>
      </c>
      <c r="S1115" s="335"/>
      <c r="U1115" s="336">
        <f t="shared" si="53"/>
        <v>0</v>
      </c>
      <c r="V1115" s="2"/>
    </row>
    <row r="1116" spans="1:22" ht="14.1" customHeight="1">
      <c r="A1116" s="75">
        <v>1116</v>
      </c>
      <c r="B1116" s="72" t="s">
        <v>50</v>
      </c>
      <c r="C1116" s="539" t="s">
        <v>1510</v>
      </c>
      <c r="D1116" s="415"/>
      <c r="E1116" s="72" t="s">
        <v>1514</v>
      </c>
      <c r="F1116" s="72" t="s">
        <v>108</v>
      </c>
      <c r="G1116" s="72" t="s">
        <v>383</v>
      </c>
      <c r="H1116" s="482" t="s">
        <v>383</v>
      </c>
      <c r="I1116" s="537">
        <v>11.54</v>
      </c>
      <c r="J1116" s="526"/>
      <c r="K1116" s="333">
        <f t="shared" si="51"/>
        <v>40</v>
      </c>
      <c r="L1116" s="534">
        <v>40</v>
      </c>
      <c r="M1116" s="540"/>
      <c r="N1116" s="247" t="e">
        <f>IF(L1116="nio",0,IF(L1116&gt;0,L1116*I1116/P1116,0))*VLOOKUP(B1116,'2-Kosten per locatie'!$A$14:$C$31,3,FALSE)</f>
        <v>#DIV/0!</v>
      </c>
      <c r="O1116" s="247">
        <f>IF(M1116&gt;0,M1116*I1116/Q1116,0)*VLOOKUP(B1116,'2-Kosten per locatie'!$A$14:$C$31,3,FALSE)</f>
        <v>0</v>
      </c>
      <c r="P1116" s="334">
        <f>IF(L1116="nio",0,IF(L1116&gt;0,VLOOKUP(F1116,'3-Productie normen'!A:O,VLOOKUP(L1116,'3-Productie normen'!$B$38:$C$48,2,FALSE),FALSE)))</f>
        <v>0</v>
      </c>
      <c r="Q1116" s="334">
        <f t="shared" si="52"/>
        <v>0</v>
      </c>
      <c r="R1116" s="335" t="str">
        <f>VLOOKUP(F1116,'3-Productie normen'!A:P,16,FALSE)</f>
        <v>V</v>
      </c>
      <c r="S1116" s="335"/>
      <c r="U1116" s="336">
        <f t="shared" si="53"/>
        <v>461.59999999999997</v>
      </c>
      <c r="V1116" s="2"/>
    </row>
    <row r="1117" spans="1:22" ht="14.1" customHeight="1">
      <c r="A1117" s="75">
        <v>1117</v>
      </c>
      <c r="B1117" s="72" t="s">
        <v>50</v>
      </c>
      <c r="C1117" s="539" t="s">
        <v>1510</v>
      </c>
      <c r="D1117" s="415" t="s">
        <v>1515</v>
      </c>
      <c r="E1117" s="72" t="s">
        <v>590</v>
      </c>
      <c r="F1117" s="72" t="s">
        <v>99</v>
      </c>
      <c r="G1117" s="72" t="s">
        <v>208</v>
      </c>
      <c r="H1117" s="482" t="s">
        <v>197</v>
      </c>
      <c r="I1117" s="537">
        <v>35.450000000000003</v>
      </c>
      <c r="J1117" s="526"/>
      <c r="K1117" s="333">
        <f t="shared" si="51"/>
        <v>200</v>
      </c>
      <c r="L1117" s="534">
        <v>200</v>
      </c>
      <c r="M1117" s="540"/>
      <c r="N1117" s="247" t="e">
        <f>IF(L1117="nio",0,IF(L1117&gt;0,L1117*I1117/P1117,0))*VLOOKUP(B1117,'2-Kosten per locatie'!$A$14:$C$31,3,FALSE)</f>
        <v>#DIV/0!</v>
      </c>
      <c r="O1117" s="247">
        <f>IF(M1117&gt;0,M1117*I1117/Q1117,0)*VLOOKUP(B1117,'2-Kosten per locatie'!$A$14:$C$31,3,FALSE)</f>
        <v>0</v>
      </c>
      <c r="P1117" s="334">
        <f>IF(L1117="nio",0,IF(L1117&gt;0,VLOOKUP(F1117,'3-Productie normen'!A:O,VLOOKUP(L1117,'3-Productie normen'!$B$38:$C$48,2,FALSE),FALSE)))</f>
        <v>0</v>
      </c>
      <c r="Q1117" s="334">
        <f t="shared" si="52"/>
        <v>0</v>
      </c>
      <c r="R1117" s="335" t="str">
        <f>VLOOKUP(F1117,'3-Productie normen'!A:P,16,FALSE)</f>
        <v>S</v>
      </c>
      <c r="S1117" s="335"/>
      <c r="U1117" s="336">
        <f t="shared" si="53"/>
        <v>7090.0000000000009</v>
      </c>
      <c r="V1117" s="2"/>
    </row>
    <row r="1118" spans="1:22" ht="14.1" customHeight="1">
      <c r="A1118" s="75">
        <v>1118</v>
      </c>
      <c r="B1118" s="72" t="s">
        <v>50</v>
      </c>
      <c r="C1118" s="539" t="s">
        <v>1510</v>
      </c>
      <c r="D1118" s="415" t="s">
        <v>1516</v>
      </c>
      <c r="E1118" s="72" t="s">
        <v>1517</v>
      </c>
      <c r="F1118" s="72" t="s">
        <v>106</v>
      </c>
      <c r="G1118" s="72" t="s">
        <v>208</v>
      </c>
      <c r="H1118" s="482" t="s">
        <v>188</v>
      </c>
      <c r="I1118" s="537">
        <v>20.170000000000002</v>
      </c>
      <c r="J1118" s="526"/>
      <c r="K1118" s="333">
        <f t="shared" si="51"/>
        <v>400</v>
      </c>
      <c r="L1118" s="534">
        <v>200</v>
      </c>
      <c r="M1118" s="540">
        <v>200</v>
      </c>
      <c r="N1118" s="247" t="e">
        <f>IF(L1118="nio",0,IF(L1118&gt;0,L1118*I1118/P1118,0))*VLOOKUP(B1118,'2-Kosten per locatie'!$A$14:$C$31,3,FALSE)</f>
        <v>#DIV/0!</v>
      </c>
      <c r="O1118" s="247" t="e">
        <f>IF(M1118&gt;0,M1118*I1118/Q1118,0)*VLOOKUP(B1118,'2-Kosten per locatie'!$A$14:$C$31,3,FALSE)</f>
        <v>#DIV/0!</v>
      </c>
      <c r="P1118" s="334">
        <f>IF(L1118="nio",0,IF(L1118&gt;0,VLOOKUP(F1118,'3-Productie normen'!A:O,VLOOKUP(L1118,'3-Productie normen'!$B$38:$C$48,2,FALSE),FALSE)))</f>
        <v>0</v>
      </c>
      <c r="Q1118" s="334">
        <f t="shared" si="52"/>
        <v>0</v>
      </c>
      <c r="R1118" s="335" t="str">
        <f>VLOOKUP(F1118,'3-Productie normen'!A:P,16,FALSE)</f>
        <v>S</v>
      </c>
      <c r="S1118" s="335"/>
      <c r="U1118" s="336">
        <f t="shared" si="53"/>
        <v>8068.0000000000009</v>
      </c>
      <c r="V1118" s="2"/>
    </row>
    <row r="1119" spans="1:22" ht="14.1" customHeight="1">
      <c r="A1119" s="75">
        <v>1119</v>
      </c>
      <c r="B1119" s="72" t="s">
        <v>50</v>
      </c>
      <c r="C1119" s="539" t="s">
        <v>1510</v>
      </c>
      <c r="D1119" s="415" t="s">
        <v>1518</v>
      </c>
      <c r="E1119" s="72" t="s">
        <v>1519</v>
      </c>
      <c r="F1119" s="316" t="s">
        <v>93</v>
      </c>
      <c r="G1119" s="72" t="s">
        <v>208</v>
      </c>
      <c r="H1119" s="482" t="s">
        <v>197</v>
      </c>
      <c r="I1119" s="537">
        <v>18.7</v>
      </c>
      <c r="J1119" s="526"/>
      <c r="K1119" s="333">
        <f t="shared" si="51"/>
        <v>200</v>
      </c>
      <c r="L1119" s="534">
        <v>200</v>
      </c>
      <c r="M1119" s="540"/>
      <c r="N1119" s="247" t="e">
        <f>IF(L1119="nio",0,IF(L1119&gt;0,L1119*I1119/P1119,0))*VLOOKUP(B1119,'2-Kosten per locatie'!$A$14:$C$31,3,FALSE)</f>
        <v>#DIV/0!</v>
      </c>
      <c r="O1119" s="247">
        <f>IF(M1119&gt;0,M1119*I1119/Q1119,0)*VLOOKUP(B1119,'2-Kosten per locatie'!$A$14:$C$31,3,FALSE)</f>
        <v>0</v>
      </c>
      <c r="P1119" s="334">
        <f>IF(L1119="nio",0,IF(L1119&gt;0,VLOOKUP(F1119,'3-Productie normen'!A:O,VLOOKUP(L1119,'3-Productie normen'!$B$38:$C$48,2,FALSE),FALSE)))</f>
        <v>0</v>
      </c>
      <c r="Q1119" s="334">
        <f t="shared" si="52"/>
        <v>0</v>
      </c>
      <c r="R1119" s="335" t="str">
        <f>VLOOKUP(F1119,'3-Productie normen'!A:P,16,FALSE)</f>
        <v>S</v>
      </c>
      <c r="S1119" s="335"/>
      <c r="U1119" s="336">
        <f t="shared" si="53"/>
        <v>3740</v>
      </c>
      <c r="V1119" s="2"/>
    </row>
    <row r="1120" spans="1:22" ht="14.1" customHeight="1">
      <c r="A1120" s="75">
        <v>1120</v>
      </c>
      <c r="B1120" s="72" t="s">
        <v>50</v>
      </c>
      <c r="C1120" s="539" t="s">
        <v>1510</v>
      </c>
      <c r="D1120" s="415"/>
      <c r="E1120" s="72" t="s">
        <v>1520</v>
      </c>
      <c r="F1120" s="72" t="s">
        <v>97</v>
      </c>
      <c r="G1120" s="72" t="s">
        <v>208</v>
      </c>
      <c r="H1120" s="482" t="s">
        <v>197</v>
      </c>
      <c r="I1120" s="537">
        <v>17.61</v>
      </c>
      <c r="J1120" s="526"/>
      <c r="K1120" s="333">
        <f t="shared" si="51"/>
        <v>200</v>
      </c>
      <c r="L1120" s="534">
        <v>200</v>
      </c>
      <c r="M1120" s="540"/>
      <c r="N1120" s="247" t="e">
        <f>IF(L1120="nio",0,IF(L1120&gt;0,L1120*I1120/P1120,0))*VLOOKUP(B1120,'2-Kosten per locatie'!$A$14:$C$31,3,FALSE)</f>
        <v>#DIV/0!</v>
      </c>
      <c r="O1120" s="247">
        <f>IF(M1120&gt;0,M1120*I1120/Q1120,0)*VLOOKUP(B1120,'2-Kosten per locatie'!$A$14:$C$31,3,FALSE)</f>
        <v>0</v>
      </c>
      <c r="P1120" s="334">
        <f>IF(L1120="nio",0,IF(L1120&gt;0,VLOOKUP(F1120,'3-Productie normen'!A:O,VLOOKUP(L1120,'3-Productie normen'!$B$38:$C$48,2,FALSE),FALSE)))</f>
        <v>0</v>
      </c>
      <c r="Q1120" s="334">
        <f t="shared" si="52"/>
        <v>0</v>
      </c>
      <c r="R1120" s="335" t="str">
        <f>VLOOKUP(F1120,'3-Productie normen'!A:P,16,FALSE)</f>
        <v>V</v>
      </c>
      <c r="S1120" s="335"/>
      <c r="U1120" s="336">
        <f t="shared" si="53"/>
        <v>3522</v>
      </c>
      <c r="V1120" s="2"/>
    </row>
    <row r="1121" spans="1:22" ht="14.1" customHeight="1">
      <c r="A1121" s="75">
        <v>1121</v>
      </c>
      <c r="B1121" s="72" t="s">
        <v>50</v>
      </c>
      <c r="C1121" s="539" t="s">
        <v>136</v>
      </c>
      <c r="D1121" s="415" t="s">
        <v>71</v>
      </c>
      <c r="E1121" s="72" t="s">
        <v>633</v>
      </c>
      <c r="F1121" s="72" t="s">
        <v>97</v>
      </c>
      <c r="G1121" s="72" t="s">
        <v>237</v>
      </c>
      <c r="H1121" s="482" t="s">
        <v>238</v>
      </c>
      <c r="I1121" s="537">
        <v>7.1</v>
      </c>
      <c r="J1121" s="526"/>
      <c r="K1121" s="333">
        <f t="shared" si="51"/>
        <v>200</v>
      </c>
      <c r="L1121" s="534">
        <v>200</v>
      </c>
      <c r="M1121" s="540"/>
      <c r="N1121" s="247" t="e">
        <f>IF(L1121="nio",0,IF(L1121&gt;0,L1121*I1121/P1121,0))*VLOOKUP(B1121,'2-Kosten per locatie'!$A$14:$C$31,3,FALSE)</f>
        <v>#DIV/0!</v>
      </c>
      <c r="O1121" s="247">
        <f>IF(M1121&gt;0,M1121*I1121/Q1121,0)*VLOOKUP(B1121,'2-Kosten per locatie'!$A$14:$C$31,3,FALSE)</f>
        <v>0</v>
      </c>
      <c r="P1121" s="334">
        <f>IF(L1121="nio",0,IF(L1121&gt;0,VLOOKUP(F1121,'3-Productie normen'!A:O,VLOOKUP(L1121,'3-Productie normen'!$B$38:$C$48,2,FALSE),FALSE)))</f>
        <v>0</v>
      </c>
      <c r="Q1121" s="334">
        <f t="shared" si="52"/>
        <v>0</v>
      </c>
      <c r="R1121" s="335" t="str">
        <f>VLOOKUP(F1121,'3-Productie normen'!A:P,16,FALSE)</f>
        <v>V</v>
      </c>
      <c r="S1121" s="335"/>
      <c r="U1121" s="336">
        <f t="shared" si="53"/>
        <v>1420</v>
      </c>
      <c r="V1121" s="2"/>
    </row>
    <row r="1122" spans="1:22" ht="14.1" customHeight="1">
      <c r="A1122" s="75">
        <v>1122</v>
      </c>
      <c r="B1122" s="72" t="s">
        <v>50</v>
      </c>
      <c r="C1122" s="539" t="s">
        <v>136</v>
      </c>
      <c r="D1122" s="415" t="s">
        <v>74</v>
      </c>
      <c r="E1122" s="72" t="s">
        <v>1236</v>
      </c>
      <c r="F1122" s="72" t="s">
        <v>95</v>
      </c>
      <c r="G1122" s="72" t="s">
        <v>237</v>
      </c>
      <c r="H1122" s="482" t="s">
        <v>238</v>
      </c>
      <c r="I1122" s="537">
        <v>9.3699999999999992</v>
      </c>
      <c r="J1122" s="526"/>
      <c r="K1122" s="333">
        <f t="shared" si="51"/>
        <v>200</v>
      </c>
      <c r="L1122" s="534">
        <v>200</v>
      </c>
      <c r="M1122" s="540"/>
      <c r="N1122" s="247" t="e">
        <f>IF(L1122="nio",0,IF(L1122&gt;0,L1122*I1122/P1122,0))*VLOOKUP(B1122,'2-Kosten per locatie'!$A$14:$C$31,3,FALSE)</f>
        <v>#DIV/0!</v>
      </c>
      <c r="O1122" s="247">
        <f>IF(M1122&gt;0,M1122*I1122/Q1122,0)*VLOOKUP(B1122,'2-Kosten per locatie'!$A$14:$C$31,3,FALSE)</f>
        <v>0</v>
      </c>
      <c r="P1122" s="334">
        <f>IF(L1122="nio",0,IF(L1122&gt;0,VLOOKUP(F1122,'3-Productie normen'!A:O,VLOOKUP(L1122,'3-Productie normen'!$B$38:$C$48,2,FALSE),FALSE)))</f>
        <v>0</v>
      </c>
      <c r="Q1122" s="334">
        <f t="shared" si="52"/>
        <v>0</v>
      </c>
      <c r="R1122" s="335" t="str">
        <f>VLOOKUP(F1122,'3-Productie normen'!A:P,16,FALSE)</f>
        <v>V</v>
      </c>
      <c r="S1122" s="335"/>
      <c r="U1122" s="336">
        <f t="shared" si="53"/>
        <v>1873.9999999999998</v>
      </c>
      <c r="V1122" s="2"/>
    </row>
    <row r="1123" spans="1:22" ht="14.1" customHeight="1">
      <c r="A1123" s="75">
        <v>1123</v>
      </c>
      <c r="B1123" s="72" t="s">
        <v>50</v>
      </c>
      <c r="C1123" s="539" t="s">
        <v>136</v>
      </c>
      <c r="D1123" s="415" t="s">
        <v>68</v>
      </c>
      <c r="E1123" s="72" t="s">
        <v>633</v>
      </c>
      <c r="F1123" s="72" t="s">
        <v>97</v>
      </c>
      <c r="G1123" s="72" t="s">
        <v>208</v>
      </c>
      <c r="H1123" s="482" t="s">
        <v>197</v>
      </c>
      <c r="I1123" s="537">
        <v>95.49</v>
      </c>
      <c r="J1123" s="526"/>
      <c r="K1123" s="333">
        <f t="shared" si="51"/>
        <v>200</v>
      </c>
      <c r="L1123" s="534">
        <v>200</v>
      </c>
      <c r="M1123" s="540"/>
      <c r="N1123" s="247" t="e">
        <f>IF(L1123="nio",0,IF(L1123&gt;0,L1123*I1123/P1123,0))*VLOOKUP(B1123,'2-Kosten per locatie'!$A$14:$C$31,3,FALSE)</f>
        <v>#DIV/0!</v>
      </c>
      <c r="O1123" s="247">
        <f>IF(M1123&gt;0,M1123*I1123/Q1123,0)*VLOOKUP(B1123,'2-Kosten per locatie'!$A$14:$C$31,3,FALSE)</f>
        <v>0</v>
      </c>
      <c r="P1123" s="334">
        <f>IF(L1123="nio",0,IF(L1123&gt;0,VLOOKUP(F1123,'3-Productie normen'!A:O,VLOOKUP(L1123,'3-Productie normen'!$B$38:$C$48,2,FALSE),FALSE)))</f>
        <v>0</v>
      </c>
      <c r="Q1123" s="334">
        <f t="shared" si="52"/>
        <v>0</v>
      </c>
      <c r="R1123" s="335" t="str">
        <f>VLOOKUP(F1123,'3-Productie normen'!A:P,16,FALSE)</f>
        <v>V</v>
      </c>
      <c r="S1123" s="335"/>
      <c r="U1123" s="336">
        <f t="shared" si="53"/>
        <v>19098</v>
      </c>
      <c r="V1123" s="2"/>
    </row>
    <row r="1124" spans="1:22" ht="14.1" customHeight="1">
      <c r="A1124" s="75">
        <v>1124</v>
      </c>
      <c r="B1124" s="72" t="s">
        <v>50</v>
      </c>
      <c r="C1124" s="539" t="s">
        <v>136</v>
      </c>
      <c r="D1124" s="415" t="s">
        <v>69</v>
      </c>
      <c r="E1124" s="72" t="s">
        <v>633</v>
      </c>
      <c r="F1124" s="72" t="s">
        <v>97</v>
      </c>
      <c r="G1124" s="72" t="s">
        <v>208</v>
      </c>
      <c r="H1124" s="482" t="s">
        <v>197</v>
      </c>
      <c r="I1124" s="537">
        <v>61.09</v>
      </c>
      <c r="J1124" s="526"/>
      <c r="K1124" s="333">
        <f t="shared" si="51"/>
        <v>200</v>
      </c>
      <c r="L1124" s="534">
        <v>200</v>
      </c>
      <c r="M1124" s="540"/>
      <c r="N1124" s="247" t="e">
        <f>IF(L1124="nio",0,IF(L1124&gt;0,L1124*I1124/P1124,0))*VLOOKUP(B1124,'2-Kosten per locatie'!$A$14:$C$31,3,FALSE)</f>
        <v>#DIV/0!</v>
      </c>
      <c r="O1124" s="247">
        <f>IF(M1124&gt;0,M1124*I1124/Q1124,0)*VLOOKUP(B1124,'2-Kosten per locatie'!$A$14:$C$31,3,FALSE)</f>
        <v>0</v>
      </c>
      <c r="P1124" s="334">
        <f>IF(L1124="nio",0,IF(L1124&gt;0,VLOOKUP(F1124,'3-Productie normen'!A:O,VLOOKUP(L1124,'3-Productie normen'!$B$38:$C$48,2,FALSE),FALSE)))</f>
        <v>0</v>
      </c>
      <c r="Q1124" s="334">
        <f t="shared" si="52"/>
        <v>0</v>
      </c>
      <c r="R1124" s="335" t="str">
        <f>VLOOKUP(F1124,'3-Productie normen'!A:P,16,FALSE)</f>
        <v>V</v>
      </c>
      <c r="S1124" s="335"/>
      <c r="U1124" s="336">
        <f t="shared" si="53"/>
        <v>12218</v>
      </c>
      <c r="V1124" s="2"/>
    </row>
    <row r="1125" spans="1:22" ht="14.1" customHeight="1">
      <c r="A1125" s="75">
        <v>1125</v>
      </c>
      <c r="B1125" s="72" t="s">
        <v>50</v>
      </c>
      <c r="C1125" s="539" t="s">
        <v>136</v>
      </c>
      <c r="D1125" s="415" t="s">
        <v>70</v>
      </c>
      <c r="E1125" s="72" t="s">
        <v>633</v>
      </c>
      <c r="F1125" s="72" t="s">
        <v>97</v>
      </c>
      <c r="G1125" s="72" t="s">
        <v>208</v>
      </c>
      <c r="H1125" s="482" t="s">
        <v>197</v>
      </c>
      <c r="I1125" s="537">
        <v>140.63</v>
      </c>
      <c r="J1125" s="526"/>
      <c r="K1125" s="333">
        <f t="shared" si="51"/>
        <v>200</v>
      </c>
      <c r="L1125" s="534">
        <v>200</v>
      </c>
      <c r="M1125" s="540"/>
      <c r="N1125" s="247" t="e">
        <f>IF(L1125="nio",0,IF(L1125&gt;0,L1125*I1125/P1125,0))*VLOOKUP(B1125,'2-Kosten per locatie'!$A$14:$C$31,3,FALSE)</f>
        <v>#DIV/0!</v>
      </c>
      <c r="O1125" s="247">
        <f>IF(M1125&gt;0,M1125*I1125/Q1125,0)*VLOOKUP(B1125,'2-Kosten per locatie'!$A$14:$C$31,3,FALSE)</f>
        <v>0</v>
      </c>
      <c r="P1125" s="334">
        <f>IF(L1125="nio",0,IF(L1125&gt;0,VLOOKUP(F1125,'3-Productie normen'!A:O,VLOOKUP(L1125,'3-Productie normen'!$B$38:$C$48,2,FALSE),FALSE)))</f>
        <v>0</v>
      </c>
      <c r="Q1125" s="334">
        <f t="shared" si="52"/>
        <v>0</v>
      </c>
      <c r="R1125" s="335" t="str">
        <f>VLOOKUP(F1125,'3-Productie normen'!A:P,16,FALSE)</f>
        <v>V</v>
      </c>
      <c r="S1125" s="335"/>
      <c r="U1125" s="336">
        <f t="shared" si="53"/>
        <v>28126</v>
      </c>
      <c r="V1125" s="2"/>
    </row>
    <row r="1126" spans="1:22" ht="14.1" customHeight="1">
      <c r="A1126" s="75">
        <v>1126</v>
      </c>
      <c r="B1126" s="72" t="s">
        <v>50</v>
      </c>
      <c r="C1126" s="539" t="s">
        <v>136</v>
      </c>
      <c r="D1126" s="415" t="s">
        <v>70</v>
      </c>
      <c r="E1126" s="72" t="s">
        <v>633</v>
      </c>
      <c r="F1126" s="72" t="s">
        <v>97</v>
      </c>
      <c r="G1126" s="72" t="s">
        <v>208</v>
      </c>
      <c r="H1126" s="482" t="s">
        <v>197</v>
      </c>
      <c r="I1126" s="537">
        <v>39.42</v>
      </c>
      <c r="J1126" s="526"/>
      <c r="K1126" s="333">
        <f t="shared" si="51"/>
        <v>200</v>
      </c>
      <c r="L1126" s="534">
        <v>200</v>
      </c>
      <c r="M1126" s="540"/>
      <c r="N1126" s="247" t="e">
        <f>IF(L1126="nio",0,IF(L1126&gt;0,L1126*I1126/P1126,0))*VLOOKUP(B1126,'2-Kosten per locatie'!$A$14:$C$31,3,FALSE)</f>
        <v>#DIV/0!</v>
      </c>
      <c r="O1126" s="247">
        <f>IF(M1126&gt;0,M1126*I1126/Q1126,0)*VLOOKUP(B1126,'2-Kosten per locatie'!$A$14:$C$31,3,FALSE)</f>
        <v>0</v>
      </c>
      <c r="P1126" s="334">
        <f>IF(L1126="nio",0,IF(L1126&gt;0,VLOOKUP(F1126,'3-Productie normen'!A:O,VLOOKUP(L1126,'3-Productie normen'!$B$38:$C$48,2,FALSE),FALSE)))</f>
        <v>0</v>
      </c>
      <c r="Q1126" s="334">
        <f t="shared" si="52"/>
        <v>0</v>
      </c>
      <c r="R1126" s="335" t="str">
        <f>VLOOKUP(F1126,'3-Productie normen'!A:P,16,FALSE)</f>
        <v>V</v>
      </c>
      <c r="S1126" s="335"/>
      <c r="U1126" s="336">
        <f t="shared" si="53"/>
        <v>7884</v>
      </c>
      <c r="V1126" s="2"/>
    </row>
    <row r="1127" spans="1:22" ht="14.1" customHeight="1">
      <c r="A1127" s="75">
        <v>1127</v>
      </c>
      <c r="B1127" s="72" t="s">
        <v>50</v>
      </c>
      <c r="C1127" s="539" t="s">
        <v>136</v>
      </c>
      <c r="D1127" s="415" t="s">
        <v>75</v>
      </c>
      <c r="E1127" s="72" t="s">
        <v>633</v>
      </c>
      <c r="F1127" s="72" t="s">
        <v>97</v>
      </c>
      <c r="G1127" s="72" t="s">
        <v>208</v>
      </c>
      <c r="H1127" s="482" t="s">
        <v>197</v>
      </c>
      <c r="I1127" s="537">
        <v>56.85</v>
      </c>
      <c r="J1127" s="526"/>
      <c r="K1127" s="333">
        <f t="shared" si="51"/>
        <v>200</v>
      </c>
      <c r="L1127" s="534">
        <v>200</v>
      </c>
      <c r="M1127" s="540"/>
      <c r="N1127" s="247" t="e">
        <f>IF(L1127="nio",0,IF(L1127&gt;0,L1127*I1127/P1127,0))*VLOOKUP(B1127,'2-Kosten per locatie'!$A$14:$C$31,3,FALSE)</f>
        <v>#DIV/0!</v>
      </c>
      <c r="O1127" s="247">
        <f>IF(M1127&gt;0,M1127*I1127/Q1127,0)*VLOOKUP(B1127,'2-Kosten per locatie'!$A$14:$C$31,3,FALSE)</f>
        <v>0</v>
      </c>
      <c r="P1127" s="334">
        <f>IF(L1127="nio",0,IF(L1127&gt;0,VLOOKUP(F1127,'3-Productie normen'!A:O,VLOOKUP(L1127,'3-Productie normen'!$B$38:$C$48,2,FALSE),FALSE)))</f>
        <v>0</v>
      </c>
      <c r="Q1127" s="334">
        <f t="shared" si="52"/>
        <v>0</v>
      </c>
      <c r="R1127" s="335" t="str">
        <f>VLOOKUP(F1127,'3-Productie normen'!A:P,16,FALSE)</f>
        <v>V</v>
      </c>
      <c r="S1127" s="335"/>
      <c r="U1127" s="336">
        <f t="shared" si="53"/>
        <v>11370</v>
      </c>
      <c r="V1127" s="2"/>
    </row>
    <row r="1128" spans="1:22" ht="14.1" customHeight="1">
      <c r="A1128" s="75">
        <v>1128</v>
      </c>
      <c r="B1128" s="72" t="s">
        <v>50</v>
      </c>
      <c r="C1128" s="539" t="s">
        <v>136</v>
      </c>
      <c r="D1128" s="415" t="s">
        <v>76</v>
      </c>
      <c r="E1128" s="72" t="s">
        <v>1521</v>
      </c>
      <c r="F1128" s="72" t="s">
        <v>97</v>
      </c>
      <c r="G1128" s="72" t="s">
        <v>208</v>
      </c>
      <c r="H1128" s="482" t="s">
        <v>197</v>
      </c>
      <c r="I1128" s="537">
        <v>55.44</v>
      </c>
      <c r="J1128" s="526"/>
      <c r="K1128" s="333">
        <f t="shared" si="51"/>
        <v>200</v>
      </c>
      <c r="L1128" s="534">
        <v>200</v>
      </c>
      <c r="M1128" s="540"/>
      <c r="N1128" s="247" t="e">
        <f>IF(L1128="nio",0,IF(L1128&gt;0,L1128*I1128/P1128,0))*VLOOKUP(B1128,'2-Kosten per locatie'!$A$14:$C$31,3,FALSE)</f>
        <v>#DIV/0!</v>
      </c>
      <c r="O1128" s="247">
        <f>IF(M1128&gt;0,M1128*I1128/Q1128,0)*VLOOKUP(B1128,'2-Kosten per locatie'!$A$14:$C$31,3,FALSE)</f>
        <v>0</v>
      </c>
      <c r="P1128" s="334">
        <f>IF(L1128="nio",0,IF(L1128&gt;0,VLOOKUP(F1128,'3-Productie normen'!A:O,VLOOKUP(L1128,'3-Productie normen'!$B$38:$C$48,2,FALSE),FALSE)))</f>
        <v>0</v>
      </c>
      <c r="Q1128" s="334">
        <f t="shared" si="52"/>
        <v>0</v>
      </c>
      <c r="R1128" s="335" t="str">
        <f>VLOOKUP(F1128,'3-Productie normen'!A:P,16,FALSE)</f>
        <v>V</v>
      </c>
      <c r="S1128" s="335"/>
      <c r="U1128" s="336">
        <f t="shared" si="53"/>
        <v>11088</v>
      </c>
      <c r="V1128" s="2"/>
    </row>
    <row r="1129" spans="1:22" ht="14.1" customHeight="1">
      <c r="A1129" s="75">
        <v>1129</v>
      </c>
      <c r="B1129" s="72" t="s">
        <v>50</v>
      </c>
      <c r="C1129" s="539" t="s">
        <v>136</v>
      </c>
      <c r="D1129" s="415" t="s">
        <v>1522</v>
      </c>
      <c r="E1129" s="72" t="s">
        <v>1523</v>
      </c>
      <c r="F1129" s="72" t="s">
        <v>89</v>
      </c>
      <c r="G1129" s="72" t="s">
        <v>208</v>
      </c>
      <c r="H1129" s="482" t="s">
        <v>197</v>
      </c>
      <c r="I1129" s="537">
        <v>126.05</v>
      </c>
      <c r="J1129" s="526"/>
      <c r="K1129" s="333">
        <f t="shared" si="51"/>
        <v>200</v>
      </c>
      <c r="L1129" s="534">
        <v>200</v>
      </c>
      <c r="M1129" s="540"/>
      <c r="N1129" s="247" t="e">
        <f>IF(L1129="nio",0,IF(L1129&gt;0,L1129*I1129/P1129,0))*VLOOKUP(B1129,'2-Kosten per locatie'!$A$14:$C$31,3,FALSE)</f>
        <v>#DIV/0!</v>
      </c>
      <c r="O1129" s="247">
        <f>IF(M1129&gt;0,M1129*I1129/Q1129,0)*VLOOKUP(B1129,'2-Kosten per locatie'!$A$14:$C$31,3,FALSE)</f>
        <v>0</v>
      </c>
      <c r="P1129" s="334">
        <f>IF(L1129="nio",0,IF(L1129&gt;0,VLOOKUP(F1129,'3-Productie normen'!A:O,VLOOKUP(L1129,'3-Productie normen'!$B$38:$C$48,2,FALSE),FALSE)))</f>
        <v>0</v>
      </c>
      <c r="Q1129" s="334">
        <f t="shared" si="52"/>
        <v>0</v>
      </c>
      <c r="R1129" s="335" t="str">
        <f>VLOOKUP(F1129,'3-Productie normen'!A:P,16,FALSE)</f>
        <v>V</v>
      </c>
      <c r="S1129" s="335"/>
      <c r="U1129" s="336">
        <f t="shared" si="53"/>
        <v>25210</v>
      </c>
      <c r="V1129" s="2"/>
    </row>
    <row r="1130" spans="1:22" ht="14.1" customHeight="1">
      <c r="A1130" s="75">
        <v>1130</v>
      </c>
      <c r="B1130" s="72" t="s">
        <v>50</v>
      </c>
      <c r="C1130" s="539" t="s">
        <v>136</v>
      </c>
      <c r="D1130" s="415" t="s">
        <v>1522</v>
      </c>
      <c r="E1130" s="72" t="s">
        <v>1523</v>
      </c>
      <c r="F1130" s="72" t="s">
        <v>89</v>
      </c>
      <c r="G1130" s="72" t="s">
        <v>1524</v>
      </c>
      <c r="H1130" s="482" t="s">
        <v>139</v>
      </c>
      <c r="I1130" s="537">
        <v>185</v>
      </c>
      <c r="J1130" s="526"/>
      <c r="K1130" s="333">
        <f t="shared" si="51"/>
        <v>200</v>
      </c>
      <c r="L1130" s="534">
        <v>200</v>
      </c>
      <c r="M1130" s="540"/>
      <c r="N1130" s="247" t="e">
        <f>IF(L1130="nio",0,IF(L1130&gt;0,L1130*I1130/P1130,0))*VLOOKUP(B1130,'2-Kosten per locatie'!$A$14:$C$31,3,FALSE)</f>
        <v>#DIV/0!</v>
      </c>
      <c r="O1130" s="247">
        <f>IF(M1130&gt;0,M1130*I1130/Q1130,0)*VLOOKUP(B1130,'2-Kosten per locatie'!$A$14:$C$31,3,FALSE)</f>
        <v>0</v>
      </c>
      <c r="P1130" s="334">
        <f>IF(L1130="nio",0,IF(L1130&gt;0,VLOOKUP(F1130,'3-Productie normen'!A:O,VLOOKUP(L1130,'3-Productie normen'!$B$38:$C$48,2,FALSE),FALSE)))</f>
        <v>0</v>
      </c>
      <c r="Q1130" s="334">
        <f t="shared" si="52"/>
        <v>0</v>
      </c>
      <c r="R1130" s="335" t="str">
        <f>VLOOKUP(F1130,'3-Productie normen'!A:P,16,FALSE)</f>
        <v>V</v>
      </c>
      <c r="S1130" s="335"/>
      <c r="U1130" s="336">
        <f t="shared" si="53"/>
        <v>37000</v>
      </c>
      <c r="V1130" s="2"/>
    </row>
    <row r="1131" spans="1:22" ht="14.1" customHeight="1">
      <c r="A1131" s="75">
        <v>1131</v>
      </c>
      <c r="B1131" s="72" t="s">
        <v>50</v>
      </c>
      <c r="C1131" s="539" t="s">
        <v>136</v>
      </c>
      <c r="D1131" s="415" t="s">
        <v>77</v>
      </c>
      <c r="E1131" s="72" t="s">
        <v>633</v>
      </c>
      <c r="F1131" s="72" t="s">
        <v>97</v>
      </c>
      <c r="G1131" s="72" t="s">
        <v>208</v>
      </c>
      <c r="H1131" s="482" t="s">
        <v>197</v>
      </c>
      <c r="I1131" s="537">
        <v>14.8</v>
      </c>
      <c r="J1131" s="526"/>
      <c r="K1131" s="333">
        <f t="shared" si="51"/>
        <v>200</v>
      </c>
      <c r="L1131" s="534">
        <v>200</v>
      </c>
      <c r="M1131" s="540"/>
      <c r="N1131" s="247" t="e">
        <f>IF(L1131="nio",0,IF(L1131&gt;0,L1131*I1131/P1131,0))*VLOOKUP(B1131,'2-Kosten per locatie'!$A$14:$C$31,3,FALSE)</f>
        <v>#DIV/0!</v>
      </c>
      <c r="O1131" s="247">
        <f>IF(M1131&gt;0,M1131*I1131/Q1131,0)*VLOOKUP(B1131,'2-Kosten per locatie'!$A$14:$C$31,3,FALSE)</f>
        <v>0</v>
      </c>
      <c r="P1131" s="334">
        <f>IF(L1131="nio",0,IF(L1131&gt;0,VLOOKUP(F1131,'3-Productie normen'!A:O,VLOOKUP(L1131,'3-Productie normen'!$B$38:$C$48,2,FALSE),FALSE)))</f>
        <v>0</v>
      </c>
      <c r="Q1131" s="334">
        <f t="shared" si="52"/>
        <v>0</v>
      </c>
      <c r="R1131" s="335" t="str">
        <f>VLOOKUP(F1131,'3-Productie normen'!A:P,16,FALSE)</f>
        <v>V</v>
      </c>
      <c r="S1131" s="335"/>
      <c r="U1131" s="336">
        <f t="shared" si="53"/>
        <v>2960</v>
      </c>
      <c r="V1131" s="2"/>
    </row>
    <row r="1132" spans="1:22" ht="14.1" customHeight="1">
      <c r="A1132" s="75">
        <v>1132</v>
      </c>
      <c r="B1132" s="72" t="s">
        <v>50</v>
      </c>
      <c r="C1132" s="539" t="s">
        <v>136</v>
      </c>
      <c r="D1132" s="415" t="s">
        <v>78</v>
      </c>
      <c r="E1132" s="72" t="s">
        <v>633</v>
      </c>
      <c r="F1132" s="72" t="s">
        <v>97</v>
      </c>
      <c r="G1132" s="72" t="s">
        <v>208</v>
      </c>
      <c r="H1132" s="482" t="s">
        <v>197</v>
      </c>
      <c r="I1132" s="537">
        <v>22.8</v>
      </c>
      <c r="J1132" s="526"/>
      <c r="K1132" s="333">
        <f t="shared" si="51"/>
        <v>200</v>
      </c>
      <c r="L1132" s="534">
        <v>200</v>
      </c>
      <c r="M1132" s="540"/>
      <c r="N1132" s="247" t="e">
        <f>IF(L1132="nio",0,IF(L1132&gt;0,L1132*I1132/P1132,0))*VLOOKUP(B1132,'2-Kosten per locatie'!$A$14:$C$31,3,FALSE)</f>
        <v>#DIV/0!</v>
      </c>
      <c r="O1132" s="247">
        <f>IF(M1132&gt;0,M1132*I1132/Q1132,0)*VLOOKUP(B1132,'2-Kosten per locatie'!$A$14:$C$31,3,FALSE)</f>
        <v>0</v>
      </c>
      <c r="P1132" s="334">
        <f>IF(L1132="nio",0,IF(L1132&gt;0,VLOOKUP(F1132,'3-Productie normen'!A:O,VLOOKUP(L1132,'3-Productie normen'!$B$38:$C$48,2,FALSE),FALSE)))</f>
        <v>0</v>
      </c>
      <c r="Q1132" s="334">
        <f t="shared" si="52"/>
        <v>0</v>
      </c>
      <c r="R1132" s="335" t="str">
        <f>VLOOKUP(F1132,'3-Productie normen'!A:P,16,FALSE)</f>
        <v>V</v>
      </c>
      <c r="S1132" s="335"/>
      <c r="U1132" s="336">
        <f t="shared" si="53"/>
        <v>4560</v>
      </c>
      <c r="V1132" s="2"/>
    </row>
    <row r="1133" spans="1:22" ht="14.1" customHeight="1">
      <c r="A1133" s="75">
        <v>1133</v>
      </c>
      <c r="B1133" s="72" t="s">
        <v>50</v>
      </c>
      <c r="C1133" s="539" t="s">
        <v>136</v>
      </c>
      <c r="D1133" s="415" t="s">
        <v>79</v>
      </c>
      <c r="E1133" s="72" t="s">
        <v>108</v>
      </c>
      <c r="F1133" s="72" t="s">
        <v>108</v>
      </c>
      <c r="G1133" s="72" t="s">
        <v>208</v>
      </c>
      <c r="H1133" s="482" t="s">
        <v>197</v>
      </c>
      <c r="I1133" s="537">
        <v>53.35</v>
      </c>
      <c r="J1133" s="526"/>
      <c r="K1133" s="333">
        <f t="shared" si="51"/>
        <v>200</v>
      </c>
      <c r="L1133" s="534">
        <v>200</v>
      </c>
      <c r="M1133" s="540"/>
      <c r="N1133" s="247" t="e">
        <f>IF(L1133="nio",0,IF(L1133&gt;0,L1133*I1133/P1133,0))*VLOOKUP(B1133,'2-Kosten per locatie'!$A$14:$C$31,3,FALSE)</f>
        <v>#DIV/0!</v>
      </c>
      <c r="O1133" s="247">
        <f>IF(M1133&gt;0,M1133*I1133/Q1133,0)*VLOOKUP(B1133,'2-Kosten per locatie'!$A$14:$C$31,3,FALSE)</f>
        <v>0</v>
      </c>
      <c r="P1133" s="334">
        <f>IF(L1133="nio",0,IF(L1133&gt;0,VLOOKUP(F1133,'3-Productie normen'!A:O,VLOOKUP(L1133,'3-Productie normen'!$B$38:$C$48,2,FALSE),FALSE)))</f>
        <v>0</v>
      </c>
      <c r="Q1133" s="334">
        <f t="shared" si="52"/>
        <v>0</v>
      </c>
      <c r="R1133" s="335" t="str">
        <f>VLOOKUP(F1133,'3-Productie normen'!A:P,16,FALSE)</f>
        <v>V</v>
      </c>
      <c r="S1133" s="335"/>
      <c r="U1133" s="336">
        <f t="shared" si="53"/>
        <v>10670</v>
      </c>
      <c r="V1133" s="2"/>
    </row>
    <row r="1134" spans="1:22" ht="14.1" customHeight="1">
      <c r="A1134" s="75">
        <v>1134</v>
      </c>
      <c r="B1134" s="72" t="s">
        <v>50</v>
      </c>
      <c r="C1134" s="539" t="s">
        <v>136</v>
      </c>
      <c r="D1134" s="415" t="s">
        <v>104</v>
      </c>
      <c r="E1134" s="72" t="s">
        <v>108</v>
      </c>
      <c r="F1134" s="72" t="s">
        <v>108</v>
      </c>
      <c r="G1134" s="72" t="s">
        <v>208</v>
      </c>
      <c r="H1134" s="482" t="s">
        <v>197</v>
      </c>
      <c r="I1134" s="537">
        <v>25.02</v>
      </c>
      <c r="J1134" s="526"/>
      <c r="K1134" s="333">
        <f t="shared" si="51"/>
        <v>200</v>
      </c>
      <c r="L1134" s="534">
        <v>200</v>
      </c>
      <c r="M1134" s="540"/>
      <c r="N1134" s="247" t="e">
        <f>IF(L1134="nio",0,IF(L1134&gt;0,L1134*I1134/P1134,0))*VLOOKUP(B1134,'2-Kosten per locatie'!$A$14:$C$31,3,FALSE)</f>
        <v>#DIV/0!</v>
      </c>
      <c r="O1134" s="247">
        <f>IF(M1134&gt;0,M1134*I1134/Q1134,0)*VLOOKUP(B1134,'2-Kosten per locatie'!$A$14:$C$31,3,FALSE)</f>
        <v>0</v>
      </c>
      <c r="P1134" s="334">
        <f>IF(L1134="nio",0,IF(L1134&gt;0,VLOOKUP(F1134,'3-Productie normen'!A:O,VLOOKUP(L1134,'3-Productie normen'!$B$38:$C$48,2,FALSE),FALSE)))</f>
        <v>0</v>
      </c>
      <c r="Q1134" s="334">
        <f t="shared" si="52"/>
        <v>0</v>
      </c>
      <c r="R1134" s="335" t="str">
        <f>VLOOKUP(F1134,'3-Productie normen'!A:P,16,FALSE)</f>
        <v>V</v>
      </c>
      <c r="S1134" s="335"/>
      <c r="U1134" s="336">
        <f t="shared" si="53"/>
        <v>5004</v>
      </c>
      <c r="V1134" s="2"/>
    </row>
    <row r="1135" spans="1:22" ht="14.1" customHeight="1">
      <c r="A1135" s="75">
        <v>1135</v>
      </c>
      <c r="B1135" s="72" t="s">
        <v>50</v>
      </c>
      <c r="C1135" s="539" t="s">
        <v>136</v>
      </c>
      <c r="D1135" s="415" t="s">
        <v>1525</v>
      </c>
      <c r="E1135" s="72" t="s">
        <v>1526</v>
      </c>
      <c r="F1135" s="72" t="s">
        <v>98</v>
      </c>
      <c r="G1135" s="72" t="s">
        <v>208</v>
      </c>
      <c r="H1135" s="482" t="s">
        <v>197</v>
      </c>
      <c r="I1135" s="537">
        <v>34.5</v>
      </c>
      <c r="J1135" s="526"/>
      <c r="K1135" s="333">
        <f t="shared" si="51"/>
        <v>200</v>
      </c>
      <c r="L1135" s="534">
        <v>200</v>
      </c>
      <c r="M1135" s="540"/>
      <c r="N1135" s="247" t="e">
        <f>IF(L1135="nio",0,IF(L1135&gt;0,L1135*I1135/P1135,0))*VLOOKUP(B1135,'2-Kosten per locatie'!$A$14:$C$31,3,FALSE)</f>
        <v>#DIV/0!</v>
      </c>
      <c r="O1135" s="247">
        <f>IF(M1135&gt;0,M1135*I1135/Q1135,0)*VLOOKUP(B1135,'2-Kosten per locatie'!$A$14:$C$31,3,FALSE)</f>
        <v>0</v>
      </c>
      <c r="P1135" s="334">
        <f>IF(L1135="nio",0,IF(L1135&gt;0,VLOOKUP(F1135,'3-Productie normen'!A:O,VLOOKUP(L1135,'3-Productie normen'!$B$38:$C$48,2,FALSE),FALSE)))</f>
        <v>0</v>
      </c>
      <c r="Q1135" s="334">
        <f t="shared" si="52"/>
        <v>0</v>
      </c>
      <c r="R1135" s="335" t="str">
        <f>VLOOKUP(F1135,'3-Productie normen'!A:P,16,FALSE)</f>
        <v>V</v>
      </c>
      <c r="S1135" s="335"/>
      <c r="U1135" s="336">
        <f t="shared" si="53"/>
        <v>6900</v>
      </c>
      <c r="V1135" s="2"/>
    </row>
    <row r="1136" spans="1:22" ht="14.1" customHeight="1">
      <c r="A1136" s="75">
        <v>1136</v>
      </c>
      <c r="B1136" s="72" t="s">
        <v>50</v>
      </c>
      <c r="C1136" s="539" t="s">
        <v>136</v>
      </c>
      <c r="D1136" s="415" t="s">
        <v>1527</v>
      </c>
      <c r="E1136" s="72" t="s">
        <v>100</v>
      </c>
      <c r="F1136" s="72" t="s">
        <v>100</v>
      </c>
      <c r="G1136" s="72" t="s">
        <v>1528</v>
      </c>
      <c r="H1136" s="482" t="s">
        <v>139</v>
      </c>
      <c r="I1136" s="537">
        <v>84.18</v>
      </c>
      <c r="J1136" s="526"/>
      <c r="K1136" s="333">
        <f t="shared" si="51"/>
        <v>40</v>
      </c>
      <c r="L1136" s="534">
        <v>40</v>
      </c>
      <c r="M1136" s="540"/>
      <c r="N1136" s="247" t="e">
        <f>IF(L1136="nio",0,IF(L1136&gt;0,L1136*I1136/P1136,0))*VLOOKUP(B1136,'2-Kosten per locatie'!$A$14:$C$31,3,FALSE)</f>
        <v>#DIV/0!</v>
      </c>
      <c r="O1136" s="247">
        <f>IF(M1136&gt;0,M1136*I1136/Q1136,0)*VLOOKUP(B1136,'2-Kosten per locatie'!$A$14:$C$31,3,FALSE)</f>
        <v>0</v>
      </c>
      <c r="P1136" s="334">
        <f>IF(L1136="nio",0,IF(L1136&gt;0,VLOOKUP(F1136,'3-Productie normen'!A:O,VLOOKUP(L1136,'3-Productie normen'!$B$38:$C$48,2,FALSE),FALSE)))</f>
        <v>0</v>
      </c>
      <c r="Q1136" s="334">
        <f t="shared" si="52"/>
        <v>0</v>
      </c>
      <c r="R1136" s="335" t="str">
        <f>VLOOKUP(F1136,'3-Productie normen'!A:P,16,FALSE)</f>
        <v>L</v>
      </c>
      <c r="S1136" s="335"/>
      <c r="U1136" s="336">
        <f t="shared" si="53"/>
        <v>3367.2000000000003</v>
      </c>
      <c r="V1136" s="2"/>
    </row>
    <row r="1137" spans="1:22" ht="14.1" customHeight="1">
      <c r="A1137" s="75">
        <v>1137</v>
      </c>
      <c r="B1137" s="72" t="s">
        <v>50</v>
      </c>
      <c r="C1137" s="539" t="s">
        <v>136</v>
      </c>
      <c r="D1137" s="415" t="s">
        <v>1529</v>
      </c>
      <c r="E1137" s="72"/>
      <c r="F1137" s="300" t="s">
        <v>111</v>
      </c>
      <c r="G1137" s="72"/>
      <c r="H1137" s="482" t="s">
        <v>197</v>
      </c>
      <c r="I1137" s="537">
        <v>13.8</v>
      </c>
      <c r="J1137" s="526"/>
      <c r="K1137" s="333">
        <f t="shared" si="51"/>
        <v>0</v>
      </c>
      <c r="L1137" s="534" t="s">
        <v>148</v>
      </c>
      <c r="M1137" s="540"/>
      <c r="N1137" s="247">
        <f>IF(L1137="nio",0,IF(L1137&gt;0,L1137*I1137/P1137,0))*VLOOKUP(B1137,'2-Kosten per locatie'!$A$14:$C$31,3,FALSE)</f>
        <v>0</v>
      </c>
      <c r="O1137" s="247">
        <f>IF(M1137&gt;0,M1137*I1137/Q1137,0)*VLOOKUP(B1137,'2-Kosten per locatie'!$A$14:$C$31,3,FALSE)</f>
        <v>0</v>
      </c>
      <c r="P1137" s="334">
        <f>IF(L1137="nio",0,IF(L1137&gt;0,VLOOKUP(F1137,'3-Productie normen'!A:O,VLOOKUP(L1137,'3-Productie normen'!$B$38:$C$48,2,FALSE),FALSE)))</f>
        <v>0</v>
      </c>
      <c r="Q1137" s="334">
        <f t="shared" si="52"/>
        <v>0</v>
      </c>
      <c r="R1137" s="335" t="str">
        <f>VLOOKUP(F1137,'3-Productie normen'!A:P,16,FALSE)</f>
        <v>nvt</v>
      </c>
      <c r="S1137" s="335"/>
      <c r="U1137" s="336">
        <f t="shared" si="53"/>
        <v>0</v>
      </c>
      <c r="V1137" s="2"/>
    </row>
    <row r="1138" spans="1:22" ht="14.1" customHeight="1">
      <c r="A1138" s="75">
        <v>1138</v>
      </c>
      <c r="B1138" s="72" t="s">
        <v>50</v>
      </c>
      <c r="C1138" s="539" t="s">
        <v>136</v>
      </c>
      <c r="D1138" s="415" t="s">
        <v>1530</v>
      </c>
      <c r="E1138" s="72"/>
      <c r="F1138" s="300" t="s">
        <v>111</v>
      </c>
      <c r="G1138" s="72"/>
      <c r="H1138" s="482" t="s">
        <v>197</v>
      </c>
      <c r="I1138" s="537">
        <v>13.8</v>
      </c>
      <c r="J1138" s="526"/>
      <c r="K1138" s="333">
        <f t="shared" si="51"/>
        <v>0</v>
      </c>
      <c r="L1138" s="534" t="s">
        <v>148</v>
      </c>
      <c r="M1138" s="540"/>
      <c r="N1138" s="247">
        <f>IF(L1138="nio",0,IF(L1138&gt;0,L1138*I1138/P1138,0))*VLOOKUP(B1138,'2-Kosten per locatie'!$A$14:$C$31,3,FALSE)</f>
        <v>0</v>
      </c>
      <c r="O1138" s="247">
        <f>IF(M1138&gt;0,M1138*I1138/Q1138,0)*VLOOKUP(B1138,'2-Kosten per locatie'!$A$14:$C$31,3,FALSE)</f>
        <v>0</v>
      </c>
      <c r="P1138" s="334">
        <f>IF(L1138="nio",0,IF(L1138&gt;0,VLOOKUP(F1138,'3-Productie normen'!A:O,VLOOKUP(L1138,'3-Productie normen'!$B$38:$C$48,2,FALSE),FALSE)))</f>
        <v>0</v>
      </c>
      <c r="Q1138" s="334">
        <f t="shared" si="52"/>
        <v>0</v>
      </c>
      <c r="R1138" s="335" t="str">
        <f>VLOOKUP(F1138,'3-Productie normen'!A:P,16,FALSE)</f>
        <v>nvt</v>
      </c>
      <c r="S1138" s="335"/>
      <c r="U1138" s="336">
        <f t="shared" si="53"/>
        <v>0</v>
      </c>
      <c r="V1138" s="2"/>
    </row>
    <row r="1139" spans="1:22" ht="14.1" customHeight="1">
      <c r="A1139" s="75">
        <v>1139</v>
      </c>
      <c r="B1139" s="72" t="s">
        <v>50</v>
      </c>
      <c r="C1139" s="539" t="s">
        <v>136</v>
      </c>
      <c r="D1139" s="415" t="s">
        <v>1531</v>
      </c>
      <c r="E1139" s="72" t="s">
        <v>100</v>
      </c>
      <c r="F1139" s="72" t="s">
        <v>100</v>
      </c>
      <c r="G1139" s="72" t="s">
        <v>1528</v>
      </c>
      <c r="H1139" s="482" t="s">
        <v>139</v>
      </c>
      <c r="I1139" s="537">
        <v>54.2</v>
      </c>
      <c r="J1139" s="526"/>
      <c r="K1139" s="333">
        <f t="shared" si="51"/>
        <v>200</v>
      </c>
      <c r="L1139" s="534">
        <v>200</v>
      </c>
      <c r="M1139" s="540"/>
      <c r="N1139" s="247" t="e">
        <f>IF(L1139="nio",0,IF(L1139&gt;0,L1139*I1139/P1139,0))*VLOOKUP(B1139,'2-Kosten per locatie'!$A$14:$C$31,3,FALSE)</f>
        <v>#DIV/0!</v>
      </c>
      <c r="O1139" s="247">
        <f>IF(M1139&gt;0,M1139*I1139/Q1139,0)*VLOOKUP(B1139,'2-Kosten per locatie'!$A$14:$C$31,3,FALSE)</f>
        <v>0</v>
      </c>
      <c r="P1139" s="334">
        <f>IF(L1139="nio",0,IF(L1139&gt;0,VLOOKUP(F1139,'3-Productie normen'!A:O,VLOOKUP(L1139,'3-Productie normen'!$B$38:$C$48,2,FALSE),FALSE)))</f>
        <v>0</v>
      </c>
      <c r="Q1139" s="334">
        <f t="shared" si="52"/>
        <v>0</v>
      </c>
      <c r="R1139" s="335" t="str">
        <f>VLOOKUP(F1139,'3-Productie normen'!A:P,16,FALSE)</f>
        <v>L</v>
      </c>
      <c r="S1139" s="335"/>
      <c r="U1139" s="336">
        <f t="shared" si="53"/>
        <v>10840</v>
      </c>
      <c r="V1139" s="2"/>
    </row>
    <row r="1140" spans="1:22" ht="14.1" customHeight="1">
      <c r="A1140" s="75">
        <v>1140</v>
      </c>
      <c r="B1140" s="72" t="s">
        <v>50</v>
      </c>
      <c r="C1140" s="539" t="s">
        <v>136</v>
      </c>
      <c r="D1140" s="415" t="s">
        <v>1532</v>
      </c>
      <c r="E1140" s="72" t="s">
        <v>100</v>
      </c>
      <c r="F1140" s="72" t="s">
        <v>100</v>
      </c>
      <c r="G1140" s="72" t="s">
        <v>1528</v>
      </c>
      <c r="H1140" s="482" t="s">
        <v>139</v>
      </c>
      <c r="I1140" s="537">
        <v>53.93</v>
      </c>
      <c r="J1140" s="526"/>
      <c r="K1140" s="333">
        <f t="shared" si="51"/>
        <v>200</v>
      </c>
      <c r="L1140" s="534">
        <v>200</v>
      </c>
      <c r="M1140" s="540"/>
      <c r="N1140" s="247" t="e">
        <f>IF(L1140="nio",0,IF(L1140&gt;0,L1140*I1140/P1140,0))*VLOOKUP(B1140,'2-Kosten per locatie'!$A$14:$C$31,3,FALSE)</f>
        <v>#DIV/0!</v>
      </c>
      <c r="O1140" s="247">
        <f>IF(M1140&gt;0,M1140*I1140/Q1140,0)*VLOOKUP(B1140,'2-Kosten per locatie'!$A$14:$C$31,3,FALSE)</f>
        <v>0</v>
      </c>
      <c r="P1140" s="334">
        <f>IF(L1140="nio",0,IF(L1140&gt;0,VLOOKUP(F1140,'3-Productie normen'!A:O,VLOOKUP(L1140,'3-Productie normen'!$B$38:$C$48,2,FALSE),FALSE)))</f>
        <v>0</v>
      </c>
      <c r="Q1140" s="334">
        <f t="shared" si="52"/>
        <v>0</v>
      </c>
      <c r="R1140" s="335" t="str">
        <f>VLOOKUP(F1140,'3-Productie normen'!A:P,16,FALSE)</f>
        <v>L</v>
      </c>
      <c r="S1140" s="335"/>
      <c r="U1140" s="336">
        <f t="shared" si="53"/>
        <v>10786</v>
      </c>
      <c r="V1140" s="2"/>
    </row>
    <row r="1141" spans="1:22" ht="14.1" customHeight="1">
      <c r="A1141" s="75">
        <v>1141</v>
      </c>
      <c r="B1141" s="72" t="s">
        <v>50</v>
      </c>
      <c r="C1141" s="539" t="s">
        <v>136</v>
      </c>
      <c r="D1141" s="415" t="s">
        <v>763</v>
      </c>
      <c r="E1141" s="72" t="s">
        <v>1533</v>
      </c>
      <c r="F1141" s="488" t="s">
        <v>110</v>
      </c>
      <c r="G1141" s="72" t="s">
        <v>1528</v>
      </c>
      <c r="H1141" s="482" t="s">
        <v>139</v>
      </c>
      <c r="I1141" s="537">
        <v>7.24</v>
      </c>
      <c r="J1141" s="526"/>
      <c r="K1141" s="333">
        <f t="shared" si="51"/>
        <v>200</v>
      </c>
      <c r="L1141" s="534">
        <v>200</v>
      </c>
      <c r="M1141" s="540"/>
      <c r="N1141" s="247" t="e">
        <f>IF(L1141="nio",0,IF(L1141&gt;0,L1141*I1141/P1141,0))*VLOOKUP(B1141,'2-Kosten per locatie'!$A$14:$C$31,3,FALSE)</f>
        <v>#DIV/0!</v>
      </c>
      <c r="O1141" s="247">
        <f>IF(M1141&gt;0,M1141*I1141/Q1141,0)*VLOOKUP(B1141,'2-Kosten per locatie'!$A$14:$C$31,3,FALSE)</f>
        <v>0</v>
      </c>
      <c r="P1141" s="334">
        <f>IF(L1141="nio",0,IF(L1141&gt;0,VLOOKUP(F1141,'3-Productie normen'!A:O,VLOOKUP(L1141,'3-Productie normen'!$B$38:$C$48,2,FALSE),FALSE)))</f>
        <v>0</v>
      </c>
      <c r="Q1141" s="334">
        <f t="shared" si="52"/>
        <v>0</v>
      </c>
      <c r="R1141" s="335" t="str">
        <f>VLOOKUP(F1141,'3-Productie normen'!A:P,16,FALSE)</f>
        <v>B</v>
      </c>
      <c r="S1141" s="335"/>
      <c r="U1141" s="336">
        <f t="shared" si="53"/>
        <v>1448</v>
      </c>
      <c r="V1141" s="2"/>
    </row>
    <row r="1142" spans="1:22" ht="14.1" customHeight="1">
      <c r="A1142" s="75">
        <v>1142</v>
      </c>
      <c r="B1142" s="72" t="s">
        <v>50</v>
      </c>
      <c r="C1142" s="539" t="s">
        <v>136</v>
      </c>
      <c r="D1142" s="415" t="s">
        <v>1534</v>
      </c>
      <c r="E1142" s="72" t="s">
        <v>590</v>
      </c>
      <c r="F1142" s="72" t="s">
        <v>99</v>
      </c>
      <c r="G1142" s="72" t="s">
        <v>1524</v>
      </c>
      <c r="H1142" s="482" t="s">
        <v>139</v>
      </c>
      <c r="I1142" s="537">
        <v>9.4350000000000005</v>
      </c>
      <c r="J1142" s="526"/>
      <c r="K1142" s="333">
        <f t="shared" si="51"/>
        <v>200</v>
      </c>
      <c r="L1142" s="534">
        <v>200</v>
      </c>
      <c r="M1142" s="540"/>
      <c r="N1142" s="247" t="e">
        <f>IF(L1142="nio",0,IF(L1142&gt;0,L1142*I1142/P1142,0))*VLOOKUP(B1142,'2-Kosten per locatie'!$A$14:$C$31,3,FALSE)</f>
        <v>#DIV/0!</v>
      </c>
      <c r="O1142" s="247">
        <f>IF(M1142&gt;0,M1142*I1142/Q1142,0)*VLOOKUP(B1142,'2-Kosten per locatie'!$A$14:$C$31,3,FALSE)</f>
        <v>0</v>
      </c>
      <c r="P1142" s="334">
        <f>IF(L1142="nio",0,IF(L1142&gt;0,VLOOKUP(F1142,'3-Productie normen'!A:O,VLOOKUP(L1142,'3-Productie normen'!$B$38:$C$48,2,FALSE),FALSE)))</f>
        <v>0</v>
      </c>
      <c r="Q1142" s="334">
        <f t="shared" si="52"/>
        <v>0</v>
      </c>
      <c r="R1142" s="335" t="str">
        <f>VLOOKUP(F1142,'3-Productie normen'!A:P,16,FALSE)</f>
        <v>S</v>
      </c>
      <c r="S1142" s="335"/>
      <c r="U1142" s="336">
        <f t="shared" si="53"/>
        <v>1887</v>
      </c>
      <c r="V1142" s="2"/>
    </row>
    <row r="1143" spans="1:22" ht="14.1" customHeight="1">
      <c r="A1143" s="75">
        <v>1143</v>
      </c>
      <c r="B1143" s="72" t="s">
        <v>50</v>
      </c>
      <c r="C1143" s="539" t="s">
        <v>136</v>
      </c>
      <c r="D1143" s="415" t="s">
        <v>1535</v>
      </c>
      <c r="E1143" s="72" t="s">
        <v>1536</v>
      </c>
      <c r="F1143" s="72" t="s">
        <v>99</v>
      </c>
      <c r="G1143" s="72" t="s">
        <v>1524</v>
      </c>
      <c r="H1143" s="482" t="s">
        <v>139</v>
      </c>
      <c r="I1143" s="537">
        <v>5.84</v>
      </c>
      <c r="J1143" s="526"/>
      <c r="K1143" s="333">
        <f t="shared" si="51"/>
        <v>200</v>
      </c>
      <c r="L1143" s="534">
        <v>200</v>
      </c>
      <c r="M1143" s="540"/>
      <c r="N1143" s="247" t="e">
        <f>IF(L1143="nio",0,IF(L1143&gt;0,L1143*I1143/P1143,0))*VLOOKUP(B1143,'2-Kosten per locatie'!$A$14:$C$31,3,FALSE)</f>
        <v>#DIV/0!</v>
      </c>
      <c r="O1143" s="247">
        <f>IF(M1143&gt;0,M1143*I1143/Q1143,0)*VLOOKUP(B1143,'2-Kosten per locatie'!$A$14:$C$31,3,FALSE)</f>
        <v>0</v>
      </c>
      <c r="P1143" s="334">
        <f>IF(L1143="nio",0,IF(L1143&gt;0,VLOOKUP(F1143,'3-Productie normen'!A:O,VLOOKUP(L1143,'3-Productie normen'!$B$38:$C$48,2,FALSE),FALSE)))</f>
        <v>0</v>
      </c>
      <c r="Q1143" s="334">
        <f t="shared" si="52"/>
        <v>0</v>
      </c>
      <c r="R1143" s="335" t="str">
        <f>VLOOKUP(F1143,'3-Productie normen'!A:P,16,FALSE)</f>
        <v>S</v>
      </c>
      <c r="S1143" s="335"/>
      <c r="U1143" s="336">
        <f t="shared" si="53"/>
        <v>1168</v>
      </c>
      <c r="V1143" s="2"/>
    </row>
    <row r="1144" spans="1:22" ht="14.1" customHeight="1">
      <c r="A1144" s="75">
        <v>1144</v>
      </c>
      <c r="B1144" s="72" t="s">
        <v>50</v>
      </c>
      <c r="C1144" s="539" t="s">
        <v>136</v>
      </c>
      <c r="D1144" s="415" t="s">
        <v>1537</v>
      </c>
      <c r="E1144" s="72" t="s">
        <v>1292</v>
      </c>
      <c r="F1144" s="300" t="s">
        <v>111</v>
      </c>
      <c r="G1144" s="72"/>
      <c r="H1144" s="482" t="s">
        <v>197</v>
      </c>
      <c r="I1144" s="537">
        <v>7.1</v>
      </c>
      <c r="J1144" s="526"/>
      <c r="K1144" s="333">
        <f t="shared" si="51"/>
        <v>0</v>
      </c>
      <c r="L1144" s="534" t="s">
        <v>148</v>
      </c>
      <c r="M1144" s="540"/>
      <c r="N1144" s="247">
        <f>IF(L1144="nio",0,IF(L1144&gt;0,L1144*I1144/P1144,0))*VLOOKUP(B1144,'2-Kosten per locatie'!$A$14:$C$31,3,FALSE)</f>
        <v>0</v>
      </c>
      <c r="O1144" s="247">
        <f>IF(M1144&gt;0,M1144*I1144/Q1144,0)*VLOOKUP(B1144,'2-Kosten per locatie'!$A$14:$C$31,3,FALSE)</f>
        <v>0</v>
      </c>
      <c r="P1144" s="334">
        <f>IF(L1144="nio",0,IF(L1144&gt;0,VLOOKUP(F1144,'3-Productie normen'!A:O,VLOOKUP(L1144,'3-Productie normen'!$B$38:$C$48,2,FALSE),FALSE)))</f>
        <v>0</v>
      </c>
      <c r="Q1144" s="334">
        <f t="shared" si="52"/>
        <v>0</v>
      </c>
      <c r="R1144" s="335" t="str">
        <f>VLOOKUP(F1144,'3-Productie normen'!A:P,16,FALSE)</f>
        <v>nvt</v>
      </c>
      <c r="S1144" s="335"/>
      <c r="U1144" s="336">
        <f t="shared" si="53"/>
        <v>0</v>
      </c>
      <c r="V1144" s="2"/>
    </row>
    <row r="1145" spans="1:22" ht="14.1" customHeight="1">
      <c r="A1145" s="75">
        <v>1145</v>
      </c>
      <c r="B1145" s="72" t="s">
        <v>50</v>
      </c>
      <c r="C1145" s="539" t="s">
        <v>136</v>
      </c>
      <c r="D1145" s="415" t="s">
        <v>1538</v>
      </c>
      <c r="E1145" s="72" t="s">
        <v>1292</v>
      </c>
      <c r="F1145" s="300" t="s">
        <v>111</v>
      </c>
      <c r="G1145" s="72"/>
      <c r="H1145" s="482" t="s">
        <v>197</v>
      </c>
      <c r="I1145" s="537">
        <v>20.399999999999999</v>
      </c>
      <c r="J1145" s="526"/>
      <c r="K1145" s="333">
        <f t="shared" si="51"/>
        <v>0</v>
      </c>
      <c r="L1145" s="534" t="s">
        <v>148</v>
      </c>
      <c r="M1145" s="540"/>
      <c r="N1145" s="247">
        <f>IF(L1145="nio",0,IF(L1145&gt;0,L1145*I1145/P1145,0))*VLOOKUP(B1145,'2-Kosten per locatie'!$A$14:$C$31,3,FALSE)</f>
        <v>0</v>
      </c>
      <c r="O1145" s="247">
        <f>IF(M1145&gt;0,M1145*I1145/Q1145,0)*VLOOKUP(B1145,'2-Kosten per locatie'!$A$14:$C$31,3,FALSE)</f>
        <v>0</v>
      </c>
      <c r="P1145" s="334">
        <f>IF(L1145="nio",0,IF(L1145&gt;0,VLOOKUP(F1145,'3-Productie normen'!A:O,VLOOKUP(L1145,'3-Productie normen'!$B$38:$C$48,2,FALSE),FALSE)))</f>
        <v>0</v>
      </c>
      <c r="Q1145" s="334">
        <f t="shared" si="52"/>
        <v>0</v>
      </c>
      <c r="R1145" s="335" t="str">
        <f>VLOOKUP(F1145,'3-Productie normen'!A:P,16,FALSE)</f>
        <v>nvt</v>
      </c>
      <c r="S1145" s="335"/>
      <c r="U1145" s="336">
        <f t="shared" si="53"/>
        <v>0</v>
      </c>
      <c r="V1145" s="2"/>
    </row>
    <row r="1146" spans="1:22" ht="14.1" customHeight="1">
      <c r="A1146" s="75">
        <v>1146</v>
      </c>
      <c r="B1146" s="72" t="s">
        <v>50</v>
      </c>
      <c r="C1146" s="539" t="s">
        <v>136</v>
      </c>
      <c r="D1146" s="415" t="s">
        <v>1539</v>
      </c>
      <c r="E1146" s="72" t="s">
        <v>1292</v>
      </c>
      <c r="F1146" s="300" t="s">
        <v>111</v>
      </c>
      <c r="G1146" s="72"/>
      <c r="H1146" s="482" t="s">
        <v>197</v>
      </c>
      <c r="I1146" s="537">
        <v>29.8</v>
      </c>
      <c r="J1146" s="526"/>
      <c r="K1146" s="333">
        <f t="shared" si="51"/>
        <v>0</v>
      </c>
      <c r="L1146" s="534" t="s">
        <v>148</v>
      </c>
      <c r="M1146" s="540"/>
      <c r="N1146" s="247">
        <f>IF(L1146="nio",0,IF(L1146&gt;0,L1146*I1146/P1146,0))*VLOOKUP(B1146,'2-Kosten per locatie'!$A$14:$C$31,3,FALSE)</f>
        <v>0</v>
      </c>
      <c r="O1146" s="247">
        <f>IF(M1146&gt;0,M1146*I1146/Q1146,0)*VLOOKUP(B1146,'2-Kosten per locatie'!$A$14:$C$31,3,FALSE)</f>
        <v>0</v>
      </c>
      <c r="P1146" s="334">
        <f>IF(L1146="nio",0,IF(L1146&gt;0,VLOOKUP(F1146,'3-Productie normen'!A:O,VLOOKUP(L1146,'3-Productie normen'!$B$38:$C$48,2,FALSE),FALSE)))</f>
        <v>0</v>
      </c>
      <c r="Q1146" s="334">
        <f t="shared" si="52"/>
        <v>0</v>
      </c>
      <c r="R1146" s="335" t="str">
        <f>VLOOKUP(F1146,'3-Productie normen'!A:P,16,FALSE)</f>
        <v>nvt</v>
      </c>
      <c r="S1146" s="335"/>
      <c r="U1146" s="336">
        <f t="shared" si="53"/>
        <v>0</v>
      </c>
      <c r="V1146" s="2"/>
    </row>
    <row r="1147" spans="1:22" ht="14.1" customHeight="1">
      <c r="A1147" s="75">
        <v>1147</v>
      </c>
      <c r="B1147" s="72" t="s">
        <v>50</v>
      </c>
      <c r="C1147" s="539" t="s">
        <v>136</v>
      </c>
      <c r="D1147" s="415" t="s">
        <v>762</v>
      </c>
      <c r="E1147" s="72" t="s">
        <v>1292</v>
      </c>
      <c r="F1147" s="300" t="s">
        <v>111</v>
      </c>
      <c r="G1147" s="72"/>
      <c r="H1147" s="482" t="s">
        <v>197</v>
      </c>
      <c r="I1147" s="537">
        <v>15.5</v>
      </c>
      <c r="J1147" s="526"/>
      <c r="K1147" s="333">
        <f t="shared" si="51"/>
        <v>0</v>
      </c>
      <c r="L1147" s="534" t="s">
        <v>148</v>
      </c>
      <c r="M1147" s="540"/>
      <c r="N1147" s="247">
        <f>IF(L1147="nio",0,IF(L1147&gt;0,L1147*I1147/P1147,0))*VLOOKUP(B1147,'2-Kosten per locatie'!$A$14:$C$31,3,FALSE)</f>
        <v>0</v>
      </c>
      <c r="O1147" s="247">
        <f>IF(M1147&gt;0,M1147*I1147/Q1147,0)*VLOOKUP(B1147,'2-Kosten per locatie'!$A$14:$C$31,3,FALSE)</f>
        <v>0</v>
      </c>
      <c r="P1147" s="334">
        <f>IF(L1147="nio",0,IF(L1147&gt;0,VLOOKUP(F1147,'3-Productie normen'!A:O,VLOOKUP(L1147,'3-Productie normen'!$B$38:$C$48,2,FALSE),FALSE)))</f>
        <v>0</v>
      </c>
      <c r="Q1147" s="334">
        <f t="shared" si="52"/>
        <v>0</v>
      </c>
      <c r="R1147" s="335" t="str">
        <f>VLOOKUP(F1147,'3-Productie normen'!A:P,16,FALSE)</f>
        <v>nvt</v>
      </c>
      <c r="S1147" s="335"/>
      <c r="U1147" s="336">
        <f t="shared" si="53"/>
        <v>0</v>
      </c>
      <c r="V1147" s="2"/>
    </row>
    <row r="1148" spans="1:22" ht="14.1" customHeight="1">
      <c r="A1148" s="75">
        <v>1148</v>
      </c>
      <c r="B1148" s="72" t="s">
        <v>50</v>
      </c>
      <c r="C1148" s="539" t="s">
        <v>136</v>
      </c>
      <c r="D1148" s="415" t="s">
        <v>77</v>
      </c>
      <c r="E1148" s="72" t="s">
        <v>1540</v>
      </c>
      <c r="F1148" s="72" t="s">
        <v>106</v>
      </c>
      <c r="G1148" s="72" t="s">
        <v>208</v>
      </c>
      <c r="H1148" s="482" t="s">
        <v>188</v>
      </c>
      <c r="I1148" s="537">
        <v>7.21</v>
      </c>
      <c r="J1148" s="526"/>
      <c r="K1148" s="333">
        <f t="shared" si="51"/>
        <v>400</v>
      </c>
      <c r="L1148" s="534">
        <v>200</v>
      </c>
      <c r="M1148" s="540">
        <v>200</v>
      </c>
      <c r="N1148" s="247" t="e">
        <f>IF(L1148="nio",0,IF(L1148&gt;0,L1148*I1148/P1148,0))*VLOOKUP(B1148,'2-Kosten per locatie'!$A$14:$C$31,3,FALSE)</f>
        <v>#DIV/0!</v>
      </c>
      <c r="O1148" s="247" t="e">
        <f>IF(M1148&gt;0,M1148*I1148/Q1148,0)*VLOOKUP(B1148,'2-Kosten per locatie'!$A$14:$C$31,3,FALSE)</f>
        <v>#DIV/0!</v>
      </c>
      <c r="P1148" s="334">
        <f>IF(L1148="nio",0,IF(L1148&gt;0,VLOOKUP(F1148,'3-Productie normen'!A:O,VLOOKUP(L1148,'3-Productie normen'!$B$38:$C$48,2,FALSE),FALSE)))</f>
        <v>0</v>
      </c>
      <c r="Q1148" s="334">
        <f t="shared" si="52"/>
        <v>0</v>
      </c>
      <c r="R1148" s="335" t="str">
        <f>VLOOKUP(F1148,'3-Productie normen'!A:P,16,FALSE)</f>
        <v>S</v>
      </c>
      <c r="S1148" s="335"/>
      <c r="U1148" s="336">
        <f t="shared" si="53"/>
        <v>2884</v>
      </c>
      <c r="V1148" s="2"/>
    </row>
    <row r="1149" spans="1:22" ht="14.1" customHeight="1">
      <c r="A1149" s="75">
        <v>1149</v>
      </c>
      <c r="B1149" s="72" t="s">
        <v>50</v>
      </c>
      <c r="C1149" s="539" t="s">
        <v>136</v>
      </c>
      <c r="D1149" s="415" t="s">
        <v>1541</v>
      </c>
      <c r="E1149" s="72" t="s">
        <v>1540</v>
      </c>
      <c r="F1149" s="72" t="s">
        <v>106</v>
      </c>
      <c r="G1149" s="72" t="s">
        <v>208</v>
      </c>
      <c r="H1149" s="482" t="s">
        <v>188</v>
      </c>
      <c r="I1149" s="537">
        <v>5.01</v>
      </c>
      <c r="J1149" s="526"/>
      <c r="K1149" s="333">
        <f t="shared" si="51"/>
        <v>400</v>
      </c>
      <c r="L1149" s="534">
        <v>200</v>
      </c>
      <c r="M1149" s="540">
        <v>200</v>
      </c>
      <c r="N1149" s="247" t="e">
        <f>IF(L1149="nio",0,IF(L1149&gt;0,L1149*I1149/P1149,0))*VLOOKUP(B1149,'2-Kosten per locatie'!$A$14:$C$31,3,FALSE)</f>
        <v>#DIV/0!</v>
      </c>
      <c r="O1149" s="247" t="e">
        <f>IF(M1149&gt;0,M1149*I1149/Q1149,0)*VLOOKUP(B1149,'2-Kosten per locatie'!$A$14:$C$31,3,FALSE)</f>
        <v>#DIV/0!</v>
      </c>
      <c r="P1149" s="334">
        <f>IF(L1149="nio",0,IF(L1149&gt;0,VLOOKUP(F1149,'3-Productie normen'!A:O,VLOOKUP(L1149,'3-Productie normen'!$B$38:$C$48,2,FALSE),FALSE)))</f>
        <v>0</v>
      </c>
      <c r="Q1149" s="334">
        <f t="shared" si="52"/>
        <v>0</v>
      </c>
      <c r="R1149" s="335" t="str">
        <f>VLOOKUP(F1149,'3-Productie normen'!A:P,16,FALSE)</f>
        <v>S</v>
      </c>
      <c r="S1149" s="335"/>
      <c r="U1149" s="336">
        <f t="shared" si="53"/>
        <v>2004</v>
      </c>
      <c r="V1149" s="2"/>
    </row>
    <row r="1150" spans="1:22" ht="14.1" customHeight="1">
      <c r="A1150" s="75">
        <v>1150</v>
      </c>
      <c r="B1150" s="72" t="s">
        <v>50</v>
      </c>
      <c r="C1150" s="539" t="s">
        <v>136</v>
      </c>
      <c r="D1150" s="415" t="s">
        <v>773</v>
      </c>
      <c r="E1150" s="72" t="s">
        <v>1540</v>
      </c>
      <c r="F1150" s="72" t="s">
        <v>106</v>
      </c>
      <c r="G1150" s="72" t="s">
        <v>208</v>
      </c>
      <c r="H1150" s="482" t="s">
        <v>188</v>
      </c>
      <c r="I1150" s="537">
        <v>4.67</v>
      </c>
      <c r="J1150" s="526"/>
      <c r="K1150" s="333">
        <f t="shared" si="51"/>
        <v>400</v>
      </c>
      <c r="L1150" s="534">
        <v>200</v>
      </c>
      <c r="M1150" s="540">
        <v>200</v>
      </c>
      <c r="N1150" s="247" t="e">
        <f>IF(L1150="nio",0,IF(L1150&gt;0,L1150*I1150/P1150,0))*VLOOKUP(B1150,'2-Kosten per locatie'!$A$14:$C$31,3,FALSE)</f>
        <v>#DIV/0!</v>
      </c>
      <c r="O1150" s="247" t="e">
        <f>IF(M1150&gt;0,M1150*I1150/Q1150,0)*VLOOKUP(B1150,'2-Kosten per locatie'!$A$14:$C$31,3,FALSE)</f>
        <v>#DIV/0!</v>
      </c>
      <c r="P1150" s="334">
        <f>IF(L1150="nio",0,IF(L1150&gt;0,VLOOKUP(F1150,'3-Productie normen'!A:O,VLOOKUP(L1150,'3-Productie normen'!$B$38:$C$48,2,FALSE),FALSE)))</f>
        <v>0</v>
      </c>
      <c r="Q1150" s="334">
        <f t="shared" si="52"/>
        <v>0</v>
      </c>
      <c r="R1150" s="335" t="str">
        <f>VLOOKUP(F1150,'3-Productie normen'!A:P,16,FALSE)</f>
        <v>S</v>
      </c>
      <c r="S1150" s="335"/>
      <c r="U1150" s="336">
        <f t="shared" si="53"/>
        <v>1868</v>
      </c>
      <c r="V1150" s="2"/>
    </row>
    <row r="1151" spans="1:22" ht="14.1" customHeight="1">
      <c r="A1151" s="75">
        <v>1151</v>
      </c>
      <c r="B1151" s="72" t="s">
        <v>50</v>
      </c>
      <c r="C1151" s="539" t="s">
        <v>136</v>
      </c>
      <c r="D1151" s="415" t="s">
        <v>1542</v>
      </c>
      <c r="E1151" s="72" t="s">
        <v>1540</v>
      </c>
      <c r="F1151" s="72" t="s">
        <v>106</v>
      </c>
      <c r="G1151" s="72" t="s">
        <v>208</v>
      </c>
      <c r="H1151" s="482" t="s">
        <v>188</v>
      </c>
      <c r="I1151" s="537">
        <v>15.82</v>
      </c>
      <c r="J1151" s="526"/>
      <c r="K1151" s="333">
        <f t="shared" si="51"/>
        <v>400</v>
      </c>
      <c r="L1151" s="534">
        <v>200</v>
      </c>
      <c r="M1151" s="540">
        <v>200</v>
      </c>
      <c r="N1151" s="247" t="e">
        <f>IF(L1151="nio",0,IF(L1151&gt;0,L1151*I1151/P1151,0))*VLOOKUP(B1151,'2-Kosten per locatie'!$A$14:$C$31,3,FALSE)</f>
        <v>#DIV/0!</v>
      </c>
      <c r="O1151" s="247" t="e">
        <f>IF(M1151&gt;0,M1151*I1151/Q1151,0)*VLOOKUP(B1151,'2-Kosten per locatie'!$A$14:$C$31,3,FALSE)</f>
        <v>#DIV/0!</v>
      </c>
      <c r="P1151" s="334">
        <f>IF(L1151="nio",0,IF(L1151&gt;0,VLOOKUP(F1151,'3-Productie normen'!A:O,VLOOKUP(L1151,'3-Productie normen'!$B$38:$C$48,2,FALSE),FALSE)))</f>
        <v>0</v>
      </c>
      <c r="Q1151" s="334">
        <f t="shared" si="52"/>
        <v>0</v>
      </c>
      <c r="R1151" s="335" t="str">
        <f>VLOOKUP(F1151,'3-Productie normen'!A:P,16,FALSE)</f>
        <v>S</v>
      </c>
      <c r="S1151" s="335"/>
      <c r="U1151" s="336">
        <f t="shared" si="53"/>
        <v>6328</v>
      </c>
      <c r="V1151" s="2"/>
    </row>
    <row r="1152" spans="1:22" ht="14.1" customHeight="1">
      <c r="A1152" s="75">
        <v>1152</v>
      </c>
      <c r="B1152" s="72" t="s">
        <v>50</v>
      </c>
      <c r="C1152" s="539" t="s">
        <v>136</v>
      </c>
      <c r="D1152" s="415" t="s">
        <v>1543</v>
      </c>
      <c r="E1152" s="72" t="s">
        <v>328</v>
      </c>
      <c r="F1152" s="300" t="s">
        <v>111</v>
      </c>
      <c r="G1152" s="72"/>
      <c r="H1152" s="482" t="s">
        <v>197</v>
      </c>
      <c r="I1152" s="537">
        <v>2</v>
      </c>
      <c r="J1152" s="526"/>
      <c r="K1152" s="333">
        <f t="shared" si="51"/>
        <v>0</v>
      </c>
      <c r="L1152" s="534" t="s">
        <v>148</v>
      </c>
      <c r="M1152" s="540"/>
      <c r="N1152" s="247">
        <f>IF(L1152="nio",0,IF(L1152&gt;0,L1152*I1152/P1152,0))*VLOOKUP(B1152,'2-Kosten per locatie'!$A$14:$C$31,3,FALSE)</f>
        <v>0</v>
      </c>
      <c r="O1152" s="247">
        <f>IF(M1152&gt;0,M1152*I1152/Q1152,0)*VLOOKUP(B1152,'2-Kosten per locatie'!$A$14:$C$31,3,FALSE)</f>
        <v>0</v>
      </c>
      <c r="P1152" s="334">
        <f>IF(L1152="nio",0,IF(L1152&gt;0,VLOOKUP(F1152,'3-Productie normen'!A:O,VLOOKUP(L1152,'3-Productie normen'!$B$38:$C$48,2,FALSE),FALSE)))</f>
        <v>0</v>
      </c>
      <c r="Q1152" s="334">
        <f t="shared" si="52"/>
        <v>0</v>
      </c>
      <c r="R1152" s="335" t="str">
        <f>VLOOKUP(F1152,'3-Productie normen'!A:P,16,FALSE)</f>
        <v>nvt</v>
      </c>
      <c r="S1152" s="335"/>
      <c r="U1152" s="336">
        <f t="shared" si="53"/>
        <v>0</v>
      </c>
      <c r="V1152" s="2"/>
    </row>
    <row r="1153" spans="1:22" ht="14.1" customHeight="1">
      <c r="A1153" s="75">
        <v>1153</v>
      </c>
      <c r="B1153" s="72" t="s">
        <v>50</v>
      </c>
      <c r="C1153" s="539" t="s">
        <v>136</v>
      </c>
      <c r="D1153" s="415"/>
      <c r="E1153" s="72" t="s">
        <v>300</v>
      </c>
      <c r="F1153" s="300" t="s">
        <v>111</v>
      </c>
      <c r="G1153" s="72"/>
      <c r="H1153" s="482" t="s">
        <v>197</v>
      </c>
      <c r="I1153" s="537">
        <v>2</v>
      </c>
      <c r="J1153" s="526"/>
      <c r="K1153" s="333">
        <f t="shared" si="51"/>
        <v>0</v>
      </c>
      <c r="L1153" s="534" t="s">
        <v>148</v>
      </c>
      <c r="M1153" s="540"/>
      <c r="N1153" s="247">
        <f>IF(L1153="nio",0,IF(L1153&gt;0,L1153*I1153/P1153,0))*VLOOKUP(B1153,'2-Kosten per locatie'!$A$14:$C$31,3,FALSE)</f>
        <v>0</v>
      </c>
      <c r="O1153" s="247">
        <f>IF(M1153&gt;0,M1153*I1153/Q1153,0)*VLOOKUP(B1153,'2-Kosten per locatie'!$A$14:$C$31,3,FALSE)</f>
        <v>0</v>
      </c>
      <c r="P1153" s="334">
        <f>IF(L1153="nio",0,IF(L1153&gt;0,VLOOKUP(F1153,'3-Productie normen'!A:O,VLOOKUP(L1153,'3-Productie normen'!$B$38:$C$48,2,FALSE),FALSE)))</f>
        <v>0</v>
      </c>
      <c r="Q1153" s="334">
        <f t="shared" si="52"/>
        <v>0</v>
      </c>
      <c r="R1153" s="335" t="str">
        <f>VLOOKUP(F1153,'3-Productie normen'!A:P,16,FALSE)</f>
        <v>nvt</v>
      </c>
      <c r="S1153" s="335"/>
      <c r="U1153" s="336">
        <f t="shared" si="53"/>
        <v>0</v>
      </c>
      <c r="V1153" s="2"/>
    </row>
    <row r="1154" spans="1:22" ht="14.1" customHeight="1">
      <c r="A1154" s="75">
        <v>1154</v>
      </c>
      <c r="B1154" s="72" t="s">
        <v>50</v>
      </c>
      <c r="C1154" s="539" t="s">
        <v>136</v>
      </c>
      <c r="D1154" s="415" t="s">
        <v>1544</v>
      </c>
      <c r="E1154" s="72" t="s">
        <v>1545</v>
      </c>
      <c r="F1154" s="300" t="s">
        <v>111</v>
      </c>
      <c r="G1154" s="72"/>
      <c r="H1154" s="482" t="s">
        <v>197</v>
      </c>
      <c r="I1154" s="537">
        <v>11.6</v>
      </c>
      <c r="J1154" s="526"/>
      <c r="K1154" s="333">
        <f t="shared" si="51"/>
        <v>0</v>
      </c>
      <c r="L1154" s="534" t="s">
        <v>148</v>
      </c>
      <c r="M1154" s="540"/>
      <c r="N1154" s="247">
        <f>IF(L1154="nio",0,IF(L1154&gt;0,L1154*I1154/P1154,0))*VLOOKUP(B1154,'2-Kosten per locatie'!$A$14:$C$31,3,FALSE)</f>
        <v>0</v>
      </c>
      <c r="O1154" s="247">
        <f>IF(M1154&gt;0,M1154*I1154/Q1154,0)*VLOOKUP(B1154,'2-Kosten per locatie'!$A$14:$C$31,3,FALSE)</f>
        <v>0</v>
      </c>
      <c r="P1154" s="334">
        <f>IF(L1154="nio",0,IF(L1154&gt;0,VLOOKUP(F1154,'3-Productie normen'!A:O,VLOOKUP(L1154,'3-Productie normen'!$B$38:$C$48,2,FALSE),FALSE)))</f>
        <v>0</v>
      </c>
      <c r="Q1154" s="334">
        <f t="shared" si="52"/>
        <v>0</v>
      </c>
      <c r="R1154" s="335" t="str">
        <f>VLOOKUP(F1154,'3-Productie normen'!A:P,16,FALSE)</f>
        <v>nvt</v>
      </c>
      <c r="S1154" s="335"/>
      <c r="U1154" s="336">
        <f t="shared" si="53"/>
        <v>0</v>
      </c>
      <c r="V1154" s="2"/>
    </row>
    <row r="1155" spans="1:22" ht="14.1" customHeight="1">
      <c r="A1155" s="75">
        <v>1155</v>
      </c>
      <c r="B1155" s="72" t="s">
        <v>50</v>
      </c>
      <c r="C1155" s="539" t="s">
        <v>136</v>
      </c>
      <c r="D1155" s="415" t="s">
        <v>1546</v>
      </c>
      <c r="E1155" s="72" t="s">
        <v>578</v>
      </c>
      <c r="F1155" s="300" t="s">
        <v>111</v>
      </c>
      <c r="G1155" s="72"/>
      <c r="H1155" s="482" t="s">
        <v>197</v>
      </c>
      <c r="I1155" s="537">
        <v>8.4</v>
      </c>
      <c r="J1155" s="526"/>
      <c r="K1155" s="333">
        <f t="shared" si="51"/>
        <v>0</v>
      </c>
      <c r="L1155" s="534" t="s">
        <v>148</v>
      </c>
      <c r="M1155" s="540"/>
      <c r="N1155" s="247">
        <f>IF(L1155="nio",0,IF(L1155&gt;0,L1155*I1155/P1155,0))*VLOOKUP(B1155,'2-Kosten per locatie'!$A$14:$C$31,3,FALSE)</f>
        <v>0</v>
      </c>
      <c r="O1155" s="247">
        <f>IF(M1155&gt;0,M1155*I1155/Q1155,0)*VLOOKUP(B1155,'2-Kosten per locatie'!$A$14:$C$31,3,FALSE)</f>
        <v>0</v>
      </c>
      <c r="P1155" s="334">
        <f>IF(L1155="nio",0,IF(L1155&gt;0,VLOOKUP(F1155,'3-Productie normen'!A:O,VLOOKUP(L1155,'3-Productie normen'!$B$38:$C$48,2,FALSE),FALSE)))</f>
        <v>0</v>
      </c>
      <c r="Q1155" s="334">
        <f t="shared" si="52"/>
        <v>0</v>
      </c>
      <c r="R1155" s="335" t="str">
        <f>VLOOKUP(F1155,'3-Productie normen'!A:P,16,FALSE)</f>
        <v>nvt</v>
      </c>
      <c r="S1155" s="335"/>
      <c r="U1155" s="336">
        <f t="shared" si="53"/>
        <v>0</v>
      </c>
      <c r="V1155" s="2"/>
    </row>
    <row r="1156" spans="1:22" ht="14.1" customHeight="1">
      <c r="A1156" s="75">
        <v>1156</v>
      </c>
      <c r="B1156" s="72" t="s">
        <v>50</v>
      </c>
      <c r="C1156" s="539" t="s">
        <v>136</v>
      </c>
      <c r="D1156" s="415" t="s">
        <v>1547</v>
      </c>
      <c r="E1156" s="72" t="s">
        <v>887</v>
      </c>
      <c r="F1156" s="72" t="s">
        <v>88</v>
      </c>
      <c r="G1156" s="72" t="s">
        <v>237</v>
      </c>
      <c r="H1156" s="482" t="s">
        <v>238</v>
      </c>
      <c r="I1156" s="537">
        <v>19.5</v>
      </c>
      <c r="J1156" s="526"/>
      <c r="K1156" s="333">
        <f t="shared" si="51"/>
        <v>120</v>
      </c>
      <c r="L1156" s="534">
        <v>120</v>
      </c>
      <c r="M1156" s="540"/>
      <c r="N1156" s="247" t="e">
        <f>IF(L1156="nio",0,IF(L1156&gt;0,L1156*I1156/P1156,0))*VLOOKUP(B1156,'2-Kosten per locatie'!$A$14:$C$31,3,FALSE)</f>
        <v>#DIV/0!</v>
      </c>
      <c r="O1156" s="247">
        <f>IF(M1156&gt;0,M1156*I1156/Q1156,0)*VLOOKUP(B1156,'2-Kosten per locatie'!$A$14:$C$31,3,FALSE)</f>
        <v>0</v>
      </c>
      <c r="P1156" s="334">
        <f>IF(L1156="nio",0,IF(L1156&gt;0,VLOOKUP(F1156,'3-Productie normen'!A:O,VLOOKUP(L1156,'3-Productie normen'!$B$38:$C$48,2,FALSE),FALSE)))</f>
        <v>0</v>
      </c>
      <c r="Q1156" s="334">
        <f t="shared" si="52"/>
        <v>0</v>
      </c>
      <c r="R1156" s="335" t="str">
        <f>VLOOKUP(F1156,'3-Productie normen'!A:P,16,FALSE)</f>
        <v>B</v>
      </c>
      <c r="S1156" s="335"/>
      <c r="U1156" s="336">
        <f t="shared" si="53"/>
        <v>2340</v>
      </c>
      <c r="V1156" s="2"/>
    </row>
    <row r="1157" spans="1:22" ht="14.1" customHeight="1">
      <c r="A1157" s="75">
        <v>1157</v>
      </c>
      <c r="B1157" s="72" t="s">
        <v>50</v>
      </c>
      <c r="C1157" s="539" t="s">
        <v>136</v>
      </c>
      <c r="D1157" s="415" t="s">
        <v>1548</v>
      </c>
      <c r="E1157" s="72" t="s">
        <v>578</v>
      </c>
      <c r="F1157" s="300" t="s">
        <v>111</v>
      </c>
      <c r="G1157" s="72"/>
      <c r="H1157" s="482" t="s">
        <v>197</v>
      </c>
      <c r="I1157" s="537">
        <v>5</v>
      </c>
      <c r="J1157" s="526"/>
      <c r="K1157" s="333">
        <f t="shared" si="51"/>
        <v>0</v>
      </c>
      <c r="L1157" s="534" t="s">
        <v>148</v>
      </c>
      <c r="M1157" s="540"/>
      <c r="N1157" s="247">
        <f>IF(L1157="nio",0,IF(L1157&gt;0,L1157*I1157/P1157,0))*VLOOKUP(B1157,'2-Kosten per locatie'!$A$14:$C$31,3,FALSE)</f>
        <v>0</v>
      </c>
      <c r="O1157" s="247">
        <f>IF(M1157&gt;0,M1157*I1157/Q1157,0)*VLOOKUP(B1157,'2-Kosten per locatie'!$A$14:$C$31,3,FALSE)</f>
        <v>0</v>
      </c>
      <c r="P1157" s="334">
        <f>IF(L1157="nio",0,IF(L1157&gt;0,VLOOKUP(F1157,'3-Productie normen'!A:O,VLOOKUP(L1157,'3-Productie normen'!$B$38:$C$48,2,FALSE),FALSE)))</f>
        <v>0</v>
      </c>
      <c r="Q1157" s="334">
        <f t="shared" si="52"/>
        <v>0</v>
      </c>
      <c r="R1157" s="335" t="str">
        <f>VLOOKUP(F1157,'3-Productie normen'!A:P,16,FALSE)</f>
        <v>nvt</v>
      </c>
      <c r="S1157" s="335"/>
      <c r="U1157" s="336">
        <f t="shared" si="53"/>
        <v>0</v>
      </c>
      <c r="V1157" s="2"/>
    </row>
    <row r="1158" spans="1:22" ht="14.1" customHeight="1">
      <c r="A1158" s="75">
        <v>1158</v>
      </c>
      <c r="B1158" s="72" t="s">
        <v>50</v>
      </c>
      <c r="C1158" s="539" t="s">
        <v>136</v>
      </c>
      <c r="D1158" s="415" t="s">
        <v>1549</v>
      </c>
      <c r="E1158" s="72" t="s">
        <v>1550</v>
      </c>
      <c r="F1158" s="72" t="s">
        <v>103</v>
      </c>
      <c r="G1158" s="72" t="s">
        <v>383</v>
      </c>
      <c r="H1158" s="482" t="s">
        <v>383</v>
      </c>
      <c r="I1158" s="537">
        <v>92.05</v>
      </c>
      <c r="J1158" s="526"/>
      <c r="K1158" s="333">
        <f t="shared" si="51"/>
        <v>200</v>
      </c>
      <c r="L1158" s="534">
        <v>200</v>
      </c>
      <c r="M1158" s="540"/>
      <c r="N1158" s="247" t="e">
        <f>IF(L1158="nio",0,IF(L1158&gt;0,L1158*I1158/P1158,0))*VLOOKUP(B1158,'2-Kosten per locatie'!$A$14:$C$31,3,FALSE)</f>
        <v>#DIV/0!</v>
      </c>
      <c r="O1158" s="247">
        <f>IF(M1158&gt;0,M1158*I1158/Q1158,0)*VLOOKUP(B1158,'2-Kosten per locatie'!$A$14:$C$31,3,FALSE)</f>
        <v>0</v>
      </c>
      <c r="P1158" s="334">
        <f>IF(L1158="nio",0,IF(L1158&gt;0,VLOOKUP(F1158,'3-Productie normen'!A:O,VLOOKUP(L1158,'3-Productie normen'!$B$38:$C$48,2,FALSE),FALSE)))</f>
        <v>0</v>
      </c>
      <c r="Q1158" s="334">
        <f t="shared" si="52"/>
        <v>0</v>
      </c>
      <c r="R1158" s="335" t="str">
        <f>VLOOKUP(F1158,'3-Productie normen'!A:P,16,FALSE)</f>
        <v>L</v>
      </c>
      <c r="S1158" s="335"/>
      <c r="U1158" s="336">
        <f t="shared" si="53"/>
        <v>18410</v>
      </c>
      <c r="V1158" s="2"/>
    </row>
    <row r="1159" spans="1:22" ht="14.1" customHeight="1">
      <c r="A1159" s="75">
        <v>1159</v>
      </c>
      <c r="B1159" s="72" t="s">
        <v>50</v>
      </c>
      <c r="C1159" s="539" t="s">
        <v>136</v>
      </c>
      <c r="D1159" s="415" t="s">
        <v>1549</v>
      </c>
      <c r="E1159" s="72" t="s">
        <v>1550</v>
      </c>
      <c r="F1159" s="72" t="s">
        <v>103</v>
      </c>
      <c r="G1159" s="72" t="s">
        <v>1524</v>
      </c>
      <c r="H1159" s="482" t="s">
        <v>139</v>
      </c>
      <c r="I1159" s="537">
        <v>65.459999999999994</v>
      </c>
      <c r="J1159" s="526"/>
      <c r="K1159" s="333">
        <f t="shared" si="51"/>
        <v>200</v>
      </c>
      <c r="L1159" s="534">
        <v>200</v>
      </c>
      <c r="M1159" s="540"/>
      <c r="N1159" s="247" t="e">
        <f>IF(L1159="nio",0,IF(L1159&gt;0,L1159*I1159/P1159,0))*VLOOKUP(B1159,'2-Kosten per locatie'!$A$14:$C$31,3,FALSE)</f>
        <v>#DIV/0!</v>
      </c>
      <c r="O1159" s="247">
        <f>IF(M1159&gt;0,M1159*I1159/Q1159,0)*VLOOKUP(B1159,'2-Kosten per locatie'!$A$14:$C$31,3,FALSE)</f>
        <v>0</v>
      </c>
      <c r="P1159" s="334">
        <f>IF(L1159="nio",0,IF(L1159&gt;0,VLOOKUP(F1159,'3-Productie normen'!A:O,VLOOKUP(L1159,'3-Productie normen'!$B$38:$C$48,2,FALSE),FALSE)))</f>
        <v>0</v>
      </c>
      <c r="Q1159" s="334">
        <f t="shared" si="52"/>
        <v>0</v>
      </c>
      <c r="R1159" s="335" t="str">
        <f>VLOOKUP(F1159,'3-Productie normen'!A:P,16,FALSE)</f>
        <v>L</v>
      </c>
      <c r="S1159" s="335"/>
      <c r="U1159" s="336">
        <f t="shared" si="53"/>
        <v>13091.999999999998</v>
      </c>
      <c r="V1159" s="2"/>
    </row>
    <row r="1160" spans="1:22" ht="14.1" customHeight="1">
      <c r="A1160" s="75">
        <v>1160</v>
      </c>
      <c r="B1160" s="72" t="s">
        <v>50</v>
      </c>
      <c r="C1160" s="539" t="s">
        <v>136</v>
      </c>
      <c r="D1160" s="415" t="s">
        <v>764</v>
      </c>
      <c r="E1160" s="72" t="s">
        <v>887</v>
      </c>
      <c r="F1160" s="72" t="s">
        <v>88</v>
      </c>
      <c r="G1160" s="72" t="s">
        <v>237</v>
      </c>
      <c r="H1160" s="482" t="s">
        <v>238</v>
      </c>
      <c r="I1160" s="537">
        <v>26.79</v>
      </c>
      <c r="J1160" s="526"/>
      <c r="K1160" s="333">
        <f t="shared" ref="K1160:K1220" si="54">SUM(L1160:M1160)</f>
        <v>120</v>
      </c>
      <c r="L1160" s="534">
        <v>120</v>
      </c>
      <c r="M1160" s="540"/>
      <c r="N1160" s="247" t="e">
        <f>IF(L1160="nio",0,IF(L1160&gt;0,L1160*I1160/P1160,0))*VLOOKUP(B1160,'2-Kosten per locatie'!$A$14:$C$31,3,FALSE)</f>
        <v>#DIV/0!</v>
      </c>
      <c r="O1160" s="247">
        <f>IF(M1160&gt;0,M1160*I1160/Q1160,0)*VLOOKUP(B1160,'2-Kosten per locatie'!$A$14:$C$31,3,FALSE)</f>
        <v>0</v>
      </c>
      <c r="P1160" s="334">
        <f>IF(L1160="nio",0,IF(L1160&gt;0,VLOOKUP(F1160,'3-Productie normen'!A:O,VLOOKUP(L1160,'3-Productie normen'!$B$38:$C$48,2,FALSE),FALSE)))</f>
        <v>0</v>
      </c>
      <c r="Q1160" s="334">
        <f t="shared" ref="Q1160:Q1220" si="55">IF(M1160&gt;0,P1160*$Q$8,0)</f>
        <v>0</v>
      </c>
      <c r="R1160" s="335" t="str">
        <f>VLOOKUP(F1160,'3-Productie normen'!A:P,16,FALSE)</f>
        <v>B</v>
      </c>
      <c r="S1160" s="335"/>
      <c r="U1160" s="336">
        <f t="shared" ref="U1160:U1220" si="56">K1160*I1160</f>
        <v>3214.7999999999997</v>
      </c>
      <c r="V1160" s="2"/>
    </row>
    <row r="1161" spans="1:22" ht="14.1" customHeight="1">
      <c r="A1161" s="75">
        <v>1161</v>
      </c>
      <c r="B1161" s="72" t="s">
        <v>50</v>
      </c>
      <c r="C1161" s="539" t="s">
        <v>136</v>
      </c>
      <c r="D1161" s="415" t="s">
        <v>1551</v>
      </c>
      <c r="E1161" s="72" t="s">
        <v>887</v>
      </c>
      <c r="F1161" s="72" t="s">
        <v>88</v>
      </c>
      <c r="G1161" s="72" t="s">
        <v>237</v>
      </c>
      <c r="H1161" s="482" t="s">
        <v>238</v>
      </c>
      <c r="I1161" s="537">
        <v>26.7</v>
      </c>
      <c r="J1161" s="526"/>
      <c r="K1161" s="333">
        <f t="shared" si="54"/>
        <v>120</v>
      </c>
      <c r="L1161" s="534">
        <v>120</v>
      </c>
      <c r="M1161" s="540"/>
      <c r="N1161" s="247" t="e">
        <f>IF(L1161="nio",0,IF(L1161&gt;0,L1161*I1161/P1161,0))*VLOOKUP(B1161,'2-Kosten per locatie'!$A$14:$C$31,3,FALSE)</f>
        <v>#DIV/0!</v>
      </c>
      <c r="O1161" s="247">
        <f>IF(M1161&gt;0,M1161*I1161/Q1161,0)*VLOOKUP(B1161,'2-Kosten per locatie'!$A$14:$C$31,3,FALSE)</f>
        <v>0</v>
      </c>
      <c r="P1161" s="334">
        <f>IF(L1161="nio",0,IF(L1161&gt;0,VLOOKUP(F1161,'3-Productie normen'!A:O,VLOOKUP(L1161,'3-Productie normen'!$B$38:$C$48,2,FALSE),FALSE)))</f>
        <v>0</v>
      </c>
      <c r="Q1161" s="334">
        <f t="shared" si="55"/>
        <v>0</v>
      </c>
      <c r="R1161" s="335" t="str">
        <f>VLOOKUP(F1161,'3-Productie normen'!A:P,16,FALSE)</f>
        <v>B</v>
      </c>
      <c r="S1161" s="335"/>
      <c r="U1161" s="336">
        <f t="shared" si="56"/>
        <v>3204</v>
      </c>
      <c r="V1161" s="2"/>
    </row>
    <row r="1162" spans="1:22" ht="14.1" customHeight="1">
      <c r="A1162" s="75">
        <v>1162</v>
      </c>
      <c r="B1162" s="72" t="s">
        <v>50</v>
      </c>
      <c r="C1162" s="539" t="s">
        <v>136</v>
      </c>
      <c r="D1162" s="415" t="s">
        <v>1552</v>
      </c>
      <c r="E1162" s="72" t="s">
        <v>100</v>
      </c>
      <c r="F1162" s="72" t="s">
        <v>100</v>
      </c>
      <c r="G1162" s="72" t="s">
        <v>1528</v>
      </c>
      <c r="H1162" s="482" t="s">
        <v>139</v>
      </c>
      <c r="I1162" s="537">
        <v>36</v>
      </c>
      <c r="J1162" s="526"/>
      <c r="K1162" s="333">
        <f t="shared" si="54"/>
        <v>40</v>
      </c>
      <c r="L1162" s="534">
        <v>40</v>
      </c>
      <c r="M1162" s="540"/>
      <c r="N1162" s="247" t="e">
        <f>IF(L1162="nio",0,IF(L1162&gt;0,L1162*I1162/P1162,0))*VLOOKUP(B1162,'2-Kosten per locatie'!$A$14:$C$31,3,FALSE)</f>
        <v>#DIV/0!</v>
      </c>
      <c r="O1162" s="247">
        <f>IF(M1162&gt;0,M1162*I1162/Q1162,0)*VLOOKUP(B1162,'2-Kosten per locatie'!$A$14:$C$31,3,FALSE)</f>
        <v>0</v>
      </c>
      <c r="P1162" s="334">
        <f>IF(L1162="nio",0,IF(L1162&gt;0,VLOOKUP(F1162,'3-Productie normen'!A:O,VLOOKUP(L1162,'3-Productie normen'!$B$38:$C$48,2,FALSE),FALSE)))</f>
        <v>0</v>
      </c>
      <c r="Q1162" s="334">
        <f t="shared" si="55"/>
        <v>0</v>
      </c>
      <c r="R1162" s="335" t="str">
        <f>VLOOKUP(F1162,'3-Productie normen'!A:P,16,FALSE)</f>
        <v>L</v>
      </c>
      <c r="S1162" s="335"/>
      <c r="U1162" s="336">
        <f t="shared" si="56"/>
        <v>1440</v>
      </c>
      <c r="V1162" s="2"/>
    </row>
    <row r="1163" spans="1:22" ht="14.1" customHeight="1">
      <c r="A1163" s="75">
        <v>1163</v>
      </c>
      <c r="B1163" s="72" t="s">
        <v>50</v>
      </c>
      <c r="C1163" s="539" t="s">
        <v>136</v>
      </c>
      <c r="D1163" s="415" t="s">
        <v>1553</v>
      </c>
      <c r="E1163" s="72" t="s">
        <v>1292</v>
      </c>
      <c r="F1163" s="72" t="s">
        <v>102</v>
      </c>
      <c r="G1163" s="72" t="s">
        <v>1528</v>
      </c>
      <c r="H1163" s="482" t="s">
        <v>139</v>
      </c>
      <c r="I1163" s="537">
        <v>3</v>
      </c>
      <c r="J1163" s="526"/>
      <c r="K1163" s="333">
        <f t="shared" si="54"/>
        <v>12</v>
      </c>
      <c r="L1163" s="534">
        <v>12</v>
      </c>
      <c r="M1163" s="540"/>
      <c r="N1163" s="247" t="e">
        <f>IF(L1163="nio",0,IF(L1163&gt;0,L1163*I1163/P1163,0))*VLOOKUP(B1163,'2-Kosten per locatie'!$A$14:$C$31,3,FALSE)</f>
        <v>#DIV/0!</v>
      </c>
      <c r="O1163" s="247">
        <f>IF(M1163&gt;0,M1163*I1163/Q1163,0)*VLOOKUP(B1163,'2-Kosten per locatie'!$A$14:$C$31,3,FALSE)</f>
        <v>0</v>
      </c>
      <c r="P1163" s="334">
        <f>IF(L1163="nio",0,IF(L1163&gt;0,VLOOKUP(F1163,'3-Productie normen'!A:O,VLOOKUP(L1163,'3-Productie normen'!$B$38:$C$48,2,FALSE),FALSE)))</f>
        <v>0</v>
      </c>
      <c r="Q1163" s="334">
        <f t="shared" si="55"/>
        <v>0</v>
      </c>
      <c r="R1163" s="335" t="str">
        <f>VLOOKUP(F1163,'3-Productie normen'!A:P,16,FALSE)</f>
        <v>V</v>
      </c>
      <c r="S1163" s="335"/>
      <c r="U1163" s="336">
        <f t="shared" si="56"/>
        <v>36</v>
      </c>
      <c r="V1163" s="2"/>
    </row>
    <row r="1164" spans="1:22" ht="14.1" customHeight="1">
      <c r="A1164" s="75">
        <v>1164</v>
      </c>
      <c r="B1164" s="72" t="s">
        <v>50</v>
      </c>
      <c r="C1164" s="539" t="s">
        <v>136</v>
      </c>
      <c r="D1164" s="415" t="s">
        <v>1554</v>
      </c>
      <c r="E1164" s="72" t="s">
        <v>1533</v>
      </c>
      <c r="F1164" s="488" t="s">
        <v>110</v>
      </c>
      <c r="G1164" s="72" t="s">
        <v>1528</v>
      </c>
      <c r="H1164" s="482" t="s">
        <v>139</v>
      </c>
      <c r="I1164" s="537">
        <v>17.100000000000001</v>
      </c>
      <c r="J1164" s="526"/>
      <c r="K1164" s="333">
        <f t="shared" si="54"/>
        <v>12</v>
      </c>
      <c r="L1164" s="534">
        <v>12</v>
      </c>
      <c r="M1164" s="540"/>
      <c r="N1164" s="247" t="e">
        <f>IF(L1164="nio",0,IF(L1164&gt;0,L1164*I1164/P1164,0))*VLOOKUP(B1164,'2-Kosten per locatie'!$A$14:$C$31,3,FALSE)</f>
        <v>#DIV/0!</v>
      </c>
      <c r="O1164" s="247">
        <f>IF(M1164&gt;0,M1164*I1164/Q1164,0)*VLOOKUP(B1164,'2-Kosten per locatie'!$A$14:$C$31,3,FALSE)</f>
        <v>0</v>
      </c>
      <c r="P1164" s="334">
        <f>IF(L1164="nio",0,IF(L1164&gt;0,VLOOKUP(F1164,'3-Productie normen'!A:O,VLOOKUP(L1164,'3-Productie normen'!$B$38:$C$48,2,FALSE),FALSE)))</f>
        <v>0</v>
      </c>
      <c r="Q1164" s="334">
        <f t="shared" si="55"/>
        <v>0</v>
      </c>
      <c r="R1164" s="335" t="str">
        <f>VLOOKUP(F1164,'3-Productie normen'!A:P,16,FALSE)</f>
        <v>B</v>
      </c>
      <c r="S1164" s="335"/>
      <c r="U1164" s="336">
        <f t="shared" si="56"/>
        <v>205.20000000000002</v>
      </c>
      <c r="V1164" s="2"/>
    </row>
    <row r="1165" spans="1:22" ht="14.1" customHeight="1">
      <c r="A1165" s="75">
        <v>1165</v>
      </c>
      <c r="B1165" s="72" t="s">
        <v>50</v>
      </c>
      <c r="C1165" s="539" t="s">
        <v>136</v>
      </c>
      <c r="D1165" s="415" t="s">
        <v>767</v>
      </c>
      <c r="E1165" s="72" t="s">
        <v>1555</v>
      </c>
      <c r="F1165" s="300" t="s">
        <v>103</v>
      </c>
      <c r="G1165" s="72" t="s">
        <v>383</v>
      </c>
      <c r="H1165" s="482" t="s">
        <v>383</v>
      </c>
      <c r="I1165" s="537">
        <v>79.81</v>
      </c>
      <c r="J1165" s="526"/>
      <c r="K1165" s="333">
        <f t="shared" si="54"/>
        <v>200</v>
      </c>
      <c r="L1165" s="534">
        <v>200</v>
      </c>
      <c r="M1165" s="540"/>
      <c r="N1165" s="247" t="e">
        <f>IF(L1165="nio",0,IF(L1165&gt;0,L1165*I1165/P1165,0))*VLOOKUP(B1165,'2-Kosten per locatie'!$A$14:$C$31,3,FALSE)</f>
        <v>#DIV/0!</v>
      </c>
      <c r="O1165" s="247">
        <f>IF(M1165&gt;0,M1165*I1165/Q1165,0)*VLOOKUP(B1165,'2-Kosten per locatie'!$A$14:$C$31,3,FALSE)</f>
        <v>0</v>
      </c>
      <c r="P1165" s="334">
        <f>IF(L1165="nio",0,IF(L1165&gt;0,VLOOKUP(F1165,'3-Productie normen'!A:O,VLOOKUP(L1165,'3-Productie normen'!$B$38:$C$48,2,FALSE),FALSE)))</f>
        <v>0</v>
      </c>
      <c r="Q1165" s="334">
        <f t="shared" si="55"/>
        <v>0</v>
      </c>
      <c r="R1165" s="335" t="str">
        <f>VLOOKUP(F1165,'3-Productie normen'!A:P,16,FALSE)</f>
        <v>L</v>
      </c>
      <c r="S1165" s="335"/>
      <c r="U1165" s="336">
        <f t="shared" si="56"/>
        <v>15962</v>
      </c>
      <c r="V1165" s="2"/>
    </row>
    <row r="1166" spans="1:22" ht="14.1" customHeight="1">
      <c r="A1166" s="75">
        <v>1166</v>
      </c>
      <c r="B1166" s="72" t="s">
        <v>50</v>
      </c>
      <c r="C1166" s="539" t="s">
        <v>136</v>
      </c>
      <c r="D1166" s="415"/>
      <c r="E1166" s="72"/>
      <c r="F1166" s="300" t="s">
        <v>111</v>
      </c>
      <c r="G1166" s="72"/>
      <c r="H1166" s="482" t="s">
        <v>197</v>
      </c>
      <c r="I1166" s="537">
        <v>16.100000000000001</v>
      </c>
      <c r="J1166" s="526"/>
      <c r="K1166" s="333">
        <f t="shared" si="54"/>
        <v>0</v>
      </c>
      <c r="L1166" s="534" t="s">
        <v>148</v>
      </c>
      <c r="M1166" s="540"/>
      <c r="N1166" s="247">
        <f>IF(L1166="nio",0,IF(L1166&gt;0,L1166*I1166/P1166,0))*VLOOKUP(B1166,'2-Kosten per locatie'!$A$14:$C$31,3,FALSE)</f>
        <v>0</v>
      </c>
      <c r="O1166" s="247">
        <f>IF(M1166&gt;0,M1166*I1166/Q1166,0)*VLOOKUP(B1166,'2-Kosten per locatie'!$A$14:$C$31,3,FALSE)</f>
        <v>0</v>
      </c>
      <c r="P1166" s="334">
        <f>IF(L1166="nio",0,IF(L1166&gt;0,VLOOKUP(F1166,'3-Productie normen'!A:O,VLOOKUP(L1166,'3-Productie normen'!$B$38:$C$48,2,FALSE),FALSE)))</f>
        <v>0</v>
      </c>
      <c r="Q1166" s="334">
        <f t="shared" si="55"/>
        <v>0</v>
      </c>
      <c r="R1166" s="335" t="str">
        <f>VLOOKUP(F1166,'3-Productie normen'!A:P,16,FALSE)</f>
        <v>nvt</v>
      </c>
      <c r="S1166" s="335"/>
      <c r="U1166" s="336">
        <f t="shared" si="56"/>
        <v>0</v>
      </c>
      <c r="V1166" s="2"/>
    </row>
    <row r="1167" spans="1:22" ht="14.1" customHeight="1">
      <c r="A1167" s="75">
        <v>1167</v>
      </c>
      <c r="B1167" s="72" t="s">
        <v>50</v>
      </c>
      <c r="C1167" s="539" t="s">
        <v>136</v>
      </c>
      <c r="D1167" s="415" t="s">
        <v>1556</v>
      </c>
      <c r="E1167" s="72" t="s">
        <v>1533</v>
      </c>
      <c r="F1167" s="488" t="s">
        <v>110</v>
      </c>
      <c r="G1167" s="72" t="s">
        <v>237</v>
      </c>
      <c r="H1167" s="482" t="s">
        <v>238</v>
      </c>
      <c r="I1167" s="537">
        <v>10.07</v>
      </c>
      <c r="J1167" s="526"/>
      <c r="K1167" s="333">
        <f t="shared" si="54"/>
        <v>200</v>
      </c>
      <c r="L1167" s="534">
        <v>200</v>
      </c>
      <c r="M1167" s="540"/>
      <c r="N1167" s="247" t="e">
        <f>IF(L1167="nio",0,IF(L1167&gt;0,L1167*I1167/P1167,0))*VLOOKUP(B1167,'2-Kosten per locatie'!$A$14:$C$31,3,FALSE)</f>
        <v>#DIV/0!</v>
      </c>
      <c r="O1167" s="247">
        <f>IF(M1167&gt;0,M1167*I1167/Q1167,0)*VLOOKUP(B1167,'2-Kosten per locatie'!$A$14:$C$31,3,FALSE)</f>
        <v>0</v>
      </c>
      <c r="P1167" s="334">
        <f>IF(L1167="nio",0,IF(L1167&gt;0,VLOOKUP(F1167,'3-Productie normen'!A:O,VLOOKUP(L1167,'3-Productie normen'!$B$38:$C$48,2,FALSE),FALSE)))</f>
        <v>0</v>
      </c>
      <c r="Q1167" s="334">
        <f t="shared" si="55"/>
        <v>0</v>
      </c>
      <c r="R1167" s="335" t="str">
        <f>VLOOKUP(F1167,'3-Productie normen'!A:P,16,FALSE)</f>
        <v>B</v>
      </c>
      <c r="S1167" s="335"/>
      <c r="U1167" s="336">
        <f t="shared" si="56"/>
        <v>2014</v>
      </c>
      <c r="V1167" s="2"/>
    </row>
    <row r="1168" spans="1:22" ht="14.1" customHeight="1">
      <c r="A1168" s="75">
        <v>1168</v>
      </c>
      <c r="B1168" s="72" t="s">
        <v>50</v>
      </c>
      <c r="C1168" s="539" t="s">
        <v>136</v>
      </c>
      <c r="D1168" s="415" t="s">
        <v>1557</v>
      </c>
      <c r="E1168" s="72" t="s">
        <v>887</v>
      </c>
      <c r="F1168" s="72" t="s">
        <v>88</v>
      </c>
      <c r="G1168" s="72" t="s">
        <v>1558</v>
      </c>
      <c r="H1168" s="482" t="s">
        <v>197</v>
      </c>
      <c r="I1168" s="537">
        <v>53.34</v>
      </c>
      <c r="J1168" s="526"/>
      <c r="K1168" s="333">
        <f t="shared" si="54"/>
        <v>120</v>
      </c>
      <c r="L1168" s="534">
        <v>120</v>
      </c>
      <c r="M1168" s="540"/>
      <c r="N1168" s="247" t="e">
        <f>IF(L1168="nio",0,IF(L1168&gt;0,L1168*I1168/P1168,0))*VLOOKUP(B1168,'2-Kosten per locatie'!$A$14:$C$31,3,FALSE)</f>
        <v>#DIV/0!</v>
      </c>
      <c r="O1168" s="247">
        <f>IF(M1168&gt;0,M1168*I1168/Q1168,0)*VLOOKUP(B1168,'2-Kosten per locatie'!$A$14:$C$31,3,FALSE)</f>
        <v>0</v>
      </c>
      <c r="P1168" s="334">
        <f>IF(L1168="nio",0,IF(L1168&gt;0,VLOOKUP(F1168,'3-Productie normen'!A:O,VLOOKUP(L1168,'3-Productie normen'!$B$38:$C$48,2,FALSE),FALSE)))</f>
        <v>0</v>
      </c>
      <c r="Q1168" s="334">
        <f t="shared" si="55"/>
        <v>0</v>
      </c>
      <c r="R1168" s="335" t="str">
        <f>VLOOKUP(F1168,'3-Productie normen'!A:P,16,FALSE)</f>
        <v>B</v>
      </c>
      <c r="S1168" s="335"/>
      <c r="U1168" s="336">
        <f t="shared" si="56"/>
        <v>6400.8</v>
      </c>
      <c r="V1168" s="2"/>
    </row>
    <row r="1169" spans="1:22" ht="14.1" customHeight="1">
      <c r="A1169" s="75">
        <v>1169</v>
      </c>
      <c r="B1169" s="72" t="s">
        <v>50</v>
      </c>
      <c r="C1169" s="539" t="s">
        <v>136</v>
      </c>
      <c r="D1169" s="415" t="s">
        <v>1559</v>
      </c>
      <c r="E1169" s="72" t="s">
        <v>1560</v>
      </c>
      <c r="F1169" s="300" t="s">
        <v>111</v>
      </c>
      <c r="G1169" s="72">
        <v>0</v>
      </c>
      <c r="H1169" s="482" t="s">
        <v>197</v>
      </c>
      <c r="I1169" s="537">
        <v>5.0599999999999996</v>
      </c>
      <c r="J1169" s="526"/>
      <c r="K1169" s="333">
        <f t="shared" si="54"/>
        <v>0</v>
      </c>
      <c r="L1169" s="534" t="s">
        <v>148</v>
      </c>
      <c r="M1169" s="540"/>
      <c r="N1169" s="247">
        <f>IF(L1169="nio",0,IF(L1169&gt;0,L1169*I1169/P1169,0))*VLOOKUP(B1169,'2-Kosten per locatie'!$A$14:$C$31,3,FALSE)</f>
        <v>0</v>
      </c>
      <c r="O1169" s="247">
        <f>IF(M1169&gt;0,M1169*I1169/Q1169,0)*VLOOKUP(B1169,'2-Kosten per locatie'!$A$14:$C$31,3,FALSE)</f>
        <v>0</v>
      </c>
      <c r="P1169" s="334">
        <f>IF(L1169="nio",0,IF(L1169&gt;0,VLOOKUP(F1169,'3-Productie normen'!A:O,VLOOKUP(L1169,'3-Productie normen'!$B$38:$C$48,2,FALSE),FALSE)))</f>
        <v>0</v>
      </c>
      <c r="Q1169" s="334">
        <f t="shared" si="55"/>
        <v>0</v>
      </c>
      <c r="R1169" s="335" t="str">
        <f>VLOOKUP(F1169,'3-Productie normen'!A:P,16,FALSE)</f>
        <v>nvt</v>
      </c>
      <c r="S1169" s="335"/>
      <c r="U1169" s="336">
        <f t="shared" si="56"/>
        <v>0</v>
      </c>
      <c r="V1169" s="2"/>
    </row>
    <row r="1170" spans="1:22" ht="14.1" customHeight="1">
      <c r="A1170" s="75">
        <v>1170</v>
      </c>
      <c r="B1170" s="72" t="s">
        <v>50</v>
      </c>
      <c r="C1170" s="539" t="s">
        <v>136</v>
      </c>
      <c r="D1170" s="415" t="s">
        <v>1561</v>
      </c>
      <c r="E1170" s="72" t="s">
        <v>1562</v>
      </c>
      <c r="F1170" s="72" t="s">
        <v>97</v>
      </c>
      <c r="G1170" s="72" t="s">
        <v>237</v>
      </c>
      <c r="H1170" s="482" t="s">
        <v>238</v>
      </c>
      <c r="I1170" s="537">
        <v>9.43</v>
      </c>
      <c r="J1170" s="526"/>
      <c r="K1170" s="333">
        <f t="shared" si="54"/>
        <v>200</v>
      </c>
      <c r="L1170" s="534">
        <v>200</v>
      </c>
      <c r="M1170" s="540"/>
      <c r="N1170" s="247" t="e">
        <f>IF(L1170="nio",0,IF(L1170&gt;0,L1170*I1170/P1170,0))*VLOOKUP(B1170,'2-Kosten per locatie'!$A$14:$C$31,3,FALSE)</f>
        <v>#DIV/0!</v>
      </c>
      <c r="O1170" s="247">
        <f>IF(M1170&gt;0,M1170*I1170/Q1170,0)*VLOOKUP(B1170,'2-Kosten per locatie'!$A$14:$C$31,3,FALSE)</f>
        <v>0</v>
      </c>
      <c r="P1170" s="334">
        <f>IF(L1170="nio",0,IF(L1170&gt;0,VLOOKUP(F1170,'3-Productie normen'!A:O,VLOOKUP(L1170,'3-Productie normen'!$B$38:$C$48,2,FALSE),FALSE)))</f>
        <v>0</v>
      </c>
      <c r="Q1170" s="334">
        <f t="shared" si="55"/>
        <v>0</v>
      </c>
      <c r="R1170" s="335" t="str">
        <f>VLOOKUP(F1170,'3-Productie normen'!A:P,16,FALSE)</f>
        <v>V</v>
      </c>
      <c r="S1170" s="335"/>
      <c r="U1170" s="336">
        <f t="shared" si="56"/>
        <v>1886</v>
      </c>
      <c r="V1170" s="2"/>
    </row>
    <row r="1171" spans="1:22" ht="14.1" customHeight="1">
      <c r="A1171" s="75">
        <v>1171</v>
      </c>
      <c r="B1171" s="72" t="s">
        <v>50</v>
      </c>
      <c r="C1171" s="539" t="s">
        <v>136</v>
      </c>
      <c r="D1171" s="415" t="s">
        <v>1563</v>
      </c>
      <c r="E1171" s="72" t="s">
        <v>887</v>
      </c>
      <c r="F1171" s="72" t="s">
        <v>88</v>
      </c>
      <c r="G1171" s="72" t="s">
        <v>237</v>
      </c>
      <c r="H1171" s="482" t="s">
        <v>238</v>
      </c>
      <c r="I1171" s="537">
        <v>25.83</v>
      </c>
      <c r="J1171" s="526"/>
      <c r="K1171" s="333">
        <f t="shared" si="54"/>
        <v>120</v>
      </c>
      <c r="L1171" s="534">
        <v>120</v>
      </c>
      <c r="M1171" s="540"/>
      <c r="N1171" s="247" t="e">
        <f>IF(L1171="nio",0,IF(L1171&gt;0,L1171*I1171/P1171,0))*VLOOKUP(B1171,'2-Kosten per locatie'!$A$14:$C$31,3,FALSE)</f>
        <v>#DIV/0!</v>
      </c>
      <c r="O1171" s="247">
        <f>IF(M1171&gt;0,M1171*I1171/Q1171,0)*VLOOKUP(B1171,'2-Kosten per locatie'!$A$14:$C$31,3,FALSE)</f>
        <v>0</v>
      </c>
      <c r="P1171" s="334">
        <f>IF(L1171="nio",0,IF(L1171&gt;0,VLOOKUP(F1171,'3-Productie normen'!A:O,VLOOKUP(L1171,'3-Productie normen'!$B$38:$C$48,2,FALSE),FALSE)))</f>
        <v>0</v>
      </c>
      <c r="Q1171" s="334">
        <f t="shared" si="55"/>
        <v>0</v>
      </c>
      <c r="R1171" s="335" t="str">
        <f>VLOOKUP(F1171,'3-Productie normen'!A:P,16,FALSE)</f>
        <v>B</v>
      </c>
      <c r="S1171" s="335"/>
      <c r="U1171" s="336">
        <f t="shared" si="56"/>
        <v>3099.6</v>
      </c>
      <c r="V1171" s="2"/>
    </row>
    <row r="1172" spans="1:22" ht="14.1" customHeight="1">
      <c r="A1172" s="75">
        <v>1172</v>
      </c>
      <c r="B1172" s="72" t="s">
        <v>50</v>
      </c>
      <c r="C1172" s="539" t="s">
        <v>136</v>
      </c>
      <c r="D1172" s="415"/>
      <c r="E1172" s="72"/>
      <c r="F1172" s="300" t="s">
        <v>111</v>
      </c>
      <c r="G1172" s="72"/>
      <c r="H1172" s="482" t="s">
        <v>197</v>
      </c>
      <c r="I1172" s="537">
        <v>4.8</v>
      </c>
      <c r="J1172" s="526"/>
      <c r="K1172" s="333">
        <f t="shared" si="54"/>
        <v>0</v>
      </c>
      <c r="L1172" s="534" t="s">
        <v>148</v>
      </c>
      <c r="M1172" s="540"/>
      <c r="N1172" s="247">
        <f>IF(L1172="nio",0,IF(L1172&gt;0,L1172*I1172/P1172,0))*VLOOKUP(B1172,'2-Kosten per locatie'!$A$14:$C$31,3,FALSE)</f>
        <v>0</v>
      </c>
      <c r="O1172" s="247">
        <f>IF(M1172&gt;0,M1172*I1172/Q1172,0)*VLOOKUP(B1172,'2-Kosten per locatie'!$A$14:$C$31,3,FALSE)</f>
        <v>0</v>
      </c>
      <c r="P1172" s="334">
        <f>IF(L1172="nio",0,IF(L1172&gt;0,VLOOKUP(F1172,'3-Productie normen'!A:O,VLOOKUP(L1172,'3-Productie normen'!$B$38:$C$48,2,FALSE),FALSE)))</f>
        <v>0</v>
      </c>
      <c r="Q1172" s="334">
        <f t="shared" si="55"/>
        <v>0</v>
      </c>
      <c r="R1172" s="335" t="str">
        <f>VLOOKUP(F1172,'3-Productie normen'!A:P,16,FALSE)</f>
        <v>nvt</v>
      </c>
      <c r="S1172" s="335"/>
      <c r="U1172" s="336">
        <f t="shared" si="56"/>
        <v>0</v>
      </c>
      <c r="V1172" s="2"/>
    </row>
    <row r="1173" spans="1:22" ht="14.1" customHeight="1">
      <c r="A1173" s="75">
        <v>1173</v>
      </c>
      <c r="B1173" s="72" t="s">
        <v>50</v>
      </c>
      <c r="C1173" s="539" t="s">
        <v>136</v>
      </c>
      <c r="D1173" s="415" t="s">
        <v>1564</v>
      </c>
      <c r="E1173" s="72" t="s">
        <v>887</v>
      </c>
      <c r="F1173" s="72" t="s">
        <v>88</v>
      </c>
      <c r="G1173" s="72" t="s">
        <v>237</v>
      </c>
      <c r="H1173" s="482" t="s">
        <v>238</v>
      </c>
      <c r="I1173" s="537">
        <v>42.85</v>
      </c>
      <c r="J1173" s="526"/>
      <c r="K1173" s="333">
        <f t="shared" si="54"/>
        <v>120</v>
      </c>
      <c r="L1173" s="534">
        <v>120</v>
      </c>
      <c r="M1173" s="540"/>
      <c r="N1173" s="247" t="e">
        <f>IF(L1173="nio",0,IF(L1173&gt;0,L1173*I1173/P1173,0))*VLOOKUP(B1173,'2-Kosten per locatie'!$A$14:$C$31,3,FALSE)</f>
        <v>#DIV/0!</v>
      </c>
      <c r="O1173" s="247">
        <f>IF(M1173&gt;0,M1173*I1173/Q1173,0)*VLOOKUP(B1173,'2-Kosten per locatie'!$A$14:$C$31,3,FALSE)</f>
        <v>0</v>
      </c>
      <c r="P1173" s="334">
        <f>IF(L1173="nio",0,IF(L1173&gt;0,VLOOKUP(F1173,'3-Productie normen'!A:O,VLOOKUP(L1173,'3-Productie normen'!$B$38:$C$48,2,FALSE),FALSE)))</f>
        <v>0</v>
      </c>
      <c r="Q1173" s="334">
        <f t="shared" si="55"/>
        <v>0</v>
      </c>
      <c r="R1173" s="335" t="str">
        <f>VLOOKUP(F1173,'3-Productie normen'!A:P,16,FALSE)</f>
        <v>B</v>
      </c>
      <c r="S1173" s="335"/>
      <c r="U1173" s="336">
        <f t="shared" si="56"/>
        <v>5142</v>
      </c>
      <c r="V1173" s="2"/>
    </row>
    <row r="1174" spans="1:22" ht="14.1" customHeight="1">
      <c r="A1174" s="75">
        <v>1174</v>
      </c>
      <c r="B1174" s="72" t="s">
        <v>50</v>
      </c>
      <c r="C1174" s="539" t="s">
        <v>136</v>
      </c>
      <c r="D1174" s="415" t="s">
        <v>1565</v>
      </c>
      <c r="E1174" s="72" t="s">
        <v>887</v>
      </c>
      <c r="F1174" s="72" t="s">
        <v>88</v>
      </c>
      <c r="G1174" s="72" t="s">
        <v>237</v>
      </c>
      <c r="H1174" s="482" t="s">
        <v>238</v>
      </c>
      <c r="I1174" s="537">
        <v>23.82</v>
      </c>
      <c r="J1174" s="526"/>
      <c r="K1174" s="333">
        <f t="shared" si="54"/>
        <v>120</v>
      </c>
      <c r="L1174" s="534">
        <v>120</v>
      </c>
      <c r="M1174" s="540"/>
      <c r="N1174" s="247" t="e">
        <f>IF(L1174="nio",0,IF(L1174&gt;0,L1174*I1174/P1174,0))*VLOOKUP(B1174,'2-Kosten per locatie'!$A$14:$C$31,3,FALSE)</f>
        <v>#DIV/0!</v>
      </c>
      <c r="O1174" s="247">
        <f>IF(M1174&gt;0,M1174*I1174/Q1174,0)*VLOOKUP(B1174,'2-Kosten per locatie'!$A$14:$C$31,3,FALSE)</f>
        <v>0</v>
      </c>
      <c r="P1174" s="334">
        <f>IF(L1174="nio",0,IF(L1174&gt;0,VLOOKUP(F1174,'3-Productie normen'!A:O,VLOOKUP(L1174,'3-Productie normen'!$B$38:$C$48,2,FALSE),FALSE)))</f>
        <v>0</v>
      </c>
      <c r="Q1174" s="334">
        <f t="shared" si="55"/>
        <v>0</v>
      </c>
      <c r="R1174" s="335" t="str">
        <f>VLOOKUP(F1174,'3-Productie normen'!A:P,16,FALSE)</f>
        <v>B</v>
      </c>
      <c r="S1174" s="335"/>
      <c r="U1174" s="336">
        <f t="shared" si="56"/>
        <v>2858.4</v>
      </c>
      <c r="V1174" s="2"/>
    </row>
    <row r="1175" spans="1:22" ht="14.1" customHeight="1">
      <c r="A1175" s="75">
        <v>1175</v>
      </c>
      <c r="B1175" s="72" t="s">
        <v>50</v>
      </c>
      <c r="C1175" s="539" t="s">
        <v>136</v>
      </c>
      <c r="D1175" s="415" t="s">
        <v>1547</v>
      </c>
      <c r="E1175" s="72" t="s">
        <v>887</v>
      </c>
      <c r="F1175" s="72" t="s">
        <v>88</v>
      </c>
      <c r="G1175" s="72" t="s">
        <v>237</v>
      </c>
      <c r="H1175" s="482" t="s">
        <v>238</v>
      </c>
      <c r="I1175" s="537">
        <v>19.5</v>
      </c>
      <c r="J1175" s="526"/>
      <c r="K1175" s="333">
        <f t="shared" si="54"/>
        <v>120</v>
      </c>
      <c r="L1175" s="534">
        <v>120</v>
      </c>
      <c r="M1175" s="540"/>
      <c r="N1175" s="247" t="e">
        <f>IF(L1175="nio",0,IF(L1175&gt;0,L1175*I1175/P1175,0))*VLOOKUP(B1175,'2-Kosten per locatie'!$A$14:$C$31,3,FALSE)</f>
        <v>#DIV/0!</v>
      </c>
      <c r="O1175" s="247">
        <f>IF(M1175&gt;0,M1175*I1175/Q1175,0)*VLOOKUP(B1175,'2-Kosten per locatie'!$A$14:$C$31,3,FALSE)</f>
        <v>0</v>
      </c>
      <c r="P1175" s="334">
        <f>IF(L1175="nio",0,IF(L1175&gt;0,VLOOKUP(F1175,'3-Productie normen'!A:O,VLOOKUP(L1175,'3-Productie normen'!$B$38:$C$48,2,FALSE),FALSE)))</f>
        <v>0</v>
      </c>
      <c r="Q1175" s="334">
        <f t="shared" si="55"/>
        <v>0</v>
      </c>
      <c r="R1175" s="335" t="str">
        <f>VLOOKUP(F1175,'3-Productie normen'!A:P,16,FALSE)</f>
        <v>B</v>
      </c>
      <c r="S1175" s="335"/>
      <c r="U1175" s="336">
        <f t="shared" si="56"/>
        <v>2340</v>
      </c>
      <c r="V1175" s="2"/>
    </row>
    <row r="1176" spans="1:22" ht="14.1" customHeight="1">
      <c r="A1176" s="75">
        <v>1176</v>
      </c>
      <c r="B1176" s="72" t="s">
        <v>50</v>
      </c>
      <c r="C1176" s="539" t="s">
        <v>136</v>
      </c>
      <c r="D1176" s="415" t="s">
        <v>1566</v>
      </c>
      <c r="E1176" s="72" t="s">
        <v>887</v>
      </c>
      <c r="F1176" s="72" t="s">
        <v>88</v>
      </c>
      <c r="G1176" s="72" t="s">
        <v>237</v>
      </c>
      <c r="H1176" s="482" t="s">
        <v>238</v>
      </c>
      <c r="I1176" s="537">
        <v>18.2</v>
      </c>
      <c r="J1176" s="526"/>
      <c r="K1176" s="333">
        <f t="shared" si="54"/>
        <v>120</v>
      </c>
      <c r="L1176" s="534">
        <v>120</v>
      </c>
      <c r="M1176" s="540"/>
      <c r="N1176" s="247" t="e">
        <f>IF(L1176="nio",0,IF(L1176&gt;0,L1176*I1176/P1176,0))*VLOOKUP(B1176,'2-Kosten per locatie'!$A$14:$C$31,3,FALSE)</f>
        <v>#DIV/0!</v>
      </c>
      <c r="O1176" s="247">
        <f>IF(M1176&gt;0,M1176*I1176/Q1176,0)*VLOOKUP(B1176,'2-Kosten per locatie'!$A$14:$C$31,3,FALSE)</f>
        <v>0</v>
      </c>
      <c r="P1176" s="334">
        <f>IF(L1176="nio",0,IF(L1176&gt;0,VLOOKUP(F1176,'3-Productie normen'!A:O,VLOOKUP(L1176,'3-Productie normen'!$B$38:$C$48,2,FALSE),FALSE)))</f>
        <v>0</v>
      </c>
      <c r="Q1176" s="334">
        <f t="shared" si="55"/>
        <v>0</v>
      </c>
      <c r="R1176" s="335" t="str">
        <f>VLOOKUP(F1176,'3-Productie normen'!A:P,16,FALSE)</f>
        <v>B</v>
      </c>
      <c r="S1176" s="335"/>
      <c r="U1176" s="336">
        <f t="shared" si="56"/>
        <v>2184</v>
      </c>
      <c r="V1176" s="2"/>
    </row>
    <row r="1177" spans="1:22" ht="14.1" customHeight="1">
      <c r="A1177" s="75">
        <v>1177</v>
      </c>
      <c r="B1177" s="72" t="s">
        <v>50</v>
      </c>
      <c r="C1177" s="539" t="s">
        <v>136</v>
      </c>
      <c r="D1177" s="415" t="s">
        <v>1567</v>
      </c>
      <c r="E1177" s="72" t="s">
        <v>1568</v>
      </c>
      <c r="F1177" s="72" t="s">
        <v>98</v>
      </c>
      <c r="G1177" s="72" t="s">
        <v>237</v>
      </c>
      <c r="H1177" s="482" t="s">
        <v>238</v>
      </c>
      <c r="I1177" s="537">
        <v>62.12</v>
      </c>
      <c r="J1177" s="526"/>
      <c r="K1177" s="333">
        <f t="shared" si="54"/>
        <v>200</v>
      </c>
      <c r="L1177" s="534">
        <v>200</v>
      </c>
      <c r="M1177" s="540"/>
      <c r="N1177" s="247" t="e">
        <f>IF(L1177="nio",0,IF(L1177&gt;0,L1177*I1177/P1177,0))*VLOOKUP(B1177,'2-Kosten per locatie'!$A$14:$C$31,3,FALSE)</f>
        <v>#DIV/0!</v>
      </c>
      <c r="O1177" s="247">
        <f>IF(M1177&gt;0,M1177*I1177/Q1177,0)*VLOOKUP(B1177,'2-Kosten per locatie'!$A$14:$C$31,3,FALSE)</f>
        <v>0</v>
      </c>
      <c r="P1177" s="334">
        <f>IF(L1177="nio",0,IF(L1177&gt;0,VLOOKUP(F1177,'3-Productie normen'!A:O,VLOOKUP(L1177,'3-Productie normen'!$B$38:$C$48,2,FALSE),FALSE)))</f>
        <v>0</v>
      </c>
      <c r="Q1177" s="334">
        <f t="shared" si="55"/>
        <v>0</v>
      </c>
      <c r="R1177" s="335" t="str">
        <f>VLOOKUP(F1177,'3-Productie normen'!A:P,16,FALSE)</f>
        <v>V</v>
      </c>
      <c r="S1177" s="335"/>
      <c r="U1177" s="336">
        <f t="shared" si="56"/>
        <v>12424</v>
      </c>
      <c r="V1177" s="2"/>
    </row>
    <row r="1178" spans="1:22" ht="14.1" customHeight="1">
      <c r="A1178" s="75">
        <v>1178</v>
      </c>
      <c r="B1178" s="72" t="s">
        <v>50</v>
      </c>
      <c r="C1178" s="539" t="s">
        <v>136</v>
      </c>
      <c r="D1178" s="415" t="s">
        <v>1567</v>
      </c>
      <c r="E1178" s="72" t="s">
        <v>1568</v>
      </c>
      <c r="F1178" s="72" t="s">
        <v>98</v>
      </c>
      <c r="G1178" s="72" t="s">
        <v>1524</v>
      </c>
      <c r="H1178" s="482" t="s">
        <v>139</v>
      </c>
      <c r="I1178" s="537">
        <v>9.94</v>
      </c>
      <c r="J1178" s="526"/>
      <c r="K1178" s="333">
        <f t="shared" si="54"/>
        <v>200</v>
      </c>
      <c r="L1178" s="534">
        <v>200</v>
      </c>
      <c r="M1178" s="540"/>
      <c r="N1178" s="247" t="e">
        <f>IF(L1178="nio",0,IF(L1178&gt;0,L1178*I1178/P1178,0))*VLOOKUP(B1178,'2-Kosten per locatie'!$A$14:$C$31,3,FALSE)</f>
        <v>#DIV/0!</v>
      </c>
      <c r="O1178" s="247">
        <f>IF(M1178&gt;0,M1178*I1178/Q1178,0)*VLOOKUP(B1178,'2-Kosten per locatie'!$A$14:$C$31,3,FALSE)</f>
        <v>0</v>
      </c>
      <c r="P1178" s="334">
        <f>IF(L1178="nio",0,IF(L1178&gt;0,VLOOKUP(F1178,'3-Productie normen'!A:O,VLOOKUP(L1178,'3-Productie normen'!$B$38:$C$48,2,FALSE),FALSE)))</f>
        <v>0</v>
      </c>
      <c r="Q1178" s="334">
        <f t="shared" si="55"/>
        <v>0</v>
      </c>
      <c r="R1178" s="335" t="str">
        <f>VLOOKUP(F1178,'3-Productie normen'!A:P,16,FALSE)</f>
        <v>V</v>
      </c>
      <c r="S1178" s="335"/>
      <c r="U1178" s="336">
        <f t="shared" si="56"/>
        <v>1988</v>
      </c>
      <c r="V1178" s="2"/>
    </row>
    <row r="1179" spans="1:22" ht="14.1" customHeight="1">
      <c r="A1179" s="75">
        <v>1179</v>
      </c>
      <c r="B1179" s="72" t="s">
        <v>50</v>
      </c>
      <c r="C1179" s="539" t="s">
        <v>267</v>
      </c>
      <c r="D1179" s="415" t="s">
        <v>71</v>
      </c>
      <c r="E1179" s="72" t="s">
        <v>1569</v>
      </c>
      <c r="F1179" s="72" t="s">
        <v>97</v>
      </c>
      <c r="G1179" s="72" t="s">
        <v>208</v>
      </c>
      <c r="H1179" s="482" t="s">
        <v>197</v>
      </c>
      <c r="I1179" s="537">
        <v>16.440000000000001</v>
      </c>
      <c r="J1179" s="526"/>
      <c r="K1179" s="333">
        <f t="shared" si="54"/>
        <v>200</v>
      </c>
      <c r="L1179" s="534">
        <v>200</v>
      </c>
      <c r="M1179" s="540"/>
      <c r="N1179" s="247" t="e">
        <f>IF(L1179="nio",0,IF(L1179&gt;0,L1179*I1179/P1179,0))*VLOOKUP(B1179,'2-Kosten per locatie'!$A$14:$C$31,3,FALSE)</f>
        <v>#DIV/0!</v>
      </c>
      <c r="O1179" s="247">
        <f>IF(M1179&gt;0,M1179*I1179/Q1179,0)*VLOOKUP(B1179,'2-Kosten per locatie'!$A$14:$C$31,3,FALSE)</f>
        <v>0</v>
      </c>
      <c r="P1179" s="334">
        <f>IF(L1179="nio",0,IF(L1179&gt;0,VLOOKUP(F1179,'3-Productie normen'!A:O,VLOOKUP(L1179,'3-Productie normen'!$B$38:$C$48,2,FALSE),FALSE)))</f>
        <v>0</v>
      </c>
      <c r="Q1179" s="334">
        <f t="shared" si="55"/>
        <v>0</v>
      </c>
      <c r="R1179" s="335" t="str">
        <f>VLOOKUP(F1179,'3-Productie normen'!A:P,16,FALSE)</f>
        <v>V</v>
      </c>
      <c r="S1179" s="335"/>
      <c r="U1179" s="336">
        <f t="shared" si="56"/>
        <v>3288.0000000000005</v>
      </c>
      <c r="V1179" s="2"/>
    </row>
    <row r="1180" spans="1:22" ht="14.1" customHeight="1">
      <c r="A1180" s="75">
        <v>1180</v>
      </c>
      <c r="B1180" s="72" t="s">
        <v>50</v>
      </c>
      <c r="C1180" s="539" t="s">
        <v>267</v>
      </c>
      <c r="D1180" s="415" t="s">
        <v>74</v>
      </c>
      <c r="E1180" s="72" t="s">
        <v>633</v>
      </c>
      <c r="F1180" s="72" t="s">
        <v>97</v>
      </c>
      <c r="G1180" s="72" t="s">
        <v>1570</v>
      </c>
      <c r="H1180" s="482" t="s">
        <v>197</v>
      </c>
      <c r="I1180" s="537">
        <v>6.65</v>
      </c>
      <c r="J1180" s="526"/>
      <c r="K1180" s="333">
        <f t="shared" si="54"/>
        <v>200</v>
      </c>
      <c r="L1180" s="534">
        <v>200</v>
      </c>
      <c r="M1180" s="540"/>
      <c r="N1180" s="247" t="e">
        <f>IF(L1180="nio",0,IF(L1180&gt;0,L1180*I1180/P1180,0))*VLOOKUP(B1180,'2-Kosten per locatie'!$A$14:$C$31,3,FALSE)</f>
        <v>#DIV/0!</v>
      </c>
      <c r="O1180" s="247">
        <f>IF(M1180&gt;0,M1180*I1180/Q1180,0)*VLOOKUP(B1180,'2-Kosten per locatie'!$A$14:$C$31,3,FALSE)</f>
        <v>0</v>
      </c>
      <c r="P1180" s="334">
        <f>IF(L1180="nio",0,IF(L1180&gt;0,VLOOKUP(F1180,'3-Productie normen'!A:O,VLOOKUP(L1180,'3-Productie normen'!$B$38:$C$48,2,FALSE),FALSE)))</f>
        <v>0</v>
      </c>
      <c r="Q1180" s="334">
        <f t="shared" si="55"/>
        <v>0</v>
      </c>
      <c r="R1180" s="335" t="str">
        <f>VLOOKUP(F1180,'3-Productie normen'!A:P,16,FALSE)</f>
        <v>V</v>
      </c>
      <c r="S1180" s="335"/>
      <c r="U1180" s="336">
        <f t="shared" si="56"/>
        <v>1330</v>
      </c>
      <c r="V1180" s="2"/>
    </row>
    <row r="1181" spans="1:22" ht="14.1" customHeight="1">
      <c r="A1181" s="75">
        <v>1181</v>
      </c>
      <c r="B1181" s="72" t="s">
        <v>50</v>
      </c>
      <c r="C1181" s="539" t="s">
        <v>267</v>
      </c>
      <c r="D1181" s="415" t="s">
        <v>68</v>
      </c>
      <c r="E1181" s="72" t="s">
        <v>633</v>
      </c>
      <c r="F1181" s="72" t="s">
        <v>97</v>
      </c>
      <c r="G1181" s="72" t="s">
        <v>1570</v>
      </c>
      <c r="H1181" s="482" t="s">
        <v>197</v>
      </c>
      <c r="I1181" s="537">
        <v>21.81</v>
      </c>
      <c r="J1181" s="526"/>
      <c r="K1181" s="333">
        <f t="shared" si="54"/>
        <v>200</v>
      </c>
      <c r="L1181" s="534">
        <v>200</v>
      </c>
      <c r="M1181" s="540"/>
      <c r="N1181" s="247" t="e">
        <f>IF(L1181="nio",0,IF(L1181&gt;0,L1181*I1181/P1181,0))*VLOOKUP(B1181,'2-Kosten per locatie'!$A$14:$C$31,3,FALSE)</f>
        <v>#DIV/0!</v>
      </c>
      <c r="O1181" s="247">
        <f>IF(M1181&gt;0,M1181*I1181/Q1181,0)*VLOOKUP(B1181,'2-Kosten per locatie'!$A$14:$C$31,3,FALSE)</f>
        <v>0</v>
      </c>
      <c r="P1181" s="334">
        <f>IF(L1181="nio",0,IF(L1181&gt;0,VLOOKUP(F1181,'3-Productie normen'!A:O,VLOOKUP(L1181,'3-Productie normen'!$B$38:$C$48,2,FALSE),FALSE)))</f>
        <v>0</v>
      </c>
      <c r="Q1181" s="334">
        <f t="shared" si="55"/>
        <v>0</v>
      </c>
      <c r="R1181" s="335" t="str">
        <f>VLOOKUP(F1181,'3-Productie normen'!A:P,16,FALSE)</f>
        <v>V</v>
      </c>
      <c r="S1181" s="335"/>
      <c r="U1181" s="336">
        <f t="shared" si="56"/>
        <v>4362</v>
      </c>
      <c r="V1181" s="2"/>
    </row>
    <row r="1182" spans="1:22" ht="14.1" customHeight="1">
      <c r="A1182" s="75">
        <v>1182</v>
      </c>
      <c r="B1182" s="72" t="s">
        <v>50</v>
      </c>
      <c r="C1182" s="539" t="s">
        <v>267</v>
      </c>
      <c r="D1182" s="415" t="s">
        <v>69</v>
      </c>
      <c r="E1182" s="72" t="s">
        <v>633</v>
      </c>
      <c r="F1182" s="72" t="s">
        <v>97</v>
      </c>
      <c r="G1182" s="72" t="s">
        <v>1570</v>
      </c>
      <c r="H1182" s="482" t="s">
        <v>197</v>
      </c>
      <c r="I1182" s="537">
        <v>14.56</v>
      </c>
      <c r="J1182" s="526"/>
      <c r="K1182" s="333">
        <f t="shared" si="54"/>
        <v>200</v>
      </c>
      <c r="L1182" s="534">
        <v>200</v>
      </c>
      <c r="M1182" s="540"/>
      <c r="N1182" s="247" t="e">
        <f>IF(L1182="nio",0,IF(L1182&gt;0,L1182*I1182/P1182,0))*VLOOKUP(B1182,'2-Kosten per locatie'!$A$14:$C$31,3,FALSE)</f>
        <v>#DIV/0!</v>
      </c>
      <c r="O1182" s="247">
        <f>IF(M1182&gt;0,M1182*I1182/Q1182,0)*VLOOKUP(B1182,'2-Kosten per locatie'!$A$14:$C$31,3,FALSE)</f>
        <v>0</v>
      </c>
      <c r="P1182" s="334">
        <f>IF(L1182="nio",0,IF(L1182&gt;0,VLOOKUP(F1182,'3-Productie normen'!A:O,VLOOKUP(L1182,'3-Productie normen'!$B$38:$C$48,2,FALSE),FALSE)))</f>
        <v>0</v>
      </c>
      <c r="Q1182" s="334">
        <f t="shared" si="55"/>
        <v>0</v>
      </c>
      <c r="R1182" s="335" t="str">
        <f>VLOOKUP(F1182,'3-Productie normen'!A:P,16,FALSE)</f>
        <v>V</v>
      </c>
      <c r="S1182" s="335"/>
      <c r="U1182" s="336">
        <f t="shared" si="56"/>
        <v>2912</v>
      </c>
      <c r="V1182" s="2"/>
    </row>
    <row r="1183" spans="1:22" ht="14.1" customHeight="1">
      <c r="A1183" s="75">
        <v>1183</v>
      </c>
      <c r="B1183" s="72" t="s">
        <v>50</v>
      </c>
      <c r="C1183" s="539" t="s">
        <v>267</v>
      </c>
      <c r="D1183" s="415" t="s">
        <v>70</v>
      </c>
      <c r="E1183" s="72" t="s">
        <v>633</v>
      </c>
      <c r="F1183" s="72" t="s">
        <v>97</v>
      </c>
      <c r="G1183" s="72" t="s">
        <v>1570</v>
      </c>
      <c r="H1183" s="482" t="s">
        <v>197</v>
      </c>
      <c r="I1183" s="537">
        <v>124.27</v>
      </c>
      <c r="J1183" s="526"/>
      <c r="K1183" s="333">
        <f t="shared" si="54"/>
        <v>200</v>
      </c>
      <c r="L1183" s="534">
        <v>200</v>
      </c>
      <c r="M1183" s="540"/>
      <c r="N1183" s="247" t="e">
        <f>IF(L1183="nio",0,IF(L1183&gt;0,L1183*I1183/P1183,0))*VLOOKUP(B1183,'2-Kosten per locatie'!$A$14:$C$31,3,FALSE)</f>
        <v>#DIV/0!</v>
      </c>
      <c r="O1183" s="247">
        <f>IF(M1183&gt;0,M1183*I1183/Q1183,0)*VLOOKUP(B1183,'2-Kosten per locatie'!$A$14:$C$31,3,FALSE)</f>
        <v>0</v>
      </c>
      <c r="P1183" s="334">
        <f>IF(L1183="nio",0,IF(L1183&gt;0,VLOOKUP(F1183,'3-Productie normen'!A:O,VLOOKUP(L1183,'3-Productie normen'!$B$38:$C$48,2,FALSE),FALSE)))</f>
        <v>0</v>
      </c>
      <c r="Q1183" s="334">
        <f t="shared" si="55"/>
        <v>0</v>
      </c>
      <c r="R1183" s="335" t="str">
        <f>VLOOKUP(F1183,'3-Productie normen'!A:P,16,FALSE)</f>
        <v>V</v>
      </c>
      <c r="S1183" s="335"/>
      <c r="U1183" s="336">
        <f t="shared" si="56"/>
        <v>24854</v>
      </c>
      <c r="V1183" s="2"/>
    </row>
    <row r="1184" spans="1:22" ht="14.1" customHeight="1">
      <c r="A1184" s="75">
        <v>1184</v>
      </c>
      <c r="B1184" s="72" t="s">
        <v>50</v>
      </c>
      <c r="C1184" s="539" t="s">
        <v>267</v>
      </c>
      <c r="D1184" s="415" t="s">
        <v>1571</v>
      </c>
      <c r="E1184" s="72" t="s">
        <v>633</v>
      </c>
      <c r="F1184" s="72" t="s">
        <v>97</v>
      </c>
      <c r="G1184" s="72" t="s">
        <v>1570</v>
      </c>
      <c r="H1184" s="482" t="s">
        <v>197</v>
      </c>
      <c r="I1184" s="537">
        <v>102.78</v>
      </c>
      <c r="J1184" s="526"/>
      <c r="K1184" s="333">
        <f t="shared" si="54"/>
        <v>200</v>
      </c>
      <c r="L1184" s="534">
        <v>200</v>
      </c>
      <c r="M1184" s="540"/>
      <c r="N1184" s="247" t="e">
        <f>IF(L1184="nio",0,IF(L1184&gt;0,L1184*I1184/P1184,0))*VLOOKUP(B1184,'2-Kosten per locatie'!$A$14:$C$31,3,FALSE)</f>
        <v>#DIV/0!</v>
      </c>
      <c r="O1184" s="247">
        <f>IF(M1184&gt;0,M1184*I1184/Q1184,0)*VLOOKUP(B1184,'2-Kosten per locatie'!$A$14:$C$31,3,FALSE)</f>
        <v>0</v>
      </c>
      <c r="P1184" s="334">
        <f>IF(L1184="nio",0,IF(L1184&gt;0,VLOOKUP(F1184,'3-Productie normen'!A:O,VLOOKUP(L1184,'3-Productie normen'!$B$38:$C$48,2,FALSE),FALSE)))</f>
        <v>0</v>
      </c>
      <c r="Q1184" s="334">
        <f t="shared" si="55"/>
        <v>0</v>
      </c>
      <c r="R1184" s="335" t="str">
        <f>VLOOKUP(F1184,'3-Productie normen'!A:P,16,FALSE)</f>
        <v>V</v>
      </c>
      <c r="S1184" s="335"/>
      <c r="U1184" s="336">
        <f t="shared" si="56"/>
        <v>20556</v>
      </c>
      <c r="V1184" s="2"/>
    </row>
    <row r="1185" spans="1:22" ht="14.1" customHeight="1">
      <c r="A1185" s="75">
        <v>1185</v>
      </c>
      <c r="B1185" s="72" t="s">
        <v>50</v>
      </c>
      <c r="C1185" s="539" t="s">
        <v>267</v>
      </c>
      <c r="D1185" s="415" t="s">
        <v>1572</v>
      </c>
      <c r="E1185" s="72" t="s">
        <v>100</v>
      </c>
      <c r="F1185" s="72" t="s">
        <v>100</v>
      </c>
      <c r="G1185" s="72" t="s">
        <v>1528</v>
      </c>
      <c r="H1185" s="482" t="s">
        <v>139</v>
      </c>
      <c r="I1185" s="537">
        <v>54.65</v>
      </c>
      <c r="J1185" s="526"/>
      <c r="K1185" s="333">
        <f t="shared" si="54"/>
        <v>200</v>
      </c>
      <c r="L1185" s="534">
        <v>200</v>
      </c>
      <c r="M1185" s="540"/>
      <c r="N1185" s="247" t="e">
        <f>IF(L1185="nio",0,IF(L1185&gt;0,L1185*I1185/P1185,0))*VLOOKUP(B1185,'2-Kosten per locatie'!$A$14:$C$31,3,FALSE)</f>
        <v>#DIV/0!</v>
      </c>
      <c r="O1185" s="247">
        <f>IF(M1185&gt;0,M1185*I1185/Q1185,0)*VLOOKUP(B1185,'2-Kosten per locatie'!$A$14:$C$31,3,FALSE)</f>
        <v>0</v>
      </c>
      <c r="P1185" s="334">
        <f>IF(L1185="nio",0,IF(L1185&gt;0,VLOOKUP(F1185,'3-Productie normen'!A:O,VLOOKUP(L1185,'3-Productie normen'!$B$38:$C$48,2,FALSE),FALSE)))</f>
        <v>0</v>
      </c>
      <c r="Q1185" s="334">
        <f t="shared" si="55"/>
        <v>0</v>
      </c>
      <c r="R1185" s="335" t="str">
        <f>VLOOKUP(F1185,'3-Productie normen'!A:P,16,FALSE)</f>
        <v>L</v>
      </c>
      <c r="S1185" s="335"/>
      <c r="U1185" s="336">
        <f t="shared" si="56"/>
        <v>10930</v>
      </c>
      <c r="V1185" s="2"/>
    </row>
    <row r="1186" spans="1:22" ht="14.1" customHeight="1">
      <c r="A1186" s="75">
        <v>1186</v>
      </c>
      <c r="B1186" s="72" t="s">
        <v>50</v>
      </c>
      <c r="C1186" s="539" t="s">
        <v>267</v>
      </c>
      <c r="D1186" s="415" t="s">
        <v>1573</v>
      </c>
      <c r="E1186" s="72" t="s">
        <v>100</v>
      </c>
      <c r="F1186" s="72" t="s">
        <v>100</v>
      </c>
      <c r="G1186" s="72" t="s">
        <v>1528</v>
      </c>
      <c r="H1186" s="482" t="s">
        <v>139</v>
      </c>
      <c r="I1186" s="537">
        <v>54.33</v>
      </c>
      <c r="J1186" s="526"/>
      <c r="K1186" s="333">
        <f t="shared" si="54"/>
        <v>200</v>
      </c>
      <c r="L1186" s="534">
        <v>200</v>
      </c>
      <c r="M1186" s="540"/>
      <c r="N1186" s="247" t="e">
        <f>IF(L1186="nio",0,IF(L1186&gt;0,L1186*I1186/P1186,0))*VLOOKUP(B1186,'2-Kosten per locatie'!$A$14:$C$31,3,FALSE)</f>
        <v>#DIV/0!</v>
      </c>
      <c r="O1186" s="247">
        <f>IF(M1186&gt;0,M1186*I1186/Q1186,0)*VLOOKUP(B1186,'2-Kosten per locatie'!$A$14:$C$31,3,FALSE)</f>
        <v>0</v>
      </c>
      <c r="P1186" s="334">
        <f>IF(L1186="nio",0,IF(L1186&gt;0,VLOOKUP(F1186,'3-Productie normen'!A:O,VLOOKUP(L1186,'3-Productie normen'!$B$38:$C$48,2,FALSE),FALSE)))</f>
        <v>0</v>
      </c>
      <c r="Q1186" s="334">
        <f t="shared" si="55"/>
        <v>0</v>
      </c>
      <c r="R1186" s="335" t="str">
        <f>VLOOKUP(F1186,'3-Productie normen'!A:P,16,FALSE)</f>
        <v>L</v>
      </c>
      <c r="S1186" s="335"/>
      <c r="U1186" s="336">
        <f t="shared" si="56"/>
        <v>10866</v>
      </c>
      <c r="V1186" s="2"/>
    </row>
    <row r="1187" spans="1:22" ht="14.1" customHeight="1">
      <c r="A1187" s="75">
        <v>1187</v>
      </c>
      <c r="B1187" s="72" t="s">
        <v>50</v>
      </c>
      <c r="C1187" s="539" t="s">
        <v>267</v>
      </c>
      <c r="D1187" s="415" t="s">
        <v>1574</v>
      </c>
      <c r="E1187" s="72" t="s">
        <v>100</v>
      </c>
      <c r="F1187" s="72" t="s">
        <v>100</v>
      </c>
      <c r="G1187" s="72" t="s">
        <v>1528</v>
      </c>
      <c r="H1187" s="482" t="s">
        <v>139</v>
      </c>
      <c r="I1187" s="537">
        <v>54.68</v>
      </c>
      <c r="J1187" s="526"/>
      <c r="K1187" s="333">
        <f t="shared" si="54"/>
        <v>200</v>
      </c>
      <c r="L1187" s="534">
        <v>200</v>
      </c>
      <c r="M1187" s="540"/>
      <c r="N1187" s="247" t="e">
        <f>IF(L1187="nio",0,IF(L1187&gt;0,L1187*I1187/P1187,0))*VLOOKUP(B1187,'2-Kosten per locatie'!$A$14:$C$31,3,FALSE)</f>
        <v>#DIV/0!</v>
      </c>
      <c r="O1187" s="247">
        <f>IF(M1187&gt;0,M1187*I1187/Q1187,0)*VLOOKUP(B1187,'2-Kosten per locatie'!$A$14:$C$31,3,FALSE)</f>
        <v>0</v>
      </c>
      <c r="P1187" s="334">
        <f>IF(L1187="nio",0,IF(L1187&gt;0,VLOOKUP(F1187,'3-Productie normen'!A:O,VLOOKUP(L1187,'3-Productie normen'!$B$38:$C$48,2,FALSE),FALSE)))</f>
        <v>0</v>
      </c>
      <c r="Q1187" s="334">
        <f t="shared" si="55"/>
        <v>0</v>
      </c>
      <c r="R1187" s="335" t="str">
        <f>VLOOKUP(F1187,'3-Productie normen'!A:P,16,FALSE)</f>
        <v>L</v>
      </c>
      <c r="S1187" s="335"/>
      <c r="U1187" s="336">
        <f t="shared" si="56"/>
        <v>10936</v>
      </c>
      <c r="V1187" s="2"/>
    </row>
    <row r="1188" spans="1:22" ht="14.1" customHeight="1">
      <c r="A1188" s="75">
        <v>1188</v>
      </c>
      <c r="B1188" s="72" t="s">
        <v>50</v>
      </c>
      <c r="C1188" s="539" t="s">
        <v>267</v>
      </c>
      <c r="D1188" s="415" t="s">
        <v>1575</v>
      </c>
      <c r="E1188" s="72" t="s">
        <v>100</v>
      </c>
      <c r="F1188" s="72" t="s">
        <v>100</v>
      </c>
      <c r="G1188" s="72" t="s">
        <v>1528</v>
      </c>
      <c r="H1188" s="482" t="s">
        <v>139</v>
      </c>
      <c r="I1188" s="537">
        <v>56.4</v>
      </c>
      <c r="J1188" s="526"/>
      <c r="K1188" s="333">
        <f t="shared" si="54"/>
        <v>200</v>
      </c>
      <c r="L1188" s="534">
        <v>200</v>
      </c>
      <c r="M1188" s="540"/>
      <c r="N1188" s="247" t="e">
        <f>IF(L1188="nio",0,IF(L1188&gt;0,L1188*I1188/P1188,0))*VLOOKUP(B1188,'2-Kosten per locatie'!$A$14:$C$31,3,FALSE)</f>
        <v>#DIV/0!</v>
      </c>
      <c r="O1188" s="247">
        <f>IF(M1188&gt;0,M1188*I1188/Q1188,0)*VLOOKUP(B1188,'2-Kosten per locatie'!$A$14:$C$31,3,FALSE)</f>
        <v>0</v>
      </c>
      <c r="P1188" s="334">
        <f>IF(L1188="nio",0,IF(L1188&gt;0,VLOOKUP(F1188,'3-Productie normen'!A:O,VLOOKUP(L1188,'3-Productie normen'!$B$38:$C$48,2,FALSE),FALSE)))</f>
        <v>0</v>
      </c>
      <c r="Q1188" s="334">
        <f t="shared" si="55"/>
        <v>0</v>
      </c>
      <c r="R1188" s="335" t="str">
        <f>VLOOKUP(F1188,'3-Productie normen'!A:P,16,FALSE)</f>
        <v>L</v>
      </c>
      <c r="S1188" s="335"/>
      <c r="U1188" s="336">
        <f t="shared" si="56"/>
        <v>11280</v>
      </c>
      <c r="V1188" s="2"/>
    </row>
    <row r="1189" spans="1:22" ht="14.1" customHeight="1">
      <c r="A1189" s="75">
        <v>1189</v>
      </c>
      <c r="B1189" s="72" t="s">
        <v>50</v>
      </c>
      <c r="C1189" s="539" t="s">
        <v>267</v>
      </c>
      <c r="D1189" s="415" t="s">
        <v>1576</v>
      </c>
      <c r="E1189" s="72" t="s">
        <v>100</v>
      </c>
      <c r="F1189" s="72" t="s">
        <v>100</v>
      </c>
      <c r="G1189" s="72" t="s">
        <v>237</v>
      </c>
      <c r="H1189" s="482" t="s">
        <v>238</v>
      </c>
      <c r="I1189" s="537">
        <v>56.1</v>
      </c>
      <c r="J1189" s="526"/>
      <c r="K1189" s="333">
        <f t="shared" si="54"/>
        <v>200</v>
      </c>
      <c r="L1189" s="534">
        <v>200</v>
      </c>
      <c r="M1189" s="540"/>
      <c r="N1189" s="247" t="e">
        <f>IF(L1189="nio",0,IF(L1189&gt;0,L1189*I1189/P1189,0))*VLOOKUP(B1189,'2-Kosten per locatie'!$A$14:$C$31,3,FALSE)</f>
        <v>#DIV/0!</v>
      </c>
      <c r="O1189" s="247">
        <f>IF(M1189&gt;0,M1189*I1189/Q1189,0)*VLOOKUP(B1189,'2-Kosten per locatie'!$A$14:$C$31,3,FALSE)</f>
        <v>0</v>
      </c>
      <c r="P1189" s="334">
        <f>IF(L1189="nio",0,IF(L1189&gt;0,VLOOKUP(F1189,'3-Productie normen'!A:O,VLOOKUP(L1189,'3-Productie normen'!$B$38:$C$48,2,FALSE),FALSE)))</f>
        <v>0</v>
      </c>
      <c r="Q1189" s="334">
        <f t="shared" si="55"/>
        <v>0</v>
      </c>
      <c r="R1189" s="335" t="str">
        <f>VLOOKUP(F1189,'3-Productie normen'!A:P,16,FALSE)</f>
        <v>L</v>
      </c>
      <c r="S1189" s="335"/>
      <c r="U1189" s="336">
        <f t="shared" si="56"/>
        <v>11220</v>
      </c>
      <c r="V1189" s="2"/>
    </row>
    <row r="1190" spans="1:22" ht="14.1" customHeight="1">
      <c r="A1190" s="75">
        <v>1190</v>
      </c>
      <c r="B1190" s="72" t="s">
        <v>50</v>
      </c>
      <c r="C1190" s="539" t="s">
        <v>267</v>
      </c>
      <c r="D1190" s="415" t="s">
        <v>1577</v>
      </c>
      <c r="E1190" s="72" t="s">
        <v>100</v>
      </c>
      <c r="F1190" s="72" t="s">
        <v>100</v>
      </c>
      <c r="G1190" s="72" t="s">
        <v>237</v>
      </c>
      <c r="H1190" s="482" t="s">
        <v>238</v>
      </c>
      <c r="I1190" s="537">
        <v>24.5</v>
      </c>
      <c r="J1190" s="526"/>
      <c r="K1190" s="333">
        <f t="shared" si="54"/>
        <v>200</v>
      </c>
      <c r="L1190" s="534">
        <v>200</v>
      </c>
      <c r="M1190" s="540"/>
      <c r="N1190" s="247" t="e">
        <f>IF(L1190="nio",0,IF(L1190&gt;0,L1190*I1190/P1190,0))*VLOOKUP(B1190,'2-Kosten per locatie'!$A$14:$C$31,3,FALSE)</f>
        <v>#DIV/0!</v>
      </c>
      <c r="O1190" s="247">
        <f>IF(M1190&gt;0,M1190*I1190/Q1190,0)*VLOOKUP(B1190,'2-Kosten per locatie'!$A$14:$C$31,3,FALSE)</f>
        <v>0</v>
      </c>
      <c r="P1190" s="334">
        <f>IF(L1190="nio",0,IF(L1190&gt;0,VLOOKUP(F1190,'3-Productie normen'!A:O,VLOOKUP(L1190,'3-Productie normen'!$B$38:$C$48,2,FALSE),FALSE)))</f>
        <v>0</v>
      </c>
      <c r="Q1190" s="334">
        <f t="shared" si="55"/>
        <v>0</v>
      </c>
      <c r="R1190" s="335" t="str">
        <f>VLOOKUP(F1190,'3-Productie normen'!A:P,16,FALSE)</f>
        <v>L</v>
      </c>
      <c r="S1190" s="335"/>
      <c r="U1190" s="336">
        <f t="shared" si="56"/>
        <v>4900</v>
      </c>
      <c r="V1190" s="2"/>
    </row>
    <row r="1191" spans="1:22" ht="14.1" customHeight="1">
      <c r="A1191" s="75">
        <v>1191</v>
      </c>
      <c r="B1191" s="72" t="s">
        <v>50</v>
      </c>
      <c r="C1191" s="539" t="s">
        <v>267</v>
      </c>
      <c r="D1191" s="415" t="s">
        <v>1578</v>
      </c>
      <c r="E1191" s="72" t="s">
        <v>100</v>
      </c>
      <c r="F1191" s="72" t="s">
        <v>100</v>
      </c>
      <c r="G1191" s="72" t="s">
        <v>237</v>
      </c>
      <c r="H1191" s="482" t="s">
        <v>238</v>
      </c>
      <c r="I1191" s="537">
        <v>24.5</v>
      </c>
      <c r="J1191" s="526"/>
      <c r="K1191" s="333">
        <f t="shared" si="54"/>
        <v>200</v>
      </c>
      <c r="L1191" s="534">
        <v>200</v>
      </c>
      <c r="M1191" s="540"/>
      <c r="N1191" s="247" t="e">
        <f>IF(L1191="nio",0,IF(L1191&gt;0,L1191*I1191/P1191,0))*VLOOKUP(B1191,'2-Kosten per locatie'!$A$14:$C$31,3,FALSE)</f>
        <v>#DIV/0!</v>
      </c>
      <c r="O1191" s="247">
        <f>IF(M1191&gt;0,M1191*I1191/Q1191,0)*VLOOKUP(B1191,'2-Kosten per locatie'!$A$14:$C$31,3,FALSE)</f>
        <v>0</v>
      </c>
      <c r="P1191" s="334">
        <f>IF(L1191="nio",0,IF(L1191&gt;0,VLOOKUP(F1191,'3-Productie normen'!A:O,VLOOKUP(L1191,'3-Productie normen'!$B$38:$C$48,2,FALSE),FALSE)))</f>
        <v>0</v>
      </c>
      <c r="Q1191" s="334">
        <f t="shared" si="55"/>
        <v>0</v>
      </c>
      <c r="R1191" s="335" t="str">
        <f>VLOOKUP(F1191,'3-Productie normen'!A:P,16,FALSE)</f>
        <v>L</v>
      </c>
      <c r="S1191" s="335"/>
      <c r="U1191" s="336">
        <f t="shared" si="56"/>
        <v>4900</v>
      </c>
      <c r="V1191" s="2"/>
    </row>
    <row r="1192" spans="1:22" ht="14.1" customHeight="1">
      <c r="A1192" s="75">
        <v>1192</v>
      </c>
      <c r="B1192" s="72" t="s">
        <v>50</v>
      </c>
      <c r="C1192" s="539" t="s">
        <v>267</v>
      </c>
      <c r="D1192" s="415" t="s">
        <v>1579</v>
      </c>
      <c r="E1192" s="72" t="s">
        <v>1533</v>
      </c>
      <c r="F1192" s="488" t="s">
        <v>110</v>
      </c>
      <c r="G1192" s="72" t="s">
        <v>237</v>
      </c>
      <c r="H1192" s="482" t="s">
        <v>238</v>
      </c>
      <c r="I1192" s="537">
        <v>24.5</v>
      </c>
      <c r="J1192" s="526"/>
      <c r="K1192" s="333">
        <f t="shared" si="54"/>
        <v>200</v>
      </c>
      <c r="L1192" s="534">
        <v>200</v>
      </c>
      <c r="M1192" s="540"/>
      <c r="N1192" s="247" t="e">
        <f>IF(L1192="nio",0,IF(L1192&gt;0,L1192*I1192/P1192,0))*VLOOKUP(B1192,'2-Kosten per locatie'!$A$14:$C$31,3,FALSE)</f>
        <v>#DIV/0!</v>
      </c>
      <c r="O1192" s="247">
        <f>IF(M1192&gt;0,M1192*I1192/Q1192,0)*VLOOKUP(B1192,'2-Kosten per locatie'!$A$14:$C$31,3,FALSE)</f>
        <v>0</v>
      </c>
      <c r="P1192" s="334">
        <f>IF(L1192="nio",0,IF(L1192&gt;0,VLOOKUP(F1192,'3-Productie normen'!A:O,VLOOKUP(L1192,'3-Productie normen'!$B$38:$C$48,2,FALSE),FALSE)))</f>
        <v>0</v>
      </c>
      <c r="Q1192" s="334">
        <f t="shared" si="55"/>
        <v>0</v>
      </c>
      <c r="R1192" s="335" t="str">
        <f>VLOOKUP(F1192,'3-Productie normen'!A:P,16,FALSE)</f>
        <v>B</v>
      </c>
      <c r="S1192" s="335"/>
      <c r="U1192" s="336">
        <f t="shared" si="56"/>
        <v>4900</v>
      </c>
      <c r="V1192" s="2"/>
    </row>
    <row r="1193" spans="1:22" ht="14.1" customHeight="1">
      <c r="A1193" s="75">
        <v>1193</v>
      </c>
      <c r="B1193" s="72" t="s">
        <v>50</v>
      </c>
      <c r="C1193" s="539" t="s">
        <v>267</v>
      </c>
      <c r="D1193" s="415" t="s">
        <v>1580</v>
      </c>
      <c r="E1193" s="72" t="s">
        <v>887</v>
      </c>
      <c r="F1193" s="72" t="s">
        <v>88</v>
      </c>
      <c r="G1193" s="72" t="s">
        <v>237</v>
      </c>
      <c r="H1193" s="482" t="s">
        <v>238</v>
      </c>
      <c r="I1193" s="537">
        <v>24.5</v>
      </c>
      <c r="J1193" s="526"/>
      <c r="K1193" s="333">
        <f t="shared" si="54"/>
        <v>120</v>
      </c>
      <c r="L1193" s="534">
        <v>120</v>
      </c>
      <c r="M1193" s="540"/>
      <c r="N1193" s="247" t="e">
        <f>IF(L1193="nio",0,IF(L1193&gt;0,L1193*I1193/P1193,0))*VLOOKUP(B1193,'2-Kosten per locatie'!$A$14:$C$31,3,FALSE)</f>
        <v>#DIV/0!</v>
      </c>
      <c r="O1193" s="247">
        <f>IF(M1193&gt;0,M1193*I1193/Q1193,0)*VLOOKUP(B1193,'2-Kosten per locatie'!$A$14:$C$31,3,FALSE)</f>
        <v>0</v>
      </c>
      <c r="P1193" s="334">
        <f>IF(L1193="nio",0,IF(L1193&gt;0,VLOOKUP(F1193,'3-Productie normen'!A:O,VLOOKUP(L1193,'3-Productie normen'!$B$38:$C$48,2,FALSE),FALSE)))</f>
        <v>0</v>
      </c>
      <c r="Q1193" s="334">
        <f t="shared" si="55"/>
        <v>0</v>
      </c>
      <c r="R1193" s="335" t="str">
        <f>VLOOKUP(F1193,'3-Productie normen'!A:P,16,FALSE)</f>
        <v>B</v>
      </c>
      <c r="S1193" s="335"/>
      <c r="U1193" s="336">
        <f t="shared" si="56"/>
        <v>2940</v>
      </c>
      <c r="V1193" s="2"/>
    </row>
    <row r="1194" spans="1:22" ht="14.1" customHeight="1">
      <c r="A1194" s="75">
        <v>1194</v>
      </c>
      <c r="B1194" s="72" t="s">
        <v>50</v>
      </c>
      <c r="C1194" s="539" t="s">
        <v>267</v>
      </c>
      <c r="D1194" s="415" t="s">
        <v>1581</v>
      </c>
      <c r="E1194" s="72" t="s">
        <v>100</v>
      </c>
      <c r="F1194" s="72" t="s">
        <v>100</v>
      </c>
      <c r="G1194" s="72" t="s">
        <v>1570</v>
      </c>
      <c r="H1194" s="482" t="s">
        <v>197</v>
      </c>
      <c r="I1194" s="537">
        <v>186.88</v>
      </c>
      <c r="J1194" s="526"/>
      <c r="K1194" s="333">
        <f t="shared" si="54"/>
        <v>200</v>
      </c>
      <c r="L1194" s="534">
        <v>200</v>
      </c>
      <c r="M1194" s="540"/>
      <c r="N1194" s="247" t="e">
        <f>IF(L1194="nio",0,IF(L1194&gt;0,L1194*I1194/P1194,0))*VLOOKUP(B1194,'2-Kosten per locatie'!$A$14:$C$31,3,FALSE)</f>
        <v>#DIV/0!</v>
      </c>
      <c r="O1194" s="247">
        <f>IF(M1194&gt;0,M1194*I1194/Q1194,0)*VLOOKUP(B1194,'2-Kosten per locatie'!$A$14:$C$31,3,FALSE)</f>
        <v>0</v>
      </c>
      <c r="P1194" s="334">
        <f>IF(L1194="nio",0,IF(L1194&gt;0,VLOOKUP(F1194,'3-Productie normen'!A:O,VLOOKUP(L1194,'3-Productie normen'!$B$38:$C$48,2,FALSE),FALSE)))</f>
        <v>0</v>
      </c>
      <c r="Q1194" s="334">
        <f t="shared" si="55"/>
        <v>0</v>
      </c>
      <c r="R1194" s="335" t="str">
        <f>VLOOKUP(F1194,'3-Productie normen'!A:P,16,FALSE)</f>
        <v>L</v>
      </c>
      <c r="S1194" s="335"/>
      <c r="U1194" s="336">
        <f t="shared" si="56"/>
        <v>37376</v>
      </c>
      <c r="V1194" s="2"/>
    </row>
    <row r="1195" spans="1:22" ht="14.1" customHeight="1">
      <c r="A1195" s="75">
        <v>1195</v>
      </c>
      <c r="B1195" s="72" t="s">
        <v>50</v>
      </c>
      <c r="C1195" s="539" t="s">
        <v>267</v>
      </c>
      <c r="D1195" s="415" t="s">
        <v>1582</v>
      </c>
      <c r="E1195" s="72" t="s">
        <v>100</v>
      </c>
      <c r="F1195" s="72" t="s">
        <v>100</v>
      </c>
      <c r="G1195" s="72" t="s">
        <v>1512</v>
      </c>
      <c r="H1195" s="482" t="s">
        <v>197</v>
      </c>
      <c r="I1195" s="537">
        <v>58.65</v>
      </c>
      <c r="J1195" s="526"/>
      <c r="K1195" s="333">
        <f t="shared" si="54"/>
        <v>200</v>
      </c>
      <c r="L1195" s="534">
        <v>200</v>
      </c>
      <c r="M1195" s="540"/>
      <c r="N1195" s="247" t="e">
        <f>IF(L1195="nio",0,IF(L1195&gt;0,L1195*I1195/P1195,0))*VLOOKUP(B1195,'2-Kosten per locatie'!$A$14:$C$31,3,FALSE)</f>
        <v>#DIV/0!</v>
      </c>
      <c r="O1195" s="247">
        <f>IF(M1195&gt;0,M1195*I1195/Q1195,0)*VLOOKUP(B1195,'2-Kosten per locatie'!$A$14:$C$31,3,FALSE)</f>
        <v>0</v>
      </c>
      <c r="P1195" s="334">
        <f>IF(L1195="nio",0,IF(L1195&gt;0,VLOOKUP(F1195,'3-Productie normen'!A:O,VLOOKUP(L1195,'3-Productie normen'!$B$38:$C$48,2,FALSE),FALSE)))</f>
        <v>0</v>
      </c>
      <c r="Q1195" s="334">
        <f t="shared" si="55"/>
        <v>0</v>
      </c>
      <c r="R1195" s="335" t="str">
        <f>VLOOKUP(F1195,'3-Productie normen'!A:P,16,FALSE)</f>
        <v>L</v>
      </c>
      <c r="S1195" s="335"/>
      <c r="U1195" s="336">
        <f t="shared" si="56"/>
        <v>11730</v>
      </c>
      <c r="V1195" s="2"/>
    </row>
    <row r="1196" spans="1:22" ht="14.1" customHeight="1">
      <c r="A1196" s="75">
        <v>1196</v>
      </c>
      <c r="B1196" s="72" t="s">
        <v>50</v>
      </c>
      <c r="C1196" s="539" t="s">
        <v>267</v>
      </c>
      <c r="D1196" s="415"/>
      <c r="E1196" s="72" t="s">
        <v>1583</v>
      </c>
      <c r="F1196" s="300" t="s">
        <v>111</v>
      </c>
      <c r="G1196" s="72"/>
      <c r="H1196" s="482" t="s">
        <v>197</v>
      </c>
      <c r="I1196" s="537">
        <v>4.0999999999999996</v>
      </c>
      <c r="J1196" s="526"/>
      <c r="K1196" s="333">
        <f t="shared" si="54"/>
        <v>0</v>
      </c>
      <c r="L1196" s="534" t="s">
        <v>148</v>
      </c>
      <c r="M1196" s="540"/>
      <c r="N1196" s="247">
        <f>IF(L1196="nio",0,IF(L1196&gt;0,L1196*I1196/P1196,0))*VLOOKUP(B1196,'2-Kosten per locatie'!$A$14:$C$31,3,FALSE)</f>
        <v>0</v>
      </c>
      <c r="O1196" s="247">
        <f>IF(M1196&gt;0,M1196*I1196/Q1196,0)*VLOOKUP(B1196,'2-Kosten per locatie'!$A$14:$C$31,3,FALSE)</f>
        <v>0</v>
      </c>
      <c r="P1196" s="334">
        <f>IF(L1196="nio",0,IF(L1196&gt;0,VLOOKUP(F1196,'3-Productie normen'!A:O,VLOOKUP(L1196,'3-Productie normen'!$B$38:$C$48,2,FALSE),FALSE)))</f>
        <v>0</v>
      </c>
      <c r="Q1196" s="334">
        <f t="shared" si="55"/>
        <v>0</v>
      </c>
      <c r="R1196" s="335" t="str">
        <f>VLOOKUP(F1196,'3-Productie normen'!A:P,16,FALSE)</f>
        <v>nvt</v>
      </c>
      <c r="S1196" s="335"/>
      <c r="U1196" s="336">
        <f t="shared" si="56"/>
        <v>0</v>
      </c>
      <c r="V1196" s="2"/>
    </row>
    <row r="1197" spans="1:22" ht="14.1" customHeight="1">
      <c r="A1197" s="75">
        <v>1197</v>
      </c>
      <c r="B1197" s="72" t="s">
        <v>50</v>
      </c>
      <c r="C1197" s="539" t="s">
        <v>267</v>
      </c>
      <c r="D1197" s="415" t="s">
        <v>1584</v>
      </c>
      <c r="E1197" s="72" t="s">
        <v>1585</v>
      </c>
      <c r="F1197" s="300" t="s">
        <v>111</v>
      </c>
      <c r="G1197" s="72"/>
      <c r="H1197" s="482" t="s">
        <v>197</v>
      </c>
      <c r="I1197" s="537">
        <v>37.799999999999997</v>
      </c>
      <c r="J1197" s="526"/>
      <c r="K1197" s="333">
        <f t="shared" si="54"/>
        <v>0</v>
      </c>
      <c r="L1197" s="534" t="s">
        <v>148</v>
      </c>
      <c r="M1197" s="540"/>
      <c r="N1197" s="247">
        <f>IF(L1197="nio",0,IF(L1197&gt;0,L1197*I1197/P1197,0))*VLOOKUP(B1197,'2-Kosten per locatie'!$A$14:$C$31,3,FALSE)</f>
        <v>0</v>
      </c>
      <c r="O1197" s="247">
        <f>IF(M1197&gt;0,M1197*I1197/Q1197,0)*VLOOKUP(B1197,'2-Kosten per locatie'!$A$14:$C$31,3,FALSE)</f>
        <v>0</v>
      </c>
      <c r="P1197" s="334">
        <f>IF(L1197="nio",0,IF(L1197&gt;0,VLOOKUP(F1197,'3-Productie normen'!A:O,VLOOKUP(L1197,'3-Productie normen'!$B$38:$C$48,2,FALSE),FALSE)))</f>
        <v>0</v>
      </c>
      <c r="Q1197" s="334">
        <f t="shared" si="55"/>
        <v>0</v>
      </c>
      <c r="R1197" s="335" t="str">
        <f>VLOOKUP(F1197,'3-Productie normen'!A:P,16,FALSE)</f>
        <v>nvt</v>
      </c>
      <c r="S1197" s="335"/>
      <c r="U1197" s="336">
        <f t="shared" si="56"/>
        <v>0</v>
      </c>
      <c r="V1197" s="2"/>
    </row>
    <row r="1198" spans="1:22" ht="14.1" customHeight="1">
      <c r="A1198" s="75">
        <v>1198</v>
      </c>
      <c r="B1198" s="72" t="s">
        <v>50</v>
      </c>
      <c r="C1198" s="539" t="s">
        <v>267</v>
      </c>
      <c r="D1198" s="415" t="s">
        <v>1586</v>
      </c>
      <c r="E1198" s="72" t="s">
        <v>1583</v>
      </c>
      <c r="F1198" s="300" t="s">
        <v>111</v>
      </c>
      <c r="G1198" s="72"/>
      <c r="H1198" s="482" t="s">
        <v>197</v>
      </c>
      <c r="I1198" s="537">
        <v>37.799999999999997</v>
      </c>
      <c r="J1198" s="526"/>
      <c r="K1198" s="333">
        <f t="shared" si="54"/>
        <v>0</v>
      </c>
      <c r="L1198" s="534" t="s">
        <v>148</v>
      </c>
      <c r="M1198" s="540"/>
      <c r="N1198" s="247">
        <f>IF(L1198="nio",0,IF(L1198&gt;0,L1198*I1198/P1198,0))*VLOOKUP(B1198,'2-Kosten per locatie'!$A$14:$C$31,3,FALSE)</f>
        <v>0</v>
      </c>
      <c r="O1198" s="247">
        <f>IF(M1198&gt;0,M1198*I1198/Q1198,0)*VLOOKUP(B1198,'2-Kosten per locatie'!$A$14:$C$31,3,FALSE)</f>
        <v>0</v>
      </c>
      <c r="P1198" s="334">
        <f>IF(L1198="nio",0,IF(L1198&gt;0,VLOOKUP(F1198,'3-Productie normen'!A:O,VLOOKUP(L1198,'3-Productie normen'!$B$38:$C$48,2,FALSE),FALSE)))</f>
        <v>0</v>
      </c>
      <c r="Q1198" s="334">
        <f t="shared" si="55"/>
        <v>0</v>
      </c>
      <c r="R1198" s="335" t="str">
        <f>VLOOKUP(F1198,'3-Productie normen'!A:P,16,FALSE)</f>
        <v>nvt</v>
      </c>
      <c r="S1198" s="335"/>
      <c r="U1198" s="336">
        <f t="shared" si="56"/>
        <v>0</v>
      </c>
      <c r="V1198" s="2"/>
    </row>
    <row r="1199" spans="1:22" ht="14.1" customHeight="1">
      <c r="A1199" s="75">
        <v>1199</v>
      </c>
      <c r="B1199" s="72" t="s">
        <v>50</v>
      </c>
      <c r="C1199" s="539" t="s">
        <v>267</v>
      </c>
      <c r="D1199" s="415" t="s">
        <v>1587</v>
      </c>
      <c r="E1199" s="72" t="s">
        <v>1588</v>
      </c>
      <c r="F1199" s="300" t="s">
        <v>103</v>
      </c>
      <c r="G1199" s="72"/>
      <c r="H1199" s="482" t="s">
        <v>197</v>
      </c>
      <c r="I1199" s="537">
        <v>251.86</v>
      </c>
      <c r="J1199" s="526"/>
      <c r="K1199" s="333">
        <f t="shared" si="54"/>
        <v>200</v>
      </c>
      <c r="L1199" s="534">
        <v>200</v>
      </c>
      <c r="M1199" s="540"/>
      <c r="N1199" s="247" t="e">
        <f>IF(L1199="nio",0,IF(L1199&gt;0,L1199*I1199/P1199,0))*VLOOKUP(B1199,'2-Kosten per locatie'!$A$14:$C$31,3,FALSE)</f>
        <v>#DIV/0!</v>
      </c>
      <c r="O1199" s="247">
        <f>IF(M1199&gt;0,M1199*I1199/Q1199,0)*VLOOKUP(B1199,'2-Kosten per locatie'!$A$14:$C$31,3,FALSE)</f>
        <v>0</v>
      </c>
      <c r="P1199" s="334">
        <f>IF(L1199="nio",0,IF(L1199&gt;0,VLOOKUP(F1199,'3-Productie normen'!A:O,VLOOKUP(L1199,'3-Productie normen'!$B$38:$C$48,2,FALSE),FALSE)))</f>
        <v>0</v>
      </c>
      <c r="Q1199" s="334">
        <f t="shared" si="55"/>
        <v>0</v>
      </c>
      <c r="R1199" s="335" t="str">
        <f>VLOOKUP(F1199,'3-Productie normen'!A:P,16,FALSE)</f>
        <v>L</v>
      </c>
      <c r="S1199" s="335"/>
      <c r="U1199" s="336">
        <f t="shared" si="56"/>
        <v>50372</v>
      </c>
      <c r="V1199" s="2"/>
    </row>
    <row r="1200" spans="1:22" ht="14.1" customHeight="1">
      <c r="A1200" s="75">
        <v>1200</v>
      </c>
      <c r="B1200" s="72" t="s">
        <v>50</v>
      </c>
      <c r="C1200" s="539" t="s">
        <v>267</v>
      </c>
      <c r="D1200" s="415" t="s">
        <v>1589</v>
      </c>
      <c r="E1200" s="72" t="s">
        <v>100</v>
      </c>
      <c r="F1200" s="72" t="s">
        <v>100</v>
      </c>
      <c r="G1200" s="72" t="s">
        <v>1528</v>
      </c>
      <c r="H1200" s="482" t="s">
        <v>139</v>
      </c>
      <c r="I1200" s="537">
        <v>15</v>
      </c>
      <c r="J1200" s="526"/>
      <c r="K1200" s="333">
        <f t="shared" si="54"/>
        <v>12</v>
      </c>
      <c r="L1200" s="534">
        <v>12</v>
      </c>
      <c r="M1200" s="540"/>
      <c r="N1200" s="247" t="e">
        <f>IF(L1200="nio",0,IF(L1200&gt;0,L1200*I1200/P1200,0))*VLOOKUP(B1200,'2-Kosten per locatie'!$A$14:$C$31,3,FALSE)</f>
        <v>#DIV/0!</v>
      </c>
      <c r="O1200" s="247">
        <f>IF(M1200&gt;0,M1200*I1200/Q1200,0)*VLOOKUP(B1200,'2-Kosten per locatie'!$A$14:$C$31,3,FALSE)</f>
        <v>0</v>
      </c>
      <c r="P1200" s="334">
        <f>IF(L1200="nio",0,IF(L1200&gt;0,VLOOKUP(F1200,'3-Productie normen'!A:O,VLOOKUP(L1200,'3-Productie normen'!$B$38:$C$48,2,FALSE),FALSE)))</f>
        <v>0</v>
      </c>
      <c r="Q1200" s="334">
        <f t="shared" si="55"/>
        <v>0</v>
      </c>
      <c r="R1200" s="335" t="str">
        <f>VLOOKUP(F1200,'3-Productie normen'!A:P,16,FALSE)</f>
        <v>L</v>
      </c>
      <c r="S1200" s="335"/>
      <c r="U1200" s="336">
        <f t="shared" si="56"/>
        <v>180</v>
      </c>
      <c r="V1200" s="2"/>
    </row>
    <row r="1201" spans="1:22" ht="14.1" customHeight="1">
      <c r="A1201" s="75">
        <v>1201</v>
      </c>
      <c r="B1201" s="72" t="s">
        <v>50</v>
      </c>
      <c r="C1201" s="539" t="s">
        <v>267</v>
      </c>
      <c r="D1201" s="415" t="s">
        <v>1590</v>
      </c>
      <c r="E1201" s="72" t="s">
        <v>1583</v>
      </c>
      <c r="F1201" s="300" t="s">
        <v>111</v>
      </c>
      <c r="G1201" s="72"/>
      <c r="H1201" s="482" t="s">
        <v>197</v>
      </c>
      <c r="I1201" s="537">
        <v>20.7</v>
      </c>
      <c r="J1201" s="526"/>
      <c r="K1201" s="333">
        <f t="shared" si="54"/>
        <v>0</v>
      </c>
      <c r="L1201" s="534" t="s">
        <v>148</v>
      </c>
      <c r="M1201" s="540"/>
      <c r="N1201" s="247">
        <f>IF(L1201="nio",0,IF(L1201&gt;0,L1201*I1201/P1201,0))*VLOOKUP(B1201,'2-Kosten per locatie'!$A$14:$C$31,3,FALSE)</f>
        <v>0</v>
      </c>
      <c r="O1201" s="247">
        <f>IF(M1201&gt;0,M1201*I1201/Q1201,0)*VLOOKUP(B1201,'2-Kosten per locatie'!$A$14:$C$31,3,FALSE)</f>
        <v>0</v>
      </c>
      <c r="P1201" s="334">
        <f>IF(L1201="nio",0,IF(L1201&gt;0,VLOOKUP(F1201,'3-Productie normen'!A:O,VLOOKUP(L1201,'3-Productie normen'!$B$38:$C$48,2,FALSE),FALSE)))</f>
        <v>0</v>
      </c>
      <c r="Q1201" s="334">
        <f t="shared" si="55"/>
        <v>0</v>
      </c>
      <c r="R1201" s="335" t="str">
        <f>VLOOKUP(F1201,'3-Productie normen'!A:P,16,FALSE)</f>
        <v>nvt</v>
      </c>
      <c r="S1201" s="335"/>
      <c r="U1201" s="336">
        <f t="shared" si="56"/>
        <v>0</v>
      </c>
      <c r="V1201" s="2"/>
    </row>
    <row r="1202" spans="1:22" ht="14.1" customHeight="1">
      <c r="A1202" s="75">
        <v>1202</v>
      </c>
      <c r="B1202" s="72" t="s">
        <v>50</v>
      </c>
      <c r="C1202" s="539" t="s">
        <v>267</v>
      </c>
      <c r="D1202" s="415" t="s">
        <v>1591</v>
      </c>
      <c r="E1202" s="72" t="s">
        <v>1588</v>
      </c>
      <c r="F1202" s="72" t="s">
        <v>100</v>
      </c>
      <c r="G1202" s="72" t="s">
        <v>1528</v>
      </c>
      <c r="H1202" s="482" t="s">
        <v>139</v>
      </c>
      <c r="I1202" s="537">
        <v>79</v>
      </c>
      <c r="J1202" s="526"/>
      <c r="K1202" s="333">
        <f t="shared" si="54"/>
        <v>200</v>
      </c>
      <c r="L1202" s="534">
        <v>200</v>
      </c>
      <c r="M1202" s="540"/>
      <c r="N1202" s="247" t="e">
        <f>IF(L1202="nio",0,IF(L1202&gt;0,L1202*I1202/P1202,0))*VLOOKUP(B1202,'2-Kosten per locatie'!$A$14:$C$31,3,FALSE)</f>
        <v>#DIV/0!</v>
      </c>
      <c r="O1202" s="247">
        <f>IF(M1202&gt;0,M1202*I1202/Q1202,0)*VLOOKUP(B1202,'2-Kosten per locatie'!$A$14:$C$31,3,FALSE)</f>
        <v>0</v>
      </c>
      <c r="P1202" s="334">
        <f>IF(L1202="nio",0,IF(L1202&gt;0,VLOOKUP(F1202,'3-Productie normen'!A:O,VLOOKUP(L1202,'3-Productie normen'!$B$38:$C$48,2,FALSE),FALSE)))</f>
        <v>0</v>
      </c>
      <c r="Q1202" s="334">
        <f t="shared" si="55"/>
        <v>0</v>
      </c>
      <c r="R1202" s="335" t="str">
        <f>VLOOKUP(F1202,'3-Productie normen'!A:P,16,FALSE)</f>
        <v>L</v>
      </c>
      <c r="S1202" s="335"/>
      <c r="U1202" s="336">
        <f t="shared" si="56"/>
        <v>15800</v>
      </c>
      <c r="V1202" s="2"/>
    </row>
    <row r="1203" spans="1:22" ht="14.1" customHeight="1">
      <c r="A1203" s="75">
        <v>1203</v>
      </c>
      <c r="B1203" s="72" t="s">
        <v>50</v>
      </c>
      <c r="C1203" s="539" t="s">
        <v>267</v>
      </c>
      <c r="D1203" s="415" t="s">
        <v>1592</v>
      </c>
      <c r="E1203" s="72" t="s">
        <v>887</v>
      </c>
      <c r="F1203" s="72" t="s">
        <v>88</v>
      </c>
      <c r="G1203" s="72" t="s">
        <v>1528</v>
      </c>
      <c r="H1203" s="482" t="s">
        <v>139</v>
      </c>
      <c r="I1203" s="537">
        <v>13.35</v>
      </c>
      <c r="J1203" s="526"/>
      <c r="K1203" s="333">
        <f t="shared" si="54"/>
        <v>120</v>
      </c>
      <c r="L1203" s="534">
        <v>120</v>
      </c>
      <c r="M1203" s="540"/>
      <c r="N1203" s="247" t="e">
        <f>IF(L1203="nio",0,IF(L1203&gt;0,L1203*I1203/P1203,0))*VLOOKUP(B1203,'2-Kosten per locatie'!$A$14:$C$31,3,FALSE)</f>
        <v>#DIV/0!</v>
      </c>
      <c r="O1203" s="247">
        <f>IF(M1203&gt;0,M1203*I1203/Q1203,0)*VLOOKUP(B1203,'2-Kosten per locatie'!$A$14:$C$31,3,FALSE)</f>
        <v>0</v>
      </c>
      <c r="P1203" s="334">
        <f>IF(L1203="nio",0,IF(L1203&gt;0,VLOOKUP(F1203,'3-Productie normen'!A:O,VLOOKUP(L1203,'3-Productie normen'!$B$38:$C$48,2,FALSE),FALSE)))</f>
        <v>0</v>
      </c>
      <c r="Q1203" s="334">
        <f t="shared" si="55"/>
        <v>0</v>
      </c>
      <c r="R1203" s="335" t="str">
        <f>VLOOKUP(F1203,'3-Productie normen'!A:P,16,FALSE)</f>
        <v>B</v>
      </c>
      <c r="S1203" s="335"/>
      <c r="U1203" s="336">
        <f t="shared" si="56"/>
        <v>1602</v>
      </c>
      <c r="V1203" s="2"/>
    </row>
    <row r="1204" spans="1:22" ht="14.1" customHeight="1">
      <c r="A1204" s="75">
        <v>1204</v>
      </c>
      <c r="B1204" s="72" t="s">
        <v>50</v>
      </c>
      <c r="C1204" s="539" t="s">
        <v>267</v>
      </c>
      <c r="D1204" s="415" t="s">
        <v>1593</v>
      </c>
      <c r="E1204" s="72" t="s">
        <v>1594</v>
      </c>
      <c r="F1204" s="300" t="s">
        <v>111</v>
      </c>
      <c r="G1204" s="72"/>
      <c r="H1204" s="482" t="s">
        <v>197</v>
      </c>
      <c r="I1204" s="537">
        <v>12.3</v>
      </c>
      <c r="J1204" s="526"/>
      <c r="K1204" s="333">
        <f t="shared" si="54"/>
        <v>0</v>
      </c>
      <c r="L1204" s="534" t="s">
        <v>148</v>
      </c>
      <c r="M1204" s="540"/>
      <c r="N1204" s="247">
        <f>IF(L1204="nio",0,IF(L1204&gt;0,L1204*I1204/P1204,0))*VLOOKUP(B1204,'2-Kosten per locatie'!$A$14:$C$31,3,FALSE)</f>
        <v>0</v>
      </c>
      <c r="O1204" s="247">
        <f>IF(M1204&gt;0,M1204*I1204/Q1204,0)*VLOOKUP(B1204,'2-Kosten per locatie'!$A$14:$C$31,3,FALSE)</f>
        <v>0</v>
      </c>
      <c r="P1204" s="334">
        <f>IF(L1204="nio",0,IF(L1204&gt;0,VLOOKUP(F1204,'3-Productie normen'!A:O,VLOOKUP(L1204,'3-Productie normen'!$B$38:$C$48,2,FALSE),FALSE)))</f>
        <v>0</v>
      </c>
      <c r="Q1204" s="334">
        <f t="shared" si="55"/>
        <v>0</v>
      </c>
      <c r="R1204" s="335" t="str">
        <f>VLOOKUP(F1204,'3-Productie normen'!A:P,16,FALSE)</f>
        <v>nvt</v>
      </c>
      <c r="S1204" s="335"/>
      <c r="U1204" s="336">
        <f t="shared" si="56"/>
        <v>0</v>
      </c>
      <c r="V1204" s="2"/>
    </row>
    <row r="1205" spans="1:22" ht="14.1" customHeight="1">
      <c r="A1205" s="75">
        <v>1205</v>
      </c>
      <c r="B1205" s="72" t="s">
        <v>50</v>
      </c>
      <c r="C1205" s="539" t="s">
        <v>267</v>
      </c>
      <c r="D1205" s="415" t="s">
        <v>1595</v>
      </c>
      <c r="E1205" s="72" t="s">
        <v>887</v>
      </c>
      <c r="F1205" s="72" t="s">
        <v>88</v>
      </c>
      <c r="G1205" s="72" t="s">
        <v>237</v>
      </c>
      <c r="H1205" s="482" t="s">
        <v>238</v>
      </c>
      <c r="I1205" s="537">
        <v>25.4</v>
      </c>
      <c r="J1205" s="526"/>
      <c r="K1205" s="333">
        <f t="shared" si="54"/>
        <v>120</v>
      </c>
      <c r="L1205" s="534">
        <v>120</v>
      </c>
      <c r="M1205" s="540"/>
      <c r="N1205" s="247" t="e">
        <f>IF(L1205="nio",0,IF(L1205&gt;0,L1205*I1205/P1205,0))*VLOOKUP(B1205,'2-Kosten per locatie'!$A$14:$C$31,3,FALSE)</f>
        <v>#DIV/0!</v>
      </c>
      <c r="O1205" s="247">
        <f>IF(M1205&gt;0,M1205*I1205/Q1205,0)*VLOOKUP(B1205,'2-Kosten per locatie'!$A$14:$C$31,3,FALSE)</f>
        <v>0</v>
      </c>
      <c r="P1205" s="334">
        <f>IF(L1205="nio",0,IF(L1205&gt;0,VLOOKUP(F1205,'3-Productie normen'!A:O,VLOOKUP(L1205,'3-Productie normen'!$B$38:$C$48,2,FALSE),FALSE)))</f>
        <v>0</v>
      </c>
      <c r="Q1205" s="334">
        <f t="shared" si="55"/>
        <v>0</v>
      </c>
      <c r="R1205" s="335" t="str">
        <f>VLOOKUP(F1205,'3-Productie normen'!A:P,16,FALSE)</f>
        <v>B</v>
      </c>
      <c r="S1205" s="335"/>
      <c r="U1205" s="336">
        <f t="shared" si="56"/>
        <v>3048</v>
      </c>
      <c r="V1205" s="2"/>
    </row>
    <row r="1206" spans="1:22" ht="14.1" customHeight="1">
      <c r="A1206" s="75">
        <v>1206</v>
      </c>
      <c r="B1206" s="72" t="s">
        <v>50</v>
      </c>
      <c r="C1206" s="539" t="s">
        <v>267</v>
      </c>
      <c r="D1206" s="415" t="s">
        <v>1596</v>
      </c>
      <c r="E1206" s="72" t="s">
        <v>1533</v>
      </c>
      <c r="F1206" s="488" t="s">
        <v>110</v>
      </c>
      <c r="G1206" s="72" t="s">
        <v>1528</v>
      </c>
      <c r="H1206" s="482" t="s">
        <v>139</v>
      </c>
      <c r="I1206" s="537">
        <v>17.149999999999999</v>
      </c>
      <c r="J1206" s="526"/>
      <c r="K1206" s="333">
        <f t="shared" si="54"/>
        <v>200</v>
      </c>
      <c r="L1206" s="534">
        <v>200</v>
      </c>
      <c r="M1206" s="540"/>
      <c r="N1206" s="247" t="e">
        <f>IF(L1206="nio",0,IF(L1206&gt;0,L1206*I1206/P1206,0))*VLOOKUP(B1206,'2-Kosten per locatie'!$A$14:$C$31,3,FALSE)</f>
        <v>#DIV/0!</v>
      </c>
      <c r="O1206" s="247">
        <f>IF(M1206&gt;0,M1206*I1206/Q1206,0)*VLOOKUP(B1206,'2-Kosten per locatie'!$A$14:$C$31,3,FALSE)</f>
        <v>0</v>
      </c>
      <c r="P1206" s="334">
        <f>IF(L1206="nio",0,IF(L1206&gt;0,VLOOKUP(F1206,'3-Productie normen'!A:O,VLOOKUP(L1206,'3-Productie normen'!$B$38:$C$48,2,FALSE),FALSE)))</f>
        <v>0</v>
      </c>
      <c r="Q1206" s="334">
        <f t="shared" si="55"/>
        <v>0</v>
      </c>
      <c r="R1206" s="335" t="str">
        <f>VLOOKUP(F1206,'3-Productie normen'!A:P,16,FALSE)</f>
        <v>B</v>
      </c>
      <c r="S1206" s="335"/>
      <c r="U1206" s="336">
        <f t="shared" si="56"/>
        <v>3429.9999999999995</v>
      </c>
      <c r="V1206" s="2"/>
    </row>
    <row r="1207" spans="1:22" ht="14.1" customHeight="1">
      <c r="A1207" s="75">
        <v>1207</v>
      </c>
      <c r="B1207" s="72" t="s">
        <v>50</v>
      </c>
      <c r="C1207" s="539" t="s">
        <v>267</v>
      </c>
      <c r="D1207" s="415" t="s">
        <v>1597</v>
      </c>
      <c r="E1207" s="72" t="s">
        <v>1598</v>
      </c>
      <c r="F1207" s="72" t="s">
        <v>100</v>
      </c>
      <c r="G1207" s="72" t="s">
        <v>1528</v>
      </c>
      <c r="H1207" s="482" t="s">
        <v>139</v>
      </c>
      <c r="I1207" s="537">
        <v>65.930000000000007</v>
      </c>
      <c r="J1207" s="526"/>
      <c r="K1207" s="333">
        <f t="shared" si="54"/>
        <v>200</v>
      </c>
      <c r="L1207" s="534">
        <v>200</v>
      </c>
      <c r="M1207" s="540"/>
      <c r="N1207" s="247" t="e">
        <f>IF(L1207="nio",0,IF(L1207&gt;0,L1207*I1207/P1207,0))*VLOOKUP(B1207,'2-Kosten per locatie'!$A$14:$C$31,3,FALSE)</f>
        <v>#DIV/0!</v>
      </c>
      <c r="O1207" s="247">
        <f>IF(M1207&gt;0,M1207*I1207/Q1207,0)*VLOOKUP(B1207,'2-Kosten per locatie'!$A$14:$C$31,3,FALSE)</f>
        <v>0</v>
      </c>
      <c r="P1207" s="334">
        <f>IF(L1207="nio",0,IF(L1207&gt;0,VLOOKUP(F1207,'3-Productie normen'!A:O,VLOOKUP(L1207,'3-Productie normen'!$B$38:$C$48,2,FALSE),FALSE)))</f>
        <v>0</v>
      </c>
      <c r="Q1207" s="334">
        <f t="shared" si="55"/>
        <v>0</v>
      </c>
      <c r="R1207" s="335" t="str">
        <f>VLOOKUP(F1207,'3-Productie normen'!A:P,16,FALSE)</f>
        <v>L</v>
      </c>
      <c r="S1207" s="335"/>
      <c r="U1207" s="336">
        <f t="shared" si="56"/>
        <v>13186.000000000002</v>
      </c>
      <c r="V1207" s="2"/>
    </row>
    <row r="1208" spans="1:22" ht="14.1" customHeight="1">
      <c r="A1208" s="75">
        <v>1208</v>
      </c>
      <c r="B1208" s="72" t="s">
        <v>50</v>
      </c>
      <c r="C1208" s="539" t="s">
        <v>267</v>
      </c>
      <c r="D1208" s="415" t="s">
        <v>1599</v>
      </c>
      <c r="E1208" s="72" t="s">
        <v>887</v>
      </c>
      <c r="F1208" s="72" t="s">
        <v>88</v>
      </c>
      <c r="G1208" s="72" t="s">
        <v>1528</v>
      </c>
      <c r="H1208" s="482" t="s">
        <v>139</v>
      </c>
      <c r="I1208" s="537">
        <v>27.48</v>
      </c>
      <c r="J1208" s="526"/>
      <c r="K1208" s="333">
        <f t="shared" si="54"/>
        <v>120</v>
      </c>
      <c r="L1208" s="534">
        <v>120</v>
      </c>
      <c r="M1208" s="540"/>
      <c r="N1208" s="247" t="e">
        <f>IF(L1208="nio",0,IF(L1208&gt;0,L1208*I1208/P1208,0))*VLOOKUP(B1208,'2-Kosten per locatie'!$A$14:$C$31,3,FALSE)</f>
        <v>#DIV/0!</v>
      </c>
      <c r="O1208" s="247">
        <f>IF(M1208&gt;0,M1208*I1208/Q1208,0)*VLOOKUP(B1208,'2-Kosten per locatie'!$A$14:$C$31,3,FALSE)</f>
        <v>0</v>
      </c>
      <c r="P1208" s="334">
        <f>IF(L1208="nio",0,IF(L1208&gt;0,VLOOKUP(F1208,'3-Productie normen'!A:O,VLOOKUP(L1208,'3-Productie normen'!$B$38:$C$48,2,FALSE),FALSE)))</f>
        <v>0</v>
      </c>
      <c r="Q1208" s="334">
        <f t="shared" si="55"/>
        <v>0</v>
      </c>
      <c r="R1208" s="335" t="str">
        <f>VLOOKUP(F1208,'3-Productie normen'!A:P,16,FALSE)</f>
        <v>B</v>
      </c>
      <c r="S1208" s="335"/>
      <c r="U1208" s="336">
        <f t="shared" si="56"/>
        <v>3297.6</v>
      </c>
      <c r="V1208" s="2"/>
    </row>
    <row r="1209" spans="1:22" ht="14.1" customHeight="1">
      <c r="A1209" s="75">
        <v>1209</v>
      </c>
      <c r="B1209" s="72" t="s">
        <v>50</v>
      </c>
      <c r="C1209" s="539" t="s">
        <v>267</v>
      </c>
      <c r="D1209" s="415" t="s">
        <v>1600</v>
      </c>
      <c r="E1209" s="72" t="s">
        <v>100</v>
      </c>
      <c r="F1209" s="72" t="s">
        <v>100</v>
      </c>
      <c r="G1209" s="72" t="s">
        <v>1528</v>
      </c>
      <c r="H1209" s="482" t="s">
        <v>139</v>
      </c>
      <c r="I1209" s="537">
        <v>65.849999999999994</v>
      </c>
      <c r="J1209" s="526"/>
      <c r="K1209" s="333">
        <f t="shared" si="54"/>
        <v>200</v>
      </c>
      <c r="L1209" s="534">
        <v>200</v>
      </c>
      <c r="M1209" s="540"/>
      <c r="N1209" s="247" t="e">
        <f>IF(L1209="nio",0,IF(L1209&gt;0,L1209*I1209/P1209,0))*VLOOKUP(B1209,'2-Kosten per locatie'!$A$14:$C$31,3,FALSE)</f>
        <v>#DIV/0!</v>
      </c>
      <c r="O1209" s="247">
        <f>IF(M1209&gt;0,M1209*I1209/Q1209,0)*VLOOKUP(B1209,'2-Kosten per locatie'!$A$14:$C$31,3,FALSE)</f>
        <v>0</v>
      </c>
      <c r="P1209" s="334">
        <f>IF(L1209="nio",0,IF(L1209&gt;0,VLOOKUP(F1209,'3-Productie normen'!A:O,VLOOKUP(L1209,'3-Productie normen'!$B$38:$C$48,2,FALSE),FALSE)))</f>
        <v>0</v>
      </c>
      <c r="Q1209" s="334">
        <f t="shared" si="55"/>
        <v>0</v>
      </c>
      <c r="R1209" s="335" t="str">
        <f>VLOOKUP(F1209,'3-Productie normen'!A:P,16,FALSE)</f>
        <v>L</v>
      </c>
      <c r="S1209" s="335"/>
      <c r="U1209" s="336">
        <f t="shared" si="56"/>
        <v>13169.999999999998</v>
      </c>
      <c r="V1209" s="2"/>
    </row>
    <row r="1210" spans="1:22" ht="14.1" customHeight="1">
      <c r="A1210" s="75">
        <v>1210</v>
      </c>
      <c r="B1210" s="72" t="s">
        <v>50</v>
      </c>
      <c r="C1210" s="539" t="s">
        <v>267</v>
      </c>
      <c r="D1210" s="415" t="s">
        <v>1601</v>
      </c>
      <c r="E1210" s="72" t="s">
        <v>1602</v>
      </c>
      <c r="F1210" s="300" t="s">
        <v>103</v>
      </c>
      <c r="G1210" s="72" t="s">
        <v>1528</v>
      </c>
      <c r="H1210" s="482" t="s">
        <v>139</v>
      </c>
      <c r="I1210" s="537">
        <v>81.239999999999995</v>
      </c>
      <c r="J1210" s="526"/>
      <c r="K1210" s="333">
        <f t="shared" si="54"/>
        <v>200</v>
      </c>
      <c r="L1210" s="534">
        <v>200</v>
      </c>
      <c r="M1210" s="540"/>
      <c r="N1210" s="247" t="e">
        <f>IF(L1210="nio",0,IF(L1210&gt;0,L1210*I1210/P1210,0))*VLOOKUP(B1210,'2-Kosten per locatie'!$A$14:$C$31,3,FALSE)</f>
        <v>#DIV/0!</v>
      </c>
      <c r="O1210" s="247">
        <f>IF(M1210&gt;0,M1210*I1210/Q1210,0)*VLOOKUP(B1210,'2-Kosten per locatie'!$A$14:$C$31,3,FALSE)</f>
        <v>0</v>
      </c>
      <c r="P1210" s="334">
        <f>IF(L1210="nio",0,IF(L1210&gt;0,VLOOKUP(F1210,'3-Productie normen'!A:O,VLOOKUP(L1210,'3-Productie normen'!$B$38:$C$48,2,FALSE),FALSE)))</f>
        <v>0</v>
      </c>
      <c r="Q1210" s="334">
        <f t="shared" si="55"/>
        <v>0</v>
      </c>
      <c r="R1210" s="335" t="str">
        <f>VLOOKUP(F1210,'3-Productie normen'!A:P,16,FALSE)</f>
        <v>L</v>
      </c>
      <c r="S1210" s="335"/>
      <c r="U1210" s="336">
        <f t="shared" si="56"/>
        <v>16247.999999999998</v>
      </c>
      <c r="V1210" s="2"/>
    </row>
    <row r="1211" spans="1:22" ht="14.1" customHeight="1">
      <c r="A1211" s="75">
        <v>1211</v>
      </c>
      <c r="B1211" s="72" t="s">
        <v>50</v>
      </c>
      <c r="C1211" s="539" t="s">
        <v>267</v>
      </c>
      <c r="D1211" s="415" t="s">
        <v>863</v>
      </c>
      <c r="E1211" s="72" t="s">
        <v>100</v>
      </c>
      <c r="F1211" s="72" t="s">
        <v>100</v>
      </c>
      <c r="G1211" s="72" t="s">
        <v>1570</v>
      </c>
      <c r="H1211" s="482" t="s">
        <v>197</v>
      </c>
      <c r="I1211" s="537">
        <v>90.57</v>
      </c>
      <c r="J1211" s="526"/>
      <c r="K1211" s="333">
        <f t="shared" si="54"/>
        <v>200</v>
      </c>
      <c r="L1211" s="534">
        <v>200</v>
      </c>
      <c r="M1211" s="540"/>
      <c r="N1211" s="247" t="e">
        <f>IF(L1211="nio",0,IF(L1211&gt;0,L1211*I1211/P1211,0))*VLOOKUP(B1211,'2-Kosten per locatie'!$A$14:$C$31,3,FALSE)</f>
        <v>#DIV/0!</v>
      </c>
      <c r="O1211" s="247">
        <f>IF(M1211&gt;0,M1211*I1211/Q1211,0)*VLOOKUP(B1211,'2-Kosten per locatie'!$A$14:$C$31,3,FALSE)</f>
        <v>0</v>
      </c>
      <c r="P1211" s="334">
        <f>IF(L1211="nio",0,IF(L1211&gt;0,VLOOKUP(F1211,'3-Productie normen'!A:O,VLOOKUP(L1211,'3-Productie normen'!$B$38:$C$48,2,FALSE),FALSE)))</f>
        <v>0</v>
      </c>
      <c r="Q1211" s="334">
        <f t="shared" si="55"/>
        <v>0</v>
      </c>
      <c r="R1211" s="335" t="str">
        <f>VLOOKUP(F1211,'3-Productie normen'!A:P,16,FALSE)</f>
        <v>L</v>
      </c>
      <c r="S1211" s="335"/>
      <c r="U1211" s="336">
        <f t="shared" si="56"/>
        <v>18114</v>
      </c>
      <c r="V1211" s="2"/>
    </row>
    <row r="1212" spans="1:22" ht="14.1" customHeight="1">
      <c r="A1212" s="75">
        <v>1212</v>
      </c>
      <c r="B1212" s="72" t="s">
        <v>50</v>
      </c>
      <c r="C1212" s="539" t="s">
        <v>267</v>
      </c>
      <c r="D1212" s="415"/>
      <c r="E1212" s="72"/>
      <c r="F1212" s="300" t="s">
        <v>111</v>
      </c>
      <c r="G1212" s="72"/>
      <c r="H1212" s="482" t="s">
        <v>197</v>
      </c>
      <c r="I1212" s="537">
        <v>15.8</v>
      </c>
      <c r="J1212" s="526"/>
      <c r="K1212" s="333">
        <f t="shared" si="54"/>
        <v>0</v>
      </c>
      <c r="L1212" s="534" t="s">
        <v>148</v>
      </c>
      <c r="M1212" s="540"/>
      <c r="N1212" s="247">
        <f>IF(L1212="nio",0,IF(L1212&gt;0,L1212*I1212/P1212,0))*VLOOKUP(B1212,'2-Kosten per locatie'!$A$14:$C$31,3,FALSE)</f>
        <v>0</v>
      </c>
      <c r="O1212" s="247">
        <f>IF(M1212&gt;0,M1212*I1212/Q1212,0)*VLOOKUP(B1212,'2-Kosten per locatie'!$A$14:$C$31,3,FALSE)</f>
        <v>0</v>
      </c>
      <c r="P1212" s="334">
        <f>IF(L1212="nio",0,IF(L1212&gt;0,VLOOKUP(F1212,'3-Productie normen'!A:O,VLOOKUP(L1212,'3-Productie normen'!$B$38:$C$48,2,FALSE),FALSE)))</f>
        <v>0</v>
      </c>
      <c r="Q1212" s="334">
        <f t="shared" si="55"/>
        <v>0</v>
      </c>
      <c r="R1212" s="335" t="str">
        <f>VLOOKUP(F1212,'3-Productie normen'!A:P,16,FALSE)</f>
        <v>nvt</v>
      </c>
      <c r="S1212" s="335"/>
      <c r="U1212" s="336">
        <f t="shared" si="56"/>
        <v>0</v>
      </c>
      <c r="V1212" s="2"/>
    </row>
    <row r="1213" spans="1:22" ht="14.1" customHeight="1">
      <c r="A1213" s="75">
        <v>1213</v>
      </c>
      <c r="B1213" s="72" t="s">
        <v>50</v>
      </c>
      <c r="C1213" s="539" t="s">
        <v>267</v>
      </c>
      <c r="D1213" s="415" t="s">
        <v>1603</v>
      </c>
      <c r="E1213" s="72" t="s">
        <v>100</v>
      </c>
      <c r="F1213" s="72" t="s">
        <v>100</v>
      </c>
      <c r="G1213" s="72" t="s">
        <v>1528</v>
      </c>
      <c r="H1213" s="482" t="s">
        <v>139</v>
      </c>
      <c r="I1213" s="537">
        <v>68.5</v>
      </c>
      <c r="J1213" s="526"/>
      <c r="K1213" s="333">
        <f t="shared" si="54"/>
        <v>200</v>
      </c>
      <c r="L1213" s="534">
        <v>200</v>
      </c>
      <c r="M1213" s="540"/>
      <c r="N1213" s="247" t="e">
        <f>IF(L1213="nio",0,IF(L1213&gt;0,L1213*I1213/P1213,0))*VLOOKUP(B1213,'2-Kosten per locatie'!$A$14:$C$31,3,FALSE)</f>
        <v>#DIV/0!</v>
      </c>
      <c r="O1213" s="247">
        <f>IF(M1213&gt;0,M1213*I1213/Q1213,0)*VLOOKUP(B1213,'2-Kosten per locatie'!$A$14:$C$31,3,FALSE)</f>
        <v>0</v>
      </c>
      <c r="P1213" s="334">
        <f>IF(L1213="nio",0,IF(L1213&gt;0,VLOOKUP(F1213,'3-Productie normen'!A:O,VLOOKUP(L1213,'3-Productie normen'!$B$38:$C$48,2,FALSE),FALSE)))</f>
        <v>0</v>
      </c>
      <c r="Q1213" s="334">
        <f t="shared" si="55"/>
        <v>0</v>
      </c>
      <c r="R1213" s="335" t="str">
        <f>VLOOKUP(F1213,'3-Productie normen'!A:P,16,FALSE)</f>
        <v>L</v>
      </c>
      <c r="S1213" s="335"/>
      <c r="U1213" s="336">
        <f t="shared" si="56"/>
        <v>13700</v>
      </c>
      <c r="V1213" s="2"/>
    </row>
    <row r="1214" spans="1:22" ht="14.1" customHeight="1">
      <c r="A1214" s="75">
        <v>1214</v>
      </c>
      <c r="B1214" s="72" t="s">
        <v>50</v>
      </c>
      <c r="C1214" s="539" t="s">
        <v>267</v>
      </c>
      <c r="D1214" s="415" t="s">
        <v>1604</v>
      </c>
      <c r="E1214" s="72" t="s">
        <v>1533</v>
      </c>
      <c r="F1214" s="300" t="s">
        <v>111</v>
      </c>
      <c r="G1214" s="72" t="s">
        <v>1528</v>
      </c>
      <c r="H1214" s="482" t="s">
        <v>139</v>
      </c>
      <c r="I1214" s="537">
        <v>14</v>
      </c>
      <c r="J1214" s="526"/>
      <c r="K1214" s="333">
        <f t="shared" si="54"/>
        <v>0</v>
      </c>
      <c r="L1214" s="534" t="s">
        <v>148</v>
      </c>
      <c r="M1214" s="540"/>
      <c r="N1214" s="247">
        <f>IF(L1214="nio",0,IF(L1214&gt;0,L1214*I1214/P1214,0))*VLOOKUP(B1214,'2-Kosten per locatie'!$A$14:$C$31,3,FALSE)</f>
        <v>0</v>
      </c>
      <c r="O1214" s="247">
        <f>IF(M1214&gt;0,M1214*I1214/Q1214,0)*VLOOKUP(B1214,'2-Kosten per locatie'!$A$14:$C$31,3,FALSE)</f>
        <v>0</v>
      </c>
      <c r="P1214" s="334">
        <f>IF(L1214="nio",0,IF(L1214&gt;0,VLOOKUP(F1214,'3-Productie normen'!A:O,VLOOKUP(L1214,'3-Productie normen'!$B$38:$C$48,2,FALSE),FALSE)))</f>
        <v>0</v>
      </c>
      <c r="Q1214" s="334">
        <f t="shared" si="55"/>
        <v>0</v>
      </c>
      <c r="R1214" s="335" t="str">
        <f>VLOOKUP(F1214,'3-Productie normen'!A:P,16,FALSE)</f>
        <v>nvt</v>
      </c>
      <c r="S1214" s="335"/>
      <c r="U1214" s="336">
        <f t="shared" si="56"/>
        <v>0</v>
      </c>
      <c r="V1214" s="2"/>
    </row>
    <row r="1215" spans="1:22" ht="14.1" customHeight="1">
      <c r="A1215" s="75">
        <v>1215</v>
      </c>
      <c r="B1215" s="72" t="s">
        <v>50</v>
      </c>
      <c r="C1215" s="539" t="s">
        <v>267</v>
      </c>
      <c r="D1215" s="415" t="s">
        <v>1605</v>
      </c>
      <c r="E1215" s="72" t="s">
        <v>887</v>
      </c>
      <c r="F1215" s="300" t="s">
        <v>111</v>
      </c>
      <c r="G1215" s="72">
        <v>0</v>
      </c>
      <c r="H1215" s="482" t="s">
        <v>197</v>
      </c>
      <c r="I1215" s="537">
        <v>33.42</v>
      </c>
      <c r="J1215" s="526"/>
      <c r="K1215" s="333">
        <f t="shared" si="54"/>
        <v>0</v>
      </c>
      <c r="L1215" s="534" t="s">
        <v>148</v>
      </c>
      <c r="M1215" s="540"/>
      <c r="N1215" s="247">
        <f>IF(L1215="nio",0,IF(L1215&gt;0,L1215*I1215/P1215,0))*VLOOKUP(B1215,'2-Kosten per locatie'!$A$14:$C$31,3,FALSE)</f>
        <v>0</v>
      </c>
      <c r="O1215" s="247">
        <f>IF(M1215&gt;0,M1215*I1215/Q1215,0)*VLOOKUP(B1215,'2-Kosten per locatie'!$A$14:$C$31,3,FALSE)</f>
        <v>0</v>
      </c>
      <c r="P1215" s="334">
        <f>IF(L1215="nio",0,IF(L1215&gt;0,VLOOKUP(F1215,'3-Productie normen'!A:O,VLOOKUP(L1215,'3-Productie normen'!$B$38:$C$48,2,FALSE),FALSE)))</f>
        <v>0</v>
      </c>
      <c r="Q1215" s="334">
        <f t="shared" si="55"/>
        <v>0</v>
      </c>
      <c r="R1215" s="335" t="str">
        <f>VLOOKUP(F1215,'3-Productie normen'!A:P,16,FALSE)</f>
        <v>nvt</v>
      </c>
      <c r="S1215" s="335"/>
      <c r="U1215" s="336">
        <f t="shared" si="56"/>
        <v>0</v>
      </c>
      <c r="V1215" s="2"/>
    </row>
    <row r="1216" spans="1:22" ht="14.1" customHeight="1">
      <c r="A1216" s="75">
        <v>1216</v>
      </c>
      <c r="B1216" s="72" t="s">
        <v>50</v>
      </c>
      <c r="C1216" s="539" t="s">
        <v>267</v>
      </c>
      <c r="D1216" s="415"/>
      <c r="E1216" s="72" t="s">
        <v>578</v>
      </c>
      <c r="F1216" s="300" t="s">
        <v>111</v>
      </c>
      <c r="G1216" s="72"/>
      <c r="H1216" s="482" t="s">
        <v>197</v>
      </c>
      <c r="I1216" s="537">
        <v>4</v>
      </c>
      <c r="J1216" s="526"/>
      <c r="K1216" s="333">
        <f t="shared" si="54"/>
        <v>0</v>
      </c>
      <c r="L1216" s="534" t="s">
        <v>148</v>
      </c>
      <c r="M1216" s="540"/>
      <c r="N1216" s="247">
        <f>IF(L1216="nio",0,IF(L1216&gt;0,L1216*I1216/P1216,0))*VLOOKUP(B1216,'2-Kosten per locatie'!$A$14:$C$31,3,FALSE)</f>
        <v>0</v>
      </c>
      <c r="O1216" s="247">
        <f>IF(M1216&gt;0,M1216*I1216/Q1216,0)*VLOOKUP(B1216,'2-Kosten per locatie'!$A$14:$C$31,3,FALSE)</f>
        <v>0</v>
      </c>
      <c r="P1216" s="334">
        <f>IF(L1216="nio",0,IF(L1216&gt;0,VLOOKUP(F1216,'3-Productie normen'!A:O,VLOOKUP(L1216,'3-Productie normen'!$B$38:$C$48,2,FALSE),FALSE)))</f>
        <v>0</v>
      </c>
      <c r="Q1216" s="334">
        <f t="shared" si="55"/>
        <v>0</v>
      </c>
      <c r="R1216" s="335" t="str">
        <f>VLOOKUP(F1216,'3-Productie normen'!A:P,16,FALSE)</f>
        <v>nvt</v>
      </c>
      <c r="S1216" s="335"/>
      <c r="U1216" s="336">
        <f t="shared" si="56"/>
        <v>0</v>
      </c>
      <c r="V1216" s="2"/>
    </row>
    <row r="1217" spans="1:22" ht="14.1" customHeight="1">
      <c r="A1217" s="75">
        <v>1217</v>
      </c>
      <c r="B1217" s="72" t="s">
        <v>50</v>
      </c>
      <c r="C1217" s="539" t="s">
        <v>267</v>
      </c>
      <c r="D1217" s="415"/>
      <c r="E1217" s="72" t="s">
        <v>101</v>
      </c>
      <c r="F1217" s="300" t="s">
        <v>101</v>
      </c>
      <c r="G1217" s="72" t="s">
        <v>1524</v>
      </c>
      <c r="H1217" s="482" t="s">
        <v>139</v>
      </c>
      <c r="I1217" s="537">
        <v>2</v>
      </c>
      <c r="J1217" s="526"/>
      <c r="K1217" s="333">
        <f t="shared" si="54"/>
        <v>200</v>
      </c>
      <c r="L1217" s="534">
        <v>200</v>
      </c>
      <c r="M1217" s="540"/>
      <c r="N1217" s="247" t="e">
        <f>IF(L1217="nio",0,IF(L1217&gt;0,L1217*I1217/P1217,0))*VLOOKUP(B1217,'2-Kosten per locatie'!$A$14:$C$31,3,FALSE)</f>
        <v>#DIV/0!</v>
      </c>
      <c r="O1217" s="247">
        <f>IF(M1217&gt;0,M1217*I1217/Q1217,0)*VLOOKUP(B1217,'2-Kosten per locatie'!$A$14:$C$31,3,FALSE)</f>
        <v>0</v>
      </c>
      <c r="P1217" s="334">
        <f>IF(L1217="nio",0,IF(L1217&gt;0,VLOOKUP(F1217,'3-Productie normen'!A:O,VLOOKUP(L1217,'3-Productie normen'!$B$38:$C$48,2,FALSE),FALSE)))</f>
        <v>0</v>
      </c>
      <c r="Q1217" s="334">
        <f t="shared" si="55"/>
        <v>0</v>
      </c>
      <c r="R1217" s="335" t="str">
        <f>VLOOKUP(F1217,'3-Productie normen'!A:P,16,FALSE)</f>
        <v>V</v>
      </c>
      <c r="S1217" s="335"/>
      <c r="U1217" s="336">
        <f t="shared" si="56"/>
        <v>400</v>
      </c>
      <c r="V1217" s="2"/>
    </row>
    <row r="1218" spans="1:22" ht="14.1" customHeight="1">
      <c r="A1218" s="75">
        <v>1218</v>
      </c>
      <c r="B1218" s="72" t="s">
        <v>50</v>
      </c>
      <c r="C1218" s="539" t="s">
        <v>267</v>
      </c>
      <c r="D1218" s="415" t="s">
        <v>1606</v>
      </c>
      <c r="E1218" s="72" t="s">
        <v>91</v>
      </c>
      <c r="F1218" s="300" t="s">
        <v>91</v>
      </c>
      <c r="G1218" s="72" t="s">
        <v>1524</v>
      </c>
      <c r="H1218" s="482" t="s">
        <v>139</v>
      </c>
      <c r="I1218" s="537">
        <v>42.46</v>
      </c>
      <c r="J1218" s="526"/>
      <c r="K1218" s="333">
        <f t="shared" si="54"/>
        <v>200</v>
      </c>
      <c r="L1218" s="534">
        <v>200</v>
      </c>
      <c r="M1218" s="534"/>
      <c r="N1218" s="247" t="e">
        <f>IF(L1218="nio",0,IF(L1218&gt;0,L1218*I1218/P1218,0))*VLOOKUP(B1218,'2-Kosten per locatie'!$A$14:$C$31,3,FALSE)</f>
        <v>#DIV/0!</v>
      </c>
      <c r="O1218" s="247">
        <f>IF(M1218&gt;0,M1218*I1218/Q1218,0)*VLOOKUP(B1218,'2-Kosten per locatie'!$A$14:$C$31,3,FALSE)</f>
        <v>0</v>
      </c>
      <c r="P1218" s="334">
        <f>IF(L1218="nio",0,IF(L1218&gt;0,VLOOKUP(F1218,'3-Productie normen'!A:O,VLOOKUP(L1218,'3-Productie normen'!$B$38:$C$48,2,FALSE),FALSE)))</f>
        <v>0</v>
      </c>
      <c r="Q1218" s="334">
        <f t="shared" si="55"/>
        <v>0</v>
      </c>
      <c r="R1218" s="335" t="str">
        <f>VLOOKUP(F1218,'3-Productie normen'!A:P,16,FALSE)</f>
        <v>V</v>
      </c>
      <c r="S1218" s="335"/>
      <c r="U1218" s="336">
        <f t="shared" si="56"/>
        <v>8492</v>
      </c>
      <c r="V1218" s="2"/>
    </row>
    <row r="1219" spans="1:22" ht="14.1" customHeight="1">
      <c r="A1219" s="75">
        <v>1219</v>
      </c>
      <c r="B1219" s="72" t="s">
        <v>50</v>
      </c>
      <c r="C1219" s="539" t="s">
        <v>267</v>
      </c>
      <c r="D1219" s="415" t="s">
        <v>1607</v>
      </c>
      <c r="E1219" s="72" t="s">
        <v>1540</v>
      </c>
      <c r="F1219" s="72" t="s">
        <v>106</v>
      </c>
      <c r="G1219" s="72" t="s">
        <v>208</v>
      </c>
      <c r="H1219" s="482" t="s">
        <v>188</v>
      </c>
      <c r="I1219" s="537">
        <v>15.56</v>
      </c>
      <c r="J1219" s="526"/>
      <c r="K1219" s="333">
        <f t="shared" si="54"/>
        <v>400</v>
      </c>
      <c r="L1219" s="534">
        <v>200</v>
      </c>
      <c r="M1219" s="534">
        <v>200</v>
      </c>
      <c r="N1219" s="247" t="e">
        <f>IF(L1219="nio",0,IF(L1219&gt;0,L1219*I1219/P1219,0))*VLOOKUP(B1219,'2-Kosten per locatie'!$A$14:$C$31,3,FALSE)</f>
        <v>#DIV/0!</v>
      </c>
      <c r="O1219" s="247" t="e">
        <f>IF(M1219&gt;0,M1219*I1219/Q1219,0)*VLOOKUP(B1219,'2-Kosten per locatie'!$A$14:$C$31,3,FALSE)</f>
        <v>#DIV/0!</v>
      </c>
      <c r="P1219" s="334">
        <f>IF(L1219="nio",0,IF(L1219&gt;0,VLOOKUP(F1219,'3-Productie normen'!A:O,VLOOKUP(L1219,'3-Productie normen'!$B$38:$C$48,2,FALSE),FALSE)))</f>
        <v>0</v>
      </c>
      <c r="Q1219" s="334">
        <f t="shared" si="55"/>
        <v>0</v>
      </c>
      <c r="R1219" s="335" t="str">
        <f>VLOOKUP(F1219,'3-Productie normen'!A:P,16,FALSE)</f>
        <v>S</v>
      </c>
      <c r="S1219" s="335"/>
      <c r="U1219" s="336">
        <f t="shared" si="56"/>
        <v>6224</v>
      </c>
      <c r="V1219" s="2"/>
    </row>
    <row r="1220" spans="1:22" ht="14.1" customHeight="1">
      <c r="A1220" s="75">
        <v>1220</v>
      </c>
      <c r="B1220" s="72" t="s">
        <v>50</v>
      </c>
      <c r="C1220" s="539" t="s">
        <v>267</v>
      </c>
      <c r="D1220" s="415" t="s">
        <v>1608</v>
      </c>
      <c r="E1220" s="72" t="s">
        <v>1540</v>
      </c>
      <c r="F1220" s="72" t="s">
        <v>106</v>
      </c>
      <c r="G1220" s="72" t="s">
        <v>208</v>
      </c>
      <c r="H1220" s="482" t="s">
        <v>188</v>
      </c>
      <c r="I1220" s="537">
        <v>4.49</v>
      </c>
      <c r="J1220" s="526"/>
      <c r="K1220" s="333">
        <f t="shared" si="54"/>
        <v>400</v>
      </c>
      <c r="L1220" s="534">
        <v>200</v>
      </c>
      <c r="M1220" s="540">
        <v>200</v>
      </c>
      <c r="N1220" s="247" t="e">
        <f>IF(L1220="nio",0,IF(L1220&gt;0,L1220*I1220/P1220,0))*VLOOKUP(B1220,'2-Kosten per locatie'!$A$14:$C$31,3,FALSE)</f>
        <v>#DIV/0!</v>
      </c>
      <c r="O1220" s="247" t="e">
        <f>IF(M1220&gt;0,M1220*I1220/Q1220,0)*VLOOKUP(B1220,'2-Kosten per locatie'!$A$14:$C$31,3,FALSE)</f>
        <v>#DIV/0!</v>
      </c>
      <c r="P1220" s="334">
        <f>IF(L1220="nio",0,IF(L1220&gt;0,VLOOKUP(F1220,'3-Productie normen'!A:O,VLOOKUP(L1220,'3-Productie normen'!$B$38:$C$48,2,FALSE),FALSE)))</f>
        <v>0</v>
      </c>
      <c r="Q1220" s="334">
        <f t="shared" si="55"/>
        <v>0</v>
      </c>
      <c r="R1220" s="335" t="str">
        <f>VLOOKUP(F1220,'3-Productie normen'!A:P,16,FALSE)</f>
        <v>S</v>
      </c>
      <c r="S1220" s="335"/>
      <c r="U1220" s="336">
        <f t="shared" si="56"/>
        <v>1796</v>
      </c>
      <c r="V1220" s="2"/>
    </row>
    <row r="1221" spans="1:22" ht="14.1" customHeight="1">
      <c r="A1221" s="75">
        <v>1221</v>
      </c>
      <c r="B1221" s="72" t="s">
        <v>50</v>
      </c>
      <c r="C1221" s="539" t="s">
        <v>267</v>
      </c>
      <c r="D1221" s="415" t="s">
        <v>1609</v>
      </c>
      <c r="E1221" s="72" t="s">
        <v>1540</v>
      </c>
      <c r="F1221" s="72" t="s">
        <v>106</v>
      </c>
      <c r="G1221" s="72" t="s">
        <v>208</v>
      </c>
      <c r="H1221" s="482" t="s">
        <v>188</v>
      </c>
      <c r="I1221" s="537">
        <v>5.18</v>
      </c>
      <c r="J1221" s="526"/>
      <c r="K1221" s="333">
        <f t="shared" ref="K1221:K1283" si="57">SUM(L1221:M1221)</f>
        <v>400</v>
      </c>
      <c r="L1221" s="534">
        <v>200</v>
      </c>
      <c r="M1221" s="540">
        <v>200</v>
      </c>
      <c r="N1221" s="247" t="e">
        <f>IF(L1221="nio",0,IF(L1221&gt;0,L1221*I1221/P1221,0))*VLOOKUP(B1221,'2-Kosten per locatie'!$A$14:$C$31,3,FALSE)</f>
        <v>#DIV/0!</v>
      </c>
      <c r="O1221" s="247" t="e">
        <f>IF(M1221&gt;0,M1221*I1221/Q1221,0)*VLOOKUP(B1221,'2-Kosten per locatie'!$A$14:$C$31,3,FALSE)</f>
        <v>#DIV/0!</v>
      </c>
      <c r="P1221" s="334">
        <f>IF(L1221="nio",0,IF(L1221&gt;0,VLOOKUP(F1221,'3-Productie normen'!A:O,VLOOKUP(L1221,'3-Productie normen'!$B$38:$C$48,2,FALSE),FALSE)))</f>
        <v>0</v>
      </c>
      <c r="Q1221" s="334">
        <f t="shared" ref="Q1221:Q1283" si="58">IF(M1221&gt;0,P1221*$Q$8,0)</f>
        <v>0</v>
      </c>
      <c r="R1221" s="335" t="str">
        <f>VLOOKUP(F1221,'3-Productie normen'!A:P,16,FALSE)</f>
        <v>S</v>
      </c>
      <c r="S1221" s="335"/>
      <c r="U1221" s="336">
        <f t="shared" ref="U1221:U1283" si="59">K1221*I1221</f>
        <v>2072</v>
      </c>
      <c r="V1221" s="2"/>
    </row>
    <row r="1222" spans="1:22" ht="14.1" customHeight="1">
      <c r="A1222" s="75">
        <v>1222</v>
      </c>
      <c r="B1222" s="72" t="s">
        <v>50</v>
      </c>
      <c r="C1222" s="539" t="s">
        <v>267</v>
      </c>
      <c r="D1222" s="415" t="s">
        <v>1610</v>
      </c>
      <c r="E1222" s="72" t="s">
        <v>1540</v>
      </c>
      <c r="F1222" s="72" t="s">
        <v>106</v>
      </c>
      <c r="G1222" s="72" t="s">
        <v>208</v>
      </c>
      <c r="H1222" s="482" t="s">
        <v>188</v>
      </c>
      <c r="I1222" s="537">
        <v>7.08</v>
      </c>
      <c r="J1222" s="526"/>
      <c r="K1222" s="333">
        <f t="shared" si="57"/>
        <v>400</v>
      </c>
      <c r="L1222" s="534">
        <v>200</v>
      </c>
      <c r="M1222" s="540">
        <v>200</v>
      </c>
      <c r="N1222" s="247" t="e">
        <f>IF(L1222="nio",0,IF(L1222&gt;0,L1222*I1222/P1222,0))*VLOOKUP(B1222,'2-Kosten per locatie'!$A$14:$C$31,3,FALSE)</f>
        <v>#DIV/0!</v>
      </c>
      <c r="O1222" s="247" t="e">
        <f>IF(M1222&gt;0,M1222*I1222/Q1222,0)*VLOOKUP(B1222,'2-Kosten per locatie'!$A$14:$C$31,3,FALSE)</f>
        <v>#DIV/0!</v>
      </c>
      <c r="P1222" s="334">
        <f>IF(L1222="nio",0,IF(L1222&gt;0,VLOOKUP(F1222,'3-Productie normen'!A:O,VLOOKUP(L1222,'3-Productie normen'!$B$38:$C$48,2,FALSE),FALSE)))</f>
        <v>0</v>
      </c>
      <c r="Q1222" s="334">
        <f t="shared" si="58"/>
        <v>0</v>
      </c>
      <c r="R1222" s="335" t="str">
        <f>VLOOKUP(F1222,'3-Productie normen'!A:P,16,FALSE)</f>
        <v>S</v>
      </c>
      <c r="S1222" s="335"/>
      <c r="U1222" s="336">
        <f t="shared" si="59"/>
        <v>2832</v>
      </c>
      <c r="V1222" s="2"/>
    </row>
    <row r="1223" spans="1:22" ht="14.1" customHeight="1">
      <c r="A1223" s="75">
        <v>1223</v>
      </c>
      <c r="B1223" s="72" t="s">
        <v>50</v>
      </c>
      <c r="C1223" s="539" t="s">
        <v>267</v>
      </c>
      <c r="D1223" s="415" t="s">
        <v>1611</v>
      </c>
      <c r="E1223" s="72">
        <v>0</v>
      </c>
      <c r="F1223" s="300" t="s">
        <v>111</v>
      </c>
      <c r="G1223" s="72"/>
      <c r="H1223" s="482" t="s">
        <v>197</v>
      </c>
      <c r="I1223" s="537">
        <v>2</v>
      </c>
      <c r="J1223" s="526"/>
      <c r="K1223" s="333">
        <f t="shared" si="57"/>
        <v>0</v>
      </c>
      <c r="L1223" s="534" t="s">
        <v>148</v>
      </c>
      <c r="M1223" s="540"/>
      <c r="N1223" s="247">
        <f>IF(L1223="nio",0,IF(L1223&gt;0,L1223*I1223/P1223,0))*VLOOKUP(B1223,'2-Kosten per locatie'!$A$14:$C$31,3,FALSE)</f>
        <v>0</v>
      </c>
      <c r="O1223" s="247">
        <f>IF(M1223&gt;0,M1223*I1223/Q1223,0)*VLOOKUP(B1223,'2-Kosten per locatie'!$A$14:$C$31,3,FALSE)</f>
        <v>0</v>
      </c>
      <c r="P1223" s="334">
        <f>IF(L1223="nio",0,IF(L1223&gt;0,VLOOKUP(F1223,'3-Productie normen'!A:O,VLOOKUP(L1223,'3-Productie normen'!$B$38:$C$48,2,FALSE),FALSE)))</f>
        <v>0</v>
      </c>
      <c r="Q1223" s="334">
        <f t="shared" si="58"/>
        <v>0</v>
      </c>
      <c r="R1223" s="335" t="str">
        <f>VLOOKUP(F1223,'3-Productie normen'!A:P,16,FALSE)</f>
        <v>nvt</v>
      </c>
      <c r="S1223" s="335"/>
      <c r="U1223" s="336">
        <f t="shared" si="59"/>
        <v>0</v>
      </c>
      <c r="V1223" s="2"/>
    </row>
    <row r="1224" spans="1:22" ht="14.1" customHeight="1">
      <c r="A1224" s="75">
        <v>1224</v>
      </c>
      <c r="B1224" s="72" t="s">
        <v>50</v>
      </c>
      <c r="C1224" s="539" t="s">
        <v>267</v>
      </c>
      <c r="D1224" s="415" t="s">
        <v>868</v>
      </c>
      <c r="E1224" s="72" t="s">
        <v>1583</v>
      </c>
      <c r="F1224" s="300" t="s">
        <v>111</v>
      </c>
      <c r="G1224" s="72"/>
      <c r="H1224" s="482" t="s">
        <v>197</v>
      </c>
      <c r="I1224" s="537">
        <v>11.2</v>
      </c>
      <c r="J1224" s="526"/>
      <c r="K1224" s="333">
        <f t="shared" si="57"/>
        <v>0</v>
      </c>
      <c r="L1224" s="534" t="s">
        <v>148</v>
      </c>
      <c r="M1224" s="540"/>
      <c r="N1224" s="247">
        <f>IF(L1224="nio",0,IF(L1224&gt;0,L1224*I1224/P1224,0))*VLOOKUP(B1224,'2-Kosten per locatie'!$A$14:$C$31,3,FALSE)</f>
        <v>0</v>
      </c>
      <c r="O1224" s="247">
        <f>IF(M1224&gt;0,M1224*I1224/Q1224,0)*VLOOKUP(B1224,'2-Kosten per locatie'!$A$14:$C$31,3,FALSE)</f>
        <v>0</v>
      </c>
      <c r="P1224" s="334">
        <f>IF(L1224="nio",0,IF(L1224&gt;0,VLOOKUP(F1224,'3-Productie normen'!A:O,VLOOKUP(L1224,'3-Productie normen'!$B$38:$C$48,2,FALSE),FALSE)))</f>
        <v>0</v>
      </c>
      <c r="Q1224" s="334">
        <f t="shared" si="58"/>
        <v>0</v>
      </c>
      <c r="R1224" s="335" t="str">
        <f>VLOOKUP(F1224,'3-Productie normen'!A:P,16,FALSE)</f>
        <v>nvt</v>
      </c>
      <c r="S1224" s="335"/>
      <c r="U1224" s="336">
        <f t="shared" si="59"/>
        <v>0</v>
      </c>
      <c r="V1224" s="2"/>
    </row>
    <row r="1225" spans="1:22" ht="14.1" customHeight="1">
      <c r="A1225" s="75">
        <v>1225</v>
      </c>
      <c r="B1225" s="72" t="s">
        <v>50</v>
      </c>
      <c r="C1225" s="539" t="s">
        <v>267</v>
      </c>
      <c r="D1225" s="415" t="s">
        <v>1612</v>
      </c>
      <c r="E1225" s="72" t="s">
        <v>887</v>
      </c>
      <c r="F1225" s="72" t="s">
        <v>88</v>
      </c>
      <c r="G1225" s="72" t="s">
        <v>237</v>
      </c>
      <c r="H1225" s="482" t="s">
        <v>238</v>
      </c>
      <c r="I1225" s="537">
        <v>26.28</v>
      </c>
      <c r="J1225" s="526"/>
      <c r="K1225" s="333">
        <f t="shared" si="57"/>
        <v>120</v>
      </c>
      <c r="L1225" s="534">
        <v>120</v>
      </c>
      <c r="M1225" s="540"/>
      <c r="N1225" s="247" t="e">
        <f>IF(L1225="nio",0,IF(L1225&gt;0,L1225*I1225/P1225,0))*VLOOKUP(B1225,'2-Kosten per locatie'!$A$14:$C$31,3,FALSE)</f>
        <v>#DIV/0!</v>
      </c>
      <c r="O1225" s="247">
        <f>IF(M1225&gt;0,M1225*I1225/Q1225,0)*VLOOKUP(B1225,'2-Kosten per locatie'!$A$14:$C$31,3,FALSE)</f>
        <v>0</v>
      </c>
      <c r="P1225" s="334">
        <f>IF(L1225="nio",0,IF(L1225&gt;0,VLOOKUP(F1225,'3-Productie normen'!A:O,VLOOKUP(L1225,'3-Productie normen'!$B$38:$C$48,2,FALSE),FALSE)))</f>
        <v>0</v>
      </c>
      <c r="Q1225" s="334">
        <f t="shared" si="58"/>
        <v>0</v>
      </c>
      <c r="R1225" s="335" t="str">
        <f>VLOOKUP(F1225,'3-Productie normen'!A:P,16,FALSE)</f>
        <v>B</v>
      </c>
      <c r="S1225" s="335"/>
      <c r="U1225" s="336">
        <f t="shared" si="59"/>
        <v>3153.6000000000004</v>
      </c>
      <c r="V1225" s="2"/>
    </row>
    <row r="1226" spans="1:22" ht="14.1" customHeight="1">
      <c r="A1226" s="75">
        <v>1226</v>
      </c>
      <c r="B1226" s="72" t="s">
        <v>50</v>
      </c>
      <c r="C1226" s="539" t="s">
        <v>267</v>
      </c>
      <c r="D1226" s="415" t="s">
        <v>1613</v>
      </c>
      <c r="E1226" s="72" t="s">
        <v>887</v>
      </c>
      <c r="F1226" s="72" t="s">
        <v>88</v>
      </c>
      <c r="G1226" s="72" t="s">
        <v>237</v>
      </c>
      <c r="H1226" s="482" t="s">
        <v>238</v>
      </c>
      <c r="I1226" s="537">
        <v>24.27</v>
      </c>
      <c r="J1226" s="526"/>
      <c r="K1226" s="333">
        <f t="shared" si="57"/>
        <v>120</v>
      </c>
      <c r="L1226" s="534">
        <v>120</v>
      </c>
      <c r="M1226" s="534"/>
      <c r="N1226" s="247" t="e">
        <f>IF(L1226="nio",0,IF(L1226&gt;0,L1226*I1226/P1226,0))*VLOOKUP(B1226,'2-Kosten per locatie'!$A$14:$C$31,3,FALSE)</f>
        <v>#DIV/0!</v>
      </c>
      <c r="O1226" s="247">
        <f>IF(M1226&gt;0,M1226*I1226/Q1226,0)*VLOOKUP(B1226,'2-Kosten per locatie'!$A$14:$C$31,3,FALSE)</f>
        <v>0</v>
      </c>
      <c r="P1226" s="334">
        <f>IF(L1226="nio",0,IF(L1226&gt;0,VLOOKUP(F1226,'3-Productie normen'!A:O,VLOOKUP(L1226,'3-Productie normen'!$B$38:$C$48,2,FALSE),FALSE)))</f>
        <v>0</v>
      </c>
      <c r="Q1226" s="334">
        <f t="shared" si="58"/>
        <v>0</v>
      </c>
      <c r="R1226" s="335" t="str">
        <f>VLOOKUP(F1226,'3-Productie normen'!A:P,16,FALSE)</f>
        <v>B</v>
      </c>
      <c r="S1226" s="335"/>
      <c r="U1226" s="336">
        <f t="shared" si="59"/>
        <v>2912.4</v>
      </c>
      <c r="V1226" s="2"/>
    </row>
    <row r="1227" spans="1:22" ht="14.1" customHeight="1">
      <c r="A1227" s="75">
        <v>1227</v>
      </c>
      <c r="B1227" s="72" t="s">
        <v>50</v>
      </c>
      <c r="C1227" s="539" t="s">
        <v>267</v>
      </c>
      <c r="D1227" s="415" t="s">
        <v>1614</v>
      </c>
      <c r="E1227" s="72" t="s">
        <v>887</v>
      </c>
      <c r="F1227" s="72" t="s">
        <v>88</v>
      </c>
      <c r="G1227" s="72" t="s">
        <v>237</v>
      </c>
      <c r="H1227" s="482" t="s">
        <v>238</v>
      </c>
      <c r="I1227" s="537">
        <v>22.63</v>
      </c>
      <c r="J1227" s="526"/>
      <c r="K1227" s="333">
        <f t="shared" si="57"/>
        <v>120</v>
      </c>
      <c r="L1227" s="534">
        <v>120</v>
      </c>
      <c r="M1227" s="534"/>
      <c r="N1227" s="247" t="e">
        <f>IF(L1227="nio",0,IF(L1227&gt;0,L1227*I1227/P1227,0))*VLOOKUP(B1227,'2-Kosten per locatie'!$A$14:$C$31,3,FALSE)</f>
        <v>#DIV/0!</v>
      </c>
      <c r="O1227" s="247">
        <f>IF(M1227&gt;0,M1227*I1227/Q1227,0)*VLOOKUP(B1227,'2-Kosten per locatie'!$A$14:$C$31,3,FALSE)</f>
        <v>0</v>
      </c>
      <c r="P1227" s="334">
        <f>IF(L1227="nio",0,IF(L1227&gt;0,VLOOKUP(F1227,'3-Productie normen'!A:O,VLOOKUP(L1227,'3-Productie normen'!$B$38:$C$48,2,FALSE),FALSE)))</f>
        <v>0</v>
      </c>
      <c r="Q1227" s="334">
        <f t="shared" si="58"/>
        <v>0</v>
      </c>
      <c r="R1227" s="335" t="str">
        <f>VLOOKUP(F1227,'3-Productie normen'!A:P,16,FALSE)</f>
        <v>B</v>
      </c>
      <c r="S1227" s="335"/>
      <c r="U1227" s="336">
        <f t="shared" si="59"/>
        <v>2715.6</v>
      </c>
      <c r="V1227" s="2"/>
    </row>
    <row r="1228" spans="1:22" ht="14.1" customHeight="1">
      <c r="A1228" s="75">
        <v>1228</v>
      </c>
      <c r="B1228" s="72" t="s">
        <v>50</v>
      </c>
      <c r="C1228" s="539" t="s">
        <v>267</v>
      </c>
      <c r="D1228" s="415" t="s">
        <v>1615</v>
      </c>
      <c r="E1228" s="72" t="s">
        <v>100</v>
      </c>
      <c r="F1228" s="72" t="s">
        <v>100</v>
      </c>
      <c r="G1228" s="72" t="s">
        <v>1528</v>
      </c>
      <c r="H1228" s="482" t="s">
        <v>139</v>
      </c>
      <c r="I1228" s="537">
        <v>79.28</v>
      </c>
      <c r="J1228" s="526"/>
      <c r="K1228" s="333">
        <f t="shared" si="57"/>
        <v>200</v>
      </c>
      <c r="L1228" s="534">
        <v>200</v>
      </c>
      <c r="M1228" s="534"/>
      <c r="N1228" s="247" t="e">
        <f>IF(L1228="nio",0,IF(L1228&gt;0,L1228*I1228/P1228,0))*VLOOKUP(B1228,'2-Kosten per locatie'!$A$14:$C$31,3,FALSE)</f>
        <v>#DIV/0!</v>
      </c>
      <c r="O1228" s="247">
        <f>IF(M1228&gt;0,M1228*I1228/Q1228,0)*VLOOKUP(B1228,'2-Kosten per locatie'!$A$14:$C$31,3,FALSE)</f>
        <v>0</v>
      </c>
      <c r="P1228" s="334">
        <f>IF(L1228="nio",0,IF(L1228&gt;0,VLOOKUP(F1228,'3-Productie normen'!A:O,VLOOKUP(L1228,'3-Productie normen'!$B$38:$C$48,2,FALSE),FALSE)))</f>
        <v>0</v>
      </c>
      <c r="Q1228" s="334">
        <f t="shared" si="58"/>
        <v>0</v>
      </c>
      <c r="R1228" s="335" t="str">
        <f>VLOOKUP(F1228,'3-Productie normen'!A:P,16,FALSE)</f>
        <v>L</v>
      </c>
      <c r="S1228" s="335"/>
      <c r="U1228" s="336">
        <f t="shared" si="59"/>
        <v>15856</v>
      </c>
      <c r="V1228" s="2"/>
    </row>
    <row r="1229" spans="1:22" ht="14.1" customHeight="1">
      <c r="A1229" s="75">
        <v>1229</v>
      </c>
      <c r="B1229" s="72" t="s">
        <v>50</v>
      </c>
      <c r="C1229" s="539" t="s">
        <v>267</v>
      </c>
      <c r="D1229" s="415" t="s">
        <v>1616</v>
      </c>
      <c r="E1229" s="72" t="s">
        <v>887</v>
      </c>
      <c r="F1229" s="72" t="s">
        <v>88</v>
      </c>
      <c r="G1229" s="72" t="s">
        <v>237</v>
      </c>
      <c r="H1229" s="482" t="s">
        <v>238</v>
      </c>
      <c r="I1229" s="537">
        <v>25.88</v>
      </c>
      <c r="J1229" s="526"/>
      <c r="K1229" s="333">
        <f t="shared" si="57"/>
        <v>120</v>
      </c>
      <c r="L1229" s="534">
        <v>120</v>
      </c>
      <c r="M1229" s="540"/>
      <c r="N1229" s="247" t="e">
        <f>IF(L1229="nio",0,IF(L1229&gt;0,L1229*I1229/P1229,0))*VLOOKUP(B1229,'2-Kosten per locatie'!$A$14:$C$31,3,FALSE)</f>
        <v>#DIV/0!</v>
      </c>
      <c r="O1229" s="247">
        <f>IF(M1229&gt;0,M1229*I1229/Q1229,0)*VLOOKUP(B1229,'2-Kosten per locatie'!$A$14:$C$31,3,FALSE)</f>
        <v>0</v>
      </c>
      <c r="P1229" s="334">
        <f>IF(L1229="nio",0,IF(L1229&gt;0,VLOOKUP(F1229,'3-Productie normen'!A:O,VLOOKUP(L1229,'3-Productie normen'!$B$38:$C$48,2,FALSE),FALSE)))</f>
        <v>0</v>
      </c>
      <c r="Q1229" s="334">
        <f t="shared" si="58"/>
        <v>0</v>
      </c>
      <c r="R1229" s="335" t="str">
        <f>VLOOKUP(F1229,'3-Productie normen'!A:P,16,FALSE)</f>
        <v>B</v>
      </c>
      <c r="S1229" s="335"/>
      <c r="U1229" s="336">
        <f t="shared" si="59"/>
        <v>3105.6</v>
      </c>
      <c r="V1229" s="2"/>
    </row>
    <row r="1230" spans="1:22" ht="14.1" customHeight="1">
      <c r="A1230" s="75">
        <v>1230</v>
      </c>
      <c r="B1230" s="72" t="s">
        <v>50</v>
      </c>
      <c r="C1230" s="539" t="s">
        <v>267</v>
      </c>
      <c r="D1230" s="415" t="s">
        <v>1582</v>
      </c>
      <c r="E1230" s="72" t="s">
        <v>1617</v>
      </c>
      <c r="F1230" s="300" t="s">
        <v>91</v>
      </c>
      <c r="G1230" s="72" t="s">
        <v>1524</v>
      </c>
      <c r="H1230" s="482" t="s">
        <v>139</v>
      </c>
      <c r="I1230" s="537">
        <v>53.65</v>
      </c>
      <c r="J1230" s="526"/>
      <c r="K1230" s="333">
        <f t="shared" si="57"/>
        <v>200</v>
      </c>
      <c r="L1230" s="534">
        <v>200</v>
      </c>
      <c r="M1230" s="540"/>
      <c r="N1230" s="247" t="e">
        <f>IF(L1230="nio",0,IF(L1230&gt;0,L1230*I1230/P1230,0))*VLOOKUP(B1230,'2-Kosten per locatie'!$A$14:$C$31,3,FALSE)</f>
        <v>#DIV/0!</v>
      </c>
      <c r="O1230" s="247">
        <f>IF(M1230&gt;0,M1230*I1230/Q1230,0)*VLOOKUP(B1230,'2-Kosten per locatie'!$A$14:$C$31,3,FALSE)</f>
        <v>0</v>
      </c>
      <c r="P1230" s="334">
        <f>IF(L1230="nio",0,IF(L1230&gt;0,VLOOKUP(F1230,'3-Productie normen'!A:O,VLOOKUP(L1230,'3-Productie normen'!$B$38:$C$48,2,FALSE),FALSE)))</f>
        <v>0</v>
      </c>
      <c r="Q1230" s="334">
        <f t="shared" si="58"/>
        <v>0</v>
      </c>
      <c r="R1230" s="335" t="str">
        <f>VLOOKUP(F1230,'3-Productie normen'!A:P,16,FALSE)</f>
        <v>V</v>
      </c>
      <c r="S1230" s="335"/>
      <c r="U1230" s="336">
        <f t="shared" si="59"/>
        <v>10730</v>
      </c>
      <c r="V1230" s="2"/>
    </row>
    <row r="1231" spans="1:22" ht="14.1" customHeight="1">
      <c r="A1231" s="75">
        <v>1231</v>
      </c>
      <c r="B1231" s="72" t="s">
        <v>50</v>
      </c>
      <c r="C1231" s="539" t="s">
        <v>267</v>
      </c>
      <c r="D1231" s="415" t="s">
        <v>1581</v>
      </c>
      <c r="E1231" s="72" t="s">
        <v>1618</v>
      </c>
      <c r="F1231" s="300" t="s">
        <v>91</v>
      </c>
      <c r="G1231" s="72" t="s">
        <v>1524</v>
      </c>
      <c r="H1231" s="482" t="s">
        <v>139</v>
      </c>
      <c r="I1231" s="537">
        <v>202.27</v>
      </c>
      <c r="J1231" s="526"/>
      <c r="K1231" s="333">
        <f t="shared" si="57"/>
        <v>200</v>
      </c>
      <c r="L1231" s="534">
        <v>200</v>
      </c>
      <c r="M1231" s="540"/>
      <c r="N1231" s="247" t="e">
        <f>IF(L1231="nio",0,IF(L1231&gt;0,L1231*I1231/P1231,0))*VLOOKUP(B1231,'2-Kosten per locatie'!$A$14:$C$31,3,FALSE)</f>
        <v>#DIV/0!</v>
      </c>
      <c r="O1231" s="247">
        <f>IF(M1231&gt;0,M1231*I1231/Q1231,0)*VLOOKUP(B1231,'2-Kosten per locatie'!$A$14:$C$31,3,FALSE)</f>
        <v>0</v>
      </c>
      <c r="P1231" s="334">
        <f>IF(L1231="nio",0,IF(L1231&gt;0,VLOOKUP(F1231,'3-Productie normen'!A:O,VLOOKUP(L1231,'3-Productie normen'!$B$38:$C$48,2,FALSE),FALSE)))</f>
        <v>0</v>
      </c>
      <c r="Q1231" s="334">
        <f t="shared" si="58"/>
        <v>0</v>
      </c>
      <c r="R1231" s="335" t="str">
        <f>VLOOKUP(F1231,'3-Productie normen'!A:P,16,FALSE)</f>
        <v>V</v>
      </c>
      <c r="S1231" s="335"/>
      <c r="U1231" s="336">
        <f t="shared" si="59"/>
        <v>40454</v>
      </c>
      <c r="V1231" s="2"/>
    </row>
    <row r="1232" spans="1:22" ht="14.1" customHeight="1">
      <c r="A1232" s="75">
        <v>1232</v>
      </c>
      <c r="B1232" s="72" t="s">
        <v>50</v>
      </c>
      <c r="C1232" s="539" t="s">
        <v>267</v>
      </c>
      <c r="D1232" s="415" t="s">
        <v>1619</v>
      </c>
      <c r="E1232" s="72" t="s">
        <v>887</v>
      </c>
      <c r="F1232" s="72" t="s">
        <v>88</v>
      </c>
      <c r="G1232" s="72" t="s">
        <v>237</v>
      </c>
      <c r="H1232" s="482" t="s">
        <v>238</v>
      </c>
      <c r="I1232" s="537">
        <v>24.35</v>
      </c>
      <c r="J1232" s="526"/>
      <c r="K1232" s="333">
        <f t="shared" si="57"/>
        <v>120</v>
      </c>
      <c r="L1232" s="534">
        <v>120</v>
      </c>
      <c r="M1232" s="540"/>
      <c r="N1232" s="247" t="e">
        <f>IF(L1232="nio",0,IF(L1232&gt;0,L1232*I1232/P1232,0))*VLOOKUP(B1232,'2-Kosten per locatie'!$A$14:$C$31,3,FALSE)</f>
        <v>#DIV/0!</v>
      </c>
      <c r="O1232" s="247">
        <f>IF(M1232&gt;0,M1232*I1232/Q1232,0)*VLOOKUP(B1232,'2-Kosten per locatie'!$A$14:$C$31,3,FALSE)</f>
        <v>0</v>
      </c>
      <c r="P1232" s="334">
        <f>IF(L1232="nio",0,IF(L1232&gt;0,VLOOKUP(F1232,'3-Productie normen'!A:O,VLOOKUP(L1232,'3-Productie normen'!$B$38:$C$48,2,FALSE),FALSE)))</f>
        <v>0</v>
      </c>
      <c r="Q1232" s="334">
        <f t="shared" si="58"/>
        <v>0</v>
      </c>
      <c r="R1232" s="335" t="str">
        <f>VLOOKUP(F1232,'3-Productie normen'!A:P,16,FALSE)</f>
        <v>B</v>
      </c>
      <c r="S1232" s="335"/>
      <c r="U1232" s="336">
        <f t="shared" si="59"/>
        <v>2922</v>
      </c>
      <c r="V1232" s="2"/>
    </row>
    <row r="1233" spans="1:22" ht="14.1" customHeight="1">
      <c r="A1233" s="75">
        <v>1233</v>
      </c>
      <c r="B1233" s="72" t="s">
        <v>50</v>
      </c>
      <c r="C1233" s="539" t="s">
        <v>267</v>
      </c>
      <c r="D1233" s="415" t="s">
        <v>1620</v>
      </c>
      <c r="E1233" s="72" t="s">
        <v>887</v>
      </c>
      <c r="F1233" s="72" t="s">
        <v>88</v>
      </c>
      <c r="G1233" s="72" t="s">
        <v>237</v>
      </c>
      <c r="H1233" s="482" t="s">
        <v>238</v>
      </c>
      <c r="I1233" s="537">
        <v>24.1</v>
      </c>
      <c r="J1233" s="526"/>
      <c r="K1233" s="333">
        <f t="shared" si="57"/>
        <v>120</v>
      </c>
      <c r="L1233" s="534">
        <v>120</v>
      </c>
      <c r="M1233" s="540"/>
      <c r="N1233" s="247" t="e">
        <f>IF(L1233="nio",0,IF(L1233&gt;0,L1233*I1233/P1233,0))*VLOOKUP(B1233,'2-Kosten per locatie'!$A$14:$C$31,3,FALSE)</f>
        <v>#DIV/0!</v>
      </c>
      <c r="O1233" s="247">
        <f>IF(M1233&gt;0,M1233*I1233/Q1233,0)*VLOOKUP(B1233,'2-Kosten per locatie'!$A$14:$C$31,3,FALSE)</f>
        <v>0</v>
      </c>
      <c r="P1233" s="334">
        <f>IF(L1233="nio",0,IF(L1233&gt;0,VLOOKUP(F1233,'3-Productie normen'!A:O,VLOOKUP(L1233,'3-Productie normen'!$B$38:$C$48,2,FALSE),FALSE)))</f>
        <v>0</v>
      </c>
      <c r="Q1233" s="334">
        <f t="shared" si="58"/>
        <v>0</v>
      </c>
      <c r="R1233" s="335" t="str">
        <f>VLOOKUP(F1233,'3-Productie normen'!A:P,16,FALSE)</f>
        <v>B</v>
      </c>
      <c r="S1233" s="335"/>
      <c r="U1233" s="336">
        <f t="shared" si="59"/>
        <v>2892</v>
      </c>
      <c r="V1233" s="2"/>
    </row>
    <row r="1234" spans="1:22" ht="14.1" customHeight="1">
      <c r="A1234" s="75">
        <v>1234</v>
      </c>
      <c r="B1234" s="72" t="s">
        <v>50</v>
      </c>
      <c r="C1234" s="539" t="s">
        <v>267</v>
      </c>
      <c r="D1234" s="415" t="s">
        <v>1621</v>
      </c>
      <c r="E1234" s="72" t="s">
        <v>100</v>
      </c>
      <c r="F1234" s="72" t="s">
        <v>100</v>
      </c>
      <c r="G1234" s="72" t="s">
        <v>1528</v>
      </c>
      <c r="H1234" s="482" t="s">
        <v>139</v>
      </c>
      <c r="I1234" s="537">
        <v>23.93</v>
      </c>
      <c r="J1234" s="526"/>
      <c r="K1234" s="333">
        <f t="shared" si="57"/>
        <v>200</v>
      </c>
      <c r="L1234" s="534">
        <v>200</v>
      </c>
      <c r="M1234" s="540"/>
      <c r="N1234" s="247" t="e">
        <f>IF(L1234="nio",0,IF(L1234&gt;0,L1234*I1234/P1234,0))*VLOOKUP(B1234,'2-Kosten per locatie'!$A$14:$C$31,3,FALSE)</f>
        <v>#DIV/0!</v>
      </c>
      <c r="O1234" s="247">
        <f>IF(M1234&gt;0,M1234*I1234/Q1234,0)*VLOOKUP(B1234,'2-Kosten per locatie'!$A$14:$C$31,3,FALSE)</f>
        <v>0</v>
      </c>
      <c r="P1234" s="334">
        <f>IF(L1234="nio",0,IF(L1234&gt;0,VLOOKUP(F1234,'3-Productie normen'!A:O,VLOOKUP(L1234,'3-Productie normen'!$B$38:$C$48,2,FALSE),FALSE)))</f>
        <v>0</v>
      </c>
      <c r="Q1234" s="334">
        <f t="shared" si="58"/>
        <v>0</v>
      </c>
      <c r="R1234" s="335" t="str">
        <f>VLOOKUP(F1234,'3-Productie normen'!A:P,16,FALSE)</f>
        <v>L</v>
      </c>
      <c r="S1234" s="335"/>
      <c r="U1234" s="336">
        <f t="shared" si="59"/>
        <v>4786</v>
      </c>
      <c r="V1234" s="2"/>
    </row>
    <row r="1235" spans="1:22" ht="14.1" customHeight="1">
      <c r="A1235" s="75">
        <v>1235</v>
      </c>
      <c r="B1235" s="72" t="s">
        <v>50</v>
      </c>
      <c r="C1235" s="539" t="s">
        <v>267</v>
      </c>
      <c r="D1235" s="415" t="s">
        <v>1622</v>
      </c>
      <c r="E1235" s="72" t="s">
        <v>1598</v>
      </c>
      <c r="F1235" s="72" t="s">
        <v>100</v>
      </c>
      <c r="G1235" s="72" t="s">
        <v>1528</v>
      </c>
      <c r="H1235" s="482" t="s">
        <v>139</v>
      </c>
      <c r="I1235" s="537">
        <v>24.02</v>
      </c>
      <c r="J1235" s="526"/>
      <c r="K1235" s="333">
        <f t="shared" si="57"/>
        <v>200</v>
      </c>
      <c r="L1235" s="534">
        <v>200</v>
      </c>
      <c r="M1235" s="540"/>
      <c r="N1235" s="247" t="e">
        <f>IF(L1235="nio",0,IF(L1235&gt;0,L1235*I1235/P1235,0))*VLOOKUP(B1235,'2-Kosten per locatie'!$A$14:$C$31,3,FALSE)</f>
        <v>#DIV/0!</v>
      </c>
      <c r="O1235" s="247">
        <f>IF(M1235&gt;0,M1235*I1235/Q1235,0)*VLOOKUP(B1235,'2-Kosten per locatie'!$A$14:$C$31,3,FALSE)</f>
        <v>0</v>
      </c>
      <c r="P1235" s="334">
        <f>IF(L1235="nio",0,IF(L1235&gt;0,VLOOKUP(F1235,'3-Productie normen'!A:O,VLOOKUP(L1235,'3-Productie normen'!$B$38:$C$48,2,FALSE),FALSE)))</f>
        <v>0</v>
      </c>
      <c r="Q1235" s="334">
        <f t="shared" si="58"/>
        <v>0</v>
      </c>
      <c r="R1235" s="335" t="str">
        <f>VLOOKUP(F1235,'3-Productie normen'!A:P,16,FALSE)</f>
        <v>L</v>
      </c>
      <c r="S1235" s="335"/>
      <c r="U1235" s="336">
        <f t="shared" si="59"/>
        <v>4804</v>
      </c>
      <c r="V1235" s="2"/>
    </row>
    <row r="1236" spans="1:22" ht="14.1" customHeight="1">
      <c r="A1236" s="75">
        <v>1236</v>
      </c>
      <c r="B1236" s="72" t="s">
        <v>50</v>
      </c>
      <c r="C1236" s="539" t="s">
        <v>267</v>
      </c>
      <c r="D1236" s="415" t="s">
        <v>1576</v>
      </c>
      <c r="E1236" s="72" t="s">
        <v>887</v>
      </c>
      <c r="F1236" s="72" t="s">
        <v>88</v>
      </c>
      <c r="G1236" s="72" t="s">
        <v>1528</v>
      </c>
      <c r="H1236" s="482" t="s">
        <v>139</v>
      </c>
      <c r="I1236" s="537">
        <v>56.18</v>
      </c>
      <c r="J1236" s="526"/>
      <c r="K1236" s="333">
        <f t="shared" si="57"/>
        <v>120</v>
      </c>
      <c r="L1236" s="534">
        <v>120</v>
      </c>
      <c r="M1236" s="540"/>
      <c r="N1236" s="247" t="e">
        <f>IF(L1236="nio",0,IF(L1236&gt;0,L1236*I1236/P1236,0))*VLOOKUP(B1236,'2-Kosten per locatie'!$A$14:$C$31,3,FALSE)</f>
        <v>#DIV/0!</v>
      </c>
      <c r="O1236" s="247">
        <f>IF(M1236&gt;0,M1236*I1236/Q1236,0)*VLOOKUP(B1236,'2-Kosten per locatie'!$A$14:$C$31,3,FALSE)</f>
        <v>0</v>
      </c>
      <c r="P1236" s="334">
        <f>IF(L1236="nio",0,IF(L1236&gt;0,VLOOKUP(F1236,'3-Productie normen'!A:O,VLOOKUP(L1236,'3-Productie normen'!$B$38:$C$48,2,FALSE),FALSE)))</f>
        <v>0</v>
      </c>
      <c r="Q1236" s="334">
        <f t="shared" si="58"/>
        <v>0</v>
      </c>
      <c r="R1236" s="335" t="str">
        <f>VLOOKUP(F1236,'3-Productie normen'!A:P,16,FALSE)</f>
        <v>B</v>
      </c>
      <c r="S1236" s="335"/>
      <c r="U1236" s="336">
        <f t="shared" si="59"/>
        <v>6741.6</v>
      </c>
      <c r="V1236" s="2"/>
    </row>
    <row r="1237" spans="1:22" ht="14.1" customHeight="1">
      <c r="A1237" s="75">
        <v>1237</v>
      </c>
      <c r="B1237" s="72" t="s">
        <v>50</v>
      </c>
      <c r="C1237" s="539" t="s">
        <v>136</v>
      </c>
      <c r="D1237" s="415">
        <v>1</v>
      </c>
      <c r="E1237" s="72">
        <v>0</v>
      </c>
      <c r="F1237" s="300" t="s">
        <v>111</v>
      </c>
      <c r="G1237" s="72">
        <v>0</v>
      </c>
      <c r="H1237" s="482" t="s">
        <v>197</v>
      </c>
      <c r="I1237" s="537">
        <v>21.28</v>
      </c>
      <c r="J1237" s="526"/>
      <c r="K1237" s="333">
        <f t="shared" si="57"/>
        <v>0</v>
      </c>
      <c r="L1237" s="534" t="s">
        <v>148</v>
      </c>
      <c r="M1237" s="540"/>
      <c r="N1237" s="247">
        <f>IF(L1237="nio",0,IF(L1237&gt;0,L1237*I1237/P1237,0))*VLOOKUP(B1237,'2-Kosten per locatie'!$A$14:$C$31,3,FALSE)</f>
        <v>0</v>
      </c>
      <c r="O1237" s="247">
        <f>IF(M1237&gt;0,M1237*I1237/Q1237,0)*VLOOKUP(B1237,'2-Kosten per locatie'!$A$14:$C$31,3,FALSE)</f>
        <v>0</v>
      </c>
      <c r="P1237" s="334">
        <f>IF(L1237="nio",0,IF(L1237&gt;0,VLOOKUP(F1237,'3-Productie normen'!A:O,VLOOKUP(L1237,'3-Productie normen'!$B$38:$C$48,2,FALSE),FALSE)))</f>
        <v>0</v>
      </c>
      <c r="Q1237" s="334">
        <f t="shared" si="58"/>
        <v>0</v>
      </c>
      <c r="R1237" s="335" t="str">
        <f>VLOOKUP(F1237,'3-Productie normen'!A:P,16,FALSE)</f>
        <v>nvt</v>
      </c>
      <c r="S1237" s="335"/>
      <c r="U1237" s="336">
        <f t="shared" si="59"/>
        <v>0</v>
      </c>
      <c r="V1237" s="2"/>
    </row>
    <row r="1238" spans="1:22" ht="14.1" customHeight="1">
      <c r="A1238" s="75">
        <v>1238</v>
      </c>
      <c r="B1238" s="72" t="s">
        <v>50</v>
      </c>
      <c r="C1238" s="539" t="s">
        <v>136</v>
      </c>
      <c r="D1238" s="415">
        <v>2</v>
      </c>
      <c r="E1238" s="72">
        <v>0</v>
      </c>
      <c r="F1238" s="300" t="s">
        <v>111</v>
      </c>
      <c r="G1238" s="72">
        <v>0</v>
      </c>
      <c r="H1238" s="482" t="s">
        <v>197</v>
      </c>
      <c r="I1238" s="537">
        <v>21.29</v>
      </c>
      <c r="J1238" s="526"/>
      <c r="K1238" s="333">
        <f t="shared" si="57"/>
        <v>0</v>
      </c>
      <c r="L1238" s="534" t="s">
        <v>148</v>
      </c>
      <c r="M1238" s="534"/>
      <c r="N1238" s="247">
        <f>IF(L1238="nio",0,IF(L1238&gt;0,L1238*I1238/P1238,0))*VLOOKUP(B1238,'2-Kosten per locatie'!$A$14:$C$31,3,FALSE)</f>
        <v>0</v>
      </c>
      <c r="O1238" s="247">
        <f>IF(M1238&gt;0,M1238*I1238/Q1238,0)*VLOOKUP(B1238,'2-Kosten per locatie'!$A$14:$C$31,3,FALSE)</f>
        <v>0</v>
      </c>
      <c r="P1238" s="334">
        <f>IF(L1238="nio",0,IF(L1238&gt;0,VLOOKUP(F1238,'3-Productie normen'!A:O,VLOOKUP(L1238,'3-Productie normen'!$B$38:$C$48,2,FALSE),FALSE)))</f>
        <v>0</v>
      </c>
      <c r="Q1238" s="334">
        <f t="shared" si="58"/>
        <v>0</v>
      </c>
      <c r="R1238" s="335" t="str">
        <f>VLOOKUP(F1238,'3-Productie normen'!A:P,16,FALSE)</f>
        <v>nvt</v>
      </c>
      <c r="S1238" s="335"/>
      <c r="U1238" s="336">
        <f t="shared" si="59"/>
        <v>0</v>
      </c>
      <c r="V1238" s="2"/>
    </row>
    <row r="1239" spans="1:22" ht="14.1" customHeight="1">
      <c r="A1239" s="75">
        <v>1239</v>
      </c>
      <c r="B1239" s="72" t="s">
        <v>50</v>
      </c>
      <c r="C1239" s="539" t="s">
        <v>136</v>
      </c>
      <c r="D1239" s="415">
        <v>3</v>
      </c>
      <c r="E1239" s="72">
        <v>0</v>
      </c>
      <c r="F1239" s="300" t="s">
        <v>111</v>
      </c>
      <c r="G1239" s="72">
        <v>0</v>
      </c>
      <c r="H1239" s="482" t="s">
        <v>197</v>
      </c>
      <c r="I1239" s="537">
        <v>21.62</v>
      </c>
      <c r="J1239" s="526"/>
      <c r="K1239" s="333">
        <f t="shared" si="57"/>
        <v>0</v>
      </c>
      <c r="L1239" s="534" t="s">
        <v>148</v>
      </c>
      <c r="M1239" s="534"/>
      <c r="N1239" s="247">
        <f>IF(L1239="nio",0,IF(L1239&gt;0,L1239*I1239/P1239,0))*VLOOKUP(B1239,'2-Kosten per locatie'!$A$14:$C$31,3,FALSE)</f>
        <v>0</v>
      </c>
      <c r="O1239" s="247">
        <f>IF(M1239&gt;0,M1239*I1239/Q1239,0)*VLOOKUP(B1239,'2-Kosten per locatie'!$A$14:$C$31,3,FALSE)</f>
        <v>0</v>
      </c>
      <c r="P1239" s="334">
        <f>IF(L1239="nio",0,IF(L1239&gt;0,VLOOKUP(F1239,'3-Productie normen'!A:O,VLOOKUP(L1239,'3-Productie normen'!$B$38:$C$48,2,FALSE),FALSE)))</f>
        <v>0</v>
      </c>
      <c r="Q1239" s="334">
        <f t="shared" si="58"/>
        <v>0</v>
      </c>
      <c r="R1239" s="335" t="str">
        <f>VLOOKUP(F1239,'3-Productie normen'!A:P,16,FALSE)</f>
        <v>nvt</v>
      </c>
      <c r="S1239" s="335"/>
      <c r="U1239" s="336">
        <f t="shared" si="59"/>
        <v>0</v>
      </c>
      <c r="V1239" s="2"/>
    </row>
    <row r="1240" spans="1:22" ht="14.1" customHeight="1">
      <c r="A1240" s="75">
        <v>1240</v>
      </c>
      <c r="B1240" s="72" t="s">
        <v>50</v>
      </c>
      <c r="C1240" s="539" t="s">
        <v>136</v>
      </c>
      <c r="D1240" s="415">
        <v>4</v>
      </c>
      <c r="E1240" s="72">
        <v>0</v>
      </c>
      <c r="F1240" s="300" t="s">
        <v>111</v>
      </c>
      <c r="G1240" s="72">
        <v>0</v>
      </c>
      <c r="H1240" s="482" t="s">
        <v>197</v>
      </c>
      <c r="I1240" s="537">
        <v>21.28</v>
      </c>
      <c r="J1240" s="526"/>
      <c r="K1240" s="333">
        <f t="shared" si="57"/>
        <v>0</v>
      </c>
      <c r="L1240" s="534" t="s">
        <v>148</v>
      </c>
      <c r="M1240" s="534"/>
      <c r="N1240" s="247">
        <f>IF(L1240="nio",0,IF(L1240&gt;0,L1240*I1240/P1240,0))*VLOOKUP(B1240,'2-Kosten per locatie'!$A$14:$C$31,3,FALSE)</f>
        <v>0</v>
      </c>
      <c r="O1240" s="247">
        <f>IF(M1240&gt;0,M1240*I1240/Q1240,0)*VLOOKUP(B1240,'2-Kosten per locatie'!$A$14:$C$31,3,FALSE)</f>
        <v>0</v>
      </c>
      <c r="P1240" s="334">
        <f>IF(L1240="nio",0,IF(L1240&gt;0,VLOOKUP(F1240,'3-Productie normen'!A:O,VLOOKUP(L1240,'3-Productie normen'!$B$38:$C$48,2,FALSE),FALSE)))</f>
        <v>0</v>
      </c>
      <c r="Q1240" s="334">
        <f t="shared" si="58"/>
        <v>0</v>
      </c>
      <c r="R1240" s="335" t="str">
        <f>VLOOKUP(F1240,'3-Productie normen'!A:P,16,FALSE)</f>
        <v>nvt</v>
      </c>
      <c r="S1240" s="335"/>
      <c r="U1240" s="336">
        <f t="shared" si="59"/>
        <v>0</v>
      </c>
      <c r="V1240" s="2"/>
    </row>
    <row r="1241" spans="1:22" ht="14.1" customHeight="1">
      <c r="A1241" s="75">
        <v>1241</v>
      </c>
      <c r="B1241" s="72" t="s">
        <v>50</v>
      </c>
      <c r="C1241" s="539" t="s">
        <v>136</v>
      </c>
      <c r="D1241" s="415">
        <v>5</v>
      </c>
      <c r="E1241" s="72">
        <v>0</v>
      </c>
      <c r="F1241" s="300" t="s">
        <v>111</v>
      </c>
      <c r="G1241" s="72">
        <v>0</v>
      </c>
      <c r="H1241" s="482" t="s">
        <v>197</v>
      </c>
      <c r="I1241" s="537">
        <v>25.96</v>
      </c>
      <c r="J1241" s="526"/>
      <c r="K1241" s="333">
        <f t="shared" si="57"/>
        <v>0</v>
      </c>
      <c r="L1241" s="534" t="s">
        <v>148</v>
      </c>
      <c r="M1241" s="540"/>
      <c r="N1241" s="247">
        <f>IF(L1241="nio",0,IF(L1241&gt;0,L1241*I1241/P1241,0))*VLOOKUP(B1241,'2-Kosten per locatie'!$A$14:$C$31,3,FALSE)</f>
        <v>0</v>
      </c>
      <c r="O1241" s="247">
        <f>IF(M1241&gt;0,M1241*I1241/Q1241,0)*VLOOKUP(B1241,'2-Kosten per locatie'!$A$14:$C$31,3,FALSE)</f>
        <v>0</v>
      </c>
      <c r="P1241" s="334">
        <f>IF(L1241="nio",0,IF(L1241&gt;0,VLOOKUP(F1241,'3-Productie normen'!A:O,VLOOKUP(L1241,'3-Productie normen'!$B$38:$C$48,2,FALSE),FALSE)))</f>
        <v>0</v>
      </c>
      <c r="Q1241" s="334">
        <f t="shared" si="58"/>
        <v>0</v>
      </c>
      <c r="R1241" s="335" t="str">
        <f>VLOOKUP(F1241,'3-Productie normen'!A:P,16,FALSE)</f>
        <v>nvt</v>
      </c>
      <c r="S1241" s="335"/>
      <c r="U1241" s="336">
        <f t="shared" si="59"/>
        <v>0</v>
      </c>
      <c r="V1241" s="2"/>
    </row>
    <row r="1242" spans="1:22" ht="14.1" customHeight="1">
      <c r="A1242" s="75">
        <v>1242</v>
      </c>
      <c r="B1242" s="72" t="s">
        <v>50</v>
      </c>
      <c r="C1242" s="539" t="s">
        <v>136</v>
      </c>
      <c r="D1242" s="415">
        <v>6</v>
      </c>
      <c r="E1242" s="72">
        <v>0</v>
      </c>
      <c r="F1242" s="300" t="s">
        <v>111</v>
      </c>
      <c r="G1242" s="72">
        <v>0</v>
      </c>
      <c r="H1242" s="482" t="s">
        <v>197</v>
      </c>
      <c r="I1242" s="537">
        <v>27.42</v>
      </c>
      <c r="J1242" s="526"/>
      <c r="K1242" s="333">
        <f t="shared" si="57"/>
        <v>0</v>
      </c>
      <c r="L1242" s="534" t="s">
        <v>148</v>
      </c>
      <c r="M1242" s="534"/>
      <c r="N1242" s="247">
        <f>IF(L1242="nio",0,IF(L1242&gt;0,L1242*I1242/P1242,0))*VLOOKUP(B1242,'2-Kosten per locatie'!$A$14:$C$31,3,FALSE)</f>
        <v>0</v>
      </c>
      <c r="O1242" s="247">
        <f>IF(M1242&gt;0,M1242*I1242/Q1242,0)*VLOOKUP(B1242,'2-Kosten per locatie'!$A$14:$C$31,3,FALSE)</f>
        <v>0</v>
      </c>
      <c r="P1242" s="334">
        <f>IF(L1242="nio",0,IF(L1242&gt;0,VLOOKUP(F1242,'3-Productie normen'!A:O,VLOOKUP(L1242,'3-Productie normen'!$B$38:$C$48,2,FALSE),FALSE)))</f>
        <v>0</v>
      </c>
      <c r="Q1242" s="334">
        <f t="shared" si="58"/>
        <v>0</v>
      </c>
      <c r="R1242" s="335" t="str">
        <f>VLOOKUP(F1242,'3-Productie normen'!A:P,16,FALSE)</f>
        <v>nvt</v>
      </c>
      <c r="S1242" s="335"/>
      <c r="U1242" s="336">
        <f t="shared" si="59"/>
        <v>0</v>
      </c>
      <c r="V1242" s="2"/>
    </row>
    <row r="1243" spans="1:22" ht="14.1" customHeight="1">
      <c r="A1243" s="75">
        <v>1243</v>
      </c>
      <c r="B1243" s="72" t="s">
        <v>50</v>
      </c>
      <c r="C1243" s="539" t="s">
        <v>136</v>
      </c>
      <c r="D1243" s="415">
        <v>7</v>
      </c>
      <c r="E1243" s="72">
        <v>0</v>
      </c>
      <c r="F1243" s="300" t="s">
        <v>111</v>
      </c>
      <c r="G1243" s="72">
        <v>0</v>
      </c>
      <c r="H1243" s="482" t="s">
        <v>197</v>
      </c>
      <c r="I1243" s="537">
        <v>27</v>
      </c>
      <c r="J1243" s="526"/>
      <c r="K1243" s="333">
        <f t="shared" si="57"/>
        <v>0</v>
      </c>
      <c r="L1243" s="534" t="s">
        <v>148</v>
      </c>
      <c r="M1243" s="540"/>
      <c r="N1243" s="247">
        <f>IF(L1243="nio",0,IF(L1243&gt;0,L1243*I1243/P1243,0))*VLOOKUP(B1243,'2-Kosten per locatie'!$A$14:$C$31,3,FALSE)</f>
        <v>0</v>
      </c>
      <c r="O1243" s="247">
        <f>IF(M1243&gt;0,M1243*I1243/Q1243,0)*VLOOKUP(B1243,'2-Kosten per locatie'!$A$14:$C$31,3,FALSE)</f>
        <v>0</v>
      </c>
      <c r="P1243" s="334">
        <f>IF(L1243="nio",0,IF(L1243&gt;0,VLOOKUP(F1243,'3-Productie normen'!A:O,VLOOKUP(L1243,'3-Productie normen'!$B$38:$C$48,2,FALSE),FALSE)))</f>
        <v>0</v>
      </c>
      <c r="Q1243" s="334">
        <f t="shared" si="58"/>
        <v>0</v>
      </c>
      <c r="R1243" s="335" t="str">
        <f>VLOOKUP(F1243,'3-Productie normen'!A:P,16,FALSE)</f>
        <v>nvt</v>
      </c>
      <c r="S1243" s="335"/>
      <c r="U1243" s="336">
        <f t="shared" si="59"/>
        <v>0</v>
      </c>
      <c r="V1243" s="2"/>
    </row>
    <row r="1244" spans="1:22" ht="14.1" customHeight="1">
      <c r="A1244" s="75">
        <v>1244</v>
      </c>
      <c r="B1244" s="72" t="s">
        <v>50</v>
      </c>
      <c r="C1244" s="539" t="s">
        <v>136</v>
      </c>
      <c r="D1244" s="415">
        <v>8</v>
      </c>
      <c r="E1244" s="72">
        <v>0</v>
      </c>
      <c r="F1244" s="300" t="s">
        <v>111</v>
      </c>
      <c r="G1244" s="72">
        <v>0</v>
      </c>
      <c r="H1244" s="482" t="s">
        <v>197</v>
      </c>
      <c r="I1244" s="537">
        <v>26.36</v>
      </c>
      <c r="J1244" s="526"/>
      <c r="K1244" s="333">
        <f t="shared" si="57"/>
        <v>0</v>
      </c>
      <c r="L1244" s="534" t="s">
        <v>148</v>
      </c>
      <c r="M1244" s="534"/>
      <c r="N1244" s="247">
        <f>IF(L1244="nio",0,IF(L1244&gt;0,L1244*I1244/P1244,0))*VLOOKUP(B1244,'2-Kosten per locatie'!$A$14:$C$31,3,FALSE)</f>
        <v>0</v>
      </c>
      <c r="O1244" s="247">
        <f>IF(M1244&gt;0,M1244*I1244/Q1244,0)*VLOOKUP(B1244,'2-Kosten per locatie'!$A$14:$C$31,3,FALSE)</f>
        <v>0</v>
      </c>
      <c r="P1244" s="334">
        <f>IF(L1244="nio",0,IF(L1244&gt;0,VLOOKUP(F1244,'3-Productie normen'!A:O,VLOOKUP(L1244,'3-Productie normen'!$B$38:$C$48,2,FALSE),FALSE)))</f>
        <v>0</v>
      </c>
      <c r="Q1244" s="334">
        <f t="shared" si="58"/>
        <v>0</v>
      </c>
      <c r="R1244" s="335" t="str">
        <f>VLOOKUP(F1244,'3-Productie normen'!A:P,16,FALSE)</f>
        <v>nvt</v>
      </c>
      <c r="S1244" s="335"/>
      <c r="U1244" s="336">
        <f t="shared" si="59"/>
        <v>0</v>
      </c>
      <c r="V1244" s="2"/>
    </row>
    <row r="1245" spans="1:22" ht="14.1" customHeight="1">
      <c r="A1245" s="75">
        <v>1245</v>
      </c>
      <c r="B1245" s="72" t="s">
        <v>50</v>
      </c>
      <c r="C1245" s="539" t="s">
        <v>136</v>
      </c>
      <c r="D1245" s="415">
        <v>9</v>
      </c>
      <c r="E1245" s="72">
        <v>0</v>
      </c>
      <c r="F1245" s="300" t="s">
        <v>111</v>
      </c>
      <c r="G1245" s="72">
        <v>0</v>
      </c>
      <c r="H1245" s="482" t="s">
        <v>197</v>
      </c>
      <c r="I1245" s="537">
        <v>23.22</v>
      </c>
      <c r="J1245" s="526"/>
      <c r="K1245" s="333">
        <f t="shared" si="57"/>
        <v>0</v>
      </c>
      <c r="L1245" s="534" t="s">
        <v>148</v>
      </c>
      <c r="M1245" s="540"/>
      <c r="N1245" s="247">
        <f>IF(L1245="nio",0,IF(L1245&gt;0,L1245*I1245/P1245,0))*VLOOKUP(B1245,'2-Kosten per locatie'!$A$14:$C$31,3,FALSE)</f>
        <v>0</v>
      </c>
      <c r="O1245" s="247">
        <f>IF(M1245&gt;0,M1245*I1245/Q1245,0)*VLOOKUP(B1245,'2-Kosten per locatie'!$A$14:$C$31,3,FALSE)</f>
        <v>0</v>
      </c>
      <c r="P1245" s="334">
        <f>IF(L1245="nio",0,IF(L1245&gt;0,VLOOKUP(F1245,'3-Productie normen'!A:O,VLOOKUP(L1245,'3-Productie normen'!$B$38:$C$48,2,FALSE),FALSE)))</f>
        <v>0</v>
      </c>
      <c r="Q1245" s="334">
        <f t="shared" si="58"/>
        <v>0</v>
      </c>
      <c r="R1245" s="335" t="str">
        <f>VLOOKUP(F1245,'3-Productie normen'!A:P,16,FALSE)</f>
        <v>nvt</v>
      </c>
      <c r="S1245" s="335"/>
      <c r="U1245" s="336">
        <f t="shared" si="59"/>
        <v>0</v>
      </c>
      <c r="V1245" s="2"/>
    </row>
    <row r="1246" spans="1:22" ht="14.1" customHeight="1">
      <c r="A1246" s="75">
        <v>1246</v>
      </c>
      <c r="B1246" s="72" t="s">
        <v>50</v>
      </c>
      <c r="C1246" s="539" t="s">
        <v>136</v>
      </c>
      <c r="D1246" s="415">
        <v>1</v>
      </c>
      <c r="E1246" s="72">
        <v>0</v>
      </c>
      <c r="F1246" s="300" t="s">
        <v>111</v>
      </c>
      <c r="G1246" s="72">
        <v>0</v>
      </c>
      <c r="H1246" s="482" t="s">
        <v>197</v>
      </c>
      <c r="I1246" s="537">
        <v>14.88</v>
      </c>
      <c r="J1246" s="526"/>
      <c r="K1246" s="333">
        <f t="shared" si="57"/>
        <v>0</v>
      </c>
      <c r="L1246" s="534" t="s">
        <v>148</v>
      </c>
      <c r="M1246" s="540"/>
      <c r="N1246" s="247">
        <f>IF(L1246="nio",0,IF(L1246&gt;0,L1246*I1246/P1246,0))*VLOOKUP(B1246,'2-Kosten per locatie'!$A$14:$C$31,3,FALSE)</f>
        <v>0</v>
      </c>
      <c r="O1246" s="247">
        <f>IF(M1246&gt;0,M1246*I1246/Q1246,0)*VLOOKUP(B1246,'2-Kosten per locatie'!$A$14:$C$31,3,FALSE)</f>
        <v>0</v>
      </c>
      <c r="P1246" s="334">
        <f>IF(L1246="nio",0,IF(L1246&gt;0,VLOOKUP(F1246,'3-Productie normen'!A:O,VLOOKUP(L1246,'3-Productie normen'!$B$38:$C$48,2,FALSE),FALSE)))</f>
        <v>0</v>
      </c>
      <c r="Q1246" s="334">
        <f t="shared" si="58"/>
        <v>0</v>
      </c>
      <c r="R1246" s="335" t="str">
        <f>VLOOKUP(F1246,'3-Productie normen'!A:P,16,FALSE)</f>
        <v>nvt</v>
      </c>
      <c r="S1246" s="335"/>
      <c r="U1246" s="336">
        <f t="shared" si="59"/>
        <v>0</v>
      </c>
      <c r="V1246" s="2"/>
    </row>
    <row r="1247" spans="1:22" ht="14.1" customHeight="1">
      <c r="A1247" s="75">
        <v>1247</v>
      </c>
      <c r="B1247" s="72" t="s">
        <v>50</v>
      </c>
      <c r="C1247" s="539" t="s">
        <v>136</v>
      </c>
      <c r="D1247" s="415">
        <v>2</v>
      </c>
      <c r="E1247" s="72">
        <v>0</v>
      </c>
      <c r="F1247" s="300" t="s">
        <v>111</v>
      </c>
      <c r="G1247" s="72">
        <v>0</v>
      </c>
      <c r="H1247" s="482" t="s">
        <v>197</v>
      </c>
      <c r="I1247" s="537">
        <v>4.9000000000000004</v>
      </c>
      <c r="J1247" s="526"/>
      <c r="K1247" s="333">
        <f t="shared" si="57"/>
        <v>0</v>
      </c>
      <c r="L1247" s="534" t="s">
        <v>148</v>
      </c>
      <c r="M1247" s="540"/>
      <c r="N1247" s="247">
        <f>IF(L1247="nio",0,IF(L1247&gt;0,L1247*I1247/P1247,0))*VLOOKUP(B1247,'2-Kosten per locatie'!$A$14:$C$31,3,FALSE)</f>
        <v>0</v>
      </c>
      <c r="O1247" s="247">
        <f>IF(M1247&gt;0,M1247*I1247/Q1247,0)*VLOOKUP(B1247,'2-Kosten per locatie'!$A$14:$C$31,3,FALSE)</f>
        <v>0</v>
      </c>
      <c r="P1247" s="334">
        <f>IF(L1247="nio",0,IF(L1247&gt;0,VLOOKUP(F1247,'3-Productie normen'!A:O,VLOOKUP(L1247,'3-Productie normen'!$B$38:$C$48,2,FALSE),FALSE)))</f>
        <v>0</v>
      </c>
      <c r="Q1247" s="334">
        <f t="shared" si="58"/>
        <v>0</v>
      </c>
      <c r="R1247" s="335" t="str">
        <f>VLOOKUP(F1247,'3-Productie normen'!A:P,16,FALSE)</f>
        <v>nvt</v>
      </c>
      <c r="S1247" s="335"/>
      <c r="U1247" s="336">
        <f t="shared" si="59"/>
        <v>0</v>
      </c>
      <c r="V1247" s="2"/>
    </row>
    <row r="1248" spans="1:22" ht="14.1" customHeight="1">
      <c r="A1248" s="75">
        <v>1248</v>
      </c>
      <c r="B1248" s="72" t="s">
        <v>50</v>
      </c>
      <c r="C1248" s="539" t="s">
        <v>136</v>
      </c>
      <c r="D1248" s="415">
        <v>3</v>
      </c>
      <c r="E1248" s="72">
        <v>0</v>
      </c>
      <c r="F1248" s="300" t="s">
        <v>111</v>
      </c>
      <c r="G1248" s="72">
        <v>0</v>
      </c>
      <c r="H1248" s="482" t="s">
        <v>197</v>
      </c>
      <c r="I1248" s="537">
        <v>2.88</v>
      </c>
      <c r="J1248" s="526"/>
      <c r="K1248" s="333">
        <f t="shared" si="57"/>
        <v>0</v>
      </c>
      <c r="L1248" s="534" t="s">
        <v>148</v>
      </c>
      <c r="M1248" s="540"/>
      <c r="N1248" s="247">
        <f>IF(L1248="nio",0,IF(L1248&gt;0,L1248*I1248/P1248,0))*VLOOKUP(B1248,'2-Kosten per locatie'!$A$14:$C$31,3,FALSE)</f>
        <v>0</v>
      </c>
      <c r="O1248" s="247">
        <f>IF(M1248&gt;0,M1248*I1248/Q1248,0)*VLOOKUP(B1248,'2-Kosten per locatie'!$A$14:$C$31,3,FALSE)</f>
        <v>0</v>
      </c>
      <c r="P1248" s="334">
        <f>IF(L1248="nio",0,IF(L1248&gt;0,VLOOKUP(F1248,'3-Productie normen'!A:O,VLOOKUP(L1248,'3-Productie normen'!$B$38:$C$48,2,FALSE),FALSE)))</f>
        <v>0</v>
      </c>
      <c r="Q1248" s="334">
        <f t="shared" si="58"/>
        <v>0</v>
      </c>
      <c r="R1248" s="335" t="str">
        <f>VLOOKUP(F1248,'3-Productie normen'!A:P,16,FALSE)</f>
        <v>nvt</v>
      </c>
      <c r="S1248" s="335"/>
      <c r="U1248" s="336">
        <f t="shared" si="59"/>
        <v>0</v>
      </c>
      <c r="V1248" s="2"/>
    </row>
    <row r="1249" spans="1:22" ht="14.1" customHeight="1">
      <c r="A1249" s="75">
        <v>1249</v>
      </c>
      <c r="B1249" s="72" t="s">
        <v>50</v>
      </c>
      <c r="C1249" s="539" t="s">
        <v>136</v>
      </c>
      <c r="D1249" s="415">
        <v>5</v>
      </c>
      <c r="E1249" s="72">
        <v>0</v>
      </c>
      <c r="F1249" s="300" t="s">
        <v>111</v>
      </c>
      <c r="G1249" s="72">
        <v>0</v>
      </c>
      <c r="H1249" s="482" t="s">
        <v>197</v>
      </c>
      <c r="I1249" s="537">
        <v>17.8416</v>
      </c>
      <c r="J1249" s="526"/>
      <c r="K1249" s="333">
        <f t="shared" si="57"/>
        <v>0</v>
      </c>
      <c r="L1249" s="534" t="s">
        <v>148</v>
      </c>
      <c r="M1249" s="534"/>
      <c r="N1249" s="247">
        <f>IF(L1249="nio",0,IF(L1249&gt;0,L1249*I1249/P1249,0))*VLOOKUP(B1249,'2-Kosten per locatie'!$A$14:$C$31,3,FALSE)</f>
        <v>0</v>
      </c>
      <c r="O1249" s="247">
        <f>IF(M1249&gt;0,M1249*I1249/Q1249,0)*VLOOKUP(B1249,'2-Kosten per locatie'!$A$14:$C$31,3,FALSE)</f>
        <v>0</v>
      </c>
      <c r="P1249" s="334">
        <f>IF(L1249="nio",0,IF(L1249&gt;0,VLOOKUP(F1249,'3-Productie normen'!A:O,VLOOKUP(L1249,'3-Productie normen'!$B$38:$C$48,2,FALSE),FALSE)))</f>
        <v>0</v>
      </c>
      <c r="Q1249" s="334">
        <f t="shared" si="58"/>
        <v>0</v>
      </c>
      <c r="R1249" s="335" t="str">
        <f>VLOOKUP(F1249,'3-Productie normen'!A:P,16,FALSE)</f>
        <v>nvt</v>
      </c>
      <c r="S1249" s="335"/>
      <c r="U1249" s="336">
        <f t="shared" si="59"/>
        <v>0</v>
      </c>
      <c r="V1249" s="2"/>
    </row>
    <row r="1250" spans="1:22" ht="14.1" customHeight="1">
      <c r="A1250" s="75">
        <v>1250</v>
      </c>
      <c r="B1250" s="72" t="s">
        <v>50</v>
      </c>
      <c r="C1250" s="539" t="s">
        <v>136</v>
      </c>
      <c r="D1250" s="415">
        <v>6</v>
      </c>
      <c r="E1250" s="72">
        <v>0</v>
      </c>
      <c r="F1250" s="300" t="s">
        <v>111</v>
      </c>
      <c r="G1250" s="72">
        <v>0</v>
      </c>
      <c r="H1250" s="482" t="s">
        <v>197</v>
      </c>
      <c r="I1250" s="537">
        <v>17.8416</v>
      </c>
      <c r="J1250" s="526"/>
      <c r="K1250" s="333">
        <f t="shared" si="57"/>
        <v>0</v>
      </c>
      <c r="L1250" s="534" t="s">
        <v>148</v>
      </c>
      <c r="M1250" s="534"/>
      <c r="N1250" s="247">
        <f>IF(L1250="nio",0,IF(L1250&gt;0,L1250*I1250/P1250,0))*VLOOKUP(B1250,'2-Kosten per locatie'!$A$14:$C$31,3,FALSE)</f>
        <v>0</v>
      </c>
      <c r="O1250" s="247">
        <f>IF(M1250&gt;0,M1250*I1250/Q1250,0)*VLOOKUP(B1250,'2-Kosten per locatie'!$A$14:$C$31,3,FALSE)</f>
        <v>0</v>
      </c>
      <c r="P1250" s="334">
        <f>IF(L1250="nio",0,IF(L1250&gt;0,VLOOKUP(F1250,'3-Productie normen'!A:O,VLOOKUP(L1250,'3-Productie normen'!$B$38:$C$48,2,FALSE),FALSE)))</f>
        <v>0</v>
      </c>
      <c r="Q1250" s="334">
        <f t="shared" si="58"/>
        <v>0</v>
      </c>
      <c r="R1250" s="335" t="str">
        <f>VLOOKUP(F1250,'3-Productie normen'!A:P,16,FALSE)</f>
        <v>nvt</v>
      </c>
      <c r="S1250" s="335"/>
      <c r="U1250" s="336">
        <f t="shared" si="59"/>
        <v>0</v>
      </c>
      <c r="V1250" s="2"/>
    </row>
    <row r="1251" spans="1:22" ht="14.1" customHeight="1">
      <c r="A1251" s="75">
        <v>1251</v>
      </c>
      <c r="B1251" s="72" t="s">
        <v>50</v>
      </c>
      <c r="C1251" s="539" t="s">
        <v>136</v>
      </c>
      <c r="D1251" s="415">
        <v>7</v>
      </c>
      <c r="E1251" s="72">
        <v>0</v>
      </c>
      <c r="F1251" s="300" t="s">
        <v>111</v>
      </c>
      <c r="G1251" s="72">
        <v>0</v>
      </c>
      <c r="H1251" s="482" t="s">
        <v>197</v>
      </c>
      <c r="I1251" s="537">
        <v>17.8416</v>
      </c>
      <c r="J1251" s="526"/>
      <c r="K1251" s="333">
        <f t="shared" si="57"/>
        <v>0</v>
      </c>
      <c r="L1251" s="534" t="s">
        <v>148</v>
      </c>
      <c r="M1251" s="534"/>
      <c r="N1251" s="247">
        <f>IF(L1251="nio",0,IF(L1251&gt;0,L1251*I1251/P1251,0))*VLOOKUP(B1251,'2-Kosten per locatie'!$A$14:$C$31,3,FALSE)</f>
        <v>0</v>
      </c>
      <c r="O1251" s="247">
        <f>IF(M1251&gt;0,M1251*I1251/Q1251,0)*VLOOKUP(B1251,'2-Kosten per locatie'!$A$14:$C$31,3,FALSE)</f>
        <v>0</v>
      </c>
      <c r="P1251" s="334">
        <f>IF(L1251="nio",0,IF(L1251&gt;0,VLOOKUP(F1251,'3-Productie normen'!A:O,VLOOKUP(L1251,'3-Productie normen'!$B$38:$C$48,2,FALSE),FALSE)))</f>
        <v>0</v>
      </c>
      <c r="Q1251" s="334">
        <f t="shared" si="58"/>
        <v>0</v>
      </c>
      <c r="R1251" s="335" t="str">
        <f>VLOOKUP(F1251,'3-Productie normen'!A:P,16,FALSE)</f>
        <v>nvt</v>
      </c>
      <c r="S1251" s="335"/>
      <c r="U1251" s="336">
        <f t="shared" si="59"/>
        <v>0</v>
      </c>
      <c r="V1251" s="2"/>
    </row>
    <row r="1252" spans="1:22" ht="14.1" customHeight="1">
      <c r="A1252" s="75">
        <v>1252</v>
      </c>
      <c r="B1252" s="72" t="s">
        <v>50</v>
      </c>
      <c r="C1252" s="539" t="s">
        <v>136</v>
      </c>
      <c r="D1252" s="415">
        <v>8</v>
      </c>
      <c r="E1252" s="72">
        <v>0</v>
      </c>
      <c r="F1252" s="300" t="s">
        <v>111</v>
      </c>
      <c r="G1252" s="72">
        <v>0</v>
      </c>
      <c r="H1252" s="482" t="s">
        <v>197</v>
      </c>
      <c r="I1252" s="537">
        <v>17.8416</v>
      </c>
      <c r="J1252" s="526"/>
      <c r="K1252" s="333">
        <f t="shared" si="57"/>
        <v>0</v>
      </c>
      <c r="L1252" s="534" t="s">
        <v>148</v>
      </c>
      <c r="M1252" s="540"/>
      <c r="N1252" s="247">
        <f>IF(L1252="nio",0,IF(L1252&gt;0,L1252*I1252/P1252,0))*VLOOKUP(B1252,'2-Kosten per locatie'!$A$14:$C$31,3,FALSE)</f>
        <v>0</v>
      </c>
      <c r="O1252" s="247">
        <f>IF(M1252&gt;0,M1252*I1252/Q1252,0)*VLOOKUP(B1252,'2-Kosten per locatie'!$A$14:$C$31,3,FALSE)</f>
        <v>0</v>
      </c>
      <c r="P1252" s="334">
        <f>IF(L1252="nio",0,IF(L1252&gt;0,VLOOKUP(F1252,'3-Productie normen'!A:O,VLOOKUP(L1252,'3-Productie normen'!$B$38:$C$48,2,FALSE),FALSE)))</f>
        <v>0</v>
      </c>
      <c r="Q1252" s="334">
        <f t="shared" si="58"/>
        <v>0</v>
      </c>
      <c r="R1252" s="335" t="str">
        <f>VLOOKUP(F1252,'3-Productie normen'!A:P,16,FALSE)</f>
        <v>nvt</v>
      </c>
      <c r="S1252" s="335"/>
      <c r="U1252" s="336">
        <f t="shared" si="59"/>
        <v>0</v>
      </c>
      <c r="V1252" s="2"/>
    </row>
    <row r="1253" spans="1:22" ht="14.1" customHeight="1">
      <c r="A1253" s="75">
        <v>1253</v>
      </c>
      <c r="B1253" s="72" t="s">
        <v>50</v>
      </c>
      <c r="C1253" s="539" t="s">
        <v>136</v>
      </c>
      <c r="D1253" s="415">
        <v>16</v>
      </c>
      <c r="E1253" s="72" t="s">
        <v>95</v>
      </c>
      <c r="F1253" s="72" t="s">
        <v>95</v>
      </c>
      <c r="G1253" s="72" t="s">
        <v>237</v>
      </c>
      <c r="H1253" s="482" t="s">
        <v>238</v>
      </c>
      <c r="I1253" s="537">
        <v>4.5</v>
      </c>
      <c r="J1253" s="526"/>
      <c r="K1253" s="333">
        <f t="shared" si="57"/>
        <v>200</v>
      </c>
      <c r="L1253" s="534">
        <v>200</v>
      </c>
      <c r="M1253" s="540"/>
      <c r="N1253" s="247" t="e">
        <f>IF(L1253="nio",0,IF(L1253&gt;0,L1253*I1253/P1253,0))*VLOOKUP(B1253,'2-Kosten per locatie'!$A$14:$C$31,3,FALSE)</f>
        <v>#DIV/0!</v>
      </c>
      <c r="O1253" s="247">
        <f>IF(M1253&gt;0,M1253*I1253/Q1253,0)*VLOOKUP(B1253,'2-Kosten per locatie'!$A$14:$C$31,3,FALSE)</f>
        <v>0</v>
      </c>
      <c r="P1253" s="334">
        <f>IF(L1253="nio",0,IF(L1253&gt;0,VLOOKUP(F1253,'3-Productie normen'!A:O,VLOOKUP(L1253,'3-Productie normen'!$B$38:$C$48,2,FALSE),FALSE)))</f>
        <v>0</v>
      </c>
      <c r="Q1253" s="334">
        <f t="shared" si="58"/>
        <v>0</v>
      </c>
      <c r="R1253" s="335" t="str">
        <f>VLOOKUP(F1253,'3-Productie normen'!A:P,16,FALSE)</f>
        <v>V</v>
      </c>
      <c r="S1253" s="335"/>
      <c r="U1253" s="336">
        <f t="shared" si="59"/>
        <v>900</v>
      </c>
      <c r="V1253" s="2"/>
    </row>
    <row r="1254" spans="1:22" ht="14.1" customHeight="1">
      <c r="A1254" s="75">
        <v>1254</v>
      </c>
      <c r="B1254" s="72" t="s">
        <v>50</v>
      </c>
      <c r="C1254" s="539" t="s">
        <v>136</v>
      </c>
      <c r="D1254" s="415">
        <v>16</v>
      </c>
      <c r="E1254" s="72" t="s">
        <v>1520</v>
      </c>
      <c r="F1254" s="72" t="s">
        <v>97</v>
      </c>
      <c r="G1254" s="72" t="s">
        <v>1570</v>
      </c>
      <c r="H1254" s="482" t="s">
        <v>197</v>
      </c>
      <c r="I1254" s="537">
        <v>32.65</v>
      </c>
      <c r="J1254" s="526"/>
      <c r="K1254" s="333">
        <f t="shared" si="57"/>
        <v>200</v>
      </c>
      <c r="L1254" s="534">
        <v>200</v>
      </c>
      <c r="M1254" s="540"/>
      <c r="N1254" s="247" t="e">
        <f>IF(L1254="nio",0,IF(L1254&gt;0,L1254*I1254/P1254,0))*VLOOKUP(B1254,'2-Kosten per locatie'!$A$14:$C$31,3,FALSE)</f>
        <v>#DIV/0!</v>
      </c>
      <c r="O1254" s="247">
        <f>IF(M1254&gt;0,M1254*I1254/Q1254,0)*VLOOKUP(B1254,'2-Kosten per locatie'!$A$14:$C$31,3,FALSE)</f>
        <v>0</v>
      </c>
      <c r="P1254" s="334">
        <f>IF(L1254="nio",0,IF(L1254&gt;0,VLOOKUP(F1254,'3-Productie normen'!A:O,VLOOKUP(L1254,'3-Productie normen'!$B$38:$C$48,2,FALSE),FALSE)))</f>
        <v>0</v>
      </c>
      <c r="Q1254" s="334">
        <f t="shared" si="58"/>
        <v>0</v>
      </c>
      <c r="R1254" s="335" t="str">
        <f>VLOOKUP(F1254,'3-Productie normen'!A:P,16,FALSE)</f>
        <v>V</v>
      </c>
      <c r="S1254" s="335"/>
      <c r="U1254" s="336">
        <f t="shared" si="59"/>
        <v>6530</v>
      </c>
      <c r="V1254" s="2"/>
    </row>
    <row r="1255" spans="1:22" ht="14.1" customHeight="1">
      <c r="A1255" s="75">
        <v>1255</v>
      </c>
      <c r="B1255" s="72" t="s">
        <v>50</v>
      </c>
      <c r="C1255" s="539" t="s">
        <v>136</v>
      </c>
      <c r="D1255" s="415">
        <v>123</v>
      </c>
      <c r="E1255" s="72" t="s">
        <v>100</v>
      </c>
      <c r="F1255" s="72" t="s">
        <v>100</v>
      </c>
      <c r="G1255" s="72" t="s">
        <v>237</v>
      </c>
      <c r="H1255" s="482" t="s">
        <v>238</v>
      </c>
      <c r="I1255" s="537">
        <v>54</v>
      </c>
      <c r="J1255" s="526"/>
      <c r="K1255" s="333">
        <f t="shared" si="57"/>
        <v>200</v>
      </c>
      <c r="L1255" s="534">
        <v>200</v>
      </c>
      <c r="M1255" s="540"/>
      <c r="N1255" s="247" t="e">
        <f>IF(L1255="nio",0,IF(L1255&gt;0,L1255*I1255/P1255,0))*VLOOKUP(B1255,'2-Kosten per locatie'!$A$14:$C$31,3,FALSE)</f>
        <v>#DIV/0!</v>
      </c>
      <c r="O1255" s="247">
        <f>IF(M1255&gt;0,M1255*I1255/Q1255,0)*VLOOKUP(B1255,'2-Kosten per locatie'!$A$14:$C$31,3,FALSE)</f>
        <v>0</v>
      </c>
      <c r="P1255" s="334">
        <f>IF(L1255="nio",0,IF(L1255&gt;0,VLOOKUP(F1255,'3-Productie normen'!A:O,VLOOKUP(L1255,'3-Productie normen'!$B$38:$C$48,2,FALSE),FALSE)))</f>
        <v>0</v>
      </c>
      <c r="Q1255" s="334">
        <f t="shared" si="58"/>
        <v>0</v>
      </c>
      <c r="R1255" s="335" t="str">
        <f>VLOOKUP(F1255,'3-Productie normen'!A:P,16,FALSE)</f>
        <v>L</v>
      </c>
      <c r="S1255" s="335"/>
      <c r="U1255" s="336">
        <f t="shared" si="59"/>
        <v>10800</v>
      </c>
      <c r="V1255" s="2"/>
    </row>
    <row r="1256" spans="1:22" ht="14.1" customHeight="1">
      <c r="A1256" s="75">
        <v>1256</v>
      </c>
      <c r="B1256" s="72" t="s">
        <v>50</v>
      </c>
      <c r="C1256" s="539" t="s">
        <v>136</v>
      </c>
      <c r="D1256" s="415">
        <v>4</v>
      </c>
      <c r="E1256" s="72" t="s">
        <v>1540</v>
      </c>
      <c r="F1256" s="72" t="s">
        <v>106</v>
      </c>
      <c r="G1256" s="72" t="s">
        <v>1570</v>
      </c>
      <c r="H1256" s="482" t="s">
        <v>197</v>
      </c>
      <c r="I1256" s="537">
        <v>17.399999999999999</v>
      </c>
      <c r="J1256" s="526"/>
      <c r="K1256" s="333">
        <f t="shared" si="57"/>
        <v>400</v>
      </c>
      <c r="L1256" s="534">
        <v>200</v>
      </c>
      <c r="M1256" s="540">
        <v>200</v>
      </c>
      <c r="N1256" s="247" t="e">
        <f>IF(L1256="nio",0,IF(L1256&gt;0,L1256*I1256/P1256,0))*VLOOKUP(B1256,'2-Kosten per locatie'!$A$14:$C$31,3,FALSE)</f>
        <v>#DIV/0!</v>
      </c>
      <c r="O1256" s="247" t="e">
        <f>IF(M1256&gt;0,M1256*I1256/Q1256,0)*VLOOKUP(B1256,'2-Kosten per locatie'!$A$14:$C$31,3,FALSE)</f>
        <v>#DIV/0!</v>
      </c>
      <c r="P1256" s="334">
        <f>IF(L1256="nio",0,IF(L1256&gt;0,VLOOKUP(F1256,'3-Productie normen'!A:O,VLOOKUP(L1256,'3-Productie normen'!$B$38:$C$48,2,FALSE),FALSE)))</f>
        <v>0</v>
      </c>
      <c r="Q1256" s="334">
        <f t="shared" si="58"/>
        <v>0</v>
      </c>
      <c r="R1256" s="335" t="str">
        <f>VLOOKUP(F1256,'3-Productie normen'!A:P,16,FALSE)</f>
        <v>S</v>
      </c>
      <c r="S1256" s="335"/>
      <c r="U1256" s="336">
        <f t="shared" si="59"/>
        <v>6959.9999999999991</v>
      </c>
      <c r="V1256" s="2"/>
    </row>
    <row r="1257" spans="1:22" ht="14.1" customHeight="1">
      <c r="A1257" s="75">
        <v>1257</v>
      </c>
      <c r="B1257" s="72" t="s">
        <v>50</v>
      </c>
      <c r="C1257" s="539" t="s">
        <v>136</v>
      </c>
      <c r="D1257" s="415">
        <v>67</v>
      </c>
      <c r="E1257" s="72" t="s">
        <v>100</v>
      </c>
      <c r="F1257" s="72" t="s">
        <v>100</v>
      </c>
      <c r="G1257" s="72" t="s">
        <v>237</v>
      </c>
      <c r="H1257" s="482" t="s">
        <v>238</v>
      </c>
      <c r="I1257" s="537">
        <v>27.3</v>
      </c>
      <c r="J1257" s="526"/>
      <c r="K1257" s="333">
        <f t="shared" si="57"/>
        <v>200</v>
      </c>
      <c r="L1257" s="534">
        <v>200</v>
      </c>
      <c r="M1257" s="540"/>
      <c r="N1257" s="247" t="e">
        <f>IF(L1257="nio",0,IF(L1257&gt;0,L1257*I1257/P1257,0))*VLOOKUP(B1257,'2-Kosten per locatie'!$A$14:$C$31,3,FALSE)</f>
        <v>#DIV/0!</v>
      </c>
      <c r="O1257" s="247">
        <f>IF(M1257&gt;0,M1257*I1257/Q1257,0)*VLOOKUP(B1257,'2-Kosten per locatie'!$A$14:$C$31,3,FALSE)</f>
        <v>0</v>
      </c>
      <c r="P1257" s="334">
        <f>IF(L1257="nio",0,IF(L1257&gt;0,VLOOKUP(F1257,'3-Productie normen'!A:O,VLOOKUP(L1257,'3-Productie normen'!$B$38:$C$48,2,FALSE),FALSE)))</f>
        <v>0</v>
      </c>
      <c r="Q1257" s="334">
        <f t="shared" si="58"/>
        <v>0</v>
      </c>
      <c r="R1257" s="335" t="str">
        <f>VLOOKUP(F1257,'3-Productie normen'!A:P,16,FALSE)</f>
        <v>L</v>
      </c>
      <c r="S1257" s="335"/>
      <c r="U1257" s="336">
        <f t="shared" si="59"/>
        <v>5460</v>
      </c>
      <c r="V1257" s="2"/>
    </row>
    <row r="1258" spans="1:22" ht="14.1" customHeight="1">
      <c r="A1258" s="75">
        <v>1258</v>
      </c>
      <c r="B1258" s="72" t="s">
        <v>50</v>
      </c>
      <c r="C1258" s="539" t="s">
        <v>136</v>
      </c>
      <c r="D1258" s="415">
        <v>8910</v>
      </c>
      <c r="E1258" s="72" t="s">
        <v>100</v>
      </c>
      <c r="F1258" s="72" t="s">
        <v>100</v>
      </c>
      <c r="G1258" s="72" t="s">
        <v>237</v>
      </c>
      <c r="H1258" s="482" t="s">
        <v>238</v>
      </c>
      <c r="I1258" s="537">
        <v>54</v>
      </c>
      <c r="J1258" s="526"/>
      <c r="K1258" s="333">
        <f t="shared" si="57"/>
        <v>200</v>
      </c>
      <c r="L1258" s="534">
        <v>200</v>
      </c>
      <c r="M1258" s="540"/>
      <c r="N1258" s="247" t="e">
        <f>IF(L1258="nio",0,IF(L1258&gt;0,L1258*I1258/P1258,0))*VLOOKUP(B1258,'2-Kosten per locatie'!$A$14:$C$31,3,FALSE)</f>
        <v>#DIV/0!</v>
      </c>
      <c r="O1258" s="247">
        <f>IF(M1258&gt;0,M1258*I1258/Q1258,0)*VLOOKUP(B1258,'2-Kosten per locatie'!$A$14:$C$31,3,FALSE)</f>
        <v>0</v>
      </c>
      <c r="P1258" s="334">
        <f>IF(L1258="nio",0,IF(L1258&gt;0,VLOOKUP(F1258,'3-Productie normen'!A:O,VLOOKUP(L1258,'3-Productie normen'!$B$38:$C$48,2,FALSE),FALSE)))</f>
        <v>0</v>
      </c>
      <c r="Q1258" s="334">
        <f t="shared" si="58"/>
        <v>0</v>
      </c>
      <c r="R1258" s="335" t="str">
        <f>VLOOKUP(F1258,'3-Productie normen'!A:P,16,FALSE)</f>
        <v>L</v>
      </c>
      <c r="S1258" s="335"/>
      <c r="U1258" s="336">
        <f t="shared" si="59"/>
        <v>10800</v>
      </c>
      <c r="V1258" s="2"/>
    </row>
    <row r="1259" spans="1:22" ht="14.1" customHeight="1">
      <c r="A1259" s="75">
        <v>1259</v>
      </c>
      <c r="B1259" s="72" t="s">
        <v>50</v>
      </c>
      <c r="C1259" s="539" t="s">
        <v>136</v>
      </c>
      <c r="D1259" s="415">
        <v>1112</v>
      </c>
      <c r="E1259" s="72" t="s">
        <v>100</v>
      </c>
      <c r="F1259" s="72" t="s">
        <v>100</v>
      </c>
      <c r="G1259" s="72" t="s">
        <v>237</v>
      </c>
      <c r="H1259" s="482" t="s">
        <v>238</v>
      </c>
      <c r="I1259" s="537">
        <v>36.6</v>
      </c>
      <c r="J1259" s="526"/>
      <c r="K1259" s="333">
        <f t="shared" si="57"/>
        <v>200</v>
      </c>
      <c r="L1259" s="534">
        <v>200</v>
      </c>
      <c r="M1259" s="540"/>
      <c r="N1259" s="247" t="e">
        <f>IF(L1259="nio",0,IF(L1259&gt;0,L1259*I1259/P1259,0))*VLOOKUP(B1259,'2-Kosten per locatie'!$A$14:$C$31,3,FALSE)</f>
        <v>#DIV/0!</v>
      </c>
      <c r="O1259" s="247">
        <f>IF(M1259&gt;0,M1259*I1259/Q1259,0)*VLOOKUP(B1259,'2-Kosten per locatie'!$A$14:$C$31,3,FALSE)</f>
        <v>0</v>
      </c>
      <c r="P1259" s="334">
        <f>IF(L1259="nio",0,IF(L1259&gt;0,VLOOKUP(F1259,'3-Productie normen'!A:O,VLOOKUP(L1259,'3-Productie normen'!$B$38:$C$48,2,FALSE),FALSE)))</f>
        <v>0</v>
      </c>
      <c r="Q1259" s="334">
        <f t="shared" si="58"/>
        <v>0</v>
      </c>
      <c r="R1259" s="335" t="str">
        <f>VLOOKUP(F1259,'3-Productie normen'!A:P,16,FALSE)</f>
        <v>L</v>
      </c>
      <c r="S1259" s="335"/>
      <c r="U1259" s="336">
        <f t="shared" si="59"/>
        <v>7320</v>
      </c>
      <c r="V1259" s="2"/>
    </row>
    <row r="1260" spans="1:22" ht="14.1" customHeight="1">
      <c r="A1260" s="75">
        <v>1260</v>
      </c>
      <c r="B1260" s="72" t="s">
        <v>50</v>
      </c>
      <c r="C1260" s="539" t="s">
        <v>136</v>
      </c>
      <c r="D1260" s="415">
        <v>1314</v>
      </c>
      <c r="E1260" s="72" t="s">
        <v>100</v>
      </c>
      <c r="F1260" s="72" t="s">
        <v>100</v>
      </c>
      <c r="G1260" s="72" t="s">
        <v>237</v>
      </c>
      <c r="H1260" s="482" t="s">
        <v>238</v>
      </c>
      <c r="I1260" s="537">
        <v>28.2</v>
      </c>
      <c r="J1260" s="526"/>
      <c r="K1260" s="333">
        <f t="shared" si="57"/>
        <v>200</v>
      </c>
      <c r="L1260" s="534">
        <v>200</v>
      </c>
      <c r="M1260" s="534"/>
      <c r="N1260" s="247" t="e">
        <f>IF(L1260="nio",0,IF(L1260&gt;0,L1260*I1260/P1260,0))*VLOOKUP(B1260,'2-Kosten per locatie'!$A$14:$C$31,3,FALSE)</f>
        <v>#DIV/0!</v>
      </c>
      <c r="O1260" s="247">
        <f>IF(M1260&gt;0,M1260*I1260/Q1260,0)*VLOOKUP(B1260,'2-Kosten per locatie'!$A$14:$C$31,3,FALSE)</f>
        <v>0</v>
      </c>
      <c r="P1260" s="334">
        <f>IF(L1260="nio",0,IF(L1260&gt;0,VLOOKUP(F1260,'3-Productie normen'!A:O,VLOOKUP(L1260,'3-Productie normen'!$B$38:$C$48,2,FALSE),FALSE)))</f>
        <v>0</v>
      </c>
      <c r="Q1260" s="334">
        <f t="shared" si="58"/>
        <v>0</v>
      </c>
      <c r="R1260" s="335" t="str">
        <f>VLOOKUP(F1260,'3-Productie normen'!A:P,16,FALSE)</f>
        <v>L</v>
      </c>
      <c r="S1260" s="335"/>
      <c r="U1260" s="336">
        <f t="shared" si="59"/>
        <v>5640</v>
      </c>
      <c r="V1260" s="2"/>
    </row>
    <row r="1261" spans="1:22" ht="14.1" customHeight="1">
      <c r="A1261" s="75">
        <v>1261</v>
      </c>
      <c r="B1261" s="72" t="s">
        <v>50</v>
      </c>
      <c r="C1261" s="539" t="s">
        <v>136</v>
      </c>
      <c r="D1261" s="415">
        <v>15</v>
      </c>
      <c r="E1261" s="72" t="s">
        <v>100</v>
      </c>
      <c r="F1261" s="72" t="s">
        <v>100</v>
      </c>
      <c r="G1261" s="72" t="s">
        <v>237</v>
      </c>
      <c r="H1261" s="482" t="s">
        <v>238</v>
      </c>
      <c r="I1261" s="537">
        <v>14.1</v>
      </c>
      <c r="J1261" s="526"/>
      <c r="K1261" s="333">
        <f t="shared" si="57"/>
        <v>200</v>
      </c>
      <c r="L1261" s="534">
        <v>200</v>
      </c>
      <c r="M1261" s="534"/>
      <c r="N1261" s="247" t="e">
        <f>IF(L1261="nio",0,IF(L1261&gt;0,L1261*I1261/P1261,0))*VLOOKUP(B1261,'2-Kosten per locatie'!$A$14:$C$31,3,FALSE)</f>
        <v>#DIV/0!</v>
      </c>
      <c r="O1261" s="247">
        <f>IF(M1261&gt;0,M1261*I1261/Q1261,0)*VLOOKUP(B1261,'2-Kosten per locatie'!$A$14:$C$31,3,FALSE)</f>
        <v>0</v>
      </c>
      <c r="P1261" s="334">
        <f>IF(L1261="nio",0,IF(L1261&gt;0,VLOOKUP(F1261,'3-Productie normen'!A:O,VLOOKUP(L1261,'3-Productie normen'!$B$38:$C$48,2,FALSE),FALSE)))</f>
        <v>0</v>
      </c>
      <c r="Q1261" s="334">
        <f t="shared" si="58"/>
        <v>0</v>
      </c>
      <c r="R1261" s="335" t="str">
        <f>VLOOKUP(F1261,'3-Productie normen'!A:P,16,FALSE)</f>
        <v>L</v>
      </c>
      <c r="S1261" s="335"/>
      <c r="U1261" s="336">
        <f t="shared" si="59"/>
        <v>2820</v>
      </c>
      <c r="V1261" s="2"/>
    </row>
    <row r="1262" spans="1:22" ht="14.1" customHeight="1">
      <c r="A1262" s="75">
        <v>1262</v>
      </c>
      <c r="B1262" s="72" t="s">
        <v>50</v>
      </c>
      <c r="C1262" s="539" t="s">
        <v>136</v>
      </c>
      <c r="D1262" s="415">
        <v>1718</v>
      </c>
      <c r="E1262" s="72" t="s">
        <v>887</v>
      </c>
      <c r="F1262" s="72" t="s">
        <v>88</v>
      </c>
      <c r="G1262" s="72" t="s">
        <v>237</v>
      </c>
      <c r="H1262" s="482" t="s">
        <v>238</v>
      </c>
      <c r="I1262" s="537">
        <v>28.2</v>
      </c>
      <c r="J1262" s="526"/>
      <c r="K1262" s="333">
        <f t="shared" si="57"/>
        <v>120</v>
      </c>
      <c r="L1262" s="534">
        <v>120</v>
      </c>
      <c r="M1262" s="540"/>
      <c r="N1262" s="247" t="e">
        <f>IF(L1262="nio",0,IF(L1262&gt;0,L1262*I1262/P1262,0))*VLOOKUP(B1262,'2-Kosten per locatie'!$A$14:$C$31,3,FALSE)</f>
        <v>#DIV/0!</v>
      </c>
      <c r="O1262" s="247">
        <f>IF(M1262&gt;0,M1262*I1262/Q1262,0)*VLOOKUP(B1262,'2-Kosten per locatie'!$A$14:$C$31,3,FALSE)</f>
        <v>0</v>
      </c>
      <c r="P1262" s="334">
        <f>IF(L1262="nio",0,IF(L1262&gt;0,VLOOKUP(F1262,'3-Productie normen'!A:O,VLOOKUP(L1262,'3-Productie normen'!$B$38:$C$48,2,FALSE),FALSE)))</f>
        <v>0</v>
      </c>
      <c r="Q1262" s="334">
        <f t="shared" si="58"/>
        <v>0</v>
      </c>
      <c r="R1262" s="335" t="str">
        <f>VLOOKUP(F1262,'3-Productie normen'!A:P,16,FALSE)</f>
        <v>B</v>
      </c>
      <c r="S1262" s="335"/>
      <c r="U1262" s="336">
        <f t="shared" si="59"/>
        <v>3384</v>
      </c>
      <c r="V1262" s="2"/>
    </row>
    <row r="1263" spans="1:22" ht="14.1" customHeight="1">
      <c r="A1263" s="75">
        <v>1263</v>
      </c>
      <c r="B1263" s="72" t="s">
        <v>50</v>
      </c>
      <c r="C1263" s="539" t="s">
        <v>136</v>
      </c>
      <c r="D1263" s="415">
        <v>1920</v>
      </c>
      <c r="E1263" s="72" t="s">
        <v>100</v>
      </c>
      <c r="F1263" s="72" t="s">
        <v>100</v>
      </c>
      <c r="G1263" s="72" t="s">
        <v>237</v>
      </c>
      <c r="H1263" s="482" t="s">
        <v>238</v>
      </c>
      <c r="I1263" s="537">
        <v>36.6</v>
      </c>
      <c r="J1263" s="526"/>
      <c r="K1263" s="333">
        <f t="shared" si="57"/>
        <v>200</v>
      </c>
      <c r="L1263" s="534">
        <v>200</v>
      </c>
      <c r="M1263" s="540"/>
      <c r="N1263" s="247" t="e">
        <f>IF(L1263="nio",0,IF(L1263&gt;0,L1263*I1263/P1263,0))*VLOOKUP(B1263,'2-Kosten per locatie'!$A$14:$C$31,3,FALSE)</f>
        <v>#DIV/0!</v>
      </c>
      <c r="O1263" s="247">
        <f>IF(M1263&gt;0,M1263*I1263/Q1263,0)*VLOOKUP(B1263,'2-Kosten per locatie'!$A$14:$C$31,3,FALSE)</f>
        <v>0</v>
      </c>
      <c r="P1263" s="334">
        <f>IF(L1263="nio",0,IF(L1263&gt;0,VLOOKUP(F1263,'3-Productie normen'!A:O,VLOOKUP(L1263,'3-Productie normen'!$B$38:$C$48,2,FALSE),FALSE)))</f>
        <v>0</v>
      </c>
      <c r="Q1263" s="334">
        <f t="shared" si="58"/>
        <v>0</v>
      </c>
      <c r="R1263" s="335" t="str">
        <f>VLOOKUP(F1263,'3-Productie normen'!A:P,16,FALSE)</f>
        <v>L</v>
      </c>
      <c r="S1263" s="335"/>
      <c r="U1263" s="336">
        <f t="shared" si="59"/>
        <v>7320</v>
      </c>
      <c r="V1263" s="2"/>
    </row>
    <row r="1264" spans="1:22" ht="14.1" customHeight="1">
      <c r="A1264" s="75">
        <v>1264</v>
      </c>
      <c r="B1264" s="72" t="s">
        <v>40</v>
      </c>
      <c r="C1264" s="539" t="s">
        <v>136</v>
      </c>
      <c r="D1264" s="415"/>
      <c r="E1264" s="72" t="s">
        <v>1623</v>
      </c>
      <c r="F1264" s="72" t="s">
        <v>88</v>
      </c>
      <c r="G1264" s="72" t="s">
        <v>139</v>
      </c>
      <c r="H1264" s="482" t="s">
        <v>139</v>
      </c>
      <c r="I1264" s="537">
        <v>22.895000000000003</v>
      </c>
      <c r="J1264" s="526"/>
      <c r="K1264" s="333">
        <f t="shared" si="57"/>
        <v>120</v>
      </c>
      <c r="L1264" s="534">
        <v>120</v>
      </c>
      <c r="M1264" s="540"/>
      <c r="N1264" s="247" t="e">
        <f>IF(L1264="nio",0,IF(L1264&gt;0,L1264*I1264/P1264,0))*VLOOKUP(B1264,'2-Kosten per locatie'!$A$14:$C$31,3,FALSE)</f>
        <v>#DIV/0!</v>
      </c>
      <c r="O1264" s="247">
        <f>IF(M1264&gt;0,M1264*I1264/Q1264,0)*VLOOKUP(B1264,'2-Kosten per locatie'!$A$14:$C$31,3,FALSE)</f>
        <v>0</v>
      </c>
      <c r="P1264" s="334">
        <f>IF(L1264="nio",0,IF(L1264&gt;0,VLOOKUP(F1264,'3-Productie normen'!A:O,VLOOKUP(L1264,'3-Productie normen'!$B$38:$C$48,2,FALSE),FALSE)))</f>
        <v>0</v>
      </c>
      <c r="Q1264" s="334">
        <f t="shared" si="58"/>
        <v>0</v>
      </c>
      <c r="R1264" s="335" t="str">
        <f>VLOOKUP(F1264,'3-Productie normen'!A:P,16,FALSE)</f>
        <v>B</v>
      </c>
      <c r="S1264" s="335"/>
      <c r="U1264" s="336">
        <f t="shared" si="59"/>
        <v>2747.4000000000005</v>
      </c>
      <c r="V1264" s="2"/>
    </row>
    <row r="1265" spans="1:22" ht="14.1" customHeight="1">
      <c r="A1265" s="75">
        <v>1265</v>
      </c>
      <c r="B1265" s="72" t="s">
        <v>40</v>
      </c>
      <c r="C1265" s="539" t="s">
        <v>136</v>
      </c>
      <c r="D1265" s="415"/>
      <c r="E1265" s="72" t="s">
        <v>1624</v>
      </c>
      <c r="F1265" s="72" t="s">
        <v>88</v>
      </c>
      <c r="G1265" s="72" t="s">
        <v>139</v>
      </c>
      <c r="H1265" s="482" t="s">
        <v>139</v>
      </c>
      <c r="I1265" s="537">
        <v>8.2835999999999999</v>
      </c>
      <c r="J1265" s="526"/>
      <c r="K1265" s="333">
        <f t="shared" si="57"/>
        <v>120</v>
      </c>
      <c r="L1265" s="534">
        <v>120</v>
      </c>
      <c r="M1265" s="540"/>
      <c r="N1265" s="247" t="e">
        <f>IF(L1265="nio",0,IF(L1265&gt;0,L1265*I1265/P1265,0))*VLOOKUP(B1265,'2-Kosten per locatie'!$A$14:$C$31,3,FALSE)</f>
        <v>#DIV/0!</v>
      </c>
      <c r="O1265" s="247">
        <f>IF(M1265&gt;0,M1265*I1265/Q1265,0)*VLOOKUP(B1265,'2-Kosten per locatie'!$A$14:$C$31,3,FALSE)</f>
        <v>0</v>
      </c>
      <c r="P1265" s="334">
        <f>IF(L1265="nio",0,IF(L1265&gt;0,VLOOKUP(F1265,'3-Productie normen'!A:O,VLOOKUP(L1265,'3-Productie normen'!$B$38:$C$48,2,FALSE),FALSE)))</f>
        <v>0</v>
      </c>
      <c r="Q1265" s="334">
        <f t="shared" si="58"/>
        <v>0</v>
      </c>
      <c r="R1265" s="335" t="str">
        <f>VLOOKUP(F1265,'3-Productie normen'!A:P,16,FALSE)</f>
        <v>B</v>
      </c>
      <c r="S1265" s="335"/>
      <c r="U1265" s="336">
        <f t="shared" si="59"/>
        <v>994.03199999999993</v>
      </c>
      <c r="V1265" s="2"/>
    </row>
    <row r="1266" spans="1:22" ht="14.1" customHeight="1">
      <c r="A1266" s="75">
        <v>1266</v>
      </c>
      <c r="B1266" s="72" t="s">
        <v>40</v>
      </c>
      <c r="C1266" s="539" t="s">
        <v>136</v>
      </c>
      <c r="D1266" s="415"/>
      <c r="E1266" s="72" t="s">
        <v>1625</v>
      </c>
      <c r="F1266" s="72" t="s">
        <v>88</v>
      </c>
      <c r="G1266" s="72" t="s">
        <v>139</v>
      </c>
      <c r="H1266" s="482" t="s">
        <v>139</v>
      </c>
      <c r="I1266" s="537">
        <v>11.5425</v>
      </c>
      <c r="J1266" s="526"/>
      <c r="K1266" s="333">
        <f t="shared" si="57"/>
        <v>120</v>
      </c>
      <c r="L1266" s="534">
        <v>120</v>
      </c>
      <c r="M1266" s="540"/>
      <c r="N1266" s="247" t="e">
        <f>IF(L1266="nio",0,IF(L1266&gt;0,L1266*I1266/P1266,0))*VLOOKUP(B1266,'2-Kosten per locatie'!$A$14:$C$31,3,FALSE)</f>
        <v>#DIV/0!</v>
      </c>
      <c r="O1266" s="247">
        <f>IF(M1266&gt;0,M1266*I1266/Q1266,0)*VLOOKUP(B1266,'2-Kosten per locatie'!$A$14:$C$31,3,FALSE)</f>
        <v>0</v>
      </c>
      <c r="P1266" s="334">
        <f>IF(L1266="nio",0,IF(L1266&gt;0,VLOOKUP(F1266,'3-Productie normen'!A:O,VLOOKUP(L1266,'3-Productie normen'!$B$38:$C$48,2,FALSE),FALSE)))</f>
        <v>0</v>
      </c>
      <c r="Q1266" s="334">
        <f t="shared" si="58"/>
        <v>0</v>
      </c>
      <c r="R1266" s="335" t="str">
        <f>VLOOKUP(F1266,'3-Productie normen'!A:P,16,FALSE)</f>
        <v>B</v>
      </c>
      <c r="S1266" s="335"/>
      <c r="U1266" s="336">
        <f t="shared" si="59"/>
        <v>1385.1000000000001</v>
      </c>
      <c r="V1266" s="2"/>
    </row>
    <row r="1267" spans="1:22" ht="14.1" customHeight="1">
      <c r="A1267" s="75">
        <v>1267</v>
      </c>
      <c r="B1267" s="72" t="s">
        <v>40</v>
      </c>
      <c r="C1267" s="539" t="s">
        <v>136</v>
      </c>
      <c r="D1267" s="415"/>
      <c r="E1267" s="72" t="s">
        <v>1626</v>
      </c>
      <c r="F1267" s="72" t="s">
        <v>100</v>
      </c>
      <c r="G1267" s="72" t="s">
        <v>139</v>
      </c>
      <c r="H1267" s="482" t="s">
        <v>139</v>
      </c>
      <c r="I1267" s="537">
        <v>51.637599999999999</v>
      </c>
      <c r="J1267" s="526"/>
      <c r="K1267" s="333">
        <f t="shared" si="57"/>
        <v>200</v>
      </c>
      <c r="L1267" s="534">
        <v>200</v>
      </c>
      <c r="M1267" s="540"/>
      <c r="N1267" s="247" t="e">
        <f>IF(L1267="nio",0,IF(L1267&gt;0,L1267*I1267/P1267,0))*VLOOKUP(B1267,'2-Kosten per locatie'!$A$14:$C$31,3,FALSE)</f>
        <v>#DIV/0!</v>
      </c>
      <c r="O1267" s="247">
        <f>IF(M1267&gt;0,M1267*I1267/Q1267,0)*VLOOKUP(B1267,'2-Kosten per locatie'!$A$14:$C$31,3,FALSE)</f>
        <v>0</v>
      </c>
      <c r="P1267" s="334">
        <f>IF(L1267="nio",0,IF(L1267&gt;0,VLOOKUP(F1267,'3-Productie normen'!A:O,VLOOKUP(L1267,'3-Productie normen'!$B$38:$C$48,2,FALSE),FALSE)))</f>
        <v>0</v>
      </c>
      <c r="Q1267" s="334">
        <f t="shared" si="58"/>
        <v>0</v>
      </c>
      <c r="R1267" s="335" t="str">
        <f>VLOOKUP(F1267,'3-Productie normen'!A:P,16,FALSE)</f>
        <v>L</v>
      </c>
      <c r="S1267" s="335"/>
      <c r="U1267" s="336">
        <f t="shared" si="59"/>
        <v>10327.52</v>
      </c>
      <c r="V1267" s="2"/>
    </row>
    <row r="1268" spans="1:22" ht="14.1" customHeight="1">
      <c r="A1268" s="75">
        <v>1268</v>
      </c>
      <c r="B1268" s="72" t="s">
        <v>40</v>
      </c>
      <c r="C1268" s="539" t="s">
        <v>136</v>
      </c>
      <c r="D1268" s="415"/>
      <c r="E1268" s="72" t="s">
        <v>1627</v>
      </c>
      <c r="F1268" s="72" t="s">
        <v>100</v>
      </c>
      <c r="G1268" s="72" t="s">
        <v>139</v>
      </c>
      <c r="H1268" s="482" t="s">
        <v>139</v>
      </c>
      <c r="I1268" s="537">
        <v>23.275000000000002</v>
      </c>
      <c r="J1268" s="526"/>
      <c r="K1268" s="333">
        <f t="shared" si="57"/>
        <v>200</v>
      </c>
      <c r="L1268" s="534">
        <v>200</v>
      </c>
      <c r="M1268" s="540"/>
      <c r="N1268" s="247" t="e">
        <f>IF(L1268="nio",0,IF(L1268&gt;0,L1268*I1268/P1268,0))*VLOOKUP(B1268,'2-Kosten per locatie'!$A$14:$C$31,3,FALSE)</f>
        <v>#DIV/0!</v>
      </c>
      <c r="O1268" s="247">
        <f>IF(M1268&gt;0,M1268*I1268/Q1268,0)*VLOOKUP(B1268,'2-Kosten per locatie'!$A$14:$C$31,3,FALSE)</f>
        <v>0</v>
      </c>
      <c r="P1268" s="334">
        <f>IF(L1268="nio",0,IF(L1268&gt;0,VLOOKUP(F1268,'3-Productie normen'!A:O,VLOOKUP(L1268,'3-Productie normen'!$B$38:$C$48,2,FALSE),FALSE)))</f>
        <v>0</v>
      </c>
      <c r="Q1268" s="334">
        <f t="shared" si="58"/>
        <v>0</v>
      </c>
      <c r="R1268" s="335" t="str">
        <f>VLOOKUP(F1268,'3-Productie normen'!A:P,16,FALSE)</f>
        <v>L</v>
      </c>
      <c r="S1268" s="335"/>
      <c r="U1268" s="336">
        <f t="shared" si="59"/>
        <v>4655</v>
      </c>
      <c r="V1268" s="2"/>
    </row>
    <row r="1269" spans="1:22" ht="14.1" customHeight="1">
      <c r="A1269" s="75">
        <v>1269</v>
      </c>
      <c r="B1269" s="72" t="s">
        <v>40</v>
      </c>
      <c r="C1269" s="539" t="s">
        <v>136</v>
      </c>
      <c r="D1269" s="415"/>
      <c r="E1269" s="72" t="s">
        <v>1628</v>
      </c>
      <c r="F1269" s="72" t="s">
        <v>100</v>
      </c>
      <c r="G1269" s="72" t="s">
        <v>139</v>
      </c>
      <c r="H1269" s="482" t="s">
        <v>139</v>
      </c>
      <c r="I1269" s="537">
        <v>23.275000000000002</v>
      </c>
      <c r="J1269" s="526"/>
      <c r="K1269" s="333">
        <f t="shared" si="57"/>
        <v>200</v>
      </c>
      <c r="L1269" s="534">
        <v>200</v>
      </c>
      <c r="M1269" s="540"/>
      <c r="N1269" s="247" t="e">
        <f>IF(L1269="nio",0,IF(L1269&gt;0,L1269*I1269/P1269,0))*VLOOKUP(B1269,'2-Kosten per locatie'!$A$14:$C$31,3,FALSE)</f>
        <v>#DIV/0!</v>
      </c>
      <c r="O1269" s="247">
        <f>IF(M1269&gt;0,M1269*I1269/Q1269,0)*VLOOKUP(B1269,'2-Kosten per locatie'!$A$14:$C$31,3,FALSE)</f>
        <v>0</v>
      </c>
      <c r="P1269" s="334">
        <f>IF(L1269="nio",0,IF(L1269&gt;0,VLOOKUP(F1269,'3-Productie normen'!A:O,VLOOKUP(L1269,'3-Productie normen'!$B$38:$C$48,2,FALSE),FALSE)))</f>
        <v>0</v>
      </c>
      <c r="Q1269" s="334">
        <f t="shared" si="58"/>
        <v>0</v>
      </c>
      <c r="R1269" s="335" t="str">
        <f>VLOOKUP(F1269,'3-Productie normen'!A:P,16,FALSE)</f>
        <v>L</v>
      </c>
      <c r="S1269" s="335"/>
      <c r="U1269" s="336">
        <f t="shared" si="59"/>
        <v>4655</v>
      </c>
      <c r="V1269" s="2"/>
    </row>
    <row r="1270" spans="1:22" ht="14.1" customHeight="1">
      <c r="A1270" s="75">
        <v>1270</v>
      </c>
      <c r="B1270" s="72" t="s">
        <v>40</v>
      </c>
      <c r="C1270" s="539" t="s">
        <v>136</v>
      </c>
      <c r="D1270" s="415"/>
      <c r="E1270" s="72" t="s">
        <v>1629</v>
      </c>
      <c r="F1270" s="72" t="s">
        <v>100</v>
      </c>
      <c r="G1270" s="72" t="s">
        <v>139</v>
      </c>
      <c r="H1270" s="482" t="s">
        <v>139</v>
      </c>
      <c r="I1270" s="537">
        <v>43.804000000000002</v>
      </c>
      <c r="J1270" s="526"/>
      <c r="K1270" s="333">
        <f t="shared" si="57"/>
        <v>200</v>
      </c>
      <c r="L1270" s="534">
        <v>200</v>
      </c>
      <c r="M1270" s="540"/>
      <c r="N1270" s="247" t="e">
        <f>IF(L1270="nio",0,IF(L1270&gt;0,L1270*I1270/P1270,0))*VLOOKUP(B1270,'2-Kosten per locatie'!$A$14:$C$31,3,FALSE)</f>
        <v>#DIV/0!</v>
      </c>
      <c r="O1270" s="247">
        <f>IF(M1270&gt;0,M1270*I1270/Q1270,0)*VLOOKUP(B1270,'2-Kosten per locatie'!$A$14:$C$31,3,FALSE)</f>
        <v>0</v>
      </c>
      <c r="P1270" s="334">
        <f>IF(L1270="nio",0,IF(L1270&gt;0,VLOOKUP(F1270,'3-Productie normen'!A:O,VLOOKUP(L1270,'3-Productie normen'!$B$38:$C$48,2,FALSE),FALSE)))</f>
        <v>0</v>
      </c>
      <c r="Q1270" s="334">
        <f t="shared" si="58"/>
        <v>0</v>
      </c>
      <c r="R1270" s="335" t="str">
        <f>VLOOKUP(F1270,'3-Productie normen'!A:P,16,FALSE)</f>
        <v>L</v>
      </c>
      <c r="S1270" s="335"/>
      <c r="U1270" s="336">
        <f t="shared" si="59"/>
        <v>8760.8000000000011</v>
      </c>
      <c r="V1270" s="2"/>
    </row>
    <row r="1271" spans="1:22" ht="14.1" customHeight="1">
      <c r="A1271" s="75">
        <v>1271</v>
      </c>
      <c r="B1271" s="72" t="s">
        <v>40</v>
      </c>
      <c r="C1271" s="539" t="s">
        <v>136</v>
      </c>
      <c r="D1271" s="415"/>
      <c r="E1271" s="72" t="s">
        <v>95</v>
      </c>
      <c r="F1271" s="72" t="s">
        <v>95</v>
      </c>
      <c r="G1271" s="72" t="s">
        <v>468</v>
      </c>
      <c r="H1271" s="482" t="s">
        <v>197</v>
      </c>
      <c r="I1271" s="537">
        <v>45.802500000000002</v>
      </c>
      <c r="J1271" s="526"/>
      <c r="K1271" s="333">
        <f t="shared" si="57"/>
        <v>200</v>
      </c>
      <c r="L1271" s="534">
        <v>200</v>
      </c>
      <c r="M1271" s="540"/>
      <c r="N1271" s="247" t="e">
        <f>IF(L1271="nio",0,IF(L1271&gt;0,L1271*I1271/P1271,0))*VLOOKUP(B1271,'2-Kosten per locatie'!$A$14:$C$31,3,FALSE)</f>
        <v>#DIV/0!</v>
      </c>
      <c r="O1271" s="247">
        <f>IF(M1271&gt;0,M1271*I1271/Q1271,0)*VLOOKUP(B1271,'2-Kosten per locatie'!$A$14:$C$31,3,FALSE)</f>
        <v>0</v>
      </c>
      <c r="P1271" s="334">
        <f>IF(L1271="nio",0,IF(L1271&gt;0,VLOOKUP(F1271,'3-Productie normen'!A:O,VLOOKUP(L1271,'3-Productie normen'!$B$38:$C$48,2,FALSE),FALSE)))</f>
        <v>0</v>
      </c>
      <c r="Q1271" s="334">
        <f t="shared" si="58"/>
        <v>0</v>
      </c>
      <c r="R1271" s="335" t="str">
        <f>VLOOKUP(F1271,'3-Productie normen'!A:P,16,FALSE)</f>
        <v>V</v>
      </c>
      <c r="S1271" s="335"/>
      <c r="U1271" s="336">
        <f t="shared" si="59"/>
        <v>9160.5</v>
      </c>
      <c r="V1271" s="2"/>
    </row>
    <row r="1272" spans="1:22" ht="14.1" customHeight="1">
      <c r="A1272" s="75">
        <v>1272</v>
      </c>
      <c r="B1272" s="72" t="s">
        <v>40</v>
      </c>
      <c r="C1272" s="539" t="s">
        <v>136</v>
      </c>
      <c r="D1272" s="415"/>
      <c r="E1272" s="72" t="s">
        <v>606</v>
      </c>
      <c r="F1272" s="72" t="s">
        <v>97</v>
      </c>
      <c r="G1272" s="72" t="s">
        <v>468</v>
      </c>
      <c r="H1272" s="482" t="s">
        <v>197</v>
      </c>
      <c r="I1272" s="537">
        <v>3.2129999999999996</v>
      </c>
      <c r="J1272" s="526"/>
      <c r="K1272" s="333">
        <f t="shared" si="57"/>
        <v>200</v>
      </c>
      <c r="L1272" s="534">
        <v>200</v>
      </c>
      <c r="M1272" s="540"/>
      <c r="N1272" s="247" t="e">
        <f>IF(L1272="nio",0,IF(L1272&gt;0,L1272*I1272/P1272,0))*VLOOKUP(B1272,'2-Kosten per locatie'!$A$14:$C$31,3,FALSE)</f>
        <v>#DIV/0!</v>
      </c>
      <c r="O1272" s="247">
        <f>IF(M1272&gt;0,M1272*I1272/Q1272,0)*VLOOKUP(B1272,'2-Kosten per locatie'!$A$14:$C$31,3,FALSE)</f>
        <v>0</v>
      </c>
      <c r="P1272" s="334">
        <f>IF(L1272="nio",0,IF(L1272&gt;0,VLOOKUP(F1272,'3-Productie normen'!A:O,VLOOKUP(L1272,'3-Productie normen'!$B$38:$C$48,2,FALSE),FALSE)))</f>
        <v>0</v>
      </c>
      <c r="Q1272" s="334">
        <f t="shared" si="58"/>
        <v>0</v>
      </c>
      <c r="R1272" s="335" t="str">
        <f>VLOOKUP(F1272,'3-Productie normen'!A:P,16,FALSE)</f>
        <v>V</v>
      </c>
      <c r="S1272" s="335"/>
      <c r="U1272" s="336">
        <f t="shared" si="59"/>
        <v>642.59999999999991</v>
      </c>
      <c r="V1272" s="2"/>
    </row>
    <row r="1273" spans="1:22" ht="14.1" customHeight="1">
      <c r="A1273" s="75">
        <v>1273</v>
      </c>
      <c r="B1273" s="72" t="s">
        <v>40</v>
      </c>
      <c r="C1273" s="539" t="s">
        <v>136</v>
      </c>
      <c r="D1273" s="415"/>
      <c r="E1273" s="72" t="s">
        <v>1630</v>
      </c>
      <c r="F1273" s="72" t="s">
        <v>97</v>
      </c>
      <c r="G1273" s="72" t="s">
        <v>468</v>
      </c>
      <c r="H1273" s="482" t="s">
        <v>197</v>
      </c>
      <c r="I1273" s="537">
        <v>10.339</v>
      </c>
      <c r="J1273" s="526"/>
      <c r="K1273" s="333">
        <f t="shared" si="57"/>
        <v>200</v>
      </c>
      <c r="L1273" s="534">
        <v>200</v>
      </c>
      <c r="M1273" s="540"/>
      <c r="N1273" s="247" t="e">
        <f>IF(L1273="nio",0,IF(L1273&gt;0,L1273*I1273/P1273,0))*VLOOKUP(B1273,'2-Kosten per locatie'!$A$14:$C$31,3,FALSE)</f>
        <v>#DIV/0!</v>
      </c>
      <c r="O1273" s="247">
        <f>IF(M1273&gt;0,M1273*I1273/Q1273,0)*VLOOKUP(B1273,'2-Kosten per locatie'!$A$14:$C$31,3,FALSE)</f>
        <v>0</v>
      </c>
      <c r="P1273" s="334">
        <f>IF(L1273="nio",0,IF(L1273&gt;0,VLOOKUP(F1273,'3-Productie normen'!A:O,VLOOKUP(L1273,'3-Productie normen'!$B$38:$C$48,2,FALSE),FALSE)))</f>
        <v>0</v>
      </c>
      <c r="Q1273" s="334">
        <f t="shared" si="58"/>
        <v>0</v>
      </c>
      <c r="R1273" s="335" t="str">
        <f>VLOOKUP(F1273,'3-Productie normen'!A:P,16,FALSE)</f>
        <v>V</v>
      </c>
      <c r="S1273" s="335"/>
      <c r="U1273" s="336">
        <f t="shared" si="59"/>
        <v>2067.8000000000002</v>
      </c>
      <c r="V1273" s="2"/>
    </row>
    <row r="1274" spans="1:22" ht="14.1" customHeight="1">
      <c r="A1274" s="75">
        <v>1274</v>
      </c>
      <c r="B1274" s="72" t="s">
        <v>40</v>
      </c>
      <c r="C1274" s="539" t="s">
        <v>136</v>
      </c>
      <c r="D1274" s="415"/>
      <c r="E1274" s="72" t="s">
        <v>606</v>
      </c>
      <c r="F1274" s="72" t="s">
        <v>97</v>
      </c>
      <c r="G1274" s="72" t="s">
        <v>468</v>
      </c>
      <c r="H1274" s="482" t="s">
        <v>197</v>
      </c>
      <c r="I1274" s="537">
        <v>2.4254000000000002</v>
      </c>
      <c r="J1274" s="526"/>
      <c r="K1274" s="333">
        <f t="shared" si="57"/>
        <v>200</v>
      </c>
      <c r="L1274" s="534">
        <v>200</v>
      </c>
      <c r="M1274" s="540"/>
      <c r="N1274" s="247" t="e">
        <f>IF(L1274="nio",0,IF(L1274&gt;0,L1274*I1274/P1274,0))*VLOOKUP(B1274,'2-Kosten per locatie'!$A$14:$C$31,3,FALSE)</f>
        <v>#DIV/0!</v>
      </c>
      <c r="O1274" s="247">
        <f>IF(M1274&gt;0,M1274*I1274/Q1274,0)*VLOOKUP(B1274,'2-Kosten per locatie'!$A$14:$C$31,3,FALSE)</f>
        <v>0</v>
      </c>
      <c r="P1274" s="334">
        <f>IF(L1274="nio",0,IF(L1274&gt;0,VLOOKUP(F1274,'3-Productie normen'!A:O,VLOOKUP(L1274,'3-Productie normen'!$B$38:$C$48,2,FALSE),FALSE)))</f>
        <v>0</v>
      </c>
      <c r="Q1274" s="334">
        <f t="shared" si="58"/>
        <v>0</v>
      </c>
      <c r="R1274" s="335" t="str">
        <f>VLOOKUP(F1274,'3-Productie normen'!A:P,16,FALSE)</f>
        <v>V</v>
      </c>
      <c r="S1274" s="335"/>
      <c r="U1274" s="336">
        <f t="shared" si="59"/>
        <v>485.08000000000004</v>
      </c>
      <c r="V1274" s="2"/>
    </row>
    <row r="1275" spans="1:22" ht="14.1" customHeight="1">
      <c r="A1275" s="75">
        <v>1275</v>
      </c>
      <c r="B1275" s="72" t="s">
        <v>40</v>
      </c>
      <c r="C1275" s="539" t="s">
        <v>136</v>
      </c>
      <c r="D1275" s="415"/>
      <c r="E1275" s="72" t="s">
        <v>606</v>
      </c>
      <c r="F1275" s="72" t="s">
        <v>97</v>
      </c>
      <c r="G1275" s="72" t="s">
        <v>468</v>
      </c>
      <c r="H1275" s="482" t="s">
        <v>197</v>
      </c>
      <c r="I1275" s="537">
        <v>3.1808000000000001</v>
      </c>
      <c r="J1275" s="526"/>
      <c r="K1275" s="333">
        <f t="shared" si="57"/>
        <v>200</v>
      </c>
      <c r="L1275" s="534">
        <v>200</v>
      </c>
      <c r="M1275" s="540"/>
      <c r="N1275" s="247" t="e">
        <f>IF(L1275="nio",0,IF(L1275&gt;0,L1275*I1275/P1275,0))*VLOOKUP(B1275,'2-Kosten per locatie'!$A$14:$C$31,3,FALSE)</f>
        <v>#DIV/0!</v>
      </c>
      <c r="O1275" s="247">
        <f>IF(M1275&gt;0,M1275*I1275/Q1275,0)*VLOOKUP(B1275,'2-Kosten per locatie'!$A$14:$C$31,3,FALSE)</f>
        <v>0</v>
      </c>
      <c r="P1275" s="334">
        <f>IF(L1275="nio",0,IF(L1275&gt;0,VLOOKUP(F1275,'3-Productie normen'!A:O,VLOOKUP(L1275,'3-Productie normen'!$B$38:$C$48,2,FALSE),FALSE)))</f>
        <v>0</v>
      </c>
      <c r="Q1275" s="334">
        <f t="shared" si="58"/>
        <v>0</v>
      </c>
      <c r="R1275" s="335" t="str">
        <f>VLOOKUP(F1275,'3-Productie normen'!A:P,16,FALSE)</f>
        <v>V</v>
      </c>
      <c r="S1275" s="335"/>
      <c r="U1275" s="336">
        <f t="shared" si="59"/>
        <v>636.16</v>
      </c>
      <c r="V1275" s="2"/>
    </row>
    <row r="1276" spans="1:22" ht="14.1" customHeight="1">
      <c r="A1276" s="75">
        <v>1276</v>
      </c>
      <c r="B1276" s="72" t="s">
        <v>40</v>
      </c>
      <c r="C1276" s="539" t="s">
        <v>136</v>
      </c>
      <c r="D1276" s="415"/>
      <c r="E1276" s="72" t="s">
        <v>606</v>
      </c>
      <c r="F1276" s="72" t="s">
        <v>97</v>
      </c>
      <c r="G1276" s="72" t="s">
        <v>468</v>
      </c>
      <c r="H1276" s="482" t="s">
        <v>197</v>
      </c>
      <c r="I1276" s="537">
        <v>4.5395999999999992</v>
      </c>
      <c r="J1276" s="526"/>
      <c r="K1276" s="333">
        <f t="shared" si="57"/>
        <v>200</v>
      </c>
      <c r="L1276" s="534">
        <v>200</v>
      </c>
      <c r="M1276" s="540"/>
      <c r="N1276" s="247" t="e">
        <f>IF(L1276="nio",0,IF(L1276&gt;0,L1276*I1276/P1276,0))*VLOOKUP(B1276,'2-Kosten per locatie'!$A$14:$C$31,3,FALSE)</f>
        <v>#DIV/0!</v>
      </c>
      <c r="O1276" s="247">
        <f>IF(M1276&gt;0,M1276*I1276/Q1276,0)*VLOOKUP(B1276,'2-Kosten per locatie'!$A$14:$C$31,3,FALSE)</f>
        <v>0</v>
      </c>
      <c r="P1276" s="334">
        <f>IF(L1276="nio",0,IF(L1276&gt;0,VLOOKUP(F1276,'3-Productie normen'!A:O,VLOOKUP(L1276,'3-Productie normen'!$B$38:$C$48,2,FALSE),FALSE)))</f>
        <v>0</v>
      </c>
      <c r="Q1276" s="334">
        <f t="shared" si="58"/>
        <v>0</v>
      </c>
      <c r="R1276" s="335" t="str">
        <f>VLOOKUP(F1276,'3-Productie normen'!A:P,16,FALSE)</f>
        <v>V</v>
      </c>
      <c r="S1276" s="335"/>
      <c r="U1276" s="336">
        <f t="shared" si="59"/>
        <v>907.91999999999985</v>
      </c>
      <c r="V1276" s="2"/>
    </row>
    <row r="1277" spans="1:22" ht="14.1" customHeight="1">
      <c r="A1277" s="75">
        <v>1277</v>
      </c>
      <c r="B1277" s="72" t="s">
        <v>40</v>
      </c>
      <c r="C1277" s="539" t="s">
        <v>136</v>
      </c>
      <c r="D1277" s="415"/>
      <c r="E1277" s="72" t="s">
        <v>681</v>
      </c>
      <c r="F1277" s="300" t="s">
        <v>111</v>
      </c>
      <c r="G1277" s="72" t="s">
        <v>468</v>
      </c>
      <c r="H1277" s="482" t="s">
        <v>197</v>
      </c>
      <c r="I1277" s="537">
        <v>33.31</v>
      </c>
      <c r="J1277" s="526"/>
      <c r="K1277" s="333">
        <f t="shared" si="57"/>
        <v>0</v>
      </c>
      <c r="L1277" s="534" t="s">
        <v>148</v>
      </c>
      <c r="M1277" s="540"/>
      <c r="N1277" s="247">
        <f>IF(L1277="nio",0,IF(L1277&gt;0,L1277*I1277/P1277,0))*VLOOKUP(B1277,'2-Kosten per locatie'!$A$14:$C$31,3,FALSE)</f>
        <v>0</v>
      </c>
      <c r="O1277" s="247">
        <f>IF(M1277&gt;0,M1277*I1277/Q1277,0)*VLOOKUP(B1277,'2-Kosten per locatie'!$A$14:$C$31,3,FALSE)</f>
        <v>0</v>
      </c>
      <c r="P1277" s="334">
        <f>IF(L1277="nio",0,IF(L1277&gt;0,VLOOKUP(F1277,'3-Productie normen'!A:O,VLOOKUP(L1277,'3-Productie normen'!$B$38:$C$48,2,FALSE),FALSE)))</f>
        <v>0</v>
      </c>
      <c r="Q1277" s="334">
        <f t="shared" si="58"/>
        <v>0</v>
      </c>
      <c r="R1277" s="335" t="str">
        <f>VLOOKUP(F1277,'3-Productie normen'!A:P,16,FALSE)</f>
        <v>nvt</v>
      </c>
      <c r="S1277" s="335"/>
      <c r="U1277" s="336">
        <f t="shared" si="59"/>
        <v>0</v>
      </c>
      <c r="V1277" s="2"/>
    </row>
    <row r="1278" spans="1:22" ht="14.1" customHeight="1">
      <c r="A1278" s="75">
        <v>1278</v>
      </c>
      <c r="B1278" s="72" t="s">
        <v>40</v>
      </c>
      <c r="C1278" s="539" t="s">
        <v>136</v>
      </c>
      <c r="D1278" s="415"/>
      <c r="E1278" s="72" t="s">
        <v>614</v>
      </c>
      <c r="F1278" s="72" t="s">
        <v>106</v>
      </c>
      <c r="G1278" s="72" t="s">
        <v>468</v>
      </c>
      <c r="H1278" s="482" t="s">
        <v>188</v>
      </c>
      <c r="I1278" s="537">
        <v>3.6450000000000005</v>
      </c>
      <c r="J1278" s="526"/>
      <c r="K1278" s="333">
        <f t="shared" si="57"/>
        <v>200</v>
      </c>
      <c r="L1278" s="534">
        <v>200</v>
      </c>
      <c r="M1278" s="540"/>
      <c r="N1278" s="247" t="e">
        <f>IF(L1278="nio",0,IF(L1278&gt;0,L1278*I1278/P1278,0))*VLOOKUP(B1278,'2-Kosten per locatie'!$A$14:$C$31,3,FALSE)</f>
        <v>#DIV/0!</v>
      </c>
      <c r="O1278" s="247">
        <f>IF(M1278&gt;0,M1278*I1278/Q1278,0)*VLOOKUP(B1278,'2-Kosten per locatie'!$A$14:$C$31,3,FALSE)</f>
        <v>0</v>
      </c>
      <c r="P1278" s="334">
        <f>IF(L1278="nio",0,IF(L1278&gt;0,VLOOKUP(F1278,'3-Productie normen'!A:O,VLOOKUP(L1278,'3-Productie normen'!$B$38:$C$48,2,FALSE),FALSE)))</f>
        <v>0</v>
      </c>
      <c r="Q1278" s="334">
        <f t="shared" si="58"/>
        <v>0</v>
      </c>
      <c r="R1278" s="335" t="str">
        <f>VLOOKUP(F1278,'3-Productie normen'!A:P,16,FALSE)</f>
        <v>S</v>
      </c>
      <c r="S1278" s="335"/>
      <c r="U1278" s="336">
        <f t="shared" si="59"/>
        <v>729.00000000000011</v>
      </c>
      <c r="V1278" s="2"/>
    </row>
    <row r="1279" spans="1:22" ht="14.1" customHeight="1">
      <c r="A1279" s="75">
        <v>1279</v>
      </c>
      <c r="B1279" s="72" t="s">
        <v>40</v>
      </c>
      <c r="C1279" s="539" t="s">
        <v>136</v>
      </c>
      <c r="D1279" s="415"/>
      <c r="E1279" s="72" t="s">
        <v>614</v>
      </c>
      <c r="F1279" s="72" t="s">
        <v>106</v>
      </c>
      <c r="G1279" s="72" t="s">
        <v>468</v>
      </c>
      <c r="H1279" s="482" t="s">
        <v>188</v>
      </c>
      <c r="I1279" s="537">
        <v>3.6450000000000005</v>
      </c>
      <c r="J1279" s="526"/>
      <c r="K1279" s="333">
        <f t="shared" si="57"/>
        <v>200</v>
      </c>
      <c r="L1279" s="534">
        <v>200</v>
      </c>
      <c r="M1279" s="540"/>
      <c r="N1279" s="247" t="e">
        <f>IF(L1279="nio",0,IF(L1279&gt;0,L1279*I1279/P1279,0))*VLOOKUP(B1279,'2-Kosten per locatie'!$A$14:$C$31,3,FALSE)</f>
        <v>#DIV/0!</v>
      </c>
      <c r="O1279" s="247">
        <f>IF(M1279&gt;0,M1279*I1279/Q1279,0)*VLOOKUP(B1279,'2-Kosten per locatie'!$A$14:$C$31,3,FALSE)</f>
        <v>0</v>
      </c>
      <c r="P1279" s="334">
        <f>IF(L1279="nio",0,IF(L1279&gt;0,VLOOKUP(F1279,'3-Productie normen'!A:O,VLOOKUP(L1279,'3-Productie normen'!$B$38:$C$48,2,FALSE),FALSE)))</f>
        <v>0</v>
      </c>
      <c r="Q1279" s="334">
        <f t="shared" si="58"/>
        <v>0</v>
      </c>
      <c r="R1279" s="335" t="str">
        <f>VLOOKUP(F1279,'3-Productie normen'!A:P,16,FALSE)</f>
        <v>S</v>
      </c>
      <c r="S1279" s="335"/>
      <c r="U1279" s="336">
        <f t="shared" si="59"/>
        <v>729.00000000000011</v>
      </c>
      <c r="V1279" s="2"/>
    </row>
    <row r="1280" spans="1:22" ht="14.1" customHeight="1">
      <c r="A1280" s="75">
        <v>1280</v>
      </c>
      <c r="B1280" s="72" t="s">
        <v>40</v>
      </c>
      <c r="C1280" s="539" t="s">
        <v>136</v>
      </c>
      <c r="D1280" s="415"/>
      <c r="E1280" s="72" t="s">
        <v>882</v>
      </c>
      <c r="F1280" s="300" t="s">
        <v>111</v>
      </c>
      <c r="G1280" s="72" t="s">
        <v>468</v>
      </c>
      <c r="H1280" s="482" t="s">
        <v>197</v>
      </c>
      <c r="I1280" s="537">
        <v>5.0599999999999996</v>
      </c>
      <c r="J1280" s="526"/>
      <c r="K1280" s="333">
        <f t="shared" si="57"/>
        <v>0</v>
      </c>
      <c r="L1280" s="534" t="s">
        <v>148</v>
      </c>
      <c r="M1280" s="540"/>
      <c r="N1280" s="247">
        <f>IF(L1280="nio",0,IF(L1280&gt;0,L1280*I1280/P1280,0))*VLOOKUP(B1280,'2-Kosten per locatie'!$A$14:$C$31,3,FALSE)</f>
        <v>0</v>
      </c>
      <c r="O1280" s="247">
        <f>IF(M1280&gt;0,M1280*I1280/Q1280,0)*VLOOKUP(B1280,'2-Kosten per locatie'!$A$14:$C$31,3,FALSE)</f>
        <v>0</v>
      </c>
      <c r="P1280" s="334">
        <f>IF(L1280="nio",0,IF(L1280&gt;0,VLOOKUP(F1280,'3-Productie normen'!A:O,VLOOKUP(L1280,'3-Productie normen'!$B$38:$C$48,2,FALSE),FALSE)))</f>
        <v>0</v>
      </c>
      <c r="Q1280" s="334">
        <f t="shared" si="58"/>
        <v>0</v>
      </c>
      <c r="R1280" s="335" t="str">
        <f>VLOOKUP(F1280,'3-Productie normen'!A:P,16,FALSE)</f>
        <v>nvt</v>
      </c>
      <c r="S1280" s="335"/>
      <c r="U1280" s="336">
        <f t="shared" si="59"/>
        <v>0</v>
      </c>
      <c r="V1280" s="2"/>
    </row>
    <row r="1281" spans="1:23" ht="14.1" customHeight="1">
      <c r="A1281" s="75">
        <v>1281</v>
      </c>
      <c r="B1281" s="72" t="s">
        <v>40</v>
      </c>
      <c r="C1281" s="539" t="s">
        <v>136</v>
      </c>
      <c r="D1281" s="415"/>
      <c r="E1281" s="72" t="s">
        <v>108</v>
      </c>
      <c r="F1281" s="72" t="s">
        <v>108</v>
      </c>
      <c r="G1281" s="72" t="s">
        <v>468</v>
      </c>
      <c r="H1281" s="482" t="s">
        <v>197</v>
      </c>
      <c r="I1281" s="537">
        <v>6</v>
      </c>
      <c r="J1281" s="526"/>
      <c r="K1281" s="333">
        <f t="shared" si="57"/>
        <v>200</v>
      </c>
      <c r="L1281" s="534">
        <v>200</v>
      </c>
      <c r="M1281" s="540"/>
      <c r="N1281" s="247" t="e">
        <f>IF(L1281="nio",0,IF(L1281&gt;0,L1281*I1281/P1281,0))*VLOOKUP(B1281,'2-Kosten per locatie'!$A$14:$C$31,3,FALSE)</f>
        <v>#DIV/0!</v>
      </c>
      <c r="O1281" s="247">
        <f>IF(M1281&gt;0,M1281*I1281/Q1281,0)*VLOOKUP(B1281,'2-Kosten per locatie'!$A$14:$C$31,3,FALSE)</f>
        <v>0</v>
      </c>
      <c r="P1281" s="334">
        <f>IF(L1281="nio",0,IF(L1281&gt;0,VLOOKUP(F1281,'3-Productie normen'!A:O,VLOOKUP(L1281,'3-Productie normen'!$B$38:$C$48,2,FALSE),FALSE)))</f>
        <v>0</v>
      </c>
      <c r="Q1281" s="334">
        <f t="shared" si="58"/>
        <v>0</v>
      </c>
      <c r="R1281" s="335" t="str">
        <f>VLOOKUP(F1281,'3-Productie normen'!A:P,16,FALSE)</f>
        <v>V</v>
      </c>
      <c r="S1281" s="335"/>
      <c r="U1281" s="336">
        <f t="shared" si="59"/>
        <v>1200</v>
      </c>
      <c r="V1281" s="2"/>
    </row>
    <row r="1282" spans="1:23" ht="14.1" customHeight="1">
      <c r="A1282" s="75">
        <v>1282</v>
      </c>
      <c r="B1282" s="72" t="s">
        <v>43</v>
      </c>
      <c r="C1282" s="539" t="s">
        <v>136</v>
      </c>
      <c r="D1282" s="415" t="s">
        <v>1631</v>
      </c>
      <c r="E1282" s="72" t="s">
        <v>1632</v>
      </c>
      <c r="F1282" s="72" t="s">
        <v>102</v>
      </c>
      <c r="G1282" s="72" t="s">
        <v>187</v>
      </c>
      <c r="H1282" s="482" t="s">
        <v>197</v>
      </c>
      <c r="I1282" s="537">
        <v>20</v>
      </c>
      <c r="J1282" s="526"/>
      <c r="K1282" s="333">
        <f t="shared" si="57"/>
        <v>40</v>
      </c>
      <c r="L1282" s="534">
        <v>40</v>
      </c>
      <c r="M1282" s="540"/>
      <c r="N1282" s="247" t="e">
        <f>IF(L1282="nio",0,IF(L1282&gt;0,L1282*I1282/P1282,0))*VLOOKUP(B1282,'2-Kosten per locatie'!$A$14:$C$31,3,FALSE)</f>
        <v>#DIV/0!</v>
      </c>
      <c r="O1282" s="247">
        <f>IF(M1282&gt;0,M1282*I1282/Q1282,0)*VLOOKUP(B1282,'2-Kosten per locatie'!$A$14:$C$31,3,FALSE)</f>
        <v>0</v>
      </c>
      <c r="P1282" s="334">
        <f>IF(L1282="nio",0,IF(L1282&gt;0,VLOOKUP(F1282,'3-Productie normen'!A:O,VLOOKUP(L1282,'3-Productie normen'!$B$38:$C$48,2,FALSE),FALSE)))</f>
        <v>0</v>
      </c>
      <c r="Q1282" s="334">
        <f t="shared" si="58"/>
        <v>0</v>
      </c>
      <c r="R1282" s="335" t="str">
        <f>VLOOKUP(F1282,'3-Productie normen'!A:P,16,FALSE)</f>
        <v>V</v>
      </c>
      <c r="S1282" s="335"/>
      <c r="U1282" s="336">
        <f t="shared" si="59"/>
        <v>800</v>
      </c>
      <c r="V1282" s="2"/>
      <c r="W1282" s="529"/>
    </row>
    <row r="1283" spans="1:23" ht="14.1" customHeight="1">
      <c r="A1283" s="75">
        <v>1283</v>
      </c>
      <c r="B1283" s="72" t="s">
        <v>43</v>
      </c>
      <c r="C1283" s="539" t="s">
        <v>136</v>
      </c>
      <c r="D1283" s="415" t="s">
        <v>1631</v>
      </c>
      <c r="E1283" s="72" t="s">
        <v>887</v>
      </c>
      <c r="F1283" s="72" t="s">
        <v>88</v>
      </c>
      <c r="G1283" s="72" t="s">
        <v>187</v>
      </c>
      <c r="H1283" s="482" t="s">
        <v>197</v>
      </c>
      <c r="I1283" s="537">
        <v>153.19999999999999</v>
      </c>
      <c r="J1283" s="526"/>
      <c r="K1283" s="333">
        <f t="shared" si="57"/>
        <v>40</v>
      </c>
      <c r="L1283" s="534">
        <v>40</v>
      </c>
      <c r="M1283" s="540"/>
      <c r="N1283" s="247" t="e">
        <f>IF(L1283="nio",0,IF(L1283&gt;0,L1283*I1283/P1283,0))*VLOOKUP(B1283,'2-Kosten per locatie'!$A$14:$C$31,3,FALSE)</f>
        <v>#DIV/0!</v>
      </c>
      <c r="O1283" s="247">
        <f>IF(M1283&gt;0,M1283*I1283/Q1283,0)*VLOOKUP(B1283,'2-Kosten per locatie'!$A$14:$C$31,3,FALSE)</f>
        <v>0</v>
      </c>
      <c r="P1283" s="334">
        <f>IF(L1283="nio",0,IF(L1283&gt;0,VLOOKUP(F1283,'3-Productie normen'!A:O,VLOOKUP(L1283,'3-Productie normen'!$B$38:$C$48,2,FALSE),FALSE)))</f>
        <v>0</v>
      </c>
      <c r="Q1283" s="334">
        <f t="shared" si="58"/>
        <v>0</v>
      </c>
      <c r="R1283" s="335" t="str">
        <f>VLOOKUP(F1283,'3-Productie normen'!A:P,16,FALSE)</f>
        <v>B</v>
      </c>
      <c r="S1283" s="335"/>
      <c r="U1283" s="336">
        <f t="shared" si="59"/>
        <v>6128</v>
      </c>
      <c r="V1283" s="2"/>
      <c r="W1283" s="529"/>
    </row>
    <row r="1284" spans="1:23" ht="14.1" customHeight="1">
      <c r="A1284" s="75">
        <v>1284</v>
      </c>
      <c r="B1284" s="72" t="s">
        <v>43</v>
      </c>
      <c r="C1284" s="539" t="s">
        <v>136</v>
      </c>
      <c r="D1284" s="415" t="s">
        <v>1631</v>
      </c>
      <c r="E1284" s="72" t="s">
        <v>887</v>
      </c>
      <c r="F1284" s="300" t="s">
        <v>111</v>
      </c>
      <c r="G1284" s="72" t="s">
        <v>187</v>
      </c>
      <c r="H1284" s="482" t="s">
        <v>197</v>
      </c>
      <c r="I1284" s="537">
        <v>20</v>
      </c>
      <c r="J1284" s="526"/>
      <c r="K1284" s="333">
        <f t="shared" ref="K1284:K1347" si="60">SUM(L1284:M1284)</f>
        <v>0</v>
      </c>
      <c r="L1284" s="534" t="s">
        <v>148</v>
      </c>
      <c r="M1284" s="534"/>
      <c r="N1284" s="247">
        <f>IF(L1284="nio",0,IF(L1284&gt;0,L1284*I1284/P1284,0))*VLOOKUP(B1284,'2-Kosten per locatie'!$A$14:$C$31,3,FALSE)</f>
        <v>0</v>
      </c>
      <c r="O1284" s="247">
        <f>IF(M1284&gt;0,M1284*I1284/Q1284,0)*VLOOKUP(B1284,'2-Kosten per locatie'!$A$14:$C$31,3,FALSE)</f>
        <v>0</v>
      </c>
      <c r="P1284" s="334">
        <f>IF(L1284="nio",0,IF(L1284&gt;0,VLOOKUP(F1284,'3-Productie normen'!A:O,VLOOKUP(L1284,'3-Productie normen'!$B$38:$C$48,2,FALSE),FALSE)))</f>
        <v>0</v>
      </c>
      <c r="Q1284" s="334">
        <f t="shared" ref="Q1284:Q1347" si="61">IF(M1284&gt;0,P1284*$Q$8,0)</f>
        <v>0</v>
      </c>
      <c r="R1284" s="335" t="str">
        <f>VLOOKUP(F1284,'3-Productie normen'!A:P,16,FALSE)</f>
        <v>nvt</v>
      </c>
      <c r="S1284" s="335"/>
      <c r="U1284" s="336">
        <f t="shared" ref="U1284:U1347" si="62">K1284*I1284</f>
        <v>0</v>
      </c>
      <c r="V1284" s="2"/>
      <c r="W1284" s="529"/>
    </row>
    <row r="1285" spans="1:23" ht="14.1" customHeight="1">
      <c r="A1285" s="75">
        <v>1285</v>
      </c>
      <c r="B1285" s="72" t="s">
        <v>43</v>
      </c>
      <c r="C1285" s="539" t="s">
        <v>136</v>
      </c>
      <c r="D1285" s="415" t="s">
        <v>1633</v>
      </c>
      <c r="E1285" s="72" t="s">
        <v>147</v>
      </c>
      <c r="F1285" s="300" t="s">
        <v>111</v>
      </c>
      <c r="G1285" s="72" t="s">
        <v>187</v>
      </c>
      <c r="H1285" s="482" t="s">
        <v>197</v>
      </c>
      <c r="I1285" s="537">
        <v>8.4</v>
      </c>
      <c r="J1285" s="526"/>
      <c r="K1285" s="333">
        <f t="shared" si="60"/>
        <v>0</v>
      </c>
      <c r="L1285" s="534" t="s">
        <v>148</v>
      </c>
      <c r="M1285" s="534"/>
      <c r="N1285" s="247">
        <f>IF(L1285="nio",0,IF(L1285&gt;0,L1285*I1285/P1285,0))*VLOOKUP(B1285,'2-Kosten per locatie'!$A$14:$C$31,3,FALSE)</f>
        <v>0</v>
      </c>
      <c r="O1285" s="247">
        <f>IF(M1285&gt;0,M1285*I1285/Q1285,0)*VLOOKUP(B1285,'2-Kosten per locatie'!$A$14:$C$31,3,FALSE)</f>
        <v>0</v>
      </c>
      <c r="P1285" s="334">
        <f>IF(L1285="nio",0,IF(L1285&gt;0,VLOOKUP(F1285,'3-Productie normen'!A:O,VLOOKUP(L1285,'3-Productie normen'!$B$38:$C$48,2,FALSE),FALSE)))</f>
        <v>0</v>
      </c>
      <c r="Q1285" s="334">
        <f t="shared" si="61"/>
        <v>0</v>
      </c>
      <c r="R1285" s="335" t="str">
        <f>VLOOKUP(F1285,'3-Productie normen'!A:P,16,FALSE)</f>
        <v>nvt</v>
      </c>
      <c r="S1285" s="335"/>
      <c r="U1285" s="336">
        <f t="shared" si="62"/>
        <v>0</v>
      </c>
      <c r="V1285" s="2"/>
      <c r="W1285" s="529"/>
    </row>
    <row r="1286" spans="1:23" ht="14.1" customHeight="1">
      <c r="A1286" s="75">
        <v>1286</v>
      </c>
      <c r="B1286" s="72" t="s">
        <v>43</v>
      </c>
      <c r="C1286" s="539" t="s">
        <v>136</v>
      </c>
      <c r="D1286" s="415" t="s">
        <v>1634</v>
      </c>
      <c r="E1286" s="72" t="s">
        <v>147</v>
      </c>
      <c r="F1286" s="300" t="s">
        <v>111</v>
      </c>
      <c r="G1286" s="72" t="s">
        <v>187</v>
      </c>
      <c r="H1286" s="482" t="s">
        <v>197</v>
      </c>
      <c r="I1286" s="537">
        <v>5.5</v>
      </c>
      <c r="J1286" s="526"/>
      <c r="K1286" s="333">
        <f t="shared" si="60"/>
        <v>0</v>
      </c>
      <c r="L1286" s="534" t="s">
        <v>148</v>
      </c>
      <c r="M1286" s="534"/>
      <c r="N1286" s="247">
        <f>IF(L1286="nio",0,IF(L1286&gt;0,L1286*I1286/P1286,0))*VLOOKUP(B1286,'2-Kosten per locatie'!$A$14:$C$31,3,FALSE)</f>
        <v>0</v>
      </c>
      <c r="O1286" s="247">
        <f>IF(M1286&gt;0,M1286*I1286/Q1286,0)*VLOOKUP(B1286,'2-Kosten per locatie'!$A$14:$C$31,3,FALSE)</f>
        <v>0</v>
      </c>
      <c r="P1286" s="334">
        <f>IF(L1286="nio",0,IF(L1286&gt;0,VLOOKUP(F1286,'3-Productie normen'!A:O,VLOOKUP(L1286,'3-Productie normen'!$B$38:$C$48,2,FALSE),FALSE)))</f>
        <v>0</v>
      </c>
      <c r="Q1286" s="334">
        <f t="shared" si="61"/>
        <v>0</v>
      </c>
      <c r="R1286" s="335" t="str">
        <f>VLOOKUP(F1286,'3-Productie normen'!A:P,16,FALSE)</f>
        <v>nvt</v>
      </c>
      <c r="S1286" s="335"/>
      <c r="U1286" s="336">
        <f t="shared" si="62"/>
        <v>0</v>
      </c>
      <c r="V1286" s="2"/>
      <c r="W1286" s="529"/>
    </row>
    <row r="1287" spans="1:23" ht="14.1" customHeight="1">
      <c r="A1287" s="75">
        <v>1287</v>
      </c>
      <c r="B1287" s="72" t="s">
        <v>43</v>
      </c>
      <c r="C1287" s="539" t="s">
        <v>136</v>
      </c>
      <c r="D1287" s="415" t="s">
        <v>1635</v>
      </c>
      <c r="E1287" s="72" t="s">
        <v>1636</v>
      </c>
      <c r="F1287" s="300" t="s">
        <v>111</v>
      </c>
      <c r="G1287" s="72" t="s">
        <v>187</v>
      </c>
      <c r="H1287" s="482" t="s">
        <v>197</v>
      </c>
      <c r="I1287" s="537">
        <v>5.2</v>
      </c>
      <c r="J1287" s="526"/>
      <c r="K1287" s="333">
        <f t="shared" si="60"/>
        <v>0</v>
      </c>
      <c r="L1287" s="534" t="s">
        <v>148</v>
      </c>
      <c r="M1287" s="540"/>
      <c r="N1287" s="247">
        <f>IF(L1287="nio",0,IF(L1287&gt;0,L1287*I1287/P1287,0))*VLOOKUP(B1287,'2-Kosten per locatie'!$A$14:$C$31,3,FALSE)</f>
        <v>0</v>
      </c>
      <c r="O1287" s="247">
        <f>IF(M1287&gt;0,M1287*I1287/Q1287,0)*VLOOKUP(B1287,'2-Kosten per locatie'!$A$14:$C$31,3,FALSE)</f>
        <v>0</v>
      </c>
      <c r="P1287" s="334">
        <f>IF(L1287="nio",0,IF(L1287&gt;0,VLOOKUP(F1287,'3-Productie normen'!A:O,VLOOKUP(L1287,'3-Productie normen'!$B$38:$C$48,2,FALSE),FALSE)))</f>
        <v>0</v>
      </c>
      <c r="Q1287" s="334">
        <f t="shared" si="61"/>
        <v>0</v>
      </c>
      <c r="R1287" s="335" t="str">
        <f>VLOOKUP(F1287,'3-Productie normen'!A:P,16,FALSE)</f>
        <v>nvt</v>
      </c>
      <c r="S1287" s="335"/>
      <c r="U1287" s="336">
        <f t="shared" si="62"/>
        <v>0</v>
      </c>
      <c r="V1287" s="2"/>
      <c r="W1287" s="529"/>
    </row>
    <row r="1288" spans="1:23" ht="14.1" customHeight="1">
      <c r="A1288" s="75">
        <v>1288</v>
      </c>
      <c r="B1288" s="72" t="s">
        <v>43</v>
      </c>
      <c r="C1288" s="539" t="s">
        <v>136</v>
      </c>
      <c r="D1288" s="415" t="s">
        <v>1637</v>
      </c>
      <c r="E1288" s="72" t="s">
        <v>1638</v>
      </c>
      <c r="F1288" s="300" t="s">
        <v>111</v>
      </c>
      <c r="G1288" s="72" t="s">
        <v>187</v>
      </c>
      <c r="H1288" s="482" t="s">
        <v>197</v>
      </c>
      <c r="I1288" s="537">
        <v>29.2</v>
      </c>
      <c r="J1288" s="526"/>
      <c r="K1288" s="333">
        <f t="shared" si="60"/>
        <v>0</v>
      </c>
      <c r="L1288" s="534" t="s">
        <v>148</v>
      </c>
      <c r="M1288" s="540"/>
      <c r="N1288" s="247">
        <f>IF(L1288="nio",0,IF(L1288&gt;0,L1288*I1288/P1288,0))*VLOOKUP(B1288,'2-Kosten per locatie'!$A$14:$C$31,3,FALSE)</f>
        <v>0</v>
      </c>
      <c r="O1288" s="247">
        <f>IF(M1288&gt;0,M1288*I1288/Q1288,0)*VLOOKUP(B1288,'2-Kosten per locatie'!$A$14:$C$31,3,FALSE)</f>
        <v>0</v>
      </c>
      <c r="P1288" s="334">
        <f>IF(L1288="nio",0,IF(L1288&gt;0,VLOOKUP(F1288,'3-Productie normen'!A:O,VLOOKUP(L1288,'3-Productie normen'!$B$38:$C$48,2,FALSE),FALSE)))</f>
        <v>0</v>
      </c>
      <c r="Q1288" s="334">
        <f t="shared" si="61"/>
        <v>0</v>
      </c>
      <c r="R1288" s="335" t="str">
        <f>VLOOKUP(F1288,'3-Productie normen'!A:P,16,FALSE)</f>
        <v>nvt</v>
      </c>
      <c r="S1288" s="335"/>
      <c r="U1288" s="336">
        <f t="shared" si="62"/>
        <v>0</v>
      </c>
      <c r="V1288" s="2"/>
      <c r="W1288" s="529"/>
    </row>
    <row r="1289" spans="1:23" ht="14.1" customHeight="1">
      <c r="A1289" s="75">
        <v>1289</v>
      </c>
      <c r="B1289" s="72" t="s">
        <v>43</v>
      </c>
      <c r="C1289" s="539" t="s">
        <v>136</v>
      </c>
      <c r="D1289" s="415" t="s">
        <v>1639</v>
      </c>
      <c r="E1289" s="72" t="s">
        <v>1640</v>
      </c>
      <c r="F1289" s="300" t="s">
        <v>111</v>
      </c>
      <c r="G1289" s="72" t="s">
        <v>187</v>
      </c>
      <c r="H1289" s="482" t="s">
        <v>197</v>
      </c>
      <c r="I1289" s="537">
        <v>2.2999999999999998</v>
      </c>
      <c r="J1289" s="526"/>
      <c r="K1289" s="333">
        <f t="shared" si="60"/>
        <v>0</v>
      </c>
      <c r="L1289" s="534" t="s">
        <v>148</v>
      </c>
      <c r="M1289" s="540"/>
      <c r="N1289" s="247">
        <f>IF(L1289="nio",0,IF(L1289&gt;0,L1289*I1289/P1289,0))*VLOOKUP(B1289,'2-Kosten per locatie'!$A$14:$C$31,3,FALSE)</f>
        <v>0</v>
      </c>
      <c r="O1289" s="247">
        <f>IF(M1289&gt;0,M1289*I1289/Q1289,0)*VLOOKUP(B1289,'2-Kosten per locatie'!$A$14:$C$31,3,FALSE)</f>
        <v>0</v>
      </c>
      <c r="P1289" s="334">
        <f>IF(L1289="nio",0,IF(L1289&gt;0,VLOOKUP(F1289,'3-Productie normen'!A:O,VLOOKUP(L1289,'3-Productie normen'!$B$38:$C$48,2,FALSE),FALSE)))</f>
        <v>0</v>
      </c>
      <c r="Q1289" s="334">
        <f t="shared" si="61"/>
        <v>0</v>
      </c>
      <c r="R1289" s="335" t="str">
        <f>VLOOKUP(F1289,'3-Productie normen'!A:P,16,FALSE)</f>
        <v>nvt</v>
      </c>
      <c r="S1289" s="335"/>
      <c r="U1289" s="336">
        <f t="shared" si="62"/>
        <v>0</v>
      </c>
      <c r="V1289" s="2"/>
      <c r="W1289" s="529"/>
    </row>
    <row r="1290" spans="1:23" ht="14.1" customHeight="1">
      <c r="A1290" s="75">
        <v>1290</v>
      </c>
      <c r="B1290" s="72" t="s">
        <v>43</v>
      </c>
      <c r="C1290" s="539" t="s">
        <v>136</v>
      </c>
      <c r="D1290" s="415" t="s">
        <v>1641</v>
      </c>
      <c r="E1290" s="72" t="s">
        <v>147</v>
      </c>
      <c r="F1290" s="300" t="s">
        <v>111</v>
      </c>
      <c r="G1290" s="72" t="s">
        <v>187</v>
      </c>
      <c r="H1290" s="482" t="s">
        <v>197</v>
      </c>
      <c r="I1290" s="537">
        <v>8</v>
      </c>
      <c r="J1290" s="526"/>
      <c r="K1290" s="333">
        <f t="shared" si="60"/>
        <v>0</v>
      </c>
      <c r="L1290" s="534" t="s">
        <v>148</v>
      </c>
      <c r="M1290" s="540"/>
      <c r="N1290" s="247">
        <f>IF(L1290="nio",0,IF(L1290&gt;0,L1290*I1290/P1290,0))*VLOOKUP(B1290,'2-Kosten per locatie'!$A$14:$C$31,3,FALSE)</f>
        <v>0</v>
      </c>
      <c r="O1290" s="247">
        <f>IF(M1290&gt;0,M1290*I1290/Q1290,0)*VLOOKUP(B1290,'2-Kosten per locatie'!$A$14:$C$31,3,FALSE)</f>
        <v>0</v>
      </c>
      <c r="P1290" s="334">
        <f>IF(L1290="nio",0,IF(L1290&gt;0,VLOOKUP(F1290,'3-Productie normen'!A:O,VLOOKUP(L1290,'3-Productie normen'!$B$38:$C$48,2,FALSE),FALSE)))</f>
        <v>0</v>
      </c>
      <c r="Q1290" s="334">
        <f t="shared" si="61"/>
        <v>0</v>
      </c>
      <c r="R1290" s="335" t="str">
        <f>VLOOKUP(F1290,'3-Productie normen'!A:P,16,FALSE)</f>
        <v>nvt</v>
      </c>
      <c r="S1290" s="335"/>
      <c r="U1290" s="336">
        <f t="shared" si="62"/>
        <v>0</v>
      </c>
      <c r="V1290" s="2"/>
      <c r="W1290" s="529"/>
    </row>
    <row r="1291" spans="1:23" ht="14.1" customHeight="1">
      <c r="A1291" s="75">
        <v>1291</v>
      </c>
      <c r="B1291" s="72" t="s">
        <v>43</v>
      </c>
      <c r="C1291" s="539" t="s">
        <v>136</v>
      </c>
      <c r="D1291" s="415" t="s">
        <v>1642</v>
      </c>
      <c r="E1291" s="72" t="s">
        <v>1643</v>
      </c>
      <c r="F1291" s="72" t="s">
        <v>100</v>
      </c>
      <c r="G1291" s="72" t="s">
        <v>187</v>
      </c>
      <c r="H1291" s="482" t="s">
        <v>197</v>
      </c>
      <c r="I1291" s="537">
        <v>113.6</v>
      </c>
      <c r="J1291" s="526"/>
      <c r="K1291" s="333">
        <f t="shared" si="60"/>
        <v>200</v>
      </c>
      <c r="L1291" s="534">
        <v>200</v>
      </c>
      <c r="M1291" s="540"/>
      <c r="N1291" s="247" t="e">
        <f>IF(L1291="nio",0,IF(L1291&gt;0,L1291*I1291/P1291,0))*VLOOKUP(B1291,'2-Kosten per locatie'!$A$14:$C$31,3,FALSE)</f>
        <v>#DIV/0!</v>
      </c>
      <c r="O1291" s="247">
        <f>IF(M1291&gt;0,M1291*I1291/Q1291,0)*VLOOKUP(B1291,'2-Kosten per locatie'!$A$14:$C$31,3,FALSE)</f>
        <v>0</v>
      </c>
      <c r="P1291" s="334">
        <f>IF(L1291="nio",0,IF(L1291&gt;0,VLOOKUP(F1291,'3-Productie normen'!A:O,VLOOKUP(L1291,'3-Productie normen'!$B$38:$C$48,2,FALSE),FALSE)))</f>
        <v>0</v>
      </c>
      <c r="Q1291" s="334">
        <f t="shared" si="61"/>
        <v>0</v>
      </c>
      <c r="R1291" s="335" t="str">
        <f>VLOOKUP(F1291,'3-Productie normen'!A:P,16,FALSE)</f>
        <v>L</v>
      </c>
      <c r="S1291" s="335"/>
      <c r="U1291" s="336">
        <f t="shared" si="62"/>
        <v>22720</v>
      </c>
      <c r="V1291" s="2"/>
      <c r="W1291" s="529"/>
    </row>
    <row r="1292" spans="1:23" ht="14.1" customHeight="1">
      <c r="A1292" s="75">
        <v>1292</v>
      </c>
      <c r="B1292" s="72" t="s">
        <v>43</v>
      </c>
      <c r="C1292" s="539" t="s">
        <v>136</v>
      </c>
      <c r="D1292" s="415" t="s">
        <v>1644</v>
      </c>
      <c r="E1292" s="72" t="s">
        <v>1645</v>
      </c>
      <c r="F1292" s="72" t="s">
        <v>98</v>
      </c>
      <c r="G1292" s="72" t="s">
        <v>187</v>
      </c>
      <c r="H1292" s="482" t="s">
        <v>197</v>
      </c>
      <c r="I1292" s="537">
        <v>10.1</v>
      </c>
      <c r="J1292" s="526"/>
      <c r="K1292" s="333">
        <f t="shared" si="60"/>
        <v>200</v>
      </c>
      <c r="L1292" s="534">
        <v>200</v>
      </c>
      <c r="M1292" s="540"/>
      <c r="N1292" s="247" t="e">
        <f>IF(L1292="nio",0,IF(L1292&gt;0,L1292*I1292/P1292,0))*VLOOKUP(B1292,'2-Kosten per locatie'!$A$14:$C$31,3,FALSE)</f>
        <v>#DIV/0!</v>
      </c>
      <c r="O1292" s="247">
        <f>IF(M1292&gt;0,M1292*I1292/Q1292,0)*VLOOKUP(B1292,'2-Kosten per locatie'!$A$14:$C$31,3,FALSE)</f>
        <v>0</v>
      </c>
      <c r="P1292" s="334">
        <f>IF(L1292="nio",0,IF(L1292&gt;0,VLOOKUP(F1292,'3-Productie normen'!A:O,VLOOKUP(L1292,'3-Productie normen'!$B$38:$C$48,2,FALSE),FALSE)))</f>
        <v>0</v>
      </c>
      <c r="Q1292" s="334">
        <f t="shared" si="61"/>
        <v>0</v>
      </c>
      <c r="R1292" s="335" t="str">
        <f>VLOOKUP(F1292,'3-Productie normen'!A:P,16,FALSE)</f>
        <v>V</v>
      </c>
      <c r="S1292" s="335"/>
      <c r="U1292" s="336">
        <f t="shared" si="62"/>
        <v>2020</v>
      </c>
      <c r="V1292" s="2"/>
      <c r="W1292" s="529"/>
    </row>
    <row r="1293" spans="1:23" ht="14.1" customHeight="1">
      <c r="A1293" s="75">
        <v>1293</v>
      </c>
      <c r="B1293" s="72" t="s">
        <v>43</v>
      </c>
      <c r="C1293" s="539" t="s">
        <v>136</v>
      </c>
      <c r="D1293" s="415" t="s">
        <v>1646</v>
      </c>
      <c r="E1293" s="72" t="s">
        <v>590</v>
      </c>
      <c r="F1293" s="72" t="s">
        <v>99</v>
      </c>
      <c r="G1293" s="72" t="s">
        <v>187</v>
      </c>
      <c r="H1293" s="482" t="s">
        <v>197</v>
      </c>
      <c r="I1293" s="537">
        <v>21.5</v>
      </c>
      <c r="J1293" s="526"/>
      <c r="K1293" s="333">
        <f t="shared" si="60"/>
        <v>200</v>
      </c>
      <c r="L1293" s="534">
        <v>200</v>
      </c>
      <c r="M1293" s="534"/>
      <c r="N1293" s="247" t="e">
        <f>IF(L1293="nio",0,IF(L1293&gt;0,L1293*I1293/P1293,0))*VLOOKUP(B1293,'2-Kosten per locatie'!$A$14:$C$31,3,FALSE)</f>
        <v>#DIV/0!</v>
      </c>
      <c r="O1293" s="247">
        <f>IF(M1293&gt;0,M1293*I1293/Q1293,0)*VLOOKUP(B1293,'2-Kosten per locatie'!$A$14:$C$31,3,FALSE)</f>
        <v>0</v>
      </c>
      <c r="P1293" s="334">
        <f>IF(L1293="nio",0,IF(L1293&gt;0,VLOOKUP(F1293,'3-Productie normen'!A:O,VLOOKUP(L1293,'3-Productie normen'!$B$38:$C$48,2,FALSE),FALSE)))</f>
        <v>0</v>
      </c>
      <c r="Q1293" s="334">
        <f t="shared" si="61"/>
        <v>0</v>
      </c>
      <c r="R1293" s="335" t="str">
        <f>VLOOKUP(F1293,'3-Productie normen'!A:P,16,FALSE)</f>
        <v>S</v>
      </c>
      <c r="S1293" s="335"/>
      <c r="U1293" s="336">
        <f t="shared" si="62"/>
        <v>4300</v>
      </c>
      <c r="V1293" s="2"/>
      <c r="W1293" s="529"/>
    </row>
    <row r="1294" spans="1:23" ht="14.1" customHeight="1">
      <c r="A1294" s="75">
        <v>1294</v>
      </c>
      <c r="B1294" s="72" t="s">
        <v>43</v>
      </c>
      <c r="C1294" s="539" t="s">
        <v>136</v>
      </c>
      <c r="D1294" s="415" t="s">
        <v>1647</v>
      </c>
      <c r="E1294" s="72" t="s">
        <v>186</v>
      </c>
      <c r="F1294" s="72" t="s">
        <v>106</v>
      </c>
      <c r="G1294" s="72" t="s">
        <v>187</v>
      </c>
      <c r="H1294" s="482" t="s">
        <v>188</v>
      </c>
      <c r="I1294" s="537">
        <v>1.2</v>
      </c>
      <c r="J1294" s="526"/>
      <c r="K1294" s="333">
        <f t="shared" si="60"/>
        <v>200</v>
      </c>
      <c r="L1294" s="534">
        <v>200</v>
      </c>
      <c r="M1294" s="534"/>
      <c r="N1294" s="247" t="e">
        <f>IF(L1294="nio",0,IF(L1294&gt;0,L1294*I1294/P1294,0))*VLOOKUP(B1294,'2-Kosten per locatie'!$A$14:$C$31,3,FALSE)</f>
        <v>#DIV/0!</v>
      </c>
      <c r="O1294" s="247">
        <f>IF(M1294&gt;0,M1294*I1294/Q1294,0)*VLOOKUP(B1294,'2-Kosten per locatie'!$A$14:$C$31,3,FALSE)</f>
        <v>0</v>
      </c>
      <c r="P1294" s="334">
        <f>IF(L1294="nio",0,IF(L1294&gt;0,VLOOKUP(F1294,'3-Productie normen'!A:O,VLOOKUP(L1294,'3-Productie normen'!$B$38:$C$48,2,FALSE),FALSE)))</f>
        <v>0</v>
      </c>
      <c r="Q1294" s="334">
        <f t="shared" si="61"/>
        <v>0</v>
      </c>
      <c r="R1294" s="335" t="str">
        <f>VLOOKUP(F1294,'3-Productie normen'!A:P,16,FALSE)</f>
        <v>S</v>
      </c>
      <c r="S1294" s="335"/>
      <c r="U1294" s="336">
        <f t="shared" si="62"/>
        <v>240</v>
      </c>
      <c r="V1294" s="2"/>
      <c r="W1294" s="529"/>
    </row>
    <row r="1295" spans="1:23" ht="14.1" customHeight="1">
      <c r="A1295" s="75">
        <v>1295</v>
      </c>
      <c r="B1295" s="72" t="s">
        <v>43</v>
      </c>
      <c r="C1295" s="539" t="s">
        <v>136</v>
      </c>
      <c r="D1295" s="415" t="s">
        <v>1648</v>
      </c>
      <c r="E1295" s="72" t="s">
        <v>501</v>
      </c>
      <c r="F1295" s="72" t="s">
        <v>99</v>
      </c>
      <c r="G1295" s="72" t="s">
        <v>187</v>
      </c>
      <c r="H1295" s="482" t="s">
        <v>197</v>
      </c>
      <c r="I1295" s="537">
        <v>21.6</v>
      </c>
      <c r="J1295" s="526"/>
      <c r="K1295" s="333">
        <f t="shared" si="60"/>
        <v>200</v>
      </c>
      <c r="L1295" s="534">
        <v>200</v>
      </c>
      <c r="M1295" s="540"/>
      <c r="N1295" s="247" t="e">
        <f>IF(L1295="nio",0,IF(L1295&gt;0,L1295*I1295/P1295,0))*VLOOKUP(B1295,'2-Kosten per locatie'!$A$14:$C$31,3,FALSE)</f>
        <v>#DIV/0!</v>
      </c>
      <c r="O1295" s="247">
        <f>IF(M1295&gt;0,M1295*I1295/Q1295,0)*VLOOKUP(B1295,'2-Kosten per locatie'!$A$14:$C$31,3,FALSE)</f>
        <v>0</v>
      </c>
      <c r="P1295" s="334">
        <f>IF(L1295="nio",0,IF(L1295&gt;0,VLOOKUP(F1295,'3-Productie normen'!A:O,VLOOKUP(L1295,'3-Productie normen'!$B$38:$C$48,2,FALSE),FALSE)))</f>
        <v>0</v>
      </c>
      <c r="Q1295" s="334">
        <f t="shared" si="61"/>
        <v>0</v>
      </c>
      <c r="R1295" s="335" t="str">
        <f>VLOOKUP(F1295,'3-Productie normen'!A:P,16,FALSE)</f>
        <v>S</v>
      </c>
      <c r="S1295" s="335"/>
      <c r="U1295" s="336">
        <f t="shared" si="62"/>
        <v>4320</v>
      </c>
      <c r="V1295" s="2"/>
      <c r="W1295" s="529"/>
    </row>
    <row r="1296" spans="1:23" ht="14.1" customHeight="1">
      <c r="A1296" s="75">
        <v>1296</v>
      </c>
      <c r="B1296" s="72" t="s">
        <v>43</v>
      </c>
      <c r="C1296" s="539" t="s">
        <v>136</v>
      </c>
      <c r="D1296" s="415" t="s">
        <v>1649</v>
      </c>
      <c r="E1296" s="72" t="s">
        <v>186</v>
      </c>
      <c r="F1296" s="72" t="s">
        <v>106</v>
      </c>
      <c r="G1296" s="72" t="s">
        <v>187</v>
      </c>
      <c r="H1296" s="482" t="s">
        <v>188</v>
      </c>
      <c r="I1296" s="537">
        <v>1.2</v>
      </c>
      <c r="J1296" s="526"/>
      <c r="K1296" s="333">
        <f t="shared" si="60"/>
        <v>200</v>
      </c>
      <c r="L1296" s="534">
        <v>200</v>
      </c>
      <c r="M1296" s="540"/>
      <c r="N1296" s="247" t="e">
        <f>IF(L1296="nio",0,IF(L1296&gt;0,L1296*I1296/P1296,0))*VLOOKUP(B1296,'2-Kosten per locatie'!$A$14:$C$31,3,FALSE)</f>
        <v>#DIV/0!</v>
      </c>
      <c r="O1296" s="247">
        <f>IF(M1296&gt;0,M1296*I1296/Q1296,0)*VLOOKUP(B1296,'2-Kosten per locatie'!$A$14:$C$31,3,FALSE)</f>
        <v>0</v>
      </c>
      <c r="P1296" s="334">
        <f>IF(L1296="nio",0,IF(L1296&gt;0,VLOOKUP(F1296,'3-Productie normen'!A:O,VLOOKUP(L1296,'3-Productie normen'!$B$38:$C$48,2,FALSE),FALSE)))</f>
        <v>0</v>
      </c>
      <c r="Q1296" s="334">
        <f t="shared" si="61"/>
        <v>0</v>
      </c>
      <c r="R1296" s="335" t="str">
        <f>VLOOKUP(F1296,'3-Productie normen'!A:P,16,FALSE)</f>
        <v>S</v>
      </c>
      <c r="S1296" s="335"/>
      <c r="U1296" s="336">
        <f t="shared" si="62"/>
        <v>240</v>
      </c>
      <c r="V1296" s="2"/>
      <c r="W1296" s="529"/>
    </row>
    <row r="1297" spans="1:23" ht="14.1" customHeight="1">
      <c r="A1297" s="75">
        <v>1297</v>
      </c>
      <c r="B1297" s="72" t="s">
        <v>43</v>
      </c>
      <c r="C1297" s="539" t="s">
        <v>136</v>
      </c>
      <c r="D1297" s="415" t="s">
        <v>1650</v>
      </c>
      <c r="E1297" s="72" t="s">
        <v>1651</v>
      </c>
      <c r="F1297" s="72" t="s">
        <v>97</v>
      </c>
      <c r="G1297" s="72" t="s">
        <v>187</v>
      </c>
      <c r="H1297" s="482" t="s">
        <v>197</v>
      </c>
      <c r="I1297" s="537">
        <v>49.1</v>
      </c>
      <c r="J1297" s="526"/>
      <c r="K1297" s="333">
        <f t="shared" si="60"/>
        <v>200</v>
      </c>
      <c r="L1297" s="534">
        <v>200</v>
      </c>
      <c r="M1297" s="540"/>
      <c r="N1297" s="247" t="e">
        <f>IF(L1297="nio",0,IF(L1297&gt;0,L1297*I1297/P1297,0))*VLOOKUP(B1297,'2-Kosten per locatie'!$A$14:$C$31,3,FALSE)</f>
        <v>#DIV/0!</v>
      </c>
      <c r="O1297" s="247">
        <f>IF(M1297&gt;0,M1297*I1297/Q1297,0)*VLOOKUP(B1297,'2-Kosten per locatie'!$A$14:$C$31,3,FALSE)</f>
        <v>0</v>
      </c>
      <c r="P1297" s="334">
        <f>IF(L1297="nio",0,IF(L1297&gt;0,VLOOKUP(F1297,'3-Productie normen'!A:O,VLOOKUP(L1297,'3-Productie normen'!$B$38:$C$48,2,FALSE),FALSE)))</f>
        <v>0</v>
      </c>
      <c r="Q1297" s="334">
        <f t="shared" si="61"/>
        <v>0</v>
      </c>
      <c r="R1297" s="335" t="str">
        <f>VLOOKUP(F1297,'3-Productie normen'!A:P,16,FALSE)</f>
        <v>V</v>
      </c>
      <c r="S1297" s="335"/>
      <c r="U1297" s="336">
        <f t="shared" si="62"/>
        <v>9820</v>
      </c>
      <c r="V1297" s="2"/>
      <c r="W1297" s="529"/>
    </row>
    <row r="1298" spans="1:23" ht="14.1" customHeight="1">
      <c r="A1298" s="75">
        <v>1298</v>
      </c>
      <c r="B1298" s="72" t="s">
        <v>43</v>
      </c>
      <c r="C1298" s="539" t="s">
        <v>136</v>
      </c>
      <c r="D1298" s="415" t="s">
        <v>1652</v>
      </c>
      <c r="E1298" s="72" t="s">
        <v>300</v>
      </c>
      <c r="F1298" s="300" t="s">
        <v>101</v>
      </c>
      <c r="G1298" s="72" t="s">
        <v>1524</v>
      </c>
      <c r="H1298" s="482" t="s">
        <v>139</v>
      </c>
      <c r="I1298" s="537">
        <v>3.8</v>
      </c>
      <c r="J1298" s="526"/>
      <c r="K1298" s="333">
        <f t="shared" si="60"/>
        <v>200</v>
      </c>
      <c r="L1298" s="534">
        <v>200</v>
      </c>
      <c r="M1298" s="540"/>
      <c r="N1298" s="247" t="e">
        <f>IF(L1298="nio",0,IF(L1298&gt;0,L1298*I1298/P1298,0))*VLOOKUP(B1298,'2-Kosten per locatie'!$A$14:$C$31,3,FALSE)</f>
        <v>#DIV/0!</v>
      </c>
      <c r="O1298" s="247">
        <f>IF(M1298&gt;0,M1298*I1298/Q1298,0)*VLOOKUP(B1298,'2-Kosten per locatie'!$A$14:$C$31,3,FALSE)</f>
        <v>0</v>
      </c>
      <c r="P1298" s="334">
        <f>IF(L1298="nio",0,IF(L1298&gt;0,VLOOKUP(F1298,'3-Productie normen'!A:O,VLOOKUP(L1298,'3-Productie normen'!$B$38:$C$48,2,FALSE),FALSE)))</f>
        <v>0</v>
      </c>
      <c r="Q1298" s="334">
        <f t="shared" si="61"/>
        <v>0</v>
      </c>
      <c r="R1298" s="335" t="str">
        <f>VLOOKUP(F1298,'3-Productie normen'!A:P,16,FALSE)</f>
        <v>V</v>
      </c>
      <c r="S1298" s="335"/>
      <c r="U1298" s="336">
        <f t="shared" si="62"/>
        <v>760</v>
      </c>
      <c r="V1298" s="2"/>
      <c r="W1298" s="529"/>
    </row>
    <row r="1299" spans="1:23" ht="14.1" customHeight="1">
      <c r="A1299" s="75">
        <v>1299</v>
      </c>
      <c r="B1299" s="72" t="s">
        <v>43</v>
      </c>
      <c r="C1299" s="539" t="s">
        <v>136</v>
      </c>
      <c r="D1299" s="415" t="s">
        <v>1653</v>
      </c>
      <c r="E1299" s="72" t="s">
        <v>1654</v>
      </c>
      <c r="F1299" s="72" t="s">
        <v>108</v>
      </c>
      <c r="G1299" s="72" t="s">
        <v>1524</v>
      </c>
      <c r="H1299" s="482" t="s">
        <v>139</v>
      </c>
      <c r="I1299" s="537">
        <v>7</v>
      </c>
      <c r="J1299" s="526"/>
      <c r="K1299" s="333">
        <f t="shared" si="60"/>
        <v>200</v>
      </c>
      <c r="L1299" s="534">
        <v>200</v>
      </c>
      <c r="M1299" s="540"/>
      <c r="N1299" s="247" t="e">
        <f>IF(L1299="nio",0,IF(L1299&gt;0,L1299*I1299/P1299,0))*VLOOKUP(B1299,'2-Kosten per locatie'!$A$14:$C$31,3,FALSE)</f>
        <v>#DIV/0!</v>
      </c>
      <c r="O1299" s="247">
        <f>IF(M1299&gt;0,M1299*I1299/Q1299,0)*VLOOKUP(B1299,'2-Kosten per locatie'!$A$14:$C$31,3,FALSE)</f>
        <v>0</v>
      </c>
      <c r="P1299" s="334">
        <f>IF(L1299="nio",0,IF(L1299&gt;0,VLOOKUP(F1299,'3-Productie normen'!A:O,VLOOKUP(L1299,'3-Productie normen'!$B$38:$C$48,2,FALSE),FALSE)))</f>
        <v>0</v>
      </c>
      <c r="Q1299" s="334">
        <f t="shared" si="61"/>
        <v>0</v>
      </c>
      <c r="R1299" s="335" t="str">
        <f>VLOOKUP(F1299,'3-Productie normen'!A:P,16,FALSE)</f>
        <v>V</v>
      </c>
      <c r="S1299" s="335"/>
      <c r="U1299" s="336">
        <f t="shared" si="62"/>
        <v>1400</v>
      </c>
      <c r="V1299" s="2"/>
      <c r="W1299" s="529"/>
    </row>
    <row r="1300" spans="1:23" ht="14.1" customHeight="1">
      <c r="A1300" s="75">
        <v>1300</v>
      </c>
      <c r="B1300" s="72" t="s">
        <v>43</v>
      </c>
      <c r="C1300" s="539" t="s">
        <v>136</v>
      </c>
      <c r="D1300" s="415" t="s">
        <v>1655</v>
      </c>
      <c r="E1300" s="72" t="s">
        <v>199</v>
      </c>
      <c r="F1300" s="72" t="s">
        <v>97</v>
      </c>
      <c r="G1300" s="72" t="s">
        <v>187</v>
      </c>
      <c r="H1300" s="482" t="s">
        <v>197</v>
      </c>
      <c r="I1300" s="537">
        <v>141.6</v>
      </c>
      <c r="J1300" s="526"/>
      <c r="K1300" s="333">
        <f t="shared" si="60"/>
        <v>200</v>
      </c>
      <c r="L1300" s="534">
        <v>200</v>
      </c>
      <c r="M1300" s="540"/>
      <c r="N1300" s="247" t="e">
        <f>IF(L1300="nio",0,IF(L1300&gt;0,L1300*I1300/P1300,0))*VLOOKUP(B1300,'2-Kosten per locatie'!$A$14:$C$31,3,FALSE)</f>
        <v>#DIV/0!</v>
      </c>
      <c r="O1300" s="247">
        <f>IF(M1300&gt;0,M1300*I1300/Q1300,0)*VLOOKUP(B1300,'2-Kosten per locatie'!$A$14:$C$31,3,FALSE)</f>
        <v>0</v>
      </c>
      <c r="P1300" s="334">
        <f>IF(L1300="nio",0,IF(L1300&gt;0,VLOOKUP(F1300,'3-Productie normen'!A:O,VLOOKUP(L1300,'3-Productie normen'!$B$38:$C$48,2,FALSE),FALSE)))</f>
        <v>0</v>
      </c>
      <c r="Q1300" s="334">
        <f t="shared" si="61"/>
        <v>0</v>
      </c>
      <c r="R1300" s="335" t="str">
        <f>VLOOKUP(F1300,'3-Productie normen'!A:P,16,FALSE)</f>
        <v>V</v>
      </c>
      <c r="S1300" s="335"/>
      <c r="U1300" s="336">
        <f t="shared" si="62"/>
        <v>28320</v>
      </c>
      <c r="V1300" s="2"/>
      <c r="W1300" s="529"/>
    </row>
    <row r="1301" spans="1:23" ht="14.1" customHeight="1">
      <c r="A1301" s="75">
        <v>1301</v>
      </c>
      <c r="B1301" s="72" t="s">
        <v>43</v>
      </c>
      <c r="C1301" s="539" t="s">
        <v>136</v>
      </c>
      <c r="D1301" s="415" t="s">
        <v>1656</v>
      </c>
      <c r="E1301" s="72" t="s">
        <v>236</v>
      </c>
      <c r="F1301" s="72" t="s">
        <v>95</v>
      </c>
      <c r="G1301" s="72" t="s">
        <v>891</v>
      </c>
      <c r="H1301" s="482" t="s">
        <v>238</v>
      </c>
      <c r="I1301" s="537">
        <v>7.3</v>
      </c>
      <c r="J1301" s="526"/>
      <c r="K1301" s="333">
        <f t="shared" si="60"/>
        <v>200</v>
      </c>
      <c r="L1301" s="534">
        <v>200</v>
      </c>
      <c r="M1301" s="540"/>
      <c r="N1301" s="247" t="e">
        <f>IF(L1301="nio",0,IF(L1301&gt;0,L1301*I1301/P1301,0))*VLOOKUP(B1301,'2-Kosten per locatie'!$A$14:$C$31,3,FALSE)</f>
        <v>#DIV/0!</v>
      </c>
      <c r="O1301" s="247">
        <f>IF(M1301&gt;0,M1301*I1301/Q1301,0)*VLOOKUP(B1301,'2-Kosten per locatie'!$A$14:$C$31,3,FALSE)</f>
        <v>0</v>
      </c>
      <c r="P1301" s="334">
        <f>IF(L1301="nio",0,IF(L1301&gt;0,VLOOKUP(F1301,'3-Productie normen'!A:O,VLOOKUP(L1301,'3-Productie normen'!$B$38:$C$48,2,FALSE),FALSE)))</f>
        <v>0</v>
      </c>
      <c r="Q1301" s="334">
        <f t="shared" si="61"/>
        <v>0</v>
      </c>
      <c r="R1301" s="335" t="str">
        <f>VLOOKUP(F1301,'3-Productie normen'!A:P,16,FALSE)</f>
        <v>V</v>
      </c>
      <c r="S1301" s="335"/>
      <c r="U1301" s="336">
        <f t="shared" si="62"/>
        <v>1460</v>
      </c>
      <c r="V1301" s="2"/>
      <c r="W1301" s="529"/>
    </row>
    <row r="1302" spans="1:23" ht="14.1" customHeight="1">
      <c r="A1302" s="75">
        <v>1302</v>
      </c>
      <c r="B1302" s="72" t="s">
        <v>43</v>
      </c>
      <c r="C1302" s="539" t="s">
        <v>136</v>
      </c>
      <c r="D1302" s="415" t="s">
        <v>1657</v>
      </c>
      <c r="E1302" s="72" t="s">
        <v>1658</v>
      </c>
      <c r="F1302" s="300" t="s">
        <v>111</v>
      </c>
      <c r="G1302" s="72" t="s">
        <v>187</v>
      </c>
      <c r="H1302" s="482" t="s">
        <v>197</v>
      </c>
      <c r="I1302" s="537">
        <v>3</v>
      </c>
      <c r="J1302" s="526"/>
      <c r="K1302" s="333">
        <f t="shared" si="60"/>
        <v>0</v>
      </c>
      <c r="L1302" s="534" t="s">
        <v>148</v>
      </c>
      <c r="M1302" s="540"/>
      <c r="N1302" s="247">
        <f>IF(L1302="nio",0,IF(L1302&gt;0,L1302*I1302/P1302,0))*VLOOKUP(B1302,'2-Kosten per locatie'!$A$14:$C$31,3,FALSE)</f>
        <v>0</v>
      </c>
      <c r="O1302" s="247">
        <f>IF(M1302&gt;0,M1302*I1302/Q1302,0)*VLOOKUP(B1302,'2-Kosten per locatie'!$A$14:$C$31,3,FALSE)</f>
        <v>0</v>
      </c>
      <c r="P1302" s="334">
        <f>IF(L1302="nio",0,IF(L1302&gt;0,VLOOKUP(F1302,'3-Productie normen'!A:O,VLOOKUP(L1302,'3-Productie normen'!$B$38:$C$48,2,FALSE),FALSE)))</f>
        <v>0</v>
      </c>
      <c r="Q1302" s="334">
        <f t="shared" si="61"/>
        <v>0</v>
      </c>
      <c r="R1302" s="335" t="str">
        <f>VLOOKUP(F1302,'3-Productie normen'!A:P,16,FALSE)</f>
        <v>nvt</v>
      </c>
      <c r="S1302" s="335"/>
      <c r="U1302" s="336">
        <f t="shared" si="62"/>
        <v>0</v>
      </c>
      <c r="V1302" s="2"/>
      <c r="W1302" s="529"/>
    </row>
    <row r="1303" spans="1:23" ht="14.1" customHeight="1">
      <c r="A1303" s="75">
        <v>1303</v>
      </c>
      <c r="B1303" s="72" t="s">
        <v>43</v>
      </c>
      <c r="C1303" s="539" t="s">
        <v>136</v>
      </c>
      <c r="D1303" s="415" t="s">
        <v>1659</v>
      </c>
      <c r="E1303" s="72" t="s">
        <v>1660</v>
      </c>
      <c r="F1303" s="300" t="s">
        <v>111</v>
      </c>
      <c r="G1303" s="72" t="s">
        <v>187</v>
      </c>
      <c r="H1303" s="482" t="s">
        <v>197</v>
      </c>
      <c r="I1303" s="537">
        <v>10</v>
      </c>
      <c r="J1303" s="526"/>
      <c r="K1303" s="333">
        <f t="shared" si="60"/>
        <v>0</v>
      </c>
      <c r="L1303" s="534" t="s">
        <v>148</v>
      </c>
      <c r="M1303" s="540"/>
      <c r="N1303" s="247">
        <f>IF(L1303="nio",0,IF(L1303&gt;0,L1303*I1303/P1303,0))*VLOOKUP(B1303,'2-Kosten per locatie'!$A$14:$C$31,3,FALSE)</f>
        <v>0</v>
      </c>
      <c r="O1303" s="247">
        <f>IF(M1303&gt;0,M1303*I1303/Q1303,0)*VLOOKUP(B1303,'2-Kosten per locatie'!$A$14:$C$31,3,FALSE)</f>
        <v>0</v>
      </c>
      <c r="P1303" s="334">
        <f>IF(L1303="nio",0,IF(L1303&gt;0,VLOOKUP(F1303,'3-Productie normen'!A:O,VLOOKUP(L1303,'3-Productie normen'!$B$38:$C$48,2,FALSE),FALSE)))</f>
        <v>0</v>
      </c>
      <c r="Q1303" s="334">
        <f t="shared" si="61"/>
        <v>0</v>
      </c>
      <c r="R1303" s="335" t="str">
        <f>VLOOKUP(F1303,'3-Productie normen'!A:P,16,FALSE)</f>
        <v>nvt</v>
      </c>
      <c r="S1303" s="335"/>
      <c r="U1303" s="336">
        <f t="shared" si="62"/>
        <v>0</v>
      </c>
      <c r="V1303" s="2"/>
      <c r="W1303" s="529"/>
    </row>
    <row r="1304" spans="1:23" ht="14.1" customHeight="1">
      <c r="A1304" s="75">
        <v>1304</v>
      </c>
      <c r="B1304" s="72" t="s">
        <v>43</v>
      </c>
      <c r="C1304" s="539" t="s">
        <v>136</v>
      </c>
      <c r="D1304" s="415" t="s">
        <v>1661</v>
      </c>
      <c r="E1304" s="72" t="s">
        <v>1662</v>
      </c>
      <c r="F1304" s="300" t="s">
        <v>111</v>
      </c>
      <c r="G1304" s="72" t="s">
        <v>187</v>
      </c>
      <c r="H1304" s="482" t="s">
        <v>197</v>
      </c>
      <c r="I1304" s="537">
        <v>6.5</v>
      </c>
      <c r="J1304" s="526"/>
      <c r="K1304" s="333">
        <f t="shared" si="60"/>
        <v>0</v>
      </c>
      <c r="L1304" s="534" t="s">
        <v>148</v>
      </c>
      <c r="M1304" s="540"/>
      <c r="N1304" s="247">
        <f>IF(L1304="nio",0,IF(L1304&gt;0,L1304*I1304/P1304,0))*VLOOKUP(B1304,'2-Kosten per locatie'!$A$14:$C$31,3,FALSE)</f>
        <v>0</v>
      </c>
      <c r="O1304" s="247">
        <f>IF(M1304&gt;0,M1304*I1304/Q1304,0)*VLOOKUP(B1304,'2-Kosten per locatie'!$A$14:$C$31,3,FALSE)</f>
        <v>0</v>
      </c>
      <c r="P1304" s="334">
        <f>IF(L1304="nio",0,IF(L1304&gt;0,VLOOKUP(F1304,'3-Productie normen'!A:O,VLOOKUP(L1304,'3-Productie normen'!$B$38:$C$48,2,FALSE),FALSE)))</f>
        <v>0</v>
      </c>
      <c r="Q1304" s="334">
        <f t="shared" si="61"/>
        <v>0</v>
      </c>
      <c r="R1304" s="335" t="str">
        <f>VLOOKUP(F1304,'3-Productie normen'!A:P,16,FALSE)</f>
        <v>nvt</v>
      </c>
      <c r="S1304" s="335"/>
      <c r="U1304" s="336">
        <f t="shared" si="62"/>
        <v>0</v>
      </c>
      <c r="V1304" s="2"/>
      <c r="W1304" s="529"/>
    </row>
    <row r="1305" spans="1:23" ht="14.1" customHeight="1">
      <c r="A1305" s="75">
        <v>1305</v>
      </c>
      <c r="B1305" s="72" t="s">
        <v>43</v>
      </c>
      <c r="C1305" s="539" t="s">
        <v>136</v>
      </c>
      <c r="D1305" s="415" t="s">
        <v>1663</v>
      </c>
      <c r="E1305" s="72" t="s">
        <v>1664</v>
      </c>
      <c r="F1305" s="300" t="s">
        <v>111</v>
      </c>
      <c r="G1305" s="72" t="s">
        <v>187</v>
      </c>
      <c r="H1305" s="482" t="s">
        <v>197</v>
      </c>
      <c r="I1305" s="537">
        <v>9.4</v>
      </c>
      <c r="J1305" s="526"/>
      <c r="K1305" s="333">
        <f t="shared" si="60"/>
        <v>0</v>
      </c>
      <c r="L1305" s="534" t="s">
        <v>148</v>
      </c>
      <c r="M1305" s="540"/>
      <c r="N1305" s="247">
        <f>IF(L1305="nio",0,IF(L1305&gt;0,L1305*I1305/P1305,0))*VLOOKUP(B1305,'2-Kosten per locatie'!$A$14:$C$31,3,FALSE)</f>
        <v>0</v>
      </c>
      <c r="O1305" s="247">
        <f>IF(M1305&gt;0,M1305*I1305/Q1305,0)*VLOOKUP(B1305,'2-Kosten per locatie'!$A$14:$C$31,3,FALSE)</f>
        <v>0</v>
      </c>
      <c r="P1305" s="334">
        <f>IF(L1305="nio",0,IF(L1305&gt;0,VLOOKUP(F1305,'3-Productie normen'!A:O,VLOOKUP(L1305,'3-Productie normen'!$B$38:$C$48,2,FALSE),FALSE)))</f>
        <v>0</v>
      </c>
      <c r="Q1305" s="334">
        <f t="shared" si="61"/>
        <v>0</v>
      </c>
      <c r="R1305" s="335" t="str">
        <f>VLOOKUP(F1305,'3-Productie normen'!A:P,16,FALSE)</f>
        <v>nvt</v>
      </c>
      <c r="S1305" s="335"/>
      <c r="U1305" s="336">
        <f t="shared" si="62"/>
        <v>0</v>
      </c>
      <c r="V1305" s="2"/>
      <c r="W1305" s="529"/>
    </row>
    <row r="1306" spans="1:23" ht="14.1" customHeight="1">
      <c r="A1306" s="75">
        <v>1306</v>
      </c>
      <c r="B1306" s="72" t="s">
        <v>43</v>
      </c>
      <c r="C1306" s="539" t="s">
        <v>136</v>
      </c>
      <c r="D1306" s="415" t="s">
        <v>1665</v>
      </c>
      <c r="E1306" s="72" t="s">
        <v>1666</v>
      </c>
      <c r="F1306" s="72" t="s">
        <v>98</v>
      </c>
      <c r="G1306" s="72" t="s">
        <v>187</v>
      </c>
      <c r="H1306" s="482" t="s">
        <v>197</v>
      </c>
      <c r="I1306" s="537">
        <v>372.9</v>
      </c>
      <c r="J1306" s="526"/>
      <c r="K1306" s="333">
        <f t="shared" si="60"/>
        <v>4</v>
      </c>
      <c r="L1306" s="534">
        <v>4</v>
      </c>
      <c r="M1306" s="540"/>
      <c r="N1306" s="247" t="e">
        <f>IF(L1306="nio",0,IF(L1306&gt;0,L1306*I1306/P1306,0))*VLOOKUP(B1306,'2-Kosten per locatie'!$A$14:$C$31,3,FALSE)</f>
        <v>#DIV/0!</v>
      </c>
      <c r="O1306" s="247">
        <f>IF(M1306&gt;0,M1306*I1306/Q1306,0)*VLOOKUP(B1306,'2-Kosten per locatie'!$A$14:$C$31,3,FALSE)</f>
        <v>0</v>
      </c>
      <c r="P1306" s="334">
        <f>IF(L1306="nio",0,IF(L1306&gt;0,VLOOKUP(F1306,'3-Productie normen'!A:O,VLOOKUP(L1306,'3-Productie normen'!$B$38:$C$48,2,FALSE),FALSE)))</f>
        <v>0</v>
      </c>
      <c r="Q1306" s="334">
        <f t="shared" si="61"/>
        <v>0</v>
      </c>
      <c r="R1306" s="335" t="str">
        <f>VLOOKUP(F1306,'3-Productie normen'!A:P,16,FALSE)</f>
        <v>V</v>
      </c>
      <c r="S1306" s="335"/>
      <c r="U1306" s="336">
        <f t="shared" si="62"/>
        <v>1491.6</v>
      </c>
      <c r="V1306" s="2"/>
      <c r="W1306" s="529"/>
    </row>
    <row r="1307" spans="1:23" ht="14.1" customHeight="1">
      <c r="A1307" s="75">
        <v>1307</v>
      </c>
      <c r="B1307" s="72" t="s">
        <v>43</v>
      </c>
      <c r="C1307" s="539" t="s">
        <v>136</v>
      </c>
      <c r="D1307" s="415" t="s">
        <v>1667</v>
      </c>
      <c r="E1307" s="72" t="s">
        <v>1668</v>
      </c>
      <c r="F1307" s="300" t="s">
        <v>101</v>
      </c>
      <c r="G1307" s="72" t="s">
        <v>1524</v>
      </c>
      <c r="H1307" s="482" t="s">
        <v>139</v>
      </c>
      <c r="I1307" s="537">
        <v>4.3</v>
      </c>
      <c r="J1307" s="526"/>
      <c r="K1307" s="333">
        <f t="shared" si="60"/>
        <v>200</v>
      </c>
      <c r="L1307" s="534">
        <v>200</v>
      </c>
      <c r="M1307" s="540"/>
      <c r="N1307" s="247" t="e">
        <f>IF(L1307="nio",0,IF(L1307&gt;0,L1307*I1307/P1307,0))*VLOOKUP(B1307,'2-Kosten per locatie'!$A$14:$C$31,3,FALSE)</f>
        <v>#DIV/0!</v>
      </c>
      <c r="O1307" s="247">
        <f>IF(M1307&gt;0,M1307*I1307/Q1307,0)*VLOOKUP(B1307,'2-Kosten per locatie'!$A$14:$C$31,3,FALSE)</f>
        <v>0</v>
      </c>
      <c r="P1307" s="334">
        <f>IF(L1307="nio",0,IF(L1307&gt;0,VLOOKUP(F1307,'3-Productie normen'!A:O,VLOOKUP(L1307,'3-Productie normen'!$B$38:$C$48,2,FALSE),FALSE)))</f>
        <v>0</v>
      </c>
      <c r="Q1307" s="334">
        <f t="shared" si="61"/>
        <v>0</v>
      </c>
      <c r="R1307" s="335" t="str">
        <f>VLOOKUP(F1307,'3-Productie normen'!A:P,16,FALSE)</f>
        <v>V</v>
      </c>
      <c r="S1307" s="335"/>
      <c r="U1307" s="336">
        <f t="shared" si="62"/>
        <v>860</v>
      </c>
      <c r="V1307" s="2"/>
      <c r="W1307" s="529"/>
    </row>
    <row r="1308" spans="1:23" ht="14.1" customHeight="1">
      <c r="A1308" s="75">
        <v>1308</v>
      </c>
      <c r="B1308" s="72" t="s">
        <v>43</v>
      </c>
      <c r="C1308" s="539" t="s">
        <v>136</v>
      </c>
      <c r="D1308" s="415" t="s">
        <v>1669</v>
      </c>
      <c r="E1308" s="72" t="s">
        <v>1670</v>
      </c>
      <c r="F1308" s="300" t="s">
        <v>111</v>
      </c>
      <c r="G1308" s="72"/>
      <c r="H1308" s="482" t="s">
        <v>197</v>
      </c>
      <c r="I1308" s="537">
        <v>2.9</v>
      </c>
      <c r="J1308" s="526"/>
      <c r="K1308" s="333">
        <f t="shared" si="60"/>
        <v>0</v>
      </c>
      <c r="L1308" s="534" t="s">
        <v>148</v>
      </c>
      <c r="M1308" s="540"/>
      <c r="N1308" s="247">
        <f>IF(L1308="nio",0,IF(L1308&gt;0,L1308*I1308/P1308,0))*VLOOKUP(B1308,'2-Kosten per locatie'!$A$14:$C$31,3,FALSE)</f>
        <v>0</v>
      </c>
      <c r="O1308" s="247">
        <f>IF(M1308&gt;0,M1308*I1308/Q1308,0)*VLOOKUP(B1308,'2-Kosten per locatie'!$A$14:$C$31,3,FALSE)</f>
        <v>0</v>
      </c>
      <c r="P1308" s="334">
        <f>IF(L1308="nio",0,IF(L1308&gt;0,VLOOKUP(F1308,'3-Productie normen'!A:O,VLOOKUP(L1308,'3-Productie normen'!$B$38:$C$48,2,FALSE),FALSE)))</f>
        <v>0</v>
      </c>
      <c r="Q1308" s="334">
        <f t="shared" si="61"/>
        <v>0</v>
      </c>
      <c r="R1308" s="335" t="str">
        <f>VLOOKUP(F1308,'3-Productie normen'!A:P,16,FALSE)</f>
        <v>nvt</v>
      </c>
      <c r="S1308" s="335"/>
      <c r="U1308" s="336">
        <f t="shared" si="62"/>
        <v>0</v>
      </c>
      <c r="V1308" s="2"/>
      <c r="W1308" s="529"/>
    </row>
    <row r="1309" spans="1:23" ht="14.1" customHeight="1">
      <c r="A1309" s="75">
        <v>1309</v>
      </c>
      <c r="B1309" s="72" t="s">
        <v>43</v>
      </c>
      <c r="C1309" s="539" t="s">
        <v>136</v>
      </c>
      <c r="D1309" s="415" t="s">
        <v>1671</v>
      </c>
      <c r="E1309" s="72" t="s">
        <v>1672</v>
      </c>
      <c r="F1309" s="300" t="s">
        <v>111</v>
      </c>
      <c r="G1309" s="72" t="s">
        <v>187</v>
      </c>
      <c r="H1309" s="482" t="s">
        <v>197</v>
      </c>
      <c r="I1309" s="537">
        <v>4.2</v>
      </c>
      <c r="J1309" s="526"/>
      <c r="K1309" s="333">
        <f t="shared" si="60"/>
        <v>0</v>
      </c>
      <c r="L1309" s="534" t="s">
        <v>148</v>
      </c>
      <c r="M1309" s="540"/>
      <c r="N1309" s="247">
        <f>IF(L1309="nio",0,IF(L1309&gt;0,L1309*I1309/P1309,0))*VLOOKUP(B1309,'2-Kosten per locatie'!$A$14:$C$31,3,FALSE)</f>
        <v>0</v>
      </c>
      <c r="O1309" s="247">
        <f>IF(M1309&gt;0,M1309*I1309/Q1309,0)*VLOOKUP(B1309,'2-Kosten per locatie'!$A$14:$C$31,3,FALSE)</f>
        <v>0</v>
      </c>
      <c r="P1309" s="334">
        <f>IF(L1309="nio",0,IF(L1309&gt;0,VLOOKUP(F1309,'3-Productie normen'!A:O,VLOOKUP(L1309,'3-Productie normen'!$B$38:$C$48,2,FALSE),FALSE)))</f>
        <v>0</v>
      </c>
      <c r="Q1309" s="334">
        <f t="shared" si="61"/>
        <v>0</v>
      </c>
      <c r="R1309" s="335" t="str">
        <f>VLOOKUP(F1309,'3-Productie normen'!A:P,16,FALSE)</f>
        <v>nvt</v>
      </c>
      <c r="S1309" s="335"/>
      <c r="U1309" s="336">
        <f t="shared" si="62"/>
        <v>0</v>
      </c>
      <c r="V1309" s="2"/>
      <c r="W1309" s="529"/>
    </row>
    <row r="1310" spans="1:23" ht="14.1" customHeight="1">
      <c r="A1310" s="75">
        <v>1310</v>
      </c>
      <c r="B1310" s="72" t="s">
        <v>43</v>
      </c>
      <c r="C1310" s="539" t="s">
        <v>136</v>
      </c>
      <c r="D1310" s="415" t="s">
        <v>1673</v>
      </c>
      <c r="E1310" s="72" t="s">
        <v>210</v>
      </c>
      <c r="F1310" s="300" t="s">
        <v>111</v>
      </c>
      <c r="G1310" s="72"/>
      <c r="H1310" s="482" t="s">
        <v>197</v>
      </c>
      <c r="I1310" s="537">
        <v>5.2</v>
      </c>
      <c r="J1310" s="526"/>
      <c r="K1310" s="333">
        <f t="shared" si="60"/>
        <v>0</v>
      </c>
      <c r="L1310" s="534" t="s">
        <v>148</v>
      </c>
      <c r="M1310" s="540"/>
      <c r="N1310" s="247">
        <f>IF(L1310="nio",0,IF(L1310&gt;0,L1310*I1310/P1310,0))*VLOOKUP(B1310,'2-Kosten per locatie'!$A$14:$C$31,3,FALSE)</f>
        <v>0</v>
      </c>
      <c r="O1310" s="247">
        <f>IF(M1310&gt;0,M1310*I1310/Q1310,0)*VLOOKUP(B1310,'2-Kosten per locatie'!$A$14:$C$31,3,FALSE)</f>
        <v>0</v>
      </c>
      <c r="P1310" s="334">
        <f>IF(L1310="nio",0,IF(L1310&gt;0,VLOOKUP(F1310,'3-Productie normen'!A:O,VLOOKUP(L1310,'3-Productie normen'!$B$38:$C$48,2,FALSE),FALSE)))</f>
        <v>0</v>
      </c>
      <c r="Q1310" s="334">
        <f t="shared" si="61"/>
        <v>0</v>
      </c>
      <c r="R1310" s="335" t="str">
        <f>VLOOKUP(F1310,'3-Productie normen'!A:P,16,FALSE)</f>
        <v>nvt</v>
      </c>
      <c r="S1310" s="335"/>
      <c r="U1310" s="336">
        <f t="shared" si="62"/>
        <v>0</v>
      </c>
      <c r="V1310" s="2"/>
      <c r="W1310" s="529"/>
    </row>
    <row r="1311" spans="1:23" ht="14.1" customHeight="1">
      <c r="A1311" s="75">
        <v>1311</v>
      </c>
      <c r="B1311" s="72" t="s">
        <v>43</v>
      </c>
      <c r="C1311" s="539" t="s">
        <v>136</v>
      </c>
      <c r="D1311" s="415" t="s">
        <v>1674</v>
      </c>
      <c r="E1311" s="72" t="s">
        <v>198</v>
      </c>
      <c r="F1311" s="72" t="s">
        <v>97</v>
      </c>
      <c r="G1311" s="72" t="s">
        <v>187</v>
      </c>
      <c r="H1311" s="482" t="s">
        <v>197</v>
      </c>
      <c r="I1311" s="537">
        <v>25.5</v>
      </c>
      <c r="J1311" s="526"/>
      <c r="K1311" s="333">
        <f t="shared" si="60"/>
        <v>200</v>
      </c>
      <c r="L1311" s="534">
        <v>200</v>
      </c>
      <c r="M1311" s="534"/>
      <c r="N1311" s="247" t="e">
        <f>IF(L1311="nio",0,IF(L1311&gt;0,L1311*I1311/P1311,0))*VLOOKUP(B1311,'2-Kosten per locatie'!$A$14:$C$31,3,FALSE)</f>
        <v>#DIV/0!</v>
      </c>
      <c r="O1311" s="247">
        <f>IF(M1311&gt;0,M1311*I1311/Q1311,0)*VLOOKUP(B1311,'2-Kosten per locatie'!$A$14:$C$31,3,FALSE)</f>
        <v>0</v>
      </c>
      <c r="P1311" s="334">
        <f>IF(L1311="nio",0,IF(L1311&gt;0,VLOOKUP(F1311,'3-Productie normen'!A:O,VLOOKUP(L1311,'3-Productie normen'!$B$38:$C$48,2,FALSE),FALSE)))</f>
        <v>0</v>
      </c>
      <c r="Q1311" s="334">
        <f t="shared" si="61"/>
        <v>0</v>
      </c>
      <c r="R1311" s="335" t="str">
        <f>VLOOKUP(F1311,'3-Productie normen'!A:P,16,FALSE)</f>
        <v>V</v>
      </c>
      <c r="S1311" s="335"/>
      <c r="U1311" s="336">
        <f t="shared" si="62"/>
        <v>5100</v>
      </c>
      <c r="V1311" s="2"/>
      <c r="W1311" s="529"/>
    </row>
    <row r="1312" spans="1:23" ht="14.1" customHeight="1">
      <c r="A1312" s="75">
        <v>1312</v>
      </c>
      <c r="B1312" s="72" t="s">
        <v>43</v>
      </c>
      <c r="C1312" s="539" t="s">
        <v>136</v>
      </c>
      <c r="D1312" s="415" t="s">
        <v>1675</v>
      </c>
      <c r="E1312" s="72" t="s">
        <v>255</v>
      </c>
      <c r="F1312" s="72" t="s">
        <v>106</v>
      </c>
      <c r="G1312" s="72" t="s">
        <v>187</v>
      </c>
      <c r="H1312" s="482" t="s">
        <v>188</v>
      </c>
      <c r="I1312" s="537">
        <v>3</v>
      </c>
      <c r="J1312" s="526"/>
      <c r="K1312" s="333">
        <f t="shared" si="60"/>
        <v>360</v>
      </c>
      <c r="L1312" s="534">
        <v>200</v>
      </c>
      <c r="M1312" s="534">
        <v>160</v>
      </c>
      <c r="N1312" s="247" t="e">
        <f>IF(L1312="nio",0,IF(L1312&gt;0,L1312*I1312/P1312,0))*VLOOKUP(B1312,'2-Kosten per locatie'!$A$14:$C$31,3,FALSE)</f>
        <v>#DIV/0!</v>
      </c>
      <c r="O1312" s="247" t="e">
        <f>IF(M1312&gt;0,M1312*I1312/Q1312,0)*VLOOKUP(B1312,'2-Kosten per locatie'!$A$14:$C$31,3,FALSE)</f>
        <v>#DIV/0!</v>
      </c>
      <c r="P1312" s="334">
        <f>IF(L1312="nio",0,IF(L1312&gt;0,VLOOKUP(F1312,'3-Productie normen'!A:O,VLOOKUP(L1312,'3-Productie normen'!$B$38:$C$48,2,FALSE),FALSE)))</f>
        <v>0</v>
      </c>
      <c r="Q1312" s="334">
        <f t="shared" si="61"/>
        <v>0</v>
      </c>
      <c r="R1312" s="335" t="str">
        <f>VLOOKUP(F1312,'3-Productie normen'!A:P,16,FALSE)</f>
        <v>S</v>
      </c>
      <c r="S1312" s="335"/>
      <c r="U1312" s="336">
        <f t="shared" si="62"/>
        <v>1080</v>
      </c>
      <c r="V1312" s="2"/>
      <c r="W1312" s="529"/>
    </row>
    <row r="1313" spans="1:23" ht="14.1" customHeight="1">
      <c r="A1313" s="75">
        <v>1313</v>
      </c>
      <c r="B1313" s="72" t="s">
        <v>43</v>
      </c>
      <c r="C1313" s="539" t="s">
        <v>136</v>
      </c>
      <c r="D1313" s="415" t="s">
        <v>1676</v>
      </c>
      <c r="E1313" s="72" t="s">
        <v>1677</v>
      </c>
      <c r="F1313" s="72" t="s">
        <v>106</v>
      </c>
      <c r="G1313" s="72" t="s">
        <v>187</v>
      </c>
      <c r="H1313" s="482" t="s">
        <v>188</v>
      </c>
      <c r="I1313" s="537">
        <v>1</v>
      </c>
      <c r="J1313" s="526"/>
      <c r="K1313" s="333">
        <f t="shared" si="60"/>
        <v>200</v>
      </c>
      <c r="L1313" s="534">
        <v>200</v>
      </c>
      <c r="M1313" s="534"/>
      <c r="N1313" s="247" t="e">
        <f>IF(L1313="nio",0,IF(L1313&gt;0,L1313*I1313/P1313,0))*VLOOKUP(B1313,'2-Kosten per locatie'!$A$14:$C$31,3,FALSE)</f>
        <v>#DIV/0!</v>
      </c>
      <c r="O1313" s="247">
        <f>IF(M1313&gt;0,M1313*I1313/Q1313,0)*VLOOKUP(B1313,'2-Kosten per locatie'!$A$14:$C$31,3,FALSE)</f>
        <v>0</v>
      </c>
      <c r="P1313" s="334">
        <f>IF(L1313="nio",0,IF(L1313&gt;0,VLOOKUP(F1313,'3-Productie normen'!A:O,VLOOKUP(L1313,'3-Productie normen'!$B$38:$C$48,2,FALSE),FALSE)))</f>
        <v>0</v>
      </c>
      <c r="Q1313" s="334">
        <f t="shared" si="61"/>
        <v>0</v>
      </c>
      <c r="R1313" s="335" t="str">
        <f>VLOOKUP(F1313,'3-Productie normen'!A:P,16,FALSE)</f>
        <v>S</v>
      </c>
      <c r="S1313" s="335"/>
      <c r="U1313" s="336">
        <f t="shared" si="62"/>
        <v>200</v>
      </c>
      <c r="V1313" s="2"/>
      <c r="W1313" s="529"/>
    </row>
    <row r="1314" spans="1:23" ht="14.1" customHeight="1">
      <c r="A1314" s="75">
        <v>1314</v>
      </c>
      <c r="B1314" s="72" t="s">
        <v>43</v>
      </c>
      <c r="C1314" s="539" t="s">
        <v>136</v>
      </c>
      <c r="D1314" s="415" t="s">
        <v>1678</v>
      </c>
      <c r="E1314" s="72" t="s">
        <v>1677</v>
      </c>
      <c r="F1314" s="72" t="s">
        <v>106</v>
      </c>
      <c r="G1314" s="72" t="s">
        <v>187</v>
      </c>
      <c r="H1314" s="482" t="s">
        <v>188</v>
      </c>
      <c r="I1314" s="537">
        <v>1</v>
      </c>
      <c r="J1314" s="526"/>
      <c r="K1314" s="333">
        <f t="shared" si="60"/>
        <v>200</v>
      </c>
      <c r="L1314" s="534">
        <v>200</v>
      </c>
      <c r="M1314" s="534"/>
      <c r="N1314" s="247" t="e">
        <f>IF(L1314="nio",0,IF(L1314&gt;0,L1314*I1314/P1314,0))*VLOOKUP(B1314,'2-Kosten per locatie'!$A$14:$C$31,3,FALSE)</f>
        <v>#DIV/0!</v>
      </c>
      <c r="O1314" s="247">
        <f>IF(M1314&gt;0,M1314*I1314/Q1314,0)*VLOOKUP(B1314,'2-Kosten per locatie'!$A$14:$C$31,3,FALSE)</f>
        <v>0</v>
      </c>
      <c r="P1314" s="334">
        <f>IF(L1314="nio",0,IF(L1314&gt;0,VLOOKUP(F1314,'3-Productie normen'!A:O,VLOOKUP(L1314,'3-Productie normen'!$B$38:$C$48,2,FALSE),FALSE)))</f>
        <v>0</v>
      </c>
      <c r="Q1314" s="334">
        <f t="shared" si="61"/>
        <v>0</v>
      </c>
      <c r="R1314" s="335" t="str">
        <f>VLOOKUP(F1314,'3-Productie normen'!A:P,16,FALSE)</f>
        <v>S</v>
      </c>
      <c r="S1314" s="335"/>
      <c r="U1314" s="336">
        <f t="shared" si="62"/>
        <v>200</v>
      </c>
      <c r="V1314" s="2"/>
      <c r="W1314" s="529"/>
    </row>
    <row r="1315" spans="1:23" ht="14.1" customHeight="1">
      <c r="A1315" s="75">
        <v>1315</v>
      </c>
      <c r="B1315" s="72" t="s">
        <v>43</v>
      </c>
      <c r="C1315" s="539" t="s">
        <v>136</v>
      </c>
      <c r="D1315" s="415" t="s">
        <v>1679</v>
      </c>
      <c r="E1315" s="72" t="s">
        <v>255</v>
      </c>
      <c r="F1315" s="72" t="s">
        <v>106</v>
      </c>
      <c r="G1315" s="72" t="s">
        <v>187</v>
      </c>
      <c r="H1315" s="482" t="s">
        <v>188</v>
      </c>
      <c r="I1315" s="537">
        <v>6.6</v>
      </c>
      <c r="J1315" s="526"/>
      <c r="K1315" s="333">
        <f t="shared" si="60"/>
        <v>360</v>
      </c>
      <c r="L1315" s="534">
        <v>200</v>
      </c>
      <c r="M1315" s="540">
        <v>160</v>
      </c>
      <c r="N1315" s="247" t="e">
        <f>IF(L1315="nio",0,IF(L1315&gt;0,L1315*I1315/P1315,0))*VLOOKUP(B1315,'2-Kosten per locatie'!$A$14:$C$31,3,FALSE)</f>
        <v>#DIV/0!</v>
      </c>
      <c r="O1315" s="247" t="e">
        <f>IF(M1315&gt;0,M1315*I1315/Q1315,0)*VLOOKUP(B1315,'2-Kosten per locatie'!$A$14:$C$31,3,FALSE)</f>
        <v>#DIV/0!</v>
      </c>
      <c r="P1315" s="334">
        <f>IF(L1315="nio",0,IF(L1315&gt;0,VLOOKUP(F1315,'3-Productie normen'!A:O,VLOOKUP(L1315,'3-Productie normen'!$B$38:$C$48,2,FALSE),FALSE)))</f>
        <v>0</v>
      </c>
      <c r="Q1315" s="334">
        <f t="shared" si="61"/>
        <v>0</v>
      </c>
      <c r="R1315" s="335" t="str">
        <f>VLOOKUP(F1315,'3-Productie normen'!A:P,16,FALSE)</f>
        <v>S</v>
      </c>
      <c r="S1315" s="335"/>
      <c r="U1315" s="336">
        <f t="shared" si="62"/>
        <v>2376</v>
      </c>
      <c r="V1315" s="2"/>
      <c r="W1315" s="529"/>
    </row>
    <row r="1316" spans="1:23" ht="14.1" customHeight="1">
      <c r="A1316" s="75">
        <v>1316</v>
      </c>
      <c r="B1316" s="72" t="s">
        <v>43</v>
      </c>
      <c r="C1316" s="539" t="s">
        <v>136</v>
      </c>
      <c r="D1316" s="415" t="s">
        <v>1680</v>
      </c>
      <c r="E1316" s="72" t="s">
        <v>1677</v>
      </c>
      <c r="F1316" s="72" t="s">
        <v>106</v>
      </c>
      <c r="G1316" s="72" t="s">
        <v>187</v>
      </c>
      <c r="H1316" s="482" t="s">
        <v>188</v>
      </c>
      <c r="I1316" s="537">
        <v>1</v>
      </c>
      <c r="J1316" s="526"/>
      <c r="K1316" s="333">
        <f t="shared" si="60"/>
        <v>200</v>
      </c>
      <c r="L1316" s="534">
        <v>200</v>
      </c>
      <c r="M1316" s="540"/>
      <c r="N1316" s="247" t="e">
        <f>IF(L1316="nio",0,IF(L1316&gt;0,L1316*I1316/P1316,0))*VLOOKUP(B1316,'2-Kosten per locatie'!$A$14:$C$31,3,FALSE)</f>
        <v>#DIV/0!</v>
      </c>
      <c r="O1316" s="247">
        <f>IF(M1316&gt;0,M1316*I1316/Q1316,0)*VLOOKUP(B1316,'2-Kosten per locatie'!$A$14:$C$31,3,FALSE)</f>
        <v>0</v>
      </c>
      <c r="P1316" s="334">
        <f>IF(L1316="nio",0,IF(L1316&gt;0,VLOOKUP(F1316,'3-Productie normen'!A:O,VLOOKUP(L1316,'3-Productie normen'!$B$38:$C$48,2,FALSE),FALSE)))</f>
        <v>0</v>
      </c>
      <c r="Q1316" s="334">
        <f t="shared" si="61"/>
        <v>0</v>
      </c>
      <c r="R1316" s="335" t="str">
        <f>VLOOKUP(F1316,'3-Productie normen'!A:P,16,FALSE)</f>
        <v>S</v>
      </c>
      <c r="S1316" s="335"/>
      <c r="U1316" s="336">
        <f t="shared" si="62"/>
        <v>200</v>
      </c>
      <c r="V1316" s="2"/>
      <c r="W1316" s="529"/>
    </row>
    <row r="1317" spans="1:23" ht="14.1" customHeight="1">
      <c r="A1317" s="75">
        <v>1317</v>
      </c>
      <c r="B1317" s="72" t="s">
        <v>43</v>
      </c>
      <c r="C1317" s="539" t="s">
        <v>136</v>
      </c>
      <c r="D1317" s="415" t="s">
        <v>1681</v>
      </c>
      <c r="E1317" s="72" t="s">
        <v>1677</v>
      </c>
      <c r="F1317" s="72" t="s">
        <v>106</v>
      </c>
      <c r="G1317" s="72" t="s">
        <v>187</v>
      </c>
      <c r="H1317" s="482" t="s">
        <v>188</v>
      </c>
      <c r="I1317" s="537">
        <v>1</v>
      </c>
      <c r="J1317" s="526"/>
      <c r="K1317" s="333">
        <f t="shared" si="60"/>
        <v>200</v>
      </c>
      <c r="L1317" s="534">
        <v>200</v>
      </c>
      <c r="M1317" s="540"/>
      <c r="N1317" s="247" t="e">
        <f>IF(L1317="nio",0,IF(L1317&gt;0,L1317*I1317/P1317,0))*VLOOKUP(B1317,'2-Kosten per locatie'!$A$14:$C$31,3,FALSE)</f>
        <v>#DIV/0!</v>
      </c>
      <c r="O1317" s="247">
        <f>IF(M1317&gt;0,M1317*I1317/Q1317,0)*VLOOKUP(B1317,'2-Kosten per locatie'!$A$14:$C$31,3,FALSE)</f>
        <v>0</v>
      </c>
      <c r="P1317" s="334">
        <f>IF(L1317="nio",0,IF(L1317&gt;0,VLOOKUP(F1317,'3-Productie normen'!A:O,VLOOKUP(L1317,'3-Productie normen'!$B$38:$C$48,2,FALSE),FALSE)))</f>
        <v>0</v>
      </c>
      <c r="Q1317" s="334">
        <f t="shared" si="61"/>
        <v>0</v>
      </c>
      <c r="R1317" s="335" t="str">
        <f>VLOOKUP(F1317,'3-Productie normen'!A:P,16,FALSE)</f>
        <v>S</v>
      </c>
      <c r="S1317" s="335"/>
      <c r="U1317" s="336">
        <f t="shared" si="62"/>
        <v>200</v>
      </c>
      <c r="V1317" s="2"/>
      <c r="W1317" s="529"/>
    </row>
    <row r="1318" spans="1:23" ht="14.1" customHeight="1">
      <c r="A1318" s="75">
        <v>1318</v>
      </c>
      <c r="B1318" s="72" t="s">
        <v>43</v>
      </c>
      <c r="C1318" s="539" t="s">
        <v>136</v>
      </c>
      <c r="D1318" s="415" t="s">
        <v>1682</v>
      </c>
      <c r="E1318" s="72" t="s">
        <v>1677</v>
      </c>
      <c r="F1318" s="72" t="s">
        <v>106</v>
      </c>
      <c r="G1318" s="72" t="s">
        <v>187</v>
      </c>
      <c r="H1318" s="482" t="s">
        <v>188</v>
      </c>
      <c r="I1318" s="537">
        <v>1</v>
      </c>
      <c r="J1318" s="526"/>
      <c r="K1318" s="333">
        <f t="shared" si="60"/>
        <v>200</v>
      </c>
      <c r="L1318" s="534">
        <v>200</v>
      </c>
      <c r="M1318" s="540"/>
      <c r="N1318" s="247" t="e">
        <f>IF(L1318="nio",0,IF(L1318&gt;0,L1318*I1318/P1318,0))*VLOOKUP(B1318,'2-Kosten per locatie'!$A$14:$C$31,3,FALSE)</f>
        <v>#DIV/0!</v>
      </c>
      <c r="O1318" s="247">
        <f>IF(M1318&gt;0,M1318*I1318/Q1318,0)*VLOOKUP(B1318,'2-Kosten per locatie'!$A$14:$C$31,3,FALSE)</f>
        <v>0</v>
      </c>
      <c r="P1318" s="334">
        <f>IF(L1318="nio",0,IF(L1318&gt;0,VLOOKUP(F1318,'3-Productie normen'!A:O,VLOOKUP(L1318,'3-Productie normen'!$B$38:$C$48,2,FALSE),FALSE)))</f>
        <v>0</v>
      </c>
      <c r="Q1318" s="334">
        <f t="shared" si="61"/>
        <v>0</v>
      </c>
      <c r="R1318" s="335" t="str">
        <f>VLOOKUP(F1318,'3-Productie normen'!A:P,16,FALSE)</f>
        <v>S</v>
      </c>
      <c r="S1318" s="335"/>
      <c r="U1318" s="336">
        <f t="shared" si="62"/>
        <v>200</v>
      </c>
      <c r="V1318" s="2"/>
      <c r="W1318" s="529"/>
    </row>
    <row r="1319" spans="1:23" ht="14.1" customHeight="1">
      <c r="A1319" s="75">
        <v>1319</v>
      </c>
      <c r="B1319" s="72" t="s">
        <v>43</v>
      </c>
      <c r="C1319" s="539" t="s">
        <v>136</v>
      </c>
      <c r="D1319" s="415" t="s">
        <v>1683</v>
      </c>
      <c r="E1319" s="72" t="s">
        <v>1654</v>
      </c>
      <c r="F1319" s="72" t="s">
        <v>108</v>
      </c>
      <c r="G1319" s="72" t="s">
        <v>208</v>
      </c>
      <c r="H1319" s="482" t="s">
        <v>197</v>
      </c>
      <c r="I1319" s="537">
        <v>26.1</v>
      </c>
      <c r="J1319" s="526"/>
      <c r="K1319" s="333">
        <f t="shared" si="60"/>
        <v>200</v>
      </c>
      <c r="L1319" s="534">
        <v>200</v>
      </c>
      <c r="M1319" s="540"/>
      <c r="N1319" s="247" t="e">
        <f>IF(L1319="nio",0,IF(L1319&gt;0,L1319*I1319/P1319,0))*VLOOKUP(B1319,'2-Kosten per locatie'!$A$14:$C$31,3,FALSE)</f>
        <v>#DIV/0!</v>
      </c>
      <c r="O1319" s="247">
        <f>IF(M1319&gt;0,M1319*I1319/Q1319,0)*VLOOKUP(B1319,'2-Kosten per locatie'!$A$14:$C$31,3,FALSE)</f>
        <v>0</v>
      </c>
      <c r="P1319" s="334">
        <f>IF(L1319="nio",0,IF(L1319&gt;0,VLOOKUP(F1319,'3-Productie normen'!A:O,VLOOKUP(L1319,'3-Productie normen'!$B$38:$C$48,2,FALSE),FALSE)))</f>
        <v>0</v>
      </c>
      <c r="Q1319" s="334">
        <f t="shared" si="61"/>
        <v>0</v>
      </c>
      <c r="R1319" s="335" t="str">
        <f>VLOOKUP(F1319,'3-Productie normen'!A:P,16,FALSE)</f>
        <v>V</v>
      </c>
      <c r="S1319" s="335"/>
      <c r="U1319" s="336">
        <f t="shared" si="62"/>
        <v>5220</v>
      </c>
      <c r="V1319" s="2"/>
      <c r="W1319" s="529"/>
    </row>
    <row r="1320" spans="1:23" ht="14.1" customHeight="1">
      <c r="A1320" s="75">
        <v>1320</v>
      </c>
      <c r="B1320" s="72" t="s">
        <v>43</v>
      </c>
      <c r="C1320" s="539" t="s">
        <v>136</v>
      </c>
      <c r="D1320" s="415" t="s">
        <v>1684</v>
      </c>
      <c r="E1320" s="72" t="s">
        <v>1685</v>
      </c>
      <c r="F1320" s="72" t="s">
        <v>105</v>
      </c>
      <c r="G1320" s="72" t="s">
        <v>187</v>
      </c>
      <c r="H1320" s="482" t="s">
        <v>197</v>
      </c>
      <c r="I1320" s="537">
        <v>334.3</v>
      </c>
      <c r="J1320" s="526"/>
      <c r="K1320" s="333">
        <f t="shared" si="60"/>
        <v>200</v>
      </c>
      <c r="L1320" s="534">
        <v>200</v>
      </c>
      <c r="M1320" s="540"/>
      <c r="N1320" s="247" t="e">
        <f>IF(L1320="nio",0,IF(L1320&gt;0,L1320*I1320/P1320,0))*VLOOKUP(B1320,'2-Kosten per locatie'!$A$14:$C$31,3,FALSE)</f>
        <v>#DIV/0!</v>
      </c>
      <c r="O1320" s="247">
        <f>IF(M1320&gt;0,M1320*I1320/Q1320,0)*VLOOKUP(B1320,'2-Kosten per locatie'!$A$14:$C$31,3,FALSE)</f>
        <v>0</v>
      </c>
      <c r="P1320" s="334">
        <f>IF(L1320="nio",0,IF(L1320&gt;0,VLOOKUP(F1320,'3-Productie normen'!A:O,VLOOKUP(L1320,'3-Productie normen'!$B$38:$C$48,2,FALSE),FALSE)))</f>
        <v>0</v>
      </c>
      <c r="Q1320" s="334">
        <f t="shared" si="61"/>
        <v>0</v>
      </c>
      <c r="R1320" s="335" t="str">
        <f>VLOOKUP(F1320,'3-Productie normen'!A:P,16,FALSE)</f>
        <v>V</v>
      </c>
      <c r="S1320" s="335"/>
      <c r="U1320" s="336">
        <f t="shared" si="62"/>
        <v>66860</v>
      </c>
      <c r="V1320" s="2"/>
      <c r="W1320" s="529"/>
    </row>
    <row r="1321" spans="1:23" ht="14.1" customHeight="1">
      <c r="A1321" s="75">
        <v>1321</v>
      </c>
      <c r="B1321" s="72" t="s">
        <v>43</v>
      </c>
      <c r="C1321" s="539" t="s">
        <v>136</v>
      </c>
      <c r="D1321" s="415" t="s">
        <v>1686</v>
      </c>
      <c r="E1321" s="72" t="s">
        <v>681</v>
      </c>
      <c r="F1321" s="300" t="s">
        <v>111</v>
      </c>
      <c r="G1321" s="72" t="s">
        <v>187</v>
      </c>
      <c r="H1321" s="482" t="s">
        <v>197</v>
      </c>
      <c r="I1321" s="537">
        <v>17.399999999999999</v>
      </c>
      <c r="J1321" s="526"/>
      <c r="K1321" s="333">
        <f t="shared" si="60"/>
        <v>0</v>
      </c>
      <c r="L1321" s="534" t="s">
        <v>148</v>
      </c>
      <c r="M1321" s="534"/>
      <c r="N1321" s="247">
        <f>IF(L1321="nio",0,IF(L1321&gt;0,L1321*I1321/P1321,0))*VLOOKUP(B1321,'2-Kosten per locatie'!$A$14:$C$31,3,FALSE)</f>
        <v>0</v>
      </c>
      <c r="O1321" s="247">
        <f>IF(M1321&gt;0,M1321*I1321/Q1321,0)*VLOOKUP(B1321,'2-Kosten per locatie'!$A$14:$C$31,3,FALSE)</f>
        <v>0</v>
      </c>
      <c r="P1321" s="334">
        <f>IF(L1321="nio",0,IF(L1321&gt;0,VLOOKUP(F1321,'3-Productie normen'!A:O,VLOOKUP(L1321,'3-Productie normen'!$B$38:$C$48,2,FALSE),FALSE)))</f>
        <v>0</v>
      </c>
      <c r="Q1321" s="334">
        <f t="shared" si="61"/>
        <v>0</v>
      </c>
      <c r="R1321" s="335" t="str">
        <f>VLOOKUP(F1321,'3-Productie normen'!A:P,16,FALSE)</f>
        <v>nvt</v>
      </c>
      <c r="S1321" s="335"/>
      <c r="U1321" s="336">
        <f t="shared" si="62"/>
        <v>0</v>
      </c>
      <c r="V1321" s="2"/>
      <c r="W1321" s="529"/>
    </row>
    <row r="1322" spans="1:23" ht="14.1" customHeight="1">
      <c r="A1322" s="75">
        <v>1322</v>
      </c>
      <c r="B1322" s="72" t="s">
        <v>43</v>
      </c>
      <c r="C1322" s="539" t="s">
        <v>136</v>
      </c>
      <c r="D1322" s="415" t="s">
        <v>1687</v>
      </c>
      <c r="E1322" s="72" t="s">
        <v>1654</v>
      </c>
      <c r="F1322" s="72" t="s">
        <v>108</v>
      </c>
      <c r="G1322" s="72" t="s">
        <v>1524</v>
      </c>
      <c r="H1322" s="482" t="s">
        <v>139</v>
      </c>
      <c r="I1322" s="537">
        <v>17.899999999999999</v>
      </c>
      <c r="J1322" s="526"/>
      <c r="K1322" s="333">
        <f t="shared" si="60"/>
        <v>200</v>
      </c>
      <c r="L1322" s="534">
        <v>200</v>
      </c>
      <c r="M1322" s="534"/>
      <c r="N1322" s="247" t="e">
        <f>IF(L1322="nio",0,IF(L1322&gt;0,L1322*I1322/P1322,0))*VLOOKUP(B1322,'2-Kosten per locatie'!$A$14:$C$31,3,FALSE)</f>
        <v>#DIV/0!</v>
      </c>
      <c r="O1322" s="247">
        <f>IF(M1322&gt;0,M1322*I1322/Q1322,0)*VLOOKUP(B1322,'2-Kosten per locatie'!$A$14:$C$31,3,FALSE)</f>
        <v>0</v>
      </c>
      <c r="P1322" s="334">
        <f>IF(L1322="nio",0,IF(L1322&gt;0,VLOOKUP(F1322,'3-Productie normen'!A:O,VLOOKUP(L1322,'3-Productie normen'!$B$38:$C$48,2,FALSE),FALSE)))</f>
        <v>0</v>
      </c>
      <c r="Q1322" s="334">
        <f t="shared" si="61"/>
        <v>0</v>
      </c>
      <c r="R1322" s="335" t="str">
        <f>VLOOKUP(F1322,'3-Productie normen'!A:P,16,FALSE)</f>
        <v>V</v>
      </c>
      <c r="S1322" s="335"/>
      <c r="U1322" s="336">
        <f t="shared" si="62"/>
        <v>3579.9999999999995</v>
      </c>
      <c r="V1322" s="2"/>
      <c r="W1322" s="529"/>
    </row>
    <row r="1323" spans="1:23" ht="14.1" customHeight="1">
      <c r="A1323" s="75">
        <v>1323</v>
      </c>
      <c r="B1323" s="72" t="s">
        <v>43</v>
      </c>
      <c r="C1323" s="539" t="s">
        <v>136</v>
      </c>
      <c r="D1323" s="415" t="s">
        <v>1688</v>
      </c>
      <c r="E1323" s="72" t="s">
        <v>1689</v>
      </c>
      <c r="F1323" s="300" t="s">
        <v>111</v>
      </c>
      <c r="G1323" s="72"/>
      <c r="H1323" s="482" t="s">
        <v>197</v>
      </c>
      <c r="I1323" s="537">
        <v>4.7</v>
      </c>
      <c r="J1323" s="526"/>
      <c r="K1323" s="333">
        <f t="shared" si="60"/>
        <v>0</v>
      </c>
      <c r="L1323" s="534" t="s">
        <v>148</v>
      </c>
      <c r="M1323" s="540"/>
      <c r="N1323" s="247">
        <f>IF(L1323="nio",0,IF(L1323&gt;0,L1323*I1323/P1323,0))*VLOOKUP(B1323,'2-Kosten per locatie'!$A$14:$C$31,3,FALSE)</f>
        <v>0</v>
      </c>
      <c r="O1323" s="247">
        <f>IF(M1323&gt;0,M1323*I1323/Q1323,0)*VLOOKUP(B1323,'2-Kosten per locatie'!$A$14:$C$31,3,FALSE)</f>
        <v>0</v>
      </c>
      <c r="P1323" s="334">
        <f>IF(L1323="nio",0,IF(L1323&gt;0,VLOOKUP(F1323,'3-Productie normen'!A:O,VLOOKUP(L1323,'3-Productie normen'!$B$38:$C$48,2,FALSE),FALSE)))</f>
        <v>0</v>
      </c>
      <c r="Q1323" s="334">
        <f t="shared" si="61"/>
        <v>0</v>
      </c>
      <c r="R1323" s="335" t="str">
        <f>VLOOKUP(F1323,'3-Productie normen'!A:P,16,FALSE)</f>
        <v>nvt</v>
      </c>
      <c r="S1323" s="335"/>
      <c r="U1323" s="336">
        <f t="shared" si="62"/>
        <v>0</v>
      </c>
      <c r="V1323" s="2"/>
      <c r="W1323" s="529"/>
    </row>
    <row r="1324" spans="1:23" ht="14.1" customHeight="1">
      <c r="A1324" s="75">
        <v>1324</v>
      </c>
      <c r="B1324" s="72" t="s">
        <v>43</v>
      </c>
      <c r="C1324" s="539" t="s">
        <v>136</v>
      </c>
      <c r="D1324" s="415" t="s">
        <v>1690</v>
      </c>
      <c r="E1324" s="72" t="s">
        <v>236</v>
      </c>
      <c r="F1324" s="72" t="s">
        <v>95</v>
      </c>
      <c r="G1324" s="72" t="s">
        <v>891</v>
      </c>
      <c r="H1324" s="482" t="s">
        <v>238</v>
      </c>
      <c r="I1324" s="537">
        <v>10.1</v>
      </c>
      <c r="J1324" s="526"/>
      <c r="K1324" s="333">
        <f t="shared" si="60"/>
        <v>200</v>
      </c>
      <c r="L1324" s="534">
        <v>200</v>
      </c>
      <c r="M1324" s="540"/>
      <c r="N1324" s="247" t="e">
        <f>IF(L1324="nio",0,IF(L1324&gt;0,L1324*I1324/P1324,0))*VLOOKUP(B1324,'2-Kosten per locatie'!$A$14:$C$31,3,FALSE)</f>
        <v>#DIV/0!</v>
      </c>
      <c r="O1324" s="247">
        <f>IF(M1324&gt;0,M1324*I1324/Q1324,0)*VLOOKUP(B1324,'2-Kosten per locatie'!$A$14:$C$31,3,FALSE)</f>
        <v>0</v>
      </c>
      <c r="P1324" s="334">
        <f>IF(L1324="nio",0,IF(L1324&gt;0,VLOOKUP(F1324,'3-Productie normen'!A:O,VLOOKUP(L1324,'3-Productie normen'!$B$38:$C$48,2,FALSE),FALSE)))</f>
        <v>0</v>
      </c>
      <c r="Q1324" s="334">
        <f t="shared" si="61"/>
        <v>0</v>
      </c>
      <c r="R1324" s="335" t="str">
        <f>VLOOKUP(F1324,'3-Productie normen'!A:P,16,FALSE)</f>
        <v>V</v>
      </c>
      <c r="S1324" s="335"/>
      <c r="U1324" s="336">
        <f t="shared" si="62"/>
        <v>2020</v>
      </c>
      <c r="V1324" s="2"/>
      <c r="W1324" s="529"/>
    </row>
    <row r="1325" spans="1:23" ht="14.1" customHeight="1">
      <c r="A1325" s="75">
        <v>1325</v>
      </c>
      <c r="B1325" s="72" t="s">
        <v>43</v>
      </c>
      <c r="C1325" s="539" t="s">
        <v>136</v>
      </c>
      <c r="D1325" s="415" t="s">
        <v>1691</v>
      </c>
      <c r="E1325" s="72" t="s">
        <v>1692</v>
      </c>
      <c r="F1325" s="72" t="s">
        <v>97</v>
      </c>
      <c r="G1325" s="72" t="s">
        <v>187</v>
      </c>
      <c r="H1325" s="482" t="s">
        <v>197</v>
      </c>
      <c r="I1325" s="537">
        <v>237.1</v>
      </c>
      <c r="J1325" s="526"/>
      <c r="K1325" s="333">
        <f t="shared" si="60"/>
        <v>200</v>
      </c>
      <c r="L1325" s="534">
        <v>200</v>
      </c>
      <c r="M1325" s="540"/>
      <c r="N1325" s="247" t="e">
        <f>IF(L1325="nio",0,IF(L1325&gt;0,L1325*I1325/P1325,0))*VLOOKUP(B1325,'2-Kosten per locatie'!$A$14:$C$31,3,FALSE)</f>
        <v>#DIV/0!</v>
      </c>
      <c r="O1325" s="247">
        <f>IF(M1325&gt;0,M1325*I1325/Q1325,0)*VLOOKUP(B1325,'2-Kosten per locatie'!$A$14:$C$31,3,FALSE)</f>
        <v>0</v>
      </c>
      <c r="P1325" s="334">
        <f>IF(L1325="nio",0,IF(L1325&gt;0,VLOOKUP(F1325,'3-Productie normen'!A:O,VLOOKUP(L1325,'3-Productie normen'!$B$38:$C$48,2,FALSE),FALSE)))</f>
        <v>0</v>
      </c>
      <c r="Q1325" s="334">
        <f t="shared" si="61"/>
        <v>0</v>
      </c>
      <c r="R1325" s="335" t="str">
        <f>VLOOKUP(F1325,'3-Productie normen'!A:P,16,FALSE)</f>
        <v>V</v>
      </c>
      <c r="S1325" s="335"/>
      <c r="U1325" s="336">
        <f t="shared" si="62"/>
        <v>47420</v>
      </c>
      <c r="V1325" s="2"/>
      <c r="W1325" s="529"/>
    </row>
    <row r="1326" spans="1:23" ht="14.1" customHeight="1">
      <c r="A1326" s="75">
        <v>1326</v>
      </c>
      <c r="B1326" s="72" t="s">
        <v>43</v>
      </c>
      <c r="C1326" s="539" t="s">
        <v>136</v>
      </c>
      <c r="D1326" s="415" t="s">
        <v>1693</v>
      </c>
      <c r="E1326" s="72" t="s">
        <v>1694</v>
      </c>
      <c r="F1326" s="72" t="s">
        <v>89</v>
      </c>
      <c r="G1326" s="72" t="s">
        <v>187</v>
      </c>
      <c r="H1326" s="482" t="s">
        <v>197</v>
      </c>
      <c r="I1326" s="537">
        <v>155.80000000000001</v>
      </c>
      <c r="J1326" s="526"/>
      <c r="K1326" s="333">
        <f t="shared" si="60"/>
        <v>200</v>
      </c>
      <c r="L1326" s="534">
        <v>200</v>
      </c>
      <c r="M1326" s="540"/>
      <c r="N1326" s="247" t="e">
        <f>IF(L1326="nio",0,IF(L1326&gt;0,L1326*I1326/P1326,0))*VLOOKUP(B1326,'2-Kosten per locatie'!$A$14:$C$31,3,FALSE)</f>
        <v>#DIV/0!</v>
      </c>
      <c r="O1326" s="247">
        <f>IF(M1326&gt;0,M1326*I1326/Q1326,0)*VLOOKUP(B1326,'2-Kosten per locatie'!$A$14:$C$31,3,FALSE)</f>
        <v>0</v>
      </c>
      <c r="P1326" s="334">
        <f>IF(L1326="nio",0,IF(L1326&gt;0,VLOOKUP(F1326,'3-Productie normen'!A:O,VLOOKUP(L1326,'3-Productie normen'!$B$38:$C$48,2,FALSE),FALSE)))</f>
        <v>0</v>
      </c>
      <c r="Q1326" s="334">
        <f t="shared" si="61"/>
        <v>0</v>
      </c>
      <c r="R1326" s="335" t="str">
        <f>VLOOKUP(F1326,'3-Productie normen'!A:P,16,FALSE)</f>
        <v>V</v>
      </c>
      <c r="S1326" s="335"/>
      <c r="U1326" s="336">
        <f t="shared" si="62"/>
        <v>31160.000000000004</v>
      </c>
      <c r="V1326" s="2"/>
      <c r="W1326" s="529"/>
    </row>
    <row r="1327" spans="1:23" ht="14.1" customHeight="1">
      <c r="A1327" s="75">
        <v>1327</v>
      </c>
      <c r="B1327" s="72" t="s">
        <v>43</v>
      </c>
      <c r="C1327" s="539" t="s">
        <v>136</v>
      </c>
      <c r="D1327" s="415" t="s">
        <v>1695</v>
      </c>
      <c r="E1327" s="72" t="s">
        <v>236</v>
      </c>
      <c r="F1327" s="72" t="s">
        <v>95</v>
      </c>
      <c r="G1327" s="72" t="s">
        <v>891</v>
      </c>
      <c r="H1327" s="482" t="s">
        <v>238</v>
      </c>
      <c r="I1327" s="537">
        <v>7</v>
      </c>
      <c r="J1327" s="526"/>
      <c r="K1327" s="333">
        <f t="shared" si="60"/>
        <v>200</v>
      </c>
      <c r="L1327" s="534">
        <v>200</v>
      </c>
      <c r="M1327" s="540"/>
      <c r="N1327" s="247" t="e">
        <f>IF(L1327="nio",0,IF(L1327&gt;0,L1327*I1327/P1327,0))*VLOOKUP(B1327,'2-Kosten per locatie'!$A$14:$C$31,3,FALSE)</f>
        <v>#DIV/0!</v>
      </c>
      <c r="O1327" s="247">
        <f>IF(M1327&gt;0,M1327*I1327/Q1327,0)*VLOOKUP(B1327,'2-Kosten per locatie'!$A$14:$C$31,3,FALSE)</f>
        <v>0</v>
      </c>
      <c r="P1327" s="334">
        <f>IF(L1327="nio",0,IF(L1327&gt;0,VLOOKUP(F1327,'3-Productie normen'!A:O,VLOOKUP(L1327,'3-Productie normen'!$B$38:$C$48,2,FALSE),FALSE)))</f>
        <v>0</v>
      </c>
      <c r="Q1327" s="334">
        <f t="shared" si="61"/>
        <v>0</v>
      </c>
      <c r="R1327" s="335" t="str">
        <f>VLOOKUP(F1327,'3-Productie normen'!A:P,16,FALSE)</f>
        <v>V</v>
      </c>
      <c r="S1327" s="335"/>
      <c r="U1327" s="336">
        <f t="shared" si="62"/>
        <v>1400</v>
      </c>
      <c r="V1327" s="2"/>
      <c r="W1327" s="529"/>
    </row>
    <row r="1328" spans="1:23" ht="14.1" customHeight="1">
      <c r="A1328" s="75">
        <v>1328</v>
      </c>
      <c r="B1328" s="72" t="s">
        <v>43</v>
      </c>
      <c r="C1328" s="539" t="s">
        <v>136</v>
      </c>
      <c r="D1328" s="415" t="s">
        <v>1696</v>
      </c>
      <c r="E1328" s="72" t="s">
        <v>314</v>
      </c>
      <c r="F1328" s="72" t="s">
        <v>88</v>
      </c>
      <c r="G1328" s="72" t="s">
        <v>187</v>
      </c>
      <c r="H1328" s="482" t="s">
        <v>197</v>
      </c>
      <c r="I1328" s="537">
        <v>51.6</v>
      </c>
      <c r="J1328" s="526"/>
      <c r="K1328" s="333">
        <f t="shared" si="60"/>
        <v>120</v>
      </c>
      <c r="L1328" s="534">
        <v>120</v>
      </c>
      <c r="M1328" s="540"/>
      <c r="N1328" s="247" t="e">
        <f>IF(L1328="nio",0,IF(L1328&gt;0,L1328*I1328/P1328,0))*VLOOKUP(B1328,'2-Kosten per locatie'!$A$14:$C$31,3,FALSE)</f>
        <v>#DIV/0!</v>
      </c>
      <c r="O1328" s="247">
        <f>IF(M1328&gt;0,M1328*I1328/Q1328,0)*VLOOKUP(B1328,'2-Kosten per locatie'!$A$14:$C$31,3,FALSE)</f>
        <v>0</v>
      </c>
      <c r="P1328" s="334">
        <f>IF(L1328="nio",0,IF(L1328&gt;0,VLOOKUP(F1328,'3-Productie normen'!A:O,VLOOKUP(L1328,'3-Productie normen'!$B$38:$C$48,2,FALSE),FALSE)))</f>
        <v>0</v>
      </c>
      <c r="Q1328" s="334">
        <f t="shared" si="61"/>
        <v>0</v>
      </c>
      <c r="R1328" s="335" t="str">
        <f>VLOOKUP(F1328,'3-Productie normen'!A:P,16,FALSE)</f>
        <v>B</v>
      </c>
      <c r="S1328" s="335"/>
      <c r="U1328" s="336">
        <f t="shared" si="62"/>
        <v>6192</v>
      </c>
      <c r="V1328" s="2"/>
      <c r="W1328" s="529"/>
    </row>
    <row r="1329" spans="1:23" ht="14.1" customHeight="1">
      <c r="A1329" s="75">
        <v>1329</v>
      </c>
      <c r="B1329" s="72" t="s">
        <v>43</v>
      </c>
      <c r="C1329" s="539" t="s">
        <v>136</v>
      </c>
      <c r="D1329" s="415" t="s">
        <v>1697</v>
      </c>
      <c r="E1329" s="72" t="s">
        <v>198</v>
      </c>
      <c r="F1329" s="72" t="s">
        <v>97</v>
      </c>
      <c r="G1329" s="72" t="s">
        <v>187</v>
      </c>
      <c r="H1329" s="482" t="s">
        <v>197</v>
      </c>
      <c r="I1329" s="537">
        <v>20</v>
      </c>
      <c r="J1329" s="526"/>
      <c r="K1329" s="333">
        <f t="shared" si="60"/>
        <v>200</v>
      </c>
      <c r="L1329" s="534">
        <v>200</v>
      </c>
      <c r="M1329" s="540"/>
      <c r="N1329" s="247" t="e">
        <f>IF(L1329="nio",0,IF(L1329&gt;0,L1329*I1329/P1329,0))*VLOOKUP(B1329,'2-Kosten per locatie'!$A$14:$C$31,3,FALSE)</f>
        <v>#DIV/0!</v>
      </c>
      <c r="O1329" s="247">
        <f>IF(M1329&gt;0,M1329*I1329/Q1329,0)*VLOOKUP(B1329,'2-Kosten per locatie'!$A$14:$C$31,3,FALSE)</f>
        <v>0</v>
      </c>
      <c r="P1329" s="334">
        <f>IF(L1329="nio",0,IF(L1329&gt;0,VLOOKUP(F1329,'3-Productie normen'!A:O,VLOOKUP(L1329,'3-Productie normen'!$B$38:$C$48,2,FALSE),FALSE)))</f>
        <v>0</v>
      </c>
      <c r="Q1329" s="334">
        <f t="shared" si="61"/>
        <v>0</v>
      </c>
      <c r="R1329" s="335" t="str">
        <f>VLOOKUP(F1329,'3-Productie normen'!A:P,16,FALSE)</f>
        <v>V</v>
      </c>
      <c r="S1329" s="335"/>
      <c r="U1329" s="336">
        <f t="shared" si="62"/>
        <v>4000</v>
      </c>
      <c r="V1329" s="2"/>
      <c r="W1329" s="529"/>
    </row>
    <row r="1330" spans="1:23" ht="14.1" customHeight="1">
      <c r="A1330" s="75">
        <v>1330</v>
      </c>
      <c r="B1330" s="72" t="s">
        <v>43</v>
      </c>
      <c r="C1330" s="539" t="s">
        <v>136</v>
      </c>
      <c r="D1330" s="415" t="s">
        <v>1698</v>
      </c>
      <c r="E1330" s="72" t="s">
        <v>300</v>
      </c>
      <c r="F1330" s="300" t="s">
        <v>101</v>
      </c>
      <c r="G1330" s="72" t="s">
        <v>1524</v>
      </c>
      <c r="H1330" s="482" t="s">
        <v>139</v>
      </c>
      <c r="I1330" s="537">
        <v>4.5</v>
      </c>
      <c r="J1330" s="526"/>
      <c r="K1330" s="333">
        <f t="shared" si="60"/>
        <v>200</v>
      </c>
      <c r="L1330" s="534">
        <v>200</v>
      </c>
      <c r="M1330" s="540"/>
      <c r="N1330" s="247" t="e">
        <f>IF(L1330="nio",0,IF(L1330&gt;0,L1330*I1330/P1330,0))*VLOOKUP(B1330,'2-Kosten per locatie'!$A$14:$C$31,3,FALSE)</f>
        <v>#DIV/0!</v>
      </c>
      <c r="O1330" s="247">
        <f>IF(M1330&gt;0,M1330*I1330/Q1330,0)*VLOOKUP(B1330,'2-Kosten per locatie'!$A$14:$C$31,3,FALSE)</f>
        <v>0</v>
      </c>
      <c r="P1330" s="334">
        <f>IF(L1330="nio",0,IF(L1330&gt;0,VLOOKUP(F1330,'3-Productie normen'!A:O,VLOOKUP(L1330,'3-Productie normen'!$B$38:$C$48,2,FALSE),FALSE)))</f>
        <v>0</v>
      </c>
      <c r="Q1330" s="334">
        <f t="shared" si="61"/>
        <v>0</v>
      </c>
      <c r="R1330" s="335" t="str">
        <f>VLOOKUP(F1330,'3-Productie normen'!A:P,16,FALSE)</f>
        <v>V</v>
      </c>
      <c r="S1330" s="335"/>
      <c r="U1330" s="336">
        <f t="shared" si="62"/>
        <v>900</v>
      </c>
      <c r="V1330" s="2"/>
      <c r="W1330" s="529"/>
    </row>
    <row r="1331" spans="1:23" ht="14.1" customHeight="1">
      <c r="A1331" s="75">
        <v>1331</v>
      </c>
      <c r="B1331" s="72" t="s">
        <v>43</v>
      </c>
      <c r="C1331" s="539" t="s">
        <v>136</v>
      </c>
      <c r="D1331" s="415" t="s">
        <v>1699</v>
      </c>
      <c r="E1331" s="72" t="s">
        <v>1274</v>
      </c>
      <c r="F1331" s="300" t="s">
        <v>111</v>
      </c>
      <c r="G1331" s="72"/>
      <c r="H1331" s="482" t="s">
        <v>197</v>
      </c>
      <c r="I1331" s="537">
        <v>2.2999999999999998</v>
      </c>
      <c r="J1331" s="526"/>
      <c r="K1331" s="333">
        <f t="shared" si="60"/>
        <v>0</v>
      </c>
      <c r="L1331" s="534" t="s">
        <v>148</v>
      </c>
      <c r="M1331" s="540"/>
      <c r="N1331" s="247">
        <f>IF(L1331="nio",0,IF(L1331&gt;0,L1331*I1331/P1331,0))*VLOOKUP(B1331,'2-Kosten per locatie'!$A$14:$C$31,3,FALSE)</f>
        <v>0</v>
      </c>
      <c r="O1331" s="247">
        <f>IF(M1331&gt;0,M1331*I1331/Q1331,0)*VLOOKUP(B1331,'2-Kosten per locatie'!$A$14:$C$31,3,FALSE)</f>
        <v>0</v>
      </c>
      <c r="P1331" s="334">
        <f>IF(L1331="nio",0,IF(L1331&gt;0,VLOOKUP(F1331,'3-Productie normen'!A:O,VLOOKUP(L1331,'3-Productie normen'!$B$38:$C$48,2,FALSE),FALSE)))</f>
        <v>0</v>
      </c>
      <c r="Q1331" s="334">
        <f t="shared" si="61"/>
        <v>0</v>
      </c>
      <c r="R1331" s="335" t="str">
        <f>VLOOKUP(F1331,'3-Productie normen'!A:P,16,FALSE)</f>
        <v>nvt</v>
      </c>
      <c r="S1331" s="335"/>
      <c r="U1331" s="336">
        <f t="shared" si="62"/>
        <v>0</v>
      </c>
      <c r="V1331" s="2"/>
      <c r="W1331" s="529"/>
    </row>
    <row r="1332" spans="1:23" ht="14.1" customHeight="1">
      <c r="A1332" s="75">
        <v>1332</v>
      </c>
      <c r="B1332" s="72" t="s">
        <v>43</v>
      </c>
      <c r="C1332" s="539" t="s">
        <v>136</v>
      </c>
      <c r="D1332" s="415" t="s">
        <v>1700</v>
      </c>
      <c r="E1332" s="72" t="s">
        <v>1654</v>
      </c>
      <c r="F1332" s="72" t="s">
        <v>108</v>
      </c>
      <c r="G1332" s="72" t="s">
        <v>1524</v>
      </c>
      <c r="H1332" s="482" t="s">
        <v>139</v>
      </c>
      <c r="I1332" s="537">
        <v>4.2</v>
      </c>
      <c r="J1332" s="526"/>
      <c r="K1332" s="333">
        <f t="shared" si="60"/>
        <v>200</v>
      </c>
      <c r="L1332" s="534">
        <v>200</v>
      </c>
      <c r="M1332" s="540"/>
      <c r="N1332" s="247" t="e">
        <f>IF(L1332="nio",0,IF(L1332&gt;0,L1332*I1332/P1332,0))*VLOOKUP(B1332,'2-Kosten per locatie'!$A$14:$C$31,3,FALSE)</f>
        <v>#DIV/0!</v>
      </c>
      <c r="O1332" s="247">
        <f>IF(M1332&gt;0,M1332*I1332/Q1332,0)*VLOOKUP(B1332,'2-Kosten per locatie'!$A$14:$C$31,3,FALSE)</f>
        <v>0</v>
      </c>
      <c r="P1332" s="334">
        <f>IF(L1332="nio",0,IF(L1332&gt;0,VLOOKUP(F1332,'3-Productie normen'!A:O,VLOOKUP(L1332,'3-Productie normen'!$B$38:$C$48,2,FALSE),FALSE)))</f>
        <v>0</v>
      </c>
      <c r="Q1332" s="334">
        <f t="shared" si="61"/>
        <v>0</v>
      </c>
      <c r="R1332" s="335" t="str">
        <f>VLOOKUP(F1332,'3-Productie normen'!A:P,16,FALSE)</f>
        <v>V</v>
      </c>
      <c r="S1332" s="335"/>
      <c r="U1332" s="336">
        <f t="shared" si="62"/>
        <v>840</v>
      </c>
      <c r="V1332" s="2"/>
      <c r="W1332" s="529"/>
    </row>
    <row r="1333" spans="1:23" ht="14.1" customHeight="1">
      <c r="A1333" s="75">
        <v>1333</v>
      </c>
      <c r="B1333" s="72" t="s">
        <v>43</v>
      </c>
      <c r="C1333" s="539" t="s">
        <v>136</v>
      </c>
      <c r="D1333" s="415" t="s">
        <v>1701</v>
      </c>
      <c r="E1333" s="72" t="s">
        <v>1702</v>
      </c>
      <c r="F1333" s="72" t="s">
        <v>106</v>
      </c>
      <c r="G1333" s="72" t="s">
        <v>187</v>
      </c>
      <c r="H1333" s="482" t="s">
        <v>188</v>
      </c>
      <c r="I1333" s="537">
        <v>15</v>
      </c>
      <c r="J1333" s="526"/>
      <c r="K1333" s="333">
        <f t="shared" si="60"/>
        <v>360</v>
      </c>
      <c r="L1333" s="534">
        <v>200</v>
      </c>
      <c r="M1333" s="540">
        <v>160</v>
      </c>
      <c r="N1333" s="247" t="e">
        <f>IF(L1333="nio",0,IF(L1333&gt;0,L1333*I1333/P1333,0))*VLOOKUP(B1333,'2-Kosten per locatie'!$A$14:$C$31,3,FALSE)</f>
        <v>#DIV/0!</v>
      </c>
      <c r="O1333" s="247" t="e">
        <f>IF(M1333&gt;0,M1333*I1333/Q1333,0)*VLOOKUP(B1333,'2-Kosten per locatie'!$A$14:$C$31,3,FALSE)</f>
        <v>#DIV/0!</v>
      </c>
      <c r="P1333" s="334">
        <f>IF(L1333="nio",0,IF(L1333&gt;0,VLOOKUP(F1333,'3-Productie normen'!A:O,VLOOKUP(L1333,'3-Productie normen'!$B$38:$C$48,2,FALSE),FALSE)))</f>
        <v>0</v>
      </c>
      <c r="Q1333" s="334">
        <f t="shared" si="61"/>
        <v>0</v>
      </c>
      <c r="R1333" s="335" t="str">
        <f>VLOOKUP(F1333,'3-Productie normen'!A:P,16,FALSE)</f>
        <v>S</v>
      </c>
      <c r="S1333" s="335"/>
      <c r="U1333" s="336">
        <f t="shared" si="62"/>
        <v>5400</v>
      </c>
      <c r="V1333" s="2"/>
      <c r="W1333" s="529"/>
    </row>
    <row r="1334" spans="1:23" ht="14.1" customHeight="1">
      <c r="A1334" s="75">
        <v>1334</v>
      </c>
      <c r="B1334" s="72" t="s">
        <v>43</v>
      </c>
      <c r="C1334" s="539" t="s">
        <v>136</v>
      </c>
      <c r="D1334" s="415" t="s">
        <v>1703</v>
      </c>
      <c r="E1334" s="72" t="s">
        <v>1704</v>
      </c>
      <c r="F1334" s="72" t="s">
        <v>106</v>
      </c>
      <c r="G1334" s="72" t="s">
        <v>187</v>
      </c>
      <c r="H1334" s="482" t="s">
        <v>188</v>
      </c>
      <c r="I1334" s="537">
        <v>3.6</v>
      </c>
      <c r="J1334" s="526"/>
      <c r="K1334" s="333">
        <f t="shared" si="60"/>
        <v>360</v>
      </c>
      <c r="L1334" s="534">
        <v>200</v>
      </c>
      <c r="M1334" s="540">
        <v>160</v>
      </c>
      <c r="N1334" s="247" t="e">
        <f>IF(L1334="nio",0,IF(L1334&gt;0,L1334*I1334/P1334,0))*VLOOKUP(B1334,'2-Kosten per locatie'!$A$14:$C$31,3,FALSE)</f>
        <v>#DIV/0!</v>
      </c>
      <c r="O1334" s="247" t="e">
        <f>IF(M1334&gt;0,M1334*I1334/Q1334,0)*VLOOKUP(B1334,'2-Kosten per locatie'!$A$14:$C$31,3,FALSE)</f>
        <v>#DIV/0!</v>
      </c>
      <c r="P1334" s="334">
        <f>IF(L1334="nio",0,IF(L1334&gt;0,VLOOKUP(F1334,'3-Productie normen'!A:O,VLOOKUP(L1334,'3-Productie normen'!$B$38:$C$48,2,FALSE),FALSE)))</f>
        <v>0</v>
      </c>
      <c r="Q1334" s="334">
        <f t="shared" si="61"/>
        <v>0</v>
      </c>
      <c r="R1334" s="335" t="str">
        <f>VLOOKUP(F1334,'3-Productie normen'!A:P,16,FALSE)</f>
        <v>S</v>
      </c>
      <c r="S1334" s="335"/>
      <c r="U1334" s="336">
        <f t="shared" si="62"/>
        <v>1296</v>
      </c>
      <c r="V1334" s="2"/>
      <c r="W1334" s="529"/>
    </row>
    <row r="1335" spans="1:23" ht="14.1" customHeight="1">
      <c r="A1335" s="75">
        <v>1335</v>
      </c>
      <c r="B1335" s="72" t="s">
        <v>43</v>
      </c>
      <c r="C1335" s="539" t="s">
        <v>136</v>
      </c>
      <c r="D1335" s="415" t="s">
        <v>1705</v>
      </c>
      <c r="E1335" s="72" t="s">
        <v>1706</v>
      </c>
      <c r="F1335" s="72" t="s">
        <v>106</v>
      </c>
      <c r="G1335" s="72" t="s">
        <v>187</v>
      </c>
      <c r="H1335" s="482" t="s">
        <v>188</v>
      </c>
      <c r="I1335" s="537">
        <v>14.1</v>
      </c>
      <c r="J1335" s="526"/>
      <c r="K1335" s="333">
        <f t="shared" si="60"/>
        <v>360</v>
      </c>
      <c r="L1335" s="534">
        <v>200</v>
      </c>
      <c r="M1335" s="540">
        <v>160</v>
      </c>
      <c r="N1335" s="247" t="e">
        <f>IF(L1335="nio",0,IF(L1335&gt;0,L1335*I1335/P1335,0))*VLOOKUP(B1335,'2-Kosten per locatie'!$A$14:$C$31,3,FALSE)</f>
        <v>#DIV/0!</v>
      </c>
      <c r="O1335" s="247" t="e">
        <f>IF(M1335&gt;0,M1335*I1335/Q1335,0)*VLOOKUP(B1335,'2-Kosten per locatie'!$A$14:$C$31,3,FALSE)</f>
        <v>#DIV/0!</v>
      </c>
      <c r="P1335" s="334">
        <f>IF(L1335="nio",0,IF(L1335&gt;0,VLOOKUP(F1335,'3-Productie normen'!A:O,VLOOKUP(L1335,'3-Productie normen'!$B$38:$C$48,2,FALSE),FALSE)))</f>
        <v>0</v>
      </c>
      <c r="Q1335" s="334">
        <f t="shared" si="61"/>
        <v>0</v>
      </c>
      <c r="R1335" s="335" t="str">
        <f>VLOOKUP(F1335,'3-Productie normen'!A:P,16,FALSE)</f>
        <v>S</v>
      </c>
      <c r="S1335" s="335"/>
      <c r="U1335" s="336">
        <f t="shared" si="62"/>
        <v>5076</v>
      </c>
      <c r="V1335" s="2"/>
      <c r="W1335" s="529"/>
    </row>
    <row r="1336" spans="1:23" ht="14.1" customHeight="1">
      <c r="A1336" s="75">
        <v>1336</v>
      </c>
      <c r="B1336" s="72" t="s">
        <v>43</v>
      </c>
      <c r="C1336" s="539" t="s">
        <v>136</v>
      </c>
      <c r="D1336" s="415" t="s">
        <v>1707</v>
      </c>
      <c r="E1336" s="72" t="s">
        <v>1245</v>
      </c>
      <c r="F1336" s="72" t="s">
        <v>105</v>
      </c>
      <c r="G1336" s="72" t="s">
        <v>187</v>
      </c>
      <c r="H1336" s="482" t="s">
        <v>197</v>
      </c>
      <c r="I1336" s="537">
        <v>253.3</v>
      </c>
      <c r="J1336" s="526"/>
      <c r="K1336" s="333">
        <f t="shared" si="60"/>
        <v>200</v>
      </c>
      <c r="L1336" s="534">
        <v>200</v>
      </c>
      <c r="M1336" s="540"/>
      <c r="N1336" s="247" t="e">
        <f>IF(L1336="nio",0,IF(L1336&gt;0,L1336*I1336/P1336,0))*VLOOKUP(B1336,'2-Kosten per locatie'!$A$14:$C$31,3,FALSE)</f>
        <v>#DIV/0!</v>
      </c>
      <c r="O1336" s="247">
        <f>IF(M1336&gt;0,M1336*I1336/Q1336,0)*VLOOKUP(B1336,'2-Kosten per locatie'!$A$14:$C$31,3,FALSE)</f>
        <v>0</v>
      </c>
      <c r="P1336" s="334">
        <f>IF(L1336="nio",0,IF(L1336&gt;0,VLOOKUP(F1336,'3-Productie normen'!A:O,VLOOKUP(L1336,'3-Productie normen'!$B$38:$C$48,2,FALSE),FALSE)))</f>
        <v>0</v>
      </c>
      <c r="Q1336" s="334">
        <f t="shared" si="61"/>
        <v>0</v>
      </c>
      <c r="R1336" s="335" t="str">
        <f>VLOOKUP(F1336,'3-Productie normen'!A:P,16,FALSE)</f>
        <v>V</v>
      </c>
      <c r="S1336" s="335"/>
      <c r="U1336" s="336">
        <f t="shared" si="62"/>
        <v>50660</v>
      </c>
      <c r="V1336" s="2"/>
      <c r="W1336" s="529"/>
    </row>
    <row r="1337" spans="1:23" ht="14.1" customHeight="1">
      <c r="A1337" s="75">
        <v>1337</v>
      </c>
      <c r="B1337" s="72" t="s">
        <v>43</v>
      </c>
      <c r="C1337" s="539" t="s">
        <v>136</v>
      </c>
      <c r="D1337" s="415" t="s">
        <v>1708</v>
      </c>
      <c r="E1337" s="72" t="s">
        <v>437</v>
      </c>
      <c r="F1337" s="488" t="s">
        <v>110</v>
      </c>
      <c r="G1337" s="72"/>
      <c r="H1337" s="482" t="s">
        <v>197</v>
      </c>
      <c r="I1337" s="537">
        <v>34</v>
      </c>
      <c r="J1337" s="526"/>
      <c r="K1337" s="333">
        <f t="shared" si="60"/>
        <v>200</v>
      </c>
      <c r="L1337" s="534">
        <v>200</v>
      </c>
      <c r="M1337" s="540"/>
      <c r="N1337" s="247" t="e">
        <f>IF(L1337="nio",0,IF(L1337&gt;0,L1337*I1337/P1337,0))*VLOOKUP(B1337,'2-Kosten per locatie'!$A$14:$C$31,3,FALSE)</f>
        <v>#DIV/0!</v>
      </c>
      <c r="O1337" s="247">
        <f>IF(M1337&gt;0,M1337*I1337/Q1337,0)*VLOOKUP(B1337,'2-Kosten per locatie'!$A$14:$C$31,3,FALSE)</f>
        <v>0</v>
      </c>
      <c r="P1337" s="334">
        <f>IF(L1337="nio",0,IF(L1337&gt;0,VLOOKUP(F1337,'3-Productie normen'!A:O,VLOOKUP(L1337,'3-Productie normen'!$B$38:$C$48,2,FALSE),FALSE)))</f>
        <v>0</v>
      </c>
      <c r="Q1337" s="334">
        <f t="shared" si="61"/>
        <v>0</v>
      </c>
      <c r="R1337" s="335" t="str">
        <f>VLOOKUP(F1337,'3-Productie normen'!A:P,16,FALSE)</f>
        <v>B</v>
      </c>
      <c r="S1337" s="335"/>
      <c r="U1337" s="336">
        <f t="shared" si="62"/>
        <v>6800</v>
      </c>
      <c r="V1337" s="2"/>
      <c r="W1337" s="529"/>
    </row>
    <row r="1338" spans="1:23" ht="14.1" customHeight="1">
      <c r="A1338" s="75">
        <v>1338</v>
      </c>
      <c r="B1338" s="72" t="s">
        <v>43</v>
      </c>
      <c r="C1338" s="539" t="s">
        <v>136</v>
      </c>
      <c r="D1338" s="415" t="s">
        <v>1709</v>
      </c>
      <c r="E1338" s="72" t="s">
        <v>437</v>
      </c>
      <c r="F1338" s="488" t="s">
        <v>110</v>
      </c>
      <c r="G1338" s="72"/>
      <c r="H1338" s="482" t="s">
        <v>197</v>
      </c>
      <c r="I1338" s="537">
        <v>13.8</v>
      </c>
      <c r="J1338" s="526"/>
      <c r="K1338" s="333">
        <f t="shared" si="60"/>
        <v>200</v>
      </c>
      <c r="L1338" s="534">
        <v>200</v>
      </c>
      <c r="M1338" s="540"/>
      <c r="N1338" s="247" t="e">
        <f>IF(L1338="nio",0,IF(L1338&gt;0,L1338*I1338/P1338,0))*VLOOKUP(B1338,'2-Kosten per locatie'!$A$14:$C$31,3,FALSE)</f>
        <v>#DIV/0!</v>
      </c>
      <c r="O1338" s="247">
        <f>IF(M1338&gt;0,M1338*I1338/Q1338,0)*VLOOKUP(B1338,'2-Kosten per locatie'!$A$14:$C$31,3,FALSE)</f>
        <v>0</v>
      </c>
      <c r="P1338" s="334">
        <f>IF(L1338="nio",0,IF(L1338&gt;0,VLOOKUP(F1338,'3-Productie normen'!A:O,VLOOKUP(L1338,'3-Productie normen'!$B$38:$C$48,2,FALSE),FALSE)))</f>
        <v>0</v>
      </c>
      <c r="Q1338" s="334">
        <f t="shared" si="61"/>
        <v>0</v>
      </c>
      <c r="R1338" s="335" t="str">
        <f>VLOOKUP(F1338,'3-Productie normen'!A:P,16,FALSE)</f>
        <v>B</v>
      </c>
      <c r="S1338" s="335"/>
      <c r="U1338" s="336">
        <f t="shared" si="62"/>
        <v>2760</v>
      </c>
      <c r="V1338" s="2"/>
      <c r="W1338" s="529"/>
    </row>
    <row r="1339" spans="1:23" ht="14.1" customHeight="1">
      <c r="A1339" s="75">
        <v>1339</v>
      </c>
      <c r="B1339" s="72" t="s">
        <v>43</v>
      </c>
      <c r="C1339" s="539" t="s">
        <v>136</v>
      </c>
      <c r="D1339" s="415" t="s">
        <v>1710</v>
      </c>
      <c r="E1339" s="72" t="s">
        <v>437</v>
      </c>
      <c r="F1339" s="488" t="s">
        <v>110</v>
      </c>
      <c r="G1339" s="72"/>
      <c r="H1339" s="482" t="s">
        <v>197</v>
      </c>
      <c r="I1339" s="537">
        <v>14.1</v>
      </c>
      <c r="J1339" s="526"/>
      <c r="K1339" s="333">
        <f t="shared" si="60"/>
        <v>200</v>
      </c>
      <c r="L1339" s="534">
        <v>200</v>
      </c>
      <c r="M1339" s="540"/>
      <c r="N1339" s="247" t="e">
        <f>IF(L1339="nio",0,IF(L1339&gt;0,L1339*I1339/P1339,0))*VLOOKUP(B1339,'2-Kosten per locatie'!$A$14:$C$31,3,FALSE)</f>
        <v>#DIV/0!</v>
      </c>
      <c r="O1339" s="247">
        <f>IF(M1339&gt;0,M1339*I1339/Q1339,0)*VLOOKUP(B1339,'2-Kosten per locatie'!$A$14:$C$31,3,FALSE)</f>
        <v>0</v>
      </c>
      <c r="P1339" s="334">
        <f>IF(L1339="nio",0,IF(L1339&gt;0,VLOOKUP(F1339,'3-Productie normen'!A:O,VLOOKUP(L1339,'3-Productie normen'!$B$38:$C$48,2,FALSE),FALSE)))</f>
        <v>0</v>
      </c>
      <c r="Q1339" s="334">
        <f t="shared" si="61"/>
        <v>0</v>
      </c>
      <c r="R1339" s="335" t="str">
        <f>VLOOKUP(F1339,'3-Productie normen'!A:P,16,FALSE)</f>
        <v>B</v>
      </c>
      <c r="S1339" s="335"/>
      <c r="U1339" s="336">
        <f t="shared" si="62"/>
        <v>2820</v>
      </c>
      <c r="V1339" s="2"/>
      <c r="W1339" s="529"/>
    </row>
    <row r="1340" spans="1:23" ht="14.1" customHeight="1">
      <c r="A1340" s="75">
        <v>1340</v>
      </c>
      <c r="B1340" s="72" t="s">
        <v>43</v>
      </c>
      <c r="C1340" s="539" t="s">
        <v>136</v>
      </c>
      <c r="D1340" s="415" t="s">
        <v>1711</v>
      </c>
      <c r="E1340" s="72" t="s">
        <v>1712</v>
      </c>
      <c r="F1340" s="72" t="s">
        <v>99</v>
      </c>
      <c r="G1340" s="72" t="s">
        <v>187</v>
      </c>
      <c r="H1340" s="482" t="s">
        <v>197</v>
      </c>
      <c r="I1340" s="537">
        <v>20.5</v>
      </c>
      <c r="J1340" s="526"/>
      <c r="K1340" s="333">
        <f t="shared" si="60"/>
        <v>200</v>
      </c>
      <c r="L1340" s="534">
        <v>200</v>
      </c>
      <c r="M1340" s="540"/>
      <c r="N1340" s="247" t="e">
        <f>IF(L1340="nio",0,IF(L1340&gt;0,L1340*I1340/P1340,0))*VLOOKUP(B1340,'2-Kosten per locatie'!$A$14:$C$31,3,FALSE)</f>
        <v>#DIV/0!</v>
      </c>
      <c r="O1340" s="247">
        <f>IF(M1340&gt;0,M1340*I1340/Q1340,0)*VLOOKUP(B1340,'2-Kosten per locatie'!$A$14:$C$31,3,FALSE)</f>
        <v>0</v>
      </c>
      <c r="P1340" s="334">
        <f>IF(L1340="nio",0,IF(L1340&gt;0,VLOOKUP(F1340,'3-Productie normen'!A:O,VLOOKUP(L1340,'3-Productie normen'!$B$38:$C$48,2,FALSE),FALSE)))</f>
        <v>0</v>
      </c>
      <c r="Q1340" s="334">
        <f t="shared" si="61"/>
        <v>0</v>
      </c>
      <c r="R1340" s="335" t="str">
        <f>VLOOKUP(F1340,'3-Productie normen'!A:P,16,FALSE)</f>
        <v>S</v>
      </c>
      <c r="S1340" s="335"/>
      <c r="U1340" s="336">
        <f t="shared" si="62"/>
        <v>4100</v>
      </c>
      <c r="V1340" s="2"/>
      <c r="W1340" s="529"/>
    </row>
    <row r="1341" spans="1:23" ht="14.1" customHeight="1">
      <c r="A1341" s="75">
        <v>1341</v>
      </c>
      <c r="B1341" s="72" t="s">
        <v>43</v>
      </c>
      <c r="C1341" s="539" t="s">
        <v>136</v>
      </c>
      <c r="D1341" s="415" t="s">
        <v>1713</v>
      </c>
      <c r="E1341" s="72" t="s">
        <v>1714</v>
      </c>
      <c r="F1341" s="72" t="s">
        <v>99</v>
      </c>
      <c r="G1341" s="72" t="s">
        <v>187</v>
      </c>
      <c r="H1341" s="482" t="s">
        <v>197</v>
      </c>
      <c r="I1341" s="537">
        <v>20.8</v>
      </c>
      <c r="J1341" s="526"/>
      <c r="K1341" s="333">
        <f t="shared" si="60"/>
        <v>200</v>
      </c>
      <c r="L1341" s="534">
        <v>200</v>
      </c>
      <c r="M1341" s="534"/>
      <c r="N1341" s="247" t="e">
        <f>IF(L1341="nio",0,IF(L1341&gt;0,L1341*I1341/P1341,0))*VLOOKUP(B1341,'2-Kosten per locatie'!$A$14:$C$31,3,FALSE)</f>
        <v>#DIV/0!</v>
      </c>
      <c r="O1341" s="247">
        <f>IF(M1341&gt;0,M1341*I1341/Q1341,0)*VLOOKUP(B1341,'2-Kosten per locatie'!$A$14:$C$31,3,FALSE)</f>
        <v>0</v>
      </c>
      <c r="P1341" s="334">
        <f>IF(L1341="nio",0,IF(L1341&gt;0,VLOOKUP(F1341,'3-Productie normen'!A:O,VLOOKUP(L1341,'3-Productie normen'!$B$38:$C$48,2,FALSE),FALSE)))</f>
        <v>0</v>
      </c>
      <c r="Q1341" s="334">
        <f t="shared" si="61"/>
        <v>0</v>
      </c>
      <c r="R1341" s="335" t="str">
        <f>VLOOKUP(F1341,'3-Productie normen'!A:P,16,FALSE)</f>
        <v>S</v>
      </c>
      <c r="S1341" s="335"/>
      <c r="U1341" s="336">
        <f t="shared" si="62"/>
        <v>4160</v>
      </c>
      <c r="V1341" s="2"/>
      <c r="W1341" s="529"/>
    </row>
    <row r="1342" spans="1:23" ht="14.1" customHeight="1">
      <c r="A1342" s="75">
        <v>1342</v>
      </c>
      <c r="B1342" s="72" t="s">
        <v>43</v>
      </c>
      <c r="C1342" s="539" t="s">
        <v>136</v>
      </c>
      <c r="D1342" s="415" t="s">
        <v>1715</v>
      </c>
      <c r="E1342" s="72" t="s">
        <v>198</v>
      </c>
      <c r="F1342" s="72" t="s">
        <v>97</v>
      </c>
      <c r="G1342" s="72"/>
      <c r="H1342" s="482" t="s">
        <v>197</v>
      </c>
      <c r="I1342" s="537">
        <v>22.5</v>
      </c>
      <c r="J1342" s="526"/>
      <c r="K1342" s="333">
        <f t="shared" si="60"/>
        <v>200</v>
      </c>
      <c r="L1342" s="534">
        <v>200</v>
      </c>
      <c r="M1342" s="540"/>
      <c r="N1342" s="247" t="e">
        <f>IF(L1342="nio",0,IF(L1342&gt;0,L1342*I1342/P1342,0))*VLOOKUP(B1342,'2-Kosten per locatie'!$A$14:$C$31,3,FALSE)</f>
        <v>#DIV/0!</v>
      </c>
      <c r="O1342" s="247">
        <f>IF(M1342&gt;0,M1342*I1342/Q1342,0)*VLOOKUP(B1342,'2-Kosten per locatie'!$A$14:$C$31,3,FALSE)</f>
        <v>0</v>
      </c>
      <c r="P1342" s="334">
        <f>IF(L1342="nio",0,IF(L1342&gt;0,VLOOKUP(F1342,'3-Productie normen'!A:O,VLOOKUP(L1342,'3-Productie normen'!$B$38:$C$48,2,FALSE),FALSE)))</f>
        <v>0</v>
      </c>
      <c r="Q1342" s="334">
        <f t="shared" si="61"/>
        <v>0</v>
      </c>
      <c r="R1342" s="335" t="str">
        <f>VLOOKUP(F1342,'3-Productie normen'!A:P,16,FALSE)</f>
        <v>V</v>
      </c>
      <c r="S1342" s="335"/>
      <c r="U1342" s="336">
        <f t="shared" si="62"/>
        <v>4500</v>
      </c>
      <c r="V1342" s="2"/>
      <c r="W1342" s="529"/>
    </row>
    <row r="1343" spans="1:23" ht="14.1" customHeight="1">
      <c r="A1343" s="75">
        <v>1343</v>
      </c>
      <c r="B1343" s="72" t="s">
        <v>43</v>
      </c>
      <c r="C1343" s="539" t="s">
        <v>136</v>
      </c>
      <c r="D1343" s="415" t="s">
        <v>1716</v>
      </c>
      <c r="E1343" s="72" t="s">
        <v>1689</v>
      </c>
      <c r="F1343" s="300" t="s">
        <v>111</v>
      </c>
      <c r="G1343" s="72"/>
      <c r="H1343" s="482" t="s">
        <v>197</v>
      </c>
      <c r="I1343" s="537">
        <v>0.9</v>
      </c>
      <c r="J1343" s="526"/>
      <c r="K1343" s="333">
        <f t="shared" si="60"/>
        <v>0</v>
      </c>
      <c r="L1343" s="534" t="s">
        <v>148</v>
      </c>
      <c r="M1343" s="534"/>
      <c r="N1343" s="247">
        <f>IF(L1343="nio",0,IF(L1343&gt;0,L1343*I1343/P1343,0))*VLOOKUP(B1343,'2-Kosten per locatie'!$A$14:$C$31,3,FALSE)</f>
        <v>0</v>
      </c>
      <c r="O1343" s="247">
        <f>IF(M1343&gt;0,M1343*I1343/Q1343,0)*VLOOKUP(B1343,'2-Kosten per locatie'!$A$14:$C$31,3,FALSE)</f>
        <v>0</v>
      </c>
      <c r="P1343" s="334">
        <f>IF(L1343="nio",0,IF(L1343&gt;0,VLOOKUP(F1343,'3-Productie normen'!A:O,VLOOKUP(L1343,'3-Productie normen'!$B$38:$C$48,2,FALSE),FALSE)))</f>
        <v>0</v>
      </c>
      <c r="Q1343" s="334">
        <f t="shared" si="61"/>
        <v>0</v>
      </c>
      <c r="R1343" s="335" t="str">
        <f>VLOOKUP(F1343,'3-Productie normen'!A:P,16,FALSE)</f>
        <v>nvt</v>
      </c>
      <c r="S1343" s="335"/>
      <c r="U1343" s="336">
        <f t="shared" si="62"/>
        <v>0</v>
      </c>
      <c r="V1343" s="2"/>
      <c r="W1343" s="529"/>
    </row>
    <row r="1344" spans="1:23" ht="14.1" customHeight="1">
      <c r="A1344" s="75">
        <v>1344</v>
      </c>
      <c r="B1344" s="72" t="s">
        <v>43</v>
      </c>
      <c r="C1344" s="539" t="s">
        <v>136</v>
      </c>
      <c r="D1344" s="415" t="s">
        <v>1717</v>
      </c>
      <c r="E1344" s="72" t="s">
        <v>641</v>
      </c>
      <c r="F1344" s="72" t="s">
        <v>98</v>
      </c>
      <c r="G1344" s="72" t="s">
        <v>187</v>
      </c>
      <c r="H1344" s="482" t="s">
        <v>197</v>
      </c>
      <c r="I1344" s="537">
        <v>109.2</v>
      </c>
      <c r="J1344" s="526"/>
      <c r="K1344" s="333">
        <f t="shared" si="60"/>
        <v>4</v>
      </c>
      <c r="L1344" s="534">
        <v>4</v>
      </c>
      <c r="M1344" s="540"/>
      <c r="N1344" s="247" t="e">
        <f>IF(L1344="nio",0,IF(L1344&gt;0,L1344*I1344/P1344,0))*VLOOKUP(B1344,'2-Kosten per locatie'!$A$14:$C$31,3,FALSE)</f>
        <v>#DIV/0!</v>
      </c>
      <c r="O1344" s="247">
        <f>IF(M1344&gt;0,M1344*I1344/Q1344,0)*VLOOKUP(B1344,'2-Kosten per locatie'!$A$14:$C$31,3,FALSE)</f>
        <v>0</v>
      </c>
      <c r="P1344" s="334">
        <f>IF(L1344="nio",0,IF(L1344&gt;0,VLOOKUP(F1344,'3-Productie normen'!A:O,VLOOKUP(L1344,'3-Productie normen'!$B$38:$C$48,2,FALSE),FALSE)))</f>
        <v>0</v>
      </c>
      <c r="Q1344" s="334">
        <f t="shared" si="61"/>
        <v>0</v>
      </c>
      <c r="R1344" s="335" t="str">
        <f>VLOOKUP(F1344,'3-Productie normen'!A:P,16,FALSE)</f>
        <v>V</v>
      </c>
      <c r="S1344" s="335"/>
      <c r="U1344" s="336">
        <f t="shared" si="62"/>
        <v>436.8</v>
      </c>
      <c r="V1344" s="2"/>
      <c r="W1344" s="529"/>
    </row>
    <row r="1345" spans="1:23" ht="14.1" customHeight="1">
      <c r="A1345" s="75">
        <v>1345</v>
      </c>
      <c r="B1345" s="72" t="s">
        <v>43</v>
      </c>
      <c r="C1345" s="539" t="s">
        <v>136</v>
      </c>
      <c r="D1345" s="415" t="s">
        <v>1718</v>
      </c>
      <c r="E1345" s="72" t="s">
        <v>1719</v>
      </c>
      <c r="F1345" s="72" t="s">
        <v>98</v>
      </c>
      <c r="G1345" s="72" t="s">
        <v>187</v>
      </c>
      <c r="H1345" s="482" t="s">
        <v>197</v>
      </c>
      <c r="I1345" s="537">
        <v>29.5</v>
      </c>
      <c r="J1345" s="526"/>
      <c r="K1345" s="333">
        <f t="shared" si="60"/>
        <v>4</v>
      </c>
      <c r="L1345" s="534">
        <v>4</v>
      </c>
      <c r="M1345" s="540"/>
      <c r="N1345" s="247" t="e">
        <f>IF(L1345="nio",0,IF(L1345&gt;0,L1345*I1345/P1345,0))*VLOOKUP(B1345,'2-Kosten per locatie'!$A$14:$C$31,3,FALSE)</f>
        <v>#DIV/0!</v>
      </c>
      <c r="O1345" s="247">
        <f>IF(M1345&gt;0,M1345*I1345/Q1345,0)*VLOOKUP(B1345,'2-Kosten per locatie'!$A$14:$C$31,3,FALSE)</f>
        <v>0</v>
      </c>
      <c r="P1345" s="334">
        <f>IF(L1345="nio",0,IF(L1345&gt;0,VLOOKUP(F1345,'3-Productie normen'!A:O,VLOOKUP(L1345,'3-Productie normen'!$B$38:$C$48,2,FALSE),FALSE)))</f>
        <v>0</v>
      </c>
      <c r="Q1345" s="334">
        <f t="shared" si="61"/>
        <v>0</v>
      </c>
      <c r="R1345" s="335" t="str">
        <f>VLOOKUP(F1345,'3-Productie normen'!A:P,16,FALSE)</f>
        <v>V</v>
      </c>
      <c r="S1345" s="335"/>
      <c r="U1345" s="336">
        <f t="shared" si="62"/>
        <v>118</v>
      </c>
      <c r="V1345" s="2"/>
      <c r="W1345" s="529"/>
    </row>
    <row r="1346" spans="1:23" ht="14.1" customHeight="1">
      <c r="A1346" s="75">
        <v>1346</v>
      </c>
      <c r="B1346" s="72" t="s">
        <v>43</v>
      </c>
      <c r="C1346" s="539" t="s">
        <v>136</v>
      </c>
      <c r="D1346" s="415" t="s">
        <v>1720</v>
      </c>
      <c r="E1346" s="72" t="s">
        <v>1245</v>
      </c>
      <c r="F1346" s="72" t="s">
        <v>98</v>
      </c>
      <c r="G1346" s="72" t="s">
        <v>187</v>
      </c>
      <c r="H1346" s="482" t="s">
        <v>197</v>
      </c>
      <c r="I1346" s="537">
        <v>92.5</v>
      </c>
      <c r="J1346" s="526"/>
      <c r="K1346" s="333">
        <f t="shared" si="60"/>
        <v>4</v>
      </c>
      <c r="L1346" s="534">
        <v>4</v>
      </c>
      <c r="M1346" s="540"/>
      <c r="N1346" s="247" t="e">
        <f>IF(L1346="nio",0,IF(L1346&gt;0,L1346*I1346/P1346,0))*VLOOKUP(B1346,'2-Kosten per locatie'!$A$14:$C$31,3,FALSE)</f>
        <v>#DIV/0!</v>
      </c>
      <c r="O1346" s="247">
        <f>IF(M1346&gt;0,M1346*I1346/Q1346,0)*VLOOKUP(B1346,'2-Kosten per locatie'!$A$14:$C$31,3,FALSE)</f>
        <v>0</v>
      </c>
      <c r="P1346" s="334">
        <f>IF(L1346="nio",0,IF(L1346&gt;0,VLOOKUP(F1346,'3-Productie normen'!A:O,VLOOKUP(L1346,'3-Productie normen'!$B$38:$C$48,2,FALSE),FALSE)))</f>
        <v>0</v>
      </c>
      <c r="Q1346" s="334">
        <f t="shared" si="61"/>
        <v>0</v>
      </c>
      <c r="R1346" s="335" t="str">
        <f>VLOOKUP(F1346,'3-Productie normen'!A:P,16,FALSE)</f>
        <v>V</v>
      </c>
      <c r="S1346" s="335"/>
      <c r="U1346" s="336">
        <f t="shared" si="62"/>
        <v>370</v>
      </c>
      <c r="V1346" s="2"/>
      <c r="W1346" s="529"/>
    </row>
    <row r="1347" spans="1:23" ht="14.1" customHeight="1">
      <c r="A1347" s="75">
        <v>1347</v>
      </c>
      <c r="B1347" s="72" t="s">
        <v>43</v>
      </c>
      <c r="C1347" s="539" t="s">
        <v>136</v>
      </c>
      <c r="D1347" s="415" t="s">
        <v>1721</v>
      </c>
      <c r="E1347" s="72" t="s">
        <v>198</v>
      </c>
      <c r="F1347" s="72" t="s">
        <v>97</v>
      </c>
      <c r="G1347" s="72" t="s">
        <v>187</v>
      </c>
      <c r="H1347" s="482" t="s">
        <v>197</v>
      </c>
      <c r="I1347" s="537">
        <v>71.599999999999994</v>
      </c>
      <c r="J1347" s="526"/>
      <c r="K1347" s="333">
        <f t="shared" si="60"/>
        <v>200</v>
      </c>
      <c r="L1347" s="534">
        <v>200</v>
      </c>
      <c r="M1347" s="540"/>
      <c r="N1347" s="247" t="e">
        <f>IF(L1347="nio",0,IF(L1347&gt;0,L1347*I1347/P1347,0))*VLOOKUP(B1347,'2-Kosten per locatie'!$A$14:$C$31,3,FALSE)</f>
        <v>#DIV/0!</v>
      </c>
      <c r="O1347" s="247">
        <f>IF(M1347&gt;0,M1347*I1347/Q1347,0)*VLOOKUP(B1347,'2-Kosten per locatie'!$A$14:$C$31,3,FALSE)</f>
        <v>0</v>
      </c>
      <c r="P1347" s="334">
        <f>IF(L1347="nio",0,IF(L1347&gt;0,VLOOKUP(F1347,'3-Productie normen'!A:O,VLOOKUP(L1347,'3-Productie normen'!$B$38:$C$48,2,FALSE),FALSE)))</f>
        <v>0</v>
      </c>
      <c r="Q1347" s="334">
        <f t="shared" si="61"/>
        <v>0</v>
      </c>
      <c r="R1347" s="335" t="str">
        <f>VLOOKUP(F1347,'3-Productie normen'!A:P,16,FALSE)</f>
        <v>V</v>
      </c>
      <c r="S1347" s="335"/>
      <c r="U1347" s="336">
        <f t="shared" si="62"/>
        <v>14319.999999999998</v>
      </c>
      <c r="V1347" s="2"/>
      <c r="W1347" s="529"/>
    </row>
    <row r="1348" spans="1:23" ht="14.1" customHeight="1">
      <c r="A1348" s="75">
        <v>1348</v>
      </c>
      <c r="B1348" s="72" t="s">
        <v>43</v>
      </c>
      <c r="C1348" s="539" t="s">
        <v>136</v>
      </c>
      <c r="D1348" s="415" t="s">
        <v>1722</v>
      </c>
      <c r="E1348" s="72" t="s">
        <v>1723</v>
      </c>
      <c r="F1348" s="300" t="s">
        <v>111</v>
      </c>
      <c r="G1348" s="72"/>
      <c r="H1348" s="482" t="s">
        <v>197</v>
      </c>
      <c r="I1348" s="537">
        <v>6.1</v>
      </c>
      <c r="J1348" s="526"/>
      <c r="K1348" s="333">
        <f t="shared" ref="K1348:K1411" si="63">SUM(L1348:M1348)</f>
        <v>0</v>
      </c>
      <c r="L1348" s="534" t="s">
        <v>148</v>
      </c>
      <c r="M1348" s="540"/>
      <c r="N1348" s="247">
        <f>IF(L1348="nio",0,IF(L1348&gt;0,L1348*I1348/P1348,0))*VLOOKUP(B1348,'2-Kosten per locatie'!$A$14:$C$31,3,FALSE)</f>
        <v>0</v>
      </c>
      <c r="O1348" s="247">
        <f>IF(M1348&gt;0,M1348*I1348/Q1348,0)*VLOOKUP(B1348,'2-Kosten per locatie'!$A$14:$C$31,3,FALSE)</f>
        <v>0</v>
      </c>
      <c r="P1348" s="334">
        <f>IF(L1348="nio",0,IF(L1348&gt;0,VLOOKUP(F1348,'3-Productie normen'!A:O,VLOOKUP(L1348,'3-Productie normen'!$B$38:$C$48,2,FALSE),FALSE)))</f>
        <v>0</v>
      </c>
      <c r="Q1348" s="334">
        <f t="shared" ref="Q1348:Q1411" si="64">IF(M1348&gt;0,P1348*$Q$8,0)</f>
        <v>0</v>
      </c>
      <c r="R1348" s="335" t="str">
        <f>VLOOKUP(F1348,'3-Productie normen'!A:P,16,FALSE)</f>
        <v>nvt</v>
      </c>
      <c r="S1348" s="335"/>
      <c r="U1348" s="336">
        <f t="shared" ref="U1348:U1411" si="65">K1348*I1348</f>
        <v>0</v>
      </c>
      <c r="V1348" s="2"/>
      <c r="W1348" s="529"/>
    </row>
    <row r="1349" spans="1:23" ht="14.1" customHeight="1">
      <c r="A1349" s="75">
        <v>1349</v>
      </c>
      <c r="B1349" s="72" t="s">
        <v>43</v>
      </c>
      <c r="C1349" s="539" t="s">
        <v>136</v>
      </c>
      <c r="D1349" s="415" t="s">
        <v>1724</v>
      </c>
      <c r="E1349" s="72" t="s">
        <v>1274</v>
      </c>
      <c r="F1349" s="300" t="s">
        <v>111</v>
      </c>
      <c r="G1349" s="72"/>
      <c r="H1349" s="482" t="s">
        <v>197</v>
      </c>
      <c r="I1349" s="537">
        <v>3.3</v>
      </c>
      <c r="J1349" s="526"/>
      <c r="K1349" s="333">
        <f t="shared" si="63"/>
        <v>0</v>
      </c>
      <c r="L1349" s="534" t="s">
        <v>148</v>
      </c>
      <c r="M1349" s="540"/>
      <c r="N1349" s="247">
        <f>IF(L1349="nio",0,IF(L1349&gt;0,L1349*I1349/P1349,0))*VLOOKUP(B1349,'2-Kosten per locatie'!$A$14:$C$31,3,FALSE)</f>
        <v>0</v>
      </c>
      <c r="O1349" s="247">
        <f>IF(M1349&gt;0,M1349*I1349/Q1349,0)*VLOOKUP(B1349,'2-Kosten per locatie'!$A$14:$C$31,3,FALSE)</f>
        <v>0</v>
      </c>
      <c r="P1349" s="334">
        <f>IF(L1349="nio",0,IF(L1349&gt;0,VLOOKUP(F1349,'3-Productie normen'!A:O,VLOOKUP(L1349,'3-Productie normen'!$B$38:$C$48,2,FALSE),FALSE)))</f>
        <v>0</v>
      </c>
      <c r="Q1349" s="334">
        <f t="shared" si="64"/>
        <v>0</v>
      </c>
      <c r="R1349" s="335" t="str">
        <f>VLOOKUP(F1349,'3-Productie normen'!A:P,16,FALSE)</f>
        <v>nvt</v>
      </c>
      <c r="S1349" s="335"/>
      <c r="U1349" s="336">
        <f t="shared" si="65"/>
        <v>0</v>
      </c>
      <c r="V1349" s="2"/>
      <c r="W1349" s="529"/>
    </row>
    <row r="1350" spans="1:23" ht="14.1" customHeight="1">
      <c r="A1350" s="75">
        <v>1350</v>
      </c>
      <c r="B1350" s="72" t="s">
        <v>43</v>
      </c>
      <c r="C1350" s="539" t="s">
        <v>136</v>
      </c>
      <c r="D1350" s="415" t="s">
        <v>1725</v>
      </c>
      <c r="E1350" s="72" t="s">
        <v>198</v>
      </c>
      <c r="F1350" s="300" t="s">
        <v>111</v>
      </c>
      <c r="G1350" s="72"/>
      <c r="H1350" s="482" t="s">
        <v>197</v>
      </c>
      <c r="I1350" s="537">
        <v>21.3</v>
      </c>
      <c r="J1350" s="526"/>
      <c r="K1350" s="333">
        <f t="shared" si="63"/>
        <v>0</v>
      </c>
      <c r="L1350" s="534" t="s">
        <v>148</v>
      </c>
      <c r="M1350" s="540"/>
      <c r="N1350" s="247">
        <f>IF(L1350="nio",0,IF(L1350&gt;0,L1350*I1350/P1350,0))*VLOOKUP(B1350,'2-Kosten per locatie'!$A$14:$C$31,3,FALSE)</f>
        <v>0</v>
      </c>
      <c r="O1350" s="247">
        <f>IF(M1350&gt;0,M1350*I1350/Q1350,0)*VLOOKUP(B1350,'2-Kosten per locatie'!$A$14:$C$31,3,FALSE)</f>
        <v>0</v>
      </c>
      <c r="P1350" s="334">
        <f>IF(L1350="nio",0,IF(L1350&gt;0,VLOOKUP(F1350,'3-Productie normen'!A:O,VLOOKUP(L1350,'3-Productie normen'!$B$38:$C$48,2,FALSE),FALSE)))</f>
        <v>0</v>
      </c>
      <c r="Q1350" s="334">
        <f t="shared" si="64"/>
        <v>0</v>
      </c>
      <c r="R1350" s="335" t="str">
        <f>VLOOKUP(F1350,'3-Productie normen'!A:P,16,FALSE)</f>
        <v>nvt</v>
      </c>
      <c r="S1350" s="335"/>
      <c r="U1350" s="336">
        <f t="shared" si="65"/>
        <v>0</v>
      </c>
      <c r="V1350" s="2"/>
      <c r="W1350" s="529"/>
    </row>
    <row r="1351" spans="1:23" ht="14.1" customHeight="1">
      <c r="A1351" s="75">
        <v>1351</v>
      </c>
      <c r="B1351" s="72" t="s">
        <v>43</v>
      </c>
      <c r="C1351" s="539" t="s">
        <v>136</v>
      </c>
      <c r="D1351" s="415" t="s">
        <v>1726</v>
      </c>
      <c r="E1351" s="72" t="s">
        <v>1727</v>
      </c>
      <c r="F1351" s="300" t="s">
        <v>111</v>
      </c>
      <c r="G1351" s="72"/>
      <c r="H1351" s="482" t="s">
        <v>197</v>
      </c>
      <c r="I1351" s="537">
        <v>13.9</v>
      </c>
      <c r="J1351" s="526"/>
      <c r="K1351" s="333">
        <f t="shared" si="63"/>
        <v>0</v>
      </c>
      <c r="L1351" s="534" t="s">
        <v>148</v>
      </c>
      <c r="M1351" s="540"/>
      <c r="N1351" s="247">
        <f>IF(L1351="nio",0,IF(L1351&gt;0,L1351*I1351/P1351,0))*VLOOKUP(B1351,'2-Kosten per locatie'!$A$14:$C$31,3,FALSE)</f>
        <v>0</v>
      </c>
      <c r="O1351" s="247">
        <f>IF(M1351&gt;0,M1351*I1351/Q1351,0)*VLOOKUP(B1351,'2-Kosten per locatie'!$A$14:$C$31,3,FALSE)</f>
        <v>0</v>
      </c>
      <c r="P1351" s="334">
        <f>IF(L1351="nio",0,IF(L1351&gt;0,VLOOKUP(F1351,'3-Productie normen'!A:O,VLOOKUP(L1351,'3-Productie normen'!$B$38:$C$48,2,FALSE),FALSE)))</f>
        <v>0</v>
      </c>
      <c r="Q1351" s="334">
        <f t="shared" si="64"/>
        <v>0</v>
      </c>
      <c r="R1351" s="335" t="str">
        <f>VLOOKUP(F1351,'3-Productie normen'!A:P,16,FALSE)</f>
        <v>nvt</v>
      </c>
      <c r="S1351" s="335"/>
      <c r="U1351" s="336">
        <f t="shared" si="65"/>
        <v>0</v>
      </c>
      <c r="V1351" s="2"/>
      <c r="W1351" s="529"/>
    </row>
    <row r="1352" spans="1:23" ht="14.1" customHeight="1">
      <c r="A1352" s="75">
        <v>1352</v>
      </c>
      <c r="B1352" s="72" t="s">
        <v>43</v>
      </c>
      <c r="C1352" s="539" t="s">
        <v>136</v>
      </c>
      <c r="D1352" s="415" t="s">
        <v>1728</v>
      </c>
      <c r="E1352" s="72" t="s">
        <v>1654</v>
      </c>
      <c r="F1352" s="300" t="s">
        <v>111</v>
      </c>
      <c r="G1352" s="72" t="s">
        <v>1524</v>
      </c>
      <c r="H1352" s="482" t="s">
        <v>139</v>
      </c>
      <c r="I1352" s="537">
        <v>10.1</v>
      </c>
      <c r="J1352" s="526"/>
      <c r="K1352" s="333">
        <f t="shared" si="63"/>
        <v>0</v>
      </c>
      <c r="L1352" s="534" t="s">
        <v>148</v>
      </c>
      <c r="M1352" s="534"/>
      <c r="N1352" s="247">
        <f>IF(L1352="nio",0,IF(L1352&gt;0,L1352*I1352/P1352,0))*VLOOKUP(B1352,'2-Kosten per locatie'!$A$14:$C$31,3,FALSE)</f>
        <v>0</v>
      </c>
      <c r="O1352" s="247">
        <f>IF(M1352&gt;0,M1352*I1352/Q1352,0)*VLOOKUP(B1352,'2-Kosten per locatie'!$A$14:$C$31,3,FALSE)</f>
        <v>0</v>
      </c>
      <c r="P1352" s="334">
        <f>IF(L1352="nio",0,IF(L1352&gt;0,VLOOKUP(F1352,'3-Productie normen'!A:O,VLOOKUP(L1352,'3-Productie normen'!$B$38:$C$48,2,FALSE),FALSE)))</f>
        <v>0</v>
      </c>
      <c r="Q1352" s="334">
        <f t="shared" si="64"/>
        <v>0</v>
      </c>
      <c r="R1352" s="335" t="str">
        <f>VLOOKUP(F1352,'3-Productie normen'!A:P,16,FALSE)</f>
        <v>nvt</v>
      </c>
      <c r="S1352" s="335"/>
      <c r="U1352" s="336">
        <f t="shared" si="65"/>
        <v>0</v>
      </c>
      <c r="V1352" s="2"/>
      <c r="W1352" s="529"/>
    </row>
    <row r="1353" spans="1:23" ht="14.1" customHeight="1">
      <c r="A1353" s="75">
        <v>1353</v>
      </c>
      <c r="B1353" s="72" t="s">
        <v>43</v>
      </c>
      <c r="C1353" s="539" t="s">
        <v>136</v>
      </c>
      <c r="D1353" s="415" t="s">
        <v>1729</v>
      </c>
      <c r="E1353" s="72" t="s">
        <v>1730</v>
      </c>
      <c r="F1353" s="300" t="s">
        <v>111</v>
      </c>
      <c r="G1353" s="72"/>
      <c r="H1353" s="482" t="s">
        <v>197</v>
      </c>
      <c r="I1353" s="537">
        <v>4</v>
      </c>
      <c r="J1353" s="526"/>
      <c r="K1353" s="333">
        <f t="shared" si="63"/>
        <v>0</v>
      </c>
      <c r="L1353" s="534" t="s">
        <v>148</v>
      </c>
      <c r="M1353" s="534"/>
      <c r="N1353" s="247">
        <f>IF(L1353="nio",0,IF(L1353&gt;0,L1353*I1353/P1353,0))*VLOOKUP(B1353,'2-Kosten per locatie'!$A$14:$C$31,3,FALSE)</f>
        <v>0</v>
      </c>
      <c r="O1353" s="247">
        <f>IF(M1353&gt;0,M1353*I1353/Q1353,0)*VLOOKUP(B1353,'2-Kosten per locatie'!$A$14:$C$31,3,FALSE)</f>
        <v>0</v>
      </c>
      <c r="P1353" s="334">
        <f>IF(L1353="nio",0,IF(L1353&gt;0,VLOOKUP(F1353,'3-Productie normen'!A:O,VLOOKUP(L1353,'3-Productie normen'!$B$38:$C$48,2,FALSE),FALSE)))</f>
        <v>0</v>
      </c>
      <c r="Q1353" s="334">
        <f t="shared" si="64"/>
        <v>0</v>
      </c>
      <c r="R1353" s="335" t="str">
        <f>VLOOKUP(F1353,'3-Productie normen'!A:P,16,FALSE)</f>
        <v>nvt</v>
      </c>
      <c r="S1353" s="335"/>
      <c r="U1353" s="336">
        <f t="shared" si="65"/>
        <v>0</v>
      </c>
      <c r="V1353" s="2"/>
      <c r="W1353" s="529"/>
    </row>
    <row r="1354" spans="1:23" ht="14.1" customHeight="1">
      <c r="A1354" s="75">
        <v>1354</v>
      </c>
      <c r="B1354" s="72" t="s">
        <v>43</v>
      </c>
      <c r="C1354" s="539" t="s">
        <v>136</v>
      </c>
      <c r="D1354" s="415" t="s">
        <v>1731</v>
      </c>
      <c r="E1354" s="72" t="s">
        <v>1274</v>
      </c>
      <c r="F1354" s="300" t="s">
        <v>111</v>
      </c>
      <c r="G1354" s="72"/>
      <c r="H1354" s="482" t="s">
        <v>197</v>
      </c>
      <c r="I1354" s="537">
        <v>2.6</v>
      </c>
      <c r="J1354" s="526"/>
      <c r="K1354" s="333">
        <f t="shared" si="63"/>
        <v>0</v>
      </c>
      <c r="L1354" s="534" t="s">
        <v>148</v>
      </c>
      <c r="M1354" s="540"/>
      <c r="N1354" s="247">
        <f>IF(L1354="nio",0,IF(L1354&gt;0,L1354*I1354/P1354,0))*VLOOKUP(B1354,'2-Kosten per locatie'!$A$14:$C$31,3,FALSE)</f>
        <v>0</v>
      </c>
      <c r="O1354" s="247">
        <f>IF(M1354&gt;0,M1354*I1354/Q1354,0)*VLOOKUP(B1354,'2-Kosten per locatie'!$A$14:$C$31,3,FALSE)</f>
        <v>0</v>
      </c>
      <c r="P1354" s="334">
        <f>IF(L1354="nio",0,IF(L1354&gt;0,VLOOKUP(F1354,'3-Productie normen'!A:O,VLOOKUP(L1354,'3-Productie normen'!$B$38:$C$48,2,FALSE),FALSE)))</f>
        <v>0</v>
      </c>
      <c r="Q1354" s="334">
        <f t="shared" si="64"/>
        <v>0</v>
      </c>
      <c r="R1354" s="335" t="str">
        <f>VLOOKUP(F1354,'3-Productie normen'!A:P,16,FALSE)</f>
        <v>nvt</v>
      </c>
      <c r="S1354" s="335"/>
      <c r="U1354" s="336">
        <f t="shared" si="65"/>
        <v>0</v>
      </c>
      <c r="V1354" s="2"/>
      <c r="W1354" s="529"/>
    </row>
    <row r="1355" spans="1:23" ht="14.1" customHeight="1">
      <c r="A1355" s="75">
        <v>1355</v>
      </c>
      <c r="B1355" s="72" t="s">
        <v>43</v>
      </c>
      <c r="C1355" s="539" t="s">
        <v>136</v>
      </c>
      <c r="D1355" s="415" t="s">
        <v>1732</v>
      </c>
      <c r="E1355" s="72" t="s">
        <v>1259</v>
      </c>
      <c r="F1355" s="300" t="s">
        <v>111</v>
      </c>
      <c r="G1355" s="72" t="s">
        <v>187</v>
      </c>
      <c r="H1355" s="482" t="s">
        <v>197</v>
      </c>
      <c r="I1355" s="537">
        <v>3.5</v>
      </c>
      <c r="J1355" s="526"/>
      <c r="K1355" s="333">
        <f t="shared" si="63"/>
        <v>0</v>
      </c>
      <c r="L1355" s="534" t="s">
        <v>148</v>
      </c>
      <c r="M1355" s="540"/>
      <c r="N1355" s="247">
        <f>IF(L1355="nio",0,IF(L1355&gt;0,L1355*I1355/P1355,0))*VLOOKUP(B1355,'2-Kosten per locatie'!$A$14:$C$31,3,FALSE)</f>
        <v>0</v>
      </c>
      <c r="O1355" s="247">
        <f>IF(M1355&gt;0,M1355*I1355/Q1355,0)*VLOOKUP(B1355,'2-Kosten per locatie'!$A$14:$C$31,3,FALSE)</f>
        <v>0</v>
      </c>
      <c r="P1355" s="334">
        <f>IF(L1355="nio",0,IF(L1355&gt;0,VLOOKUP(F1355,'3-Productie normen'!A:O,VLOOKUP(L1355,'3-Productie normen'!$B$38:$C$48,2,FALSE),FALSE)))</f>
        <v>0</v>
      </c>
      <c r="Q1355" s="334">
        <f t="shared" si="64"/>
        <v>0</v>
      </c>
      <c r="R1355" s="335" t="str">
        <f>VLOOKUP(F1355,'3-Productie normen'!A:P,16,FALSE)</f>
        <v>nvt</v>
      </c>
      <c r="S1355" s="335"/>
      <c r="U1355" s="336">
        <f t="shared" si="65"/>
        <v>0</v>
      </c>
      <c r="V1355" s="2"/>
      <c r="W1355" s="529"/>
    </row>
    <row r="1356" spans="1:23" ht="14.1" customHeight="1">
      <c r="A1356" s="75">
        <v>1356</v>
      </c>
      <c r="B1356" s="72" t="s">
        <v>43</v>
      </c>
      <c r="C1356" s="539" t="s">
        <v>136</v>
      </c>
      <c r="D1356" s="415" t="s">
        <v>1733</v>
      </c>
      <c r="E1356" s="72" t="s">
        <v>1734</v>
      </c>
      <c r="F1356" s="300" t="s">
        <v>111</v>
      </c>
      <c r="G1356" s="72" t="s">
        <v>187</v>
      </c>
      <c r="H1356" s="482" t="s">
        <v>197</v>
      </c>
      <c r="I1356" s="537">
        <v>38.200000000000003</v>
      </c>
      <c r="J1356" s="526"/>
      <c r="K1356" s="333">
        <f t="shared" si="63"/>
        <v>0</v>
      </c>
      <c r="L1356" s="534" t="s">
        <v>148</v>
      </c>
      <c r="M1356" s="540"/>
      <c r="N1356" s="247">
        <f>IF(L1356="nio",0,IF(L1356&gt;0,L1356*I1356/P1356,0))*VLOOKUP(B1356,'2-Kosten per locatie'!$A$14:$C$31,3,FALSE)</f>
        <v>0</v>
      </c>
      <c r="O1356" s="247">
        <f>IF(M1356&gt;0,M1356*I1356/Q1356,0)*VLOOKUP(B1356,'2-Kosten per locatie'!$A$14:$C$31,3,FALSE)</f>
        <v>0</v>
      </c>
      <c r="P1356" s="334">
        <f>IF(L1356="nio",0,IF(L1356&gt;0,VLOOKUP(F1356,'3-Productie normen'!A:O,VLOOKUP(L1356,'3-Productie normen'!$B$38:$C$48,2,FALSE),FALSE)))</f>
        <v>0</v>
      </c>
      <c r="Q1356" s="334">
        <f t="shared" si="64"/>
        <v>0</v>
      </c>
      <c r="R1356" s="335" t="str">
        <f>VLOOKUP(F1356,'3-Productie normen'!A:P,16,FALSE)</f>
        <v>nvt</v>
      </c>
      <c r="S1356" s="335"/>
      <c r="U1356" s="336">
        <f t="shared" si="65"/>
        <v>0</v>
      </c>
      <c r="V1356" s="2"/>
      <c r="W1356" s="529"/>
    </row>
    <row r="1357" spans="1:23" ht="14.1" customHeight="1">
      <c r="A1357" s="75">
        <v>1357</v>
      </c>
      <c r="B1357" s="72" t="s">
        <v>43</v>
      </c>
      <c r="C1357" s="539" t="s">
        <v>136</v>
      </c>
      <c r="D1357" s="415" t="s">
        <v>1735</v>
      </c>
      <c r="E1357" s="72" t="s">
        <v>1736</v>
      </c>
      <c r="F1357" s="300" t="s">
        <v>111</v>
      </c>
      <c r="G1357" s="72"/>
      <c r="H1357" s="482" t="s">
        <v>197</v>
      </c>
      <c r="I1357" s="537">
        <v>25.3</v>
      </c>
      <c r="J1357" s="526"/>
      <c r="K1357" s="333">
        <f t="shared" si="63"/>
        <v>0</v>
      </c>
      <c r="L1357" s="534" t="s">
        <v>148</v>
      </c>
      <c r="M1357" s="540"/>
      <c r="N1357" s="247">
        <f>IF(L1357="nio",0,IF(L1357&gt;0,L1357*I1357/P1357,0))*VLOOKUP(B1357,'2-Kosten per locatie'!$A$14:$C$31,3,FALSE)</f>
        <v>0</v>
      </c>
      <c r="O1357" s="247">
        <f>IF(M1357&gt;0,M1357*I1357/Q1357,0)*VLOOKUP(B1357,'2-Kosten per locatie'!$A$14:$C$31,3,FALSE)</f>
        <v>0</v>
      </c>
      <c r="P1357" s="334">
        <f>IF(L1357="nio",0,IF(L1357&gt;0,VLOOKUP(F1357,'3-Productie normen'!A:O,VLOOKUP(L1357,'3-Productie normen'!$B$38:$C$48,2,FALSE),FALSE)))</f>
        <v>0</v>
      </c>
      <c r="Q1357" s="334">
        <f t="shared" si="64"/>
        <v>0</v>
      </c>
      <c r="R1357" s="335" t="str">
        <f>VLOOKUP(F1357,'3-Productie normen'!A:P,16,FALSE)</f>
        <v>nvt</v>
      </c>
      <c r="S1357" s="335"/>
      <c r="U1357" s="336">
        <f t="shared" si="65"/>
        <v>0</v>
      </c>
      <c r="V1357" s="2"/>
      <c r="W1357" s="529"/>
    </row>
    <row r="1358" spans="1:23" ht="14.1" customHeight="1">
      <c r="A1358" s="75">
        <v>1358</v>
      </c>
      <c r="B1358" s="72" t="s">
        <v>43</v>
      </c>
      <c r="C1358" s="539" t="s">
        <v>136</v>
      </c>
      <c r="D1358" s="415" t="s">
        <v>1737</v>
      </c>
      <c r="E1358" s="72" t="s">
        <v>1738</v>
      </c>
      <c r="F1358" s="300" t="s">
        <v>111</v>
      </c>
      <c r="G1358" s="72"/>
      <c r="H1358" s="482" t="s">
        <v>197</v>
      </c>
      <c r="I1358" s="537">
        <v>3.5</v>
      </c>
      <c r="J1358" s="526"/>
      <c r="K1358" s="333">
        <f t="shared" si="63"/>
        <v>0</v>
      </c>
      <c r="L1358" s="534" t="s">
        <v>148</v>
      </c>
      <c r="M1358" s="540"/>
      <c r="N1358" s="247">
        <f>IF(L1358="nio",0,IF(L1358&gt;0,L1358*I1358/P1358,0))*VLOOKUP(B1358,'2-Kosten per locatie'!$A$14:$C$31,3,FALSE)</f>
        <v>0</v>
      </c>
      <c r="O1358" s="247">
        <f>IF(M1358&gt;0,M1358*I1358/Q1358,0)*VLOOKUP(B1358,'2-Kosten per locatie'!$A$14:$C$31,3,FALSE)</f>
        <v>0</v>
      </c>
      <c r="P1358" s="334">
        <f>IF(L1358="nio",0,IF(L1358&gt;0,VLOOKUP(F1358,'3-Productie normen'!A:O,VLOOKUP(L1358,'3-Productie normen'!$B$38:$C$48,2,FALSE),FALSE)))</f>
        <v>0</v>
      </c>
      <c r="Q1358" s="334">
        <f t="shared" si="64"/>
        <v>0</v>
      </c>
      <c r="R1358" s="335" t="str">
        <f>VLOOKUP(F1358,'3-Productie normen'!A:P,16,FALSE)</f>
        <v>nvt</v>
      </c>
      <c r="S1358" s="335"/>
      <c r="U1358" s="336">
        <f t="shared" si="65"/>
        <v>0</v>
      </c>
      <c r="V1358" s="2"/>
      <c r="W1358" s="529"/>
    </row>
    <row r="1359" spans="1:23" ht="14.1" customHeight="1">
      <c r="A1359" s="75">
        <v>1359</v>
      </c>
      <c r="B1359" s="72" t="s">
        <v>43</v>
      </c>
      <c r="C1359" s="539" t="s">
        <v>136</v>
      </c>
      <c r="D1359" s="415" t="s">
        <v>1739</v>
      </c>
      <c r="E1359" s="72" t="s">
        <v>1736</v>
      </c>
      <c r="F1359" s="300" t="s">
        <v>111</v>
      </c>
      <c r="G1359" s="72"/>
      <c r="H1359" s="482" t="s">
        <v>197</v>
      </c>
      <c r="I1359" s="537">
        <v>21.8</v>
      </c>
      <c r="J1359" s="526"/>
      <c r="K1359" s="333">
        <f t="shared" si="63"/>
        <v>0</v>
      </c>
      <c r="L1359" s="534" t="s">
        <v>148</v>
      </c>
      <c r="M1359" s="540"/>
      <c r="N1359" s="247">
        <f>IF(L1359="nio",0,IF(L1359&gt;0,L1359*I1359/P1359,0))*VLOOKUP(B1359,'2-Kosten per locatie'!$A$14:$C$31,3,FALSE)</f>
        <v>0</v>
      </c>
      <c r="O1359" s="247">
        <f>IF(M1359&gt;0,M1359*I1359/Q1359,0)*VLOOKUP(B1359,'2-Kosten per locatie'!$A$14:$C$31,3,FALSE)</f>
        <v>0</v>
      </c>
      <c r="P1359" s="334">
        <f>IF(L1359="nio",0,IF(L1359&gt;0,VLOOKUP(F1359,'3-Productie normen'!A:O,VLOOKUP(L1359,'3-Productie normen'!$B$38:$C$48,2,FALSE),FALSE)))</f>
        <v>0</v>
      </c>
      <c r="Q1359" s="334">
        <f t="shared" si="64"/>
        <v>0</v>
      </c>
      <c r="R1359" s="335" t="str">
        <f>VLOOKUP(F1359,'3-Productie normen'!A:P,16,FALSE)</f>
        <v>nvt</v>
      </c>
      <c r="S1359" s="335"/>
      <c r="U1359" s="336">
        <f t="shared" si="65"/>
        <v>0</v>
      </c>
      <c r="V1359" s="2"/>
      <c r="W1359" s="529"/>
    </row>
    <row r="1360" spans="1:23" ht="14.1" customHeight="1">
      <c r="A1360" s="75">
        <v>1360</v>
      </c>
      <c r="B1360" s="72" t="s">
        <v>43</v>
      </c>
      <c r="C1360" s="539" t="s">
        <v>136</v>
      </c>
      <c r="D1360" s="415" t="s">
        <v>1740</v>
      </c>
      <c r="E1360" s="72" t="s">
        <v>1738</v>
      </c>
      <c r="F1360" s="300" t="s">
        <v>111</v>
      </c>
      <c r="G1360" s="72"/>
      <c r="H1360" s="482" t="s">
        <v>197</v>
      </c>
      <c r="I1360" s="537">
        <v>3.5</v>
      </c>
      <c r="J1360" s="526"/>
      <c r="K1360" s="333">
        <f t="shared" si="63"/>
        <v>0</v>
      </c>
      <c r="L1360" s="534" t="s">
        <v>148</v>
      </c>
      <c r="M1360" s="540"/>
      <c r="N1360" s="247">
        <f>IF(L1360="nio",0,IF(L1360&gt;0,L1360*I1360/P1360,0))*VLOOKUP(B1360,'2-Kosten per locatie'!$A$14:$C$31,3,FALSE)</f>
        <v>0</v>
      </c>
      <c r="O1360" s="247">
        <f>IF(M1360&gt;0,M1360*I1360/Q1360,0)*VLOOKUP(B1360,'2-Kosten per locatie'!$A$14:$C$31,3,FALSE)</f>
        <v>0</v>
      </c>
      <c r="P1360" s="334">
        <f>IF(L1360="nio",0,IF(L1360&gt;0,VLOOKUP(F1360,'3-Productie normen'!A:O,VLOOKUP(L1360,'3-Productie normen'!$B$38:$C$48,2,FALSE),FALSE)))</f>
        <v>0</v>
      </c>
      <c r="Q1360" s="334">
        <f t="shared" si="64"/>
        <v>0</v>
      </c>
      <c r="R1360" s="335" t="str">
        <f>VLOOKUP(F1360,'3-Productie normen'!A:P,16,FALSE)</f>
        <v>nvt</v>
      </c>
      <c r="S1360" s="335"/>
      <c r="U1360" s="336">
        <f t="shared" si="65"/>
        <v>0</v>
      </c>
      <c r="V1360" s="2"/>
      <c r="W1360" s="529"/>
    </row>
    <row r="1361" spans="1:23" ht="14.1" customHeight="1">
      <c r="A1361" s="75">
        <v>1361</v>
      </c>
      <c r="B1361" s="72" t="s">
        <v>43</v>
      </c>
      <c r="C1361" s="539" t="s">
        <v>136</v>
      </c>
      <c r="D1361" s="415" t="s">
        <v>1741</v>
      </c>
      <c r="E1361" s="72" t="s">
        <v>1736</v>
      </c>
      <c r="F1361" s="300" t="s">
        <v>111</v>
      </c>
      <c r="G1361" s="72"/>
      <c r="H1361" s="482" t="s">
        <v>197</v>
      </c>
      <c r="I1361" s="537">
        <v>22.5</v>
      </c>
      <c r="J1361" s="526"/>
      <c r="K1361" s="333">
        <f t="shared" si="63"/>
        <v>0</v>
      </c>
      <c r="L1361" s="534" t="s">
        <v>148</v>
      </c>
      <c r="M1361" s="540"/>
      <c r="N1361" s="247">
        <f>IF(L1361="nio",0,IF(L1361&gt;0,L1361*I1361/P1361,0))*VLOOKUP(B1361,'2-Kosten per locatie'!$A$14:$C$31,3,FALSE)</f>
        <v>0</v>
      </c>
      <c r="O1361" s="247">
        <f>IF(M1361&gt;0,M1361*I1361/Q1361,0)*VLOOKUP(B1361,'2-Kosten per locatie'!$A$14:$C$31,3,FALSE)</f>
        <v>0</v>
      </c>
      <c r="P1361" s="334">
        <f>IF(L1361="nio",0,IF(L1361&gt;0,VLOOKUP(F1361,'3-Productie normen'!A:O,VLOOKUP(L1361,'3-Productie normen'!$B$38:$C$48,2,FALSE),FALSE)))</f>
        <v>0</v>
      </c>
      <c r="Q1361" s="334">
        <f t="shared" si="64"/>
        <v>0</v>
      </c>
      <c r="R1361" s="335" t="str">
        <f>VLOOKUP(F1361,'3-Productie normen'!A:P,16,FALSE)</f>
        <v>nvt</v>
      </c>
      <c r="S1361" s="335"/>
      <c r="U1361" s="336">
        <f t="shared" si="65"/>
        <v>0</v>
      </c>
      <c r="V1361" s="2"/>
      <c r="W1361" s="529"/>
    </row>
    <row r="1362" spans="1:23" ht="14.1" customHeight="1">
      <c r="A1362" s="75">
        <v>1362</v>
      </c>
      <c r="B1362" s="72" t="s">
        <v>43</v>
      </c>
      <c r="C1362" s="539" t="s">
        <v>136</v>
      </c>
      <c r="D1362" s="415" t="s">
        <v>1742</v>
      </c>
      <c r="E1362" s="72" t="s">
        <v>1738</v>
      </c>
      <c r="F1362" s="300" t="s">
        <v>111</v>
      </c>
      <c r="G1362" s="72"/>
      <c r="H1362" s="482" t="s">
        <v>197</v>
      </c>
      <c r="I1362" s="537">
        <v>3.3</v>
      </c>
      <c r="J1362" s="526"/>
      <c r="K1362" s="333">
        <f t="shared" si="63"/>
        <v>0</v>
      </c>
      <c r="L1362" s="534" t="s">
        <v>148</v>
      </c>
      <c r="M1362" s="540"/>
      <c r="N1362" s="247">
        <f>IF(L1362="nio",0,IF(L1362&gt;0,L1362*I1362/P1362,0))*VLOOKUP(B1362,'2-Kosten per locatie'!$A$14:$C$31,3,FALSE)</f>
        <v>0</v>
      </c>
      <c r="O1362" s="247">
        <f>IF(M1362&gt;0,M1362*I1362/Q1362,0)*VLOOKUP(B1362,'2-Kosten per locatie'!$A$14:$C$31,3,FALSE)</f>
        <v>0</v>
      </c>
      <c r="P1362" s="334">
        <f>IF(L1362="nio",0,IF(L1362&gt;0,VLOOKUP(F1362,'3-Productie normen'!A:O,VLOOKUP(L1362,'3-Productie normen'!$B$38:$C$48,2,FALSE),FALSE)))</f>
        <v>0</v>
      </c>
      <c r="Q1362" s="334">
        <f t="shared" si="64"/>
        <v>0</v>
      </c>
      <c r="R1362" s="335" t="str">
        <f>VLOOKUP(F1362,'3-Productie normen'!A:P,16,FALSE)</f>
        <v>nvt</v>
      </c>
      <c r="S1362" s="335"/>
      <c r="U1362" s="336">
        <f t="shared" si="65"/>
        <v>0</v>
      </c>
      <c r="V1362" s="2"/>
      <c r="W1362" s="529"/>
    </row>
    <row r="1363" spans="1:23" ht="14.1" customHeight="1">
      <c r="A1363" s="75">
        <v>1363</v>
      </c>
      <c r="B1363" s="72" t="s">
        <v>43</v>
      </c>
      <c r="C1363" s="539" t="s">
        <v>136</v>
      </c>
      <c r="D1363" s="415" t="s">
        <v>1743</v>
      </c>
      <c r="E1363" s="72" t="s">
        <v>1274</v>
      </c>
      <c r="F1363" s="300" t="s">
        <v>111</v>
      </c>
      <c r="G1363" s="72" t="s">
        <v>187</v>
      </c>
      <c r="H1363" s="482" t="s">
        <v>197</v>
      </c>
      <c r="I1363" s="537">
        <v>5.9</v>
      </c>
      <c r="J1363" s="526"/>
      <c r="K1363" s="333">
        <f t="shared" si="63"/>
        <v>0</v>
      </c>
      <c r="L1363" s="534" t="s">
        <v>148</v>
      </c>
      <c r="M1363" s="540"/>
      <c r="N1363" s="247">
        <f>IF(L1363="nio",0,IF(L1363&gt;0,L1363*I1363/P1363,0))*VLOOKUP(B1363,'2-Kosten per locatie'!$A$14:$C$31,3,FALSE)</f>
        <v>0</v>
      </c>
      <c r="O1363" s="247">
        <f>IF(M1363&gt;0,M1363*I1363/Q1363,0)*VLOOKUP(B1363,'2-Kosten per locatie'!$A$14:$C$31,3,FALSE)</f>
        <v>0</v>
      </c>
      <c r="P1363" s="334">
        <f>IF(L1363="nio",0,IF(L1363&gt;0,VLOOKUP(F1363,'3-Productie normen'!A:O,VLOOKUP(L1363,'3-Productie normen'!$B$38:$C$48,2,FALSE),FALSE)))</f>
        <v>0</v>
      </c>
      <c r="Q1363" s="334">
        <f t="shared" si="64"/>
        <v>0</v>
      </c>
      <c r="R1363" s="335" t="str">
        <f>VLOOKUP(F1363,'3-Productie normen'!A:P,16,FALSE)</f>
        <v>nvt</v>
      </c>
      <c r="S1363" s="335"/>
      <c r="U1363" s="336">
        <f t="shared" si="65"/>
        <v>0</v>
      </c>
      <c r="V1363" s="2"/>
      <c r="W1363" s="529"/>
    </row>
    <row r="1364" spans="1:23" ht="14.1" customHeight="1">
      <c r="A1364" s="75">
        <v>1364</v>
      </c>
      <c r="B1364" s="72" t="s">
        <v>43</v>
      </c>
      <c r="C1364" s="539" t="s">
        <v>136</v>
      </c>
      <c r="D1364" s="415" t="s">
        <v>1744</v>
      </c>
      <c r="E1364" s="72" t="s">
        <v>1274</v>
      </c>
      <c r="F1364" s="300" t="s">
        <v>111</v>
      </c>
      <c r="G1364" s="72" t="s">
        <v>187</v>
      </c>
      <c r="H1364" s="482" t="s">
        <v>197</v>
      </c>
      <c r="I1364" s="537">
        <v>2.9</v>
      </c>
      <c r="J1364" s="526"/>
      <c r="K1364" s="333">
        <f t="shared" si="63"/>
        <v>0</v>
      </c>
      <c r="L1364" s="534" t="s">
        <v>148</v>
      </c>
      <c r="M1364" s="540"/>
      <c r="N1364" s="247">
        <f>IF(L1364="nio",0,IF(L1364&gt;0,L1364*I1364/P1364,0))*VLOOKUP(B1364,'2-Kosten per locatie'!$A$14:$C$31,3,FALSE)</f>
        <v>0</v>
      </c>
      <c r="O1364" s="247">
        <f>IF(M1364&gt;0,M1364*I1364/Q1364,0)*VLOOKUP(B1364,'2-Kosten per locatie'!$A$14:$C$31,3,FALSE)</f>
        <v>0</v>
      </c>
      <c r="P1364" s="334">
        <f>IF(L1364="nio",0,IF(L1364&gt;0,VLOOKUP(F1364,'3-Productie normen'!A:O,VLOOKUP(L1364,'3-Productie normen'!$B$38:$C$48,2,FALSE),FALSE)))</f>
        <v>0</v>
      </c>
      <c r="Q1364" s="334">
        <f t="shared" si="64"/>
        <v>0</v>
      </c>
      <c r="R1364" s="335" t="str">
        <f>VLOOKUP(F1364,'3-Productie normen'!A:P,16,FALSE)</f>
        <v>nvt</v>
      </c>
      <c r="S1364" s="335"/>
      <c r="U1364" s="336">
        <f t="shared" si="65"/>
        <v>0</v>
      </c>
      <c r="V1364" s="2"/>
      <c r="W1364" s="529"/>
    </row>
    <row r="1365" spans="1:23" ht="14.1" customHeight="1">
      <c r="A1365" s="75">
        <v>1365</v>
      </c>
      <c r="B1365" s="72" t="s">
        <v>43</v>
      </c>
      <c r="C1365" s="539" t="s">
        <v>267</v>
      </c>
      <c r="D1365" s="415" t="s">
        <v>1745</v>
      </c>
      <c r="E1365" s="72" t="s">
        <v>1746</v>
      </c>
      <c r="F1365" s="72" t="s">
        <v>98</v>
      </c>
      <c r="G1365" s="72" t="s">
        <v>187</v>
      </c>
      <c r="H1365" s="482" t="s">
        <v>197</v>
      </c>
      <c r="I1365" s="537">
        <v>158.9</v>
      </c>
      <c r="J1365" s="526"/>
      <c r="K1365" s="333">
        <f t="shared" si="63"/>
        <v>4</v>
      </c>
      <c r="L1365" s="534">
        <v>4</v>
      </c>
      <c r="M1365" s="540"/>
      <c r="N1365" s="247" t="e">
        <f>IF(L1365="nio",0,IF(L1365&gt;0,L1365*I1365/P1365,0))*VLOOKUP(B1365,'2-Kosten per locatie'!$A$14:$C$31,3,FALSE)</f>
        <v>#DIV/0!</v>
      </c>
      <c r="O1365" s="247">
        <f>IF(M1365&gt;0,M1365*I1365/Q1365,0)*VLOOKUP(B1365,'2-Kosten per locatie'!$A$14:$C$31,3,FALSE)</f>
        <v>0</v>
      </c>
      <c r="P1365" s="334">
        <f>IF(L1365="nio",0,IF(L1365&gt;0,VLOOKUP(F1365,'3-Productie normen'!A:O,VLOOKUP(L1365,'3-Productie normen'!$B$38:$C$48,2,FALSE),FALSE)))</f>
        <v>0</v>
      </c>
      <c r="Q1365" s="334">
        <f t="shared" si="64"/>
        <v>0</v>
      </c>
      <c r="R1365" s="335" t="str">
        <f>VLOOKUP(F1365,'3-Productie normen'!A:P,16,FALSE)</f>
        <v>V</v>
      </c>
      <c r="S1365" s="335"/>
      <c r="U1365" s="336">
        <f t="shared" si="65"/>
        <v>635.6</v>
      </c>
      <c r="V1365" s="2"/>
      <c r="W1365" s="529"/>
    </row>
    <row r="1366" spans="1:23" ht="14.1" customHeight="1">
      <c r="A1366" s="75">
        <v>1366</v>
      </c>
      <c r="B1366" s="72" t="s">
        <v>43</v>
      </c>
      <c r="C1366" s="539" t="s">
        <v>267</v>
      </c>
      <c r="D1366" s="415" t="s">
        <v>1747</v>
      </c>
      <c r="E1366" s="72" t="s">
        <v>689</v>
      </c>
      <c r="F1366" s="300" t="s">
        <v>111</v>
      </c>
      <c r="G1366" s="72"/>
      <c r="H1366" s="482" t="s">
        <v>197</v>
      </c>
      <c r="I1366" s="537">
        <v>0.6</v>
      </c>
      <c r="J1366" s="526"/>
      <c r="K1366" s="333">
        <f t="shared" si="63"/>
        <v>0</v>
      </c>
      <c r="L1366" s="534" t="s">
        <v>148</v>
      </c>
      <c r="M1366" s="540"/>
      <c r="N1366" s="247">
        <f>IF(L1366="nio",0,IF(L1366&gt;0,L1366*I1366/P1366,0))*VLOOKUP(B1366,'2-Kosten per locatie'!$A$14:$C$31,3,FALSE)</f>
        <v>0</v>
      </c>
      <c r="O1366" s="247">
        <f>IF(M1366&gt;0,M1366*I1366/Q1366,0)*VLOOKUP(B1366,'2-Kosten per locatie'!$A$14:$C$31,3,FALSE)</f>
        <v>0</v>
      </c>
      <c r="P1366" s="334">
        <f>IF(L1366="nio",0,IF(L1366&gt;0,VLOOKUP(F1366,'3-Productie normen'!A:O,VLOOKUP(L1366,'3-Productie normen'!$B$38:$C$48,2,FALSE),FALSE)))</f>
        <v>0</v>
      </c>
      <c r="Q1366" s="334">
        <f t="shared" si="64"/>
        <v>0</v>
      </c>
      <c r="R1366" s="335" t="str">
        <f>VLOOKUP(F1366,'3-Productie normen'!A:P,16,FALSE)</f>
        <v>nvt</v>
      </c>
      <c r="S1366" s="335"/>
      <c r="U1366" s="336">
        <f t="shared" si="65"/>
        <v>0</v>
      </c>
      <c r="V1366" s="2"/>
      <c r="W1366" s="529"/>
    </row>
    <row r="1367" spans="1:23" ht="14.1" customHeight="1">
      <c r="A1367" s="75">
        <v>1367</v>
      </c>
      <c r="B1367" s="72" t="s">
        <v>43</v>
      </c>
      <c r="C1367" s="539" t="s">
        <v>267</v>
      </c>
      <c r="D1367" s="415" t="s">
        <v>1748</v>
      </c>
      <c r="E1367" s="72" t="s">
        <v>1645</v>
      </c>
      <c r="F1367" s="72" t="s">
        <v>98</v>
      </c>
      <c r="G1367" s="72"/>
      <c r="H1367" s="482" t="s">
        <v>197</v>
      </c>
      <c r="I1367" s="537">
        <v>8.1999999999999993</v>
      </c>
      <c r="J1367" s="526"/>
      <c r="K1367" s="333">
        <f t="shared" si="63"/>
        <v>4</v>
      </c>
      <c r="L1367" s="534">
        <v>4</v>
      </c>
      <c r="M1367" s="540"/>
      <c r="N1367" s="247" t="e">
        <f>IF(L1367="nio",0,IF(L1367&gt;0,L1367*I1367/P1367,0))*VLOOKUP(B1367,'2-Kosten per locatie'!$A$14:$C$31,3,FALSE)</f>
        <v>#DIV/0!</v>
      </c>
      <c r="O1367" s="247">
        <f>IF(M1367&gt;0,M1367*I1367/Q1367,0)*VLOOKUP(B1367,'2-Kosten per locatie'!$A$14:$C$31,3,FALSE)</f>
        <v>0</v>
      </c>
      <c r="P1367" s="334">
        <f>IF(L1367="nio",0,IF(L1367&gt;0,VLOOKUP(F1367,'3-Productie normen'!A:O,VLOOKUP(L1367,'3-Productie normen'!$B$38:$C$48,2,FALSE),FALSE)))</f>
        <v>0</v>
      </c>
      <c r="Q1367" s="334">
        <f t="shared" si="64"/>
        <v>0</v>
      </c>
      <c r="R1367" s="335" t="str">
        <f>VLOOKUP(F1367,'3-Productie normen'!A:P,16,FALSE)</f>
        <v>V</v>
      </c>
      <c r="S1367" s="335"/>
      <c r="U1367" s="336">
        <f t="shared" si="65"/>
        <v>32.799999999999997</v>
      </c>
      <c r="V1367" s="2"/>
      <c r="W1367" s="529"/>
    </row>
    <row r="1368" spans="1:23" ht="14.1" customHeight="1">
      <c r="A1368" s="75">
        <v>1368</v>
      </c>
      <c r="B1368" s="72" t="s">
        <v>43</v>
      </c>
      <c r="C1368" s="539" t="s">
        <v>267</v>
      </c>
      <c r="D1368" s="415" t="s">
        <v>1749</v>
      </c>
      <c r="E1368" s="72" t="s">
        <v>1746</v>
      </c>
      <c r="F1368" s="72" t="s">
        <v>98</v>
      </c>
      <c r="G1368" s="72" t="s">
        <v>187</v>
      </c>
      <c r="H1368" s="482" t="s">
        <v>197</v>
      </c>
      <c r="I1368" s="537">
        <v>159.1</v>
      </c>
      <c r="J1368" s="526"/>
      <c r="K1368" s="333">
        <f t="shared" si="63"/>
        <v>4</v>
      </c>
      <c r="L1368" s="534">
        <v>4</v>
      </c>
      <c r="M1368" s="540"/>
      <c r="N1368" s="247" t="e">
        <f>IF(L1368="nio",0,IF(L1368&gt;0,L1368*I1368/P1368,0))*VLOOKUP(B1368,'2-Kosten per locatie'!$A$14:$C$31,3,FALSE)</f>
        <v>#DIV/0!</v>
      </c>
      <c r="O1368" s="247">
        <f>IF(M1368&gt;0,M1368*I1368/Q1368,0)*VLOOKUP(B1368,'2-Kosten per locatie'!$A$14:$C$31,3,FALSE)</f>
        <v>0</v>
      </c>
      <c r="P1368" s="334">
        <f>IF(L1368="nio",0,IF(L1368&gt;0,VLOOKUP(F1368,'3-Productie normen'!A:O,VLOOKUP(L1368,'3-Productie normen'!$B$38:$C$48,2,FALSE),FALSE)))</f>
        <v>0</v>
      </c>
      <c r="Q1368" s="334">
        <f t="shared" si="64"/>
        <v>0</v>
      </c>
      <c r="R1368" s="335" t="str">
        <f>VLOOKUP(F1368,'3-Productie normen'!A:P,16,FALSE)</f>
        <v>V</v>
      </c>
      <c r="S1368" s="335"/>
      <c r="U1368" s="336">
        <f t="shared" si="65"/>
        <v>636.4</v>
      </c>
      <c r="V1368" s="2"/>
      <c r="W1368" s="529"/>
    </row>
    <row r="1369" spans="1:23" ht="14.1" customHeight="1">
      <c r="A1369" s="75">
        <v>1369</v>
      </c>
      <c r="B1369" s="72" t="s">
        <v>43</v>
      </c>
      <c r="C1369" s="539" t="s">
        <v>267</v>
      </c>
      <c r="D1369" s="415" t="s">
        <v>1750</v>
      </c>
      <c r="E1369" s="72" t="s">
        <v>689</v>
      </c>
      <c r="F1369" s="300" t="s">
        <v>111</v>
      </c>
      <c r="G1369" s="72"/>
      <c r="H1369" s="482" t="s">
        <v>197</v>
      </c>
      <c r="I1369" s="537">
        <v>0.6</v>
      </c>
      <c r="J1369" s="526"/>
      <c r="K1369" s="333">
        <f t="shared" si="63"/>
        <v>0</v>
      </c>
      <c r="L1369" s="534" t="s">
        <v>148</v>
      </c>
      <c r="M1369" s="540"/>
      <c r="N1369" s="247">
        <f>IF(L1369="nio",0,IF(L1369&gt;0,L1369*I1369/P1369,0))*VLOOKUP(B1369,'2-Kosten per locatie'!$A$14:$C$31,3,FALSE)</f>
        <v>0</v>
      </c>
      <c r="O1369" s="247">
        <f>IF(M1369&gt;0,M1369*I1369/Q1369,0)*VLOOKUP(B1369,'2-Kosten per locatie'!$A$14:$C$31,3,FALSE)</f>
        <v>0</v>
      </c>
      <c r="P1369" s="334">
        <f>IF(L1369="nio",0,IF(L1369&gt;0,VLOOKUP(F1369,'3-Productie normen'!A:O,VLOOKUP(L1369,'3-Productie normen'!$B$38:$C$48,2,FALSE),FALSE)))</f>
        <v>0</v>
      </c>
      <c r="Q1369" s="334">
        <f t="shared" si="64"/>
        <v>0</v>
      </c>
      <c r="R1369" s="335" t="str">
        <f>VLOOKUP(F1369,'3-Productie normen'!A:P,16,FALSE)</f>
        <v>nvt</v>
      </c>
      <c r="S1369" s="335"/>
      <c r="U1369" s="336">
        <f t="shared" si="65"/>
        <v>0</v>
      </c>
      <c r="V1369" s="2"/>
      <c r="W1369" s="529"/>
    </row>
    <row r="1370" spans="1:23" ht="14.1" customHeight="1">
      <c r="A1370" s="75">
        <v>1370</v>
      </c>
      <c r="B1370" s="72" t="s">
        <v>43</v>
      </c>
      <c r="C1370" s="539" t="s">
        <v>267</v>
      </c>
      <c r="D1370" s="415" t="s">
        <v>1751</v>
      </c>
      <c r="E1370" s="72" t="s">
        <v>1645</v>
      </c>
      <c r="F1370" s="72" t="s">
        <v>98</v>
      </c>
      <c r="G1370" s="72"/>
      <c r="H1370" s="482" t="s">
        <v>197</v>
      </c>
      <c r="I1370" s="537">
        <v>8.1999999999999993</v>
      </c>
      <c r="J1370" s="526"/>
      <c r="K1370" s="333">
        <f t="shared" si="63"/>
        <v>4</v>
      </c>
      <c r="L1370" s="534">
        <v>4</v>
      </c>
      <c r="M1370" s="540"/>
      <c r="N1370" s="247" t="e">
        <f>IF(L1370="nio",0,IF(L1370&gt;0,L1370*I1370/P1370,0))*VLOOKUP(B1370,'2-Kosten per locatie'!$A$14:$C$31,3,FALSE)</f>
        <v>#DIV/0!</v>
      </c>
      <c r="O1370" s="247">
        <f>IF(M1370&gt;0,M1370*I1370/Q1370,0)*VLOOKUP(B1370,'2-Kosten per locatie'!$A$14:$C$31,3,FALSE)</f>
        <v>0</v>
      </c>
      <c r="P1370" s="334">
        <f>IF(L1370="nio",0,IF(L1370&gt;0,VLOOKUP(F1370,'3-Productie normen'!A:O,VLOOKUP(L1370,'3-Productie normen'!$B$38:$C$48,2,FALSE),FALSE)))</f>
        <v>0</v>
      </c>
      <c r="Q1370" s="334">
        <f t="shared" si="64"/>
        <v>0</v>
      </c>
      <c r="R1370" s="335" t="str">
        <f>VLOOKUP(F1370,'3-Productie normen'!A:P,16,FALSE)</f>
        <v>V</v>
      </c>
      <c r="S1370" s="335"/>
      <c r="U1370" s="336">
        <f t="shared" si="65"/>
        <v>32.799999999999997</v>
      </c>
      <c r="V1370" s="2"/>
      <c r="W1370" s="529"/>
    </row>
    <row r="1371" spans="1:23" ht="14.1" customHeight="1">
      <c r="A1371" s="75">
        <v>1371</v>
      </c>
      <c r="B1371" s="72" t="s">
        <v>43</v>
      </c>
      <c r="C1371" s="539" t="s">
        <v>267</v>
      </c>
      <c r="D1371" s="415" t="s">
        <v>1752</v>
      </c>
      <c r="E1371" s="72" t="s">
        <v>1753</v>
      </c>
      <c r="F1371" s="72" t="s">
        <v>98</v>
      </c>
      <c r="G1371" s="72" t="s">
        <v>187</v>
      </c>
      <c r="H1371" s="482" t="s">
        <v>197</v>
      </c>
      <c r="I1371" s="537">
        <v>132.5</v>
      </c>
      <c r="J1371" s="526"/>
      <c r="K1371" s="333">
        <f t="shared" si="63"/>
        <v>4</v>
      </c>
      <c r="L1371" s="534">
        <v>4</v>
      </c>
      <c r="M1371" s="540"/>
      <c r="N1371" s="247" t="e">
        <f>IF(L1371="nio",0,IF(L1371&gt;0,L1371*I1371/P1371,0))*VLOOKUP(B1371,'2-Kosten per locatie'!$A$14:$C$31,3,FALSE)</f>
        <v>#DIV/0!</v>
      </c>
      <c r="O1371" s="247">
        <f>IF(M1371&gt;0,M1371*I1371/Q1371,0)*VLOOKUP(B1371,'2-Kosten per locatie'!$A$14:$C$31,3,FALSE)</f>
        <v>0</v>
      </c>
      <c r="P1371" s="334">
        <f>IF(L1371="nio",0,IF(L1371&gt;0,VLOOKUP(F1371,'3-Productie normen'!A:O,VLOOKUP(L1371,'3-Productie normen'!$B$38:$C$48,2,FALSE),FALSE)))</f>
        <v>0</v>
      </c>
      <c r="Q1371" s="334">
        <f t="shared" si="64"/>
        <v>0</v>
      </c>
      <c r="R1371" s="335" t="str">
        <f>VLOOKUP(F1371,'3-Productie normen'!A:P,16,FALSE)</f>
        <v>V</v>
      </c>
      <c r="S1371" s="335"/>
      <c r="U1371" s="336">
        <f t="shared" si="65"/>
        <v>530</v>
      </c>
      <c r="V1371" s="2"/>
      <c r="W1371" s="529"/>
    </row>
    <row r="1372" spans="1:23" ht="14.1" customHeight="1">
      <c r="A1372" s="75">
        <v>1372</v>
      </c>
      <c r="B1372" s="72" t="s">
        <v>43</v>
      </c>
      <c r="C1372" s="539" t="s">
        <v>267</v>
      </c>
      <c r="D1372" s="415" t="s">
        <v>1754</v>
      </c>
      <c r="E1372" s="72" t="s">
        <v>689</v>
      </c>
      <c r="F1372" s="300" t="s">
        <v>111</v>
      </c>
      <c r="G1372" s="72"/>
      <c r="H1372" s="482" t="s">
        <v>197</v>
      </c>
      <c r="I1372" s="537">
        <v>0.6</v>
      </c>
      <c r="J1372" s="526"/>
      <c r="K1372" s="333">
        <f t="shared" si="63"/>
        <v>0</v>
      </c>
      <c r="L1372" s="534" t="s">
        <v>148</v>
      </c>
      <c r="M1372" s="540"/>
      <c r="N1372" s="247">
        <f>IF(L1372="nio",0,IF(L1372&gt;0,L1372*I1372/P1372,0))*VLOOKUP(B1372,'2-Kosten per locatie'!$A$14:$C$31,3,FALSE)</f>
        <v>0</v>
      </c>
      <c r="O1372" s="247">
        <f>IF(M1372&gt;0,M1372*I1372/Q1372,0)*VLOOKUP(B1372,'2-Kosten per locatie'!$A$14:$C$31,3,FALSE)</f>
        <v>0</v>
      </c>
      <c r="P1372" s="334">
        <f>IF(L1372="nio",0,IF(L1372&gt;0,VLOOKUP(F1372,'3-Productie normen'!A:O,VLOOKUP(L1372,'3-Productie normen'!$B$38:$C$48,2,FALSE),FALSE)))</f>
        <v>0</v>
      </c>
      <c r="Q1372" s="334">
        <f t="shared" si="64"/>
        <v>0</v>
      </c>
      <c r="R1372" s="335" t="str">
        <f>VLOOKUP(F1372,'3-Productie normen'!A:P,16,FALSE)</f>
        <v>nvt</v>
      </c>
      <c r="S1372" s="335"/>
      <c r="U1372" s="336">
        <f t="shared" si="65"/>
        <v>0</v>
      </c>
      <c r="V1372" s="2"/>
      <c r="W1372" s="529"/>
    </row>
    <row r="1373" spans="1:23" ht="14.1" customHeight="1">
      <c r="A1373" s="75">
        <v>1373</v>
      </c>
      <c r="B1373" s="72" t="s">
        <v>43</v>
      </c>
      <c r="C1373" s="539" t="s">
        <v>267</v>
      </c>
      <c r="D1373" s="415" t="s">
        <v>1755</v>
      </c>
      <c r="E1373" s="72" t="s">
        <v>1645</v>
      </c>
      <c r="F1373" s="72" t="s">
        <v>98</v>
      </c>
      <c r="G1373" s="72"/>
      <c r="H1373" s="482" t="s">
        <v>197</v>
      </c>
      <c r="I1373" s="537">
        <v>8.1999999999999993</v>
      </c>
      <c r="J1373" s="526"/>
      <c r="K1373" s="333">
        <f t="shared" si="63"/>
        <v>4</v>
      </c>
      <c r="L1373" s="534">
        <v>4</v>
      </c>
      <c r="M1373" s="534"/>
      <c r="N1373" s="247" t="e">
        <f>IF(L1373="nio",0,IF(L1373&gt;0,L1373*I1373/P1373,0))*VLOOKUP(B1373,'2-Kosten per locatie'!$A$14:$C$31,3,FALSE)</f>
        <v>#DIV/0!</v>
      </c>
      <c r="O1373" s="247">
        <f>IF(M1373&gt;0,M1373*I1373/Q1373,0)*VLOOKUP(B1373,'2-Kosten per locatie'!$A$14:$C$31,3,FALSE)</f>
        <v>0</v>
      </c>
      <c r="P1373" s="334">
        <f>IF(L1373="nio",0,IF(L1373&gt;0,VLOOKUP(F1373,'3-Productie normen'!A:O,VLOOKUP(L1373,'3-Productie normen'!$B$38:$C$48,2,FALSE),FALSE)))</f>
        <v>0</v>
      </c>
      <c r="Q1373" s="334">
        <f t="shared" si="64"/>
        <v>0</v>
      </c>
      <c r="R1373" s="335" t="str">
        <f>VLOOKUP(F1373,'3-Productie normen'!A:P,16,FALSE)</f>
        <v>V</v>
      </c>
      <c r="S1373" s="335"/>
      <c r="U1373" s="336">
        <f t="shared" si="65"/>
        <v>32.799999999999997</v>
      </c>
      <c r="V1373" s="2"/>
      <c r="W1373" s="529"/>
    </row>
    <row r="1374" spans="1:23" ht="14.1" customHeight="1">
      <c r="A1374" s="75">
        <v>1374</v>
      </c>
      <c r="B1374" s="72" t="s">
        <v>43</v>
      </c>
      <c r="C1374" s="539" t="s">
        <v>267</v>
      </c>
      <c r="D1374" s="415" t="s">
        <v>1756</v>
      </c>
      <c r="E1374" s="72" t="s">
        <v>1753</v>
      </c>
      <c r="F1374" s="72" t="s">
        <v>98</v>
      </c>
      <c r="G1374" s="72" t="s">
        <v>187</v>
      </c>
      <c r="H1374" s="482" t="s">
        <v>197</v>
      </c>
      <c r="I1374" s="537">
        <v>135.1</v>
      </c>
      <c r="J1374" s="526"/>
      <c r="K1374" s="333">
        <f t="shared" si="63"/>
        <v>4</v>
      </c>
      <c r="L1374" s="534">
        <v>4</v>
      </c>
      <c r="M1374" s="540"/>
      <c r="N1374" s="247" t="e">
        <f>IF(L1374="nio",0,IF(L1374&gt;0,L1374*I1374/P1374,0))*VLOOKUP(B1374,'2-Kosten per locatie'!$A$14:$C$31,3,FALSE)</f>
        <v>#DIV/0!</v>
      </c>
      <c r="O1374" s="247">
        <f>IF(M1374&gt;0,M1374*I1374/Q1374,0)*VLOOKUP(B1374,'2-Kosten per locatie'!$A$14:$C$31,3,FALSE)</f>
        <v>0</v>
      </c>
      <c r="P1374" s="334">
        <f>IF(L1374="nio",0,IF(L1374&gt;0,VLOOKUP(F1374,'3-Productie normen'!A:O,VLOOKUP(L1374,'3-Productie normen'!$B$38:$C$48,2,FALSE),FALSE)))</f>
        <v>0</v>
      </c>
      <c r="Q1374" s="334">
        <f t="shared" si="64"/>
        <v>0</v>
      </c>
      <c r="R1374" s="335" t="str">
        <f>VLOOKUP(F1374,'3-Productie normen'!A:P,16,FALSE)</f>
        <v>V</v>
      </c>
      <c r="S1374" s="335"/>
      <c r="U1374" s="336">
        <f t="shared" si="65"/>
        <v>540.4</v>
      </c>
      <c r="V1374" s="2"/>
      <c r="W1374" s="529"/>
    </row>
    <row r="1375" spans="1:23" ht="14.1" customHeight="1">
      <c r="A1375" s="75">
        <v>1375</v>
      </c>
      <c r="B1375" s="72" t="s">
        <v>43</v>
      </c>
      <c r="C1375" s="539" t="s">
        <v>267</v>
      </c>
      <c r="D1375" s="415" t="s">
        <v>1757</v>
      </c>
      <c r="E1375" s="72" t="s">
        <v>689</v>
      </c>
      <c r="F1375" s="300" t="s">
        <v>111</v>
      </c>
      <c r="G1375" s="72"/>
      <c r="H1375" s="482" t="s">
        <v>197</v>
      </c>
      <c r="I1375" s="537">
        <v>0.6</v>
      </c>
      <c r="J1375" s="526"/>
      <c r="K1375" s="333">
        <f t="shared" si="63"/>
        <v>0</v>
      </c>
      <c r="L1375" s="534" t="s">
        <v>148</v>
      </c>
      <c r="M1375" s="540"/>
      <c r="N1375" s="247">
        <f>IF(L1375="nio",0,IF(L1375&gt;0,L1375*I1375/P1375,0))*VLOOKUP(B1375,'2-Kosten per locatie'!$A$14:$C$31,3,FALSE)</f>
        <v>0</v>
      </c>
      <c r="O1375" s="247">
        <f>IF(M1375&gt;0,M1375*I1375/Q1375,0)*VLOOKUP(B1375,'2-Kosten per locatie'!$A$14:$C$31,3,FALSE)</f>
        <v>0</v>
      </c>
      <c r="P1375" s="334">
        <f>IF(L1375="nio",0,IF(L1375&gt;0,VLOOKUP(F1375,'3-Productie normen'!A:O,VLOOKUP(L1375,'3-Productie normen'!$B$38:$C$48,2,FALSE),FALSE)))</f>
        <v>0</v>
      </c>
      <c r="Q1375" s="334">
        <f t="shared" si="64"/>
        <v>0</v>
      </c>
      <c r="R1375" s="335" t="str">
        <f>VLOOKUP(F1375,'3-Productie normen'!A:P,16,FALSE)</f>
        <v>nvt</v>
      </c>
      <c r="S1375" s="335"/>
      <c r="U1375" s="336">
        <f t="shared" si="65"/>
        <v>0</v>
      </c>
      <c r="V1375" s="2"/>
      <c r="W1375" s="529"/>
    </row>
    <row r="1376" spans="1:23" ht="14.1" customHeight="1">
      <c r="A1376" s="75">
        <v>1376</v>
      </c>
      <c r="B1376" s="72" t="s">
        <v>43</v>
      </c>
      <c r="C1376" s="539" t="s">
        <v>267</v>
      </c>
      <c r="D1376" s="415" t="s">
        <v>1758</v>
      </c>
      <c r="E1376" s="72" t="s">
        <v>1645</v>
      </c>
      <c r="F1376" s="72" t="s">
        <v>98</v>
      </c>
      <c r="G1376" s="72"/>
      <c r="H1376" s="482" t="s">
        <v>197</v>
      </c>
      <c r="I1376" s="537">
        <v>8.1999999999999993</v>
      </c>
      <c r="J1376" s="526"/>
      <c r="K1376" s="333">
        <f t="shared" si="63"/>
        <v>4</v>
      </c>
      <c r="L1376" s="534">
        <v>4</v>
      </c>
      <c r="M1376" s="534"/>
      <c r="N1376" s="247" t="e">
        <f>IF(L1376="nio",0,IF(L1376&gt;0,L1376*I1376/P1376,0))*VLOOKUP(B1376,'2-Kosten per locatie'!$A$14:$C$31,3,FALSE)</f>
        <v>#DIV/0!</v>
      </c>
      <c r="O1376" s="247">
        <f>IF(M1376&gt;0,M1376*I1376/Q1376,0)*VLOOKUP(B1376,'2-Kosten per locatie'!$A$14:$C$31,3,FALSE)</f>
        <v>0</v>
      </c>
      <c r="P1376" s="334">
        <f>IF(L1376="nio",0,IF(L1376&gt;0,VLOOKUP(F1376,'3-Productie normen'!A:O,VLOOKUP(L1376,'3-Productie normen'!$B$38:$C$48,2,FALSE),FALSE)))</f>
        <v>0</v>
      </c>
      <c r="Q1376" s="334">
        <f t="shared" si="64"/>
        <v>0</v>
      </c>
      <c r="R1376" s="335" t="str">
        <f>VLOOKUP(F1376,'3-Productie normen'!A:P,16,FALSE)</f>
        <v>V</v>
      </c>
      <c r="S1376" s="335"/>
      <c r="U1376" s="336">
        <f t="shared" si="65"/>
        <v>32.799999999999997</v>
      </c>
      <c r="V1376" s="2"/>
      <c r="W1376" s="529"/>
    </row>
    <row r="1377" spans="1:23" ht="14.1" customHeight="1">
      <c r="A1377" s="75">
        <v>1377</v>
      </c>
      <c r="B1377" s="72" t="s">
        <v>43</v>
      </c>
      <c r="C1377" s="539" t="s">
        <v>267</v>
      </c>
      <c r="D1377" s="415" t="s">
        <v>1759</v>
      </c>
      <c r="E1377" s="72" t="s">
        <v>199</v>
      </c>
      <c r="F1377" s="72" t="s">
        <v>97</v>
      </c>
      <c r="G1377" s="72" t="s">
        <v>187</v>
      </c>
      <c r="H1377" s="482" t="s">
        <v>197</v>
      </c>
      <c r="I1377" s="537">
        <v>34.6</v>
      </c>
      <c r="J1377" s="526"/>
      <c r="K1377" s="333">
        <f t="shared" si="63"/>
        <v>200</v>
      </c>
      <c r="L1377" s="534">
        <v>200</v>
      </c>
      <c r="M1377" s="534"/>
      <c r="N1377" s="247" t="e">
        <f>IF(L1377="nio",0,IF(L1377&gt;0,L1377*I1377/P1377,0))*VLOOKUP(B1377,'2-Kosten per locatie'!$A$14:$C$31,3,FALSE)</f>
        <v>#DIV/0!</v>
      </c>
      <c r="O1377" s="247">
        <f>IF(M1377&gt;0,M1377*I1377/Q1377,0)*VLOOKUP(B1377,'2-Kosten per locatie'!$A$14:$C$31,3,FALSE)</f>
        <v>0</v>
      </c>
      <c r="P1377" s="334">
        <f>IF(L1377="nio",0,IF(L1377&gt;0,VLOOKUP(F1377,'3-Productie normen'!A:O,VLOOKUP(L1377,'3-Productie normen'!$B$38:$C$48,2,FALSE),FALSE)))</f>
        <v>0</v>
      </c>
      <c r="Q1377" s="334">
        <f t="shared" si="64"/>
        <v>0</v>
      </c>
      <c r="R1377" s="335" t="str">
        <f>VLOOKUP(F1377,'3-Productie normen'!A:P,16,FALSE)</f>
        <v>V</v>
      </c>
      <c r="S1377" s="335"/>
      <c r="U1377" s="336">
        <f t="shared" si="65"/>
        <v>6920</v>
      </c>
      <c r="V1377" s="2"/>
      <c r="W1377" s="529"/>
    </row>
    <row r="1378" spans="1:23" ht="14.1" customHeight="1">
      <c r="A1378" s="75">
        <v>1378</v>
      </c>
      <c r="B1378" s="72" t="s">
        <v>43</v>
      </c>
      <c r="C1378" s="539" t="s">
        <v>267</v>
      </c>
      <c r="D1378" s="415" t="s">
        <v>1760</v>
      </c>
      <c r="E1378" s="72" t="s">
        <v>501</v>
      </c>
      <c r="F1378" s="72" t="s">
        <v>99</v>
      </c>
      <c r="G1378" s="72" t="s">
        <v>187</v>
      </c>
      <c r="H1378" s="482" t="s">
        <v>197</v>
      </c>
      <c r="I1378" s="537">
        <v>21.5</v>
      </c>
      <c r="J1378" s="526"/>
      <c r="K1378" s="333">
        <f t="shared" si="63"/>
        <v>200</v>
      </c>
      <c r="L1378" s="534">
        <v>200</v>
      </c>
      <c r="M1378" s="534"/>
      <c r="N1378" s="247" t="e">
        <f>IF(L1378="nio",0,IF(L1378&gt;0,L1378*I1378/P1378,0))*VLOOKUP(B1378,'2-Kosten per locatie'!$A$14:$C$31,3,FALSE)</f>
        <v>#DIV/0!</v>
      </c>
      <c r="O1378" s="247">
        <f>IF(M1378&gt;0,M1378*I1378/Q1378,0)*VLOOKUP(B1378,'2-Kosten per locatie'!$A$14:$C$31,3,FALSE)</f>
        <v>0</v>
      </c>
      <c r="P1378" s="334">
        <f>IF(L1378="nio",0,IF(L1378&gt;0,VLOOKUP(F1378,'3-Productie normen'!A:O,VLOOKUP(L1378,'3-Productie normen'!$B$38:$C$48,2,FALSE),FALSE)))</f>
        <v>0</v>
      </c>
      <c r="Q1378" s="334">
        <f t="shared" si="64"/>
        <v>0</v>
      </c>
      <c r="R1378" s="335" t="str">
        <f>VLOOKUP(F1378,'3-Productie normen'!A:P,16,FALSE)</f>
        <v>S</v>
      </c>
      <c r="S1378" s="335"/>
      <c r="U1378" s="336">
        <f t="shared" si="65"/>
        <v>4300</v>
      </c>
      <c r="V1378" s="2"/>
      <c r="W1378" s="529"/>
    </row>
    <row r="1379" spans="1:23" ht="14.1" customHeight="1">
      <c r="A1379" s="75">
        <v>1379</v>
      </c>
      <c r="B1379" s="72" t="s">
        <v>43</v>
      </c>
      <c r="C1379" s="539" t="s">
        <v>267</v>
      </c>
      <c r="D1379" s="415" t="s">
        <v>1761</v>
      </c>
      <c r="E1379" s="72" t="s">
        <v>186</v>
      </c>
      <c r="F1379" s="72" t="s">
        <v>106</v>
      </c>
      <c r="G1379" s="72" t="s">
        <v>187</v>
      </c>
      <c r="H1379" s="482" t="s">
        <v>188</v>
      </c>
      <c r="I1379" s="537">
        <v>2.5</v>
      </c>
      <c r="J1379" s="526"/>
      <c r="K1379" s="333">
        <f t="shared" si="63"/>
        <v>200</v>
      </c>
      <c r="L1379" s="534">
        <v>200</v>
      </c>
      <c r="M1379" s="540"/>
      <c r="N1379" s="247" t="e">
        <f>IF(L1379="nio",0,IF(L1379&gt;0,L1379*I1379/P1379,0))*VLOOKUP(B1379,'2-Kosten per locatie'!$A$14:$C$31,3,FALSE)</f>
        <v>#DIV/0!</v>
      </c>
      <c r="O1379" s="247">
        <f>IF(M1379&gt;0,M1379*I1379/Q1379,0)*VLOOKUP(B1379,'2-Kosten per locatie'!$A$14:$C$31,3,FALSE)</f>
        <v>0</v>
      </c>
      <c r="P1379" s="334">
        <f>IF(L1379="nio",0,IF(L1379&gt;0,VLOOKUP(F1379,'3-Productie normen'!A:O,VLOOKUP(L1379,'3-Productie normen'!$B$38:$C$48,2,FALSE),FALSE)))</f>
        <v>0</v>
      </c>
      <c r="Q1379" s="334">
        <f t="shared" si="64"/>
        <v>0</v>
      </c>
      <c r="R1379" s="335" t="str">
        <f>VLOOKUP(F1379,'3-Productie normen'!A:P,16,FALSE)</f>
        <v>S</v>
      </c>
      <c r="S1379" s="335"/>
      <c r="U1379" s="336">
        <f t="shared" si="65"/>
        <v>500</v>
      </c>
      <c r="V1379" s="2"/>
      <c r="W1379" s="529"/>
    </row>
    <row r="1380" spans="1:23" ht="14.1" customHeight="1">
      <c r="A1380" s="75">
        <v>1380</v>
      </c>
      <c r="B1380" s="72" t="s">
        <v>43</v>
      </c>
      <c r="C1380" s="539" t="s">
        <v>267</v>
      </c>
      <c r="D1380" s="415" t="s">
        <v>1762</v>
      </c>
      <c r="E1380" s="72" t="s">
        <v>186</v>
      </c>
      <c r="F1380" s="72" t="s">
        <v>106</v>
      </c>
      <c r="G1380" s="72" t="s">
        <v>187</v>
      </c>
      <c r="H1380" s="482" t="s">
        <v>188</v>
      </c>
      <c r="I1380" s="537">
        <v>2.5</v>
      </c>
      <c r="J1380" s="526"/>
      <c r="K1380" s="333">
        <f t="shared" si="63"/>
        <v>200</v>
      </c>
      <c r="L1380" s="534">
        <v>200</v>
      </c>
      <c r="M1380" s="534"/>
      <c r="N1380" s="247" t="e">
        <f>IF(L1380="nio",0,IF(L1380&gt;0,L1380*I1380/P1380,0))*VLOOKUP(B1380,'2-Kosten per locatie'!$A$14:$C$31,3,FALSE)</f>
        <v>#DIV/0!</v>
      </c>
      <c r="O1380" s="247">
        <f>IF(M1380&gt;0,M1380*I1380/Q1380,0)*VLOOKUP(B1380,'2-Kosten per locatie'!$A$14:$C$31,3,FALSE)</f>
        <v>0</v>
      </c>
      <c r="P1380" s="334">
        <f>IF(L1380="nio",0,IF(L1380&gt;0,VLOOKUP(F1380,'3-Productie normen'!A:O,VLOOKUP(L1380,'3-Productie normen'!$B$38:$C$48,2,FALSE),FALSE)))</f>
        <v>0</v>
      </c>
      <c r="Q1380" s="334">
        <f t="shared" si="64"/>
        <v>0</v>
      </c>
      <c r="R1380" s="335" t="str">
        <f>VLOOKUP(F1380,'3-Productie normen'!A:P,16,FALSE)</f>
        <v>S</v>
      </c>
      <c r="S1380" s="335"/>
      <c r="U1380" s="336">
        <f t="shared" si="65"/>
        <v>500</v>
      </c>
      <c r="V1380" s="2"/>
      <c r="W1380" s="529"/>
    </row>
    <row r="1381" spans="1:23" ht="14.1" customHeight="1">
      <c r="A1381" s="75">
        <v>1381</v>
      </c>
      <c r="B1381" s="72" t="s">
        <v>43</v>
      </c>
      <c r="C1381" s="539" t="s">
        <v>267</v>
      </c>
      <c r="D1381" s="415" t="s">
        <v>1763</v>
      </c>
      <c r="E1381" s="72" t="s">
        <v>1654</v>
      </c>
      <c r="F1381" s="72" t="s">
        <v>108</v>
      </c>
      <c r="G1381" s="72" t="s">
        <v>208</v>
      </c>
      <c r="H1381" s="482" t="s">
        <v>197</v>
      </c>
      <c r="I1381" s="537">
        <v>16.5</v>
      </c>
      <c r="J1381" s="526"/>
      <c r="K1381" s="333">
        <f t="shared" si="63"/>
        <v>200</v>
      </c>
      <c r="L1381" s="534">
        <v>200</v>
      </c>
      <c r="M1381" s="540"/>
      <c r="N1381" s="247" t="e">
        <f>IF(L1381="nio",0,IF(L1381&gt;0,L1381*I1381/P1381,0))*VLOOKUP(B1381,'2-Kosten per locatie'!$A$14:$C$31,3,FALSE)</f>
        <v>#DIV/0!</v>
      </c>
      <c r="O1381" s="247">
        <f>IF(M1381&gt;0,M1381*I1381/Q1381,0)*VLOOKUP(B1381,'2-Kosten per locatie'!$A$14:$C$31,3,FALSE)</f>
        <v>0</v>
      </c>
      <c r="P1381" s="334">
        <f>IF(L1381="nio",0,IF(L1381&gt;0,VLOOKUP(F1381,'3-Productie normen'!A:O,VLOOKUP(L1381,'3-Productie normen'!$B$38:$C$48,2,FALSE),FALSE)))</f>
        <v>0</v>
      </c>
      <c r="Q1381" s="334">
        <f t="shared" si="64"/>
        <v>0</v>
      </c>
      <c r="R1381" s="335" t="str">
        <f>VLOOKUP(F1381,'3-Productie normen'!A:P,16,FALSE)</f>
        <v>V</v>
      </c>
      <c r="S1381" s="335"/>
      <c r="U1381" s="336">
        <f t="shared" si="65"/>
        <v>3300</v>
      </c>
      <c r="V1381" s="2"/>
      <c r="W1381" s="529"/>
    </row>
    <row r="1382" spans="1:23" ht="14.1" customHeight="1">
      <c r="A1382" s="75">
        <v>1382</v>
      </c>
      <c r="B1382" s="72" t="s">
        <v>43</v>
      </c>
      <c r="C1382" s="539" t="s">
        <v>267</v>
      </c>
      <c r="D1382" s="415" t="s">
        <v>1764</v>
      </c>
      <c r="E1382" s="72" t="s">
        <v>689</v>
      </c>
      <c r="F1382" s="300" t="s">
        <v>111</v>
      </c>
      <c r="G1382" s="72"/>
      <c r="H1382" s="482" t="s">
        <v>197</v>
      </c>
      <c r="I1382" s="537">
        <v>0.6</v>
      </c>
      <c r="J1382" s="526"/>
      <c r="K1382" s="333">
        <f t="shared" si="63"/>
        <v>0</v>
      </c>
      <c r="L1382" s="534" t="s">
        <v>148</v>
      </c>
      <c r="M1382" s="540"/>
      <c r="N1382" s="247">
        <f>IF(L1382="nio",0,IF(L1382&gt;0,L1382*I1382/P1382,0))*VLOOKUP(B1382,'2-Kosten per locatie'!$A$14:$C$31,3,FALSE)</f>
        <v>0</v>
      </c>
      <c r="O1382" s="247">
        <f>IF(M1382&gt;0,M1382*I1382/Q1382,0)*VLOOKUP(B1382,'2-Kosten per locatie'!$A$14:$C$31,3,FALSE)</f>
        <v>0</v>
      </c>
      <c r="P1382" s="334">
        <f>IF(L1382="nio",0,IF(L1382&gt;0,VLOOKUP(F1382,'3-Productie normen'!A:O,VLOOKUP(L1382,'3-Productie normen'!$B$38:$C$48,2,FALSE),FALSE)))</f>
        <v>0</v>
      </c>
      <c r="Q1382" s="334">
        <f t="shared" si="64"/>
        <v>0</v>
      </c>
      <c r="R1382" s="335" t="str">
        <f>VLOOKUP(F1382,'3-Productie normen'!A:P,16,FALSE)</f>
        <v>nvt</v>
      </c>
      <c r="S1382" s="335"/>
      <c r="U1382" s="336">
        <f t="shared" si="65"/>
        <v>0</v>
      </c>
      <c r="V1382" s="2"/>
      <c r="W1382" s="529"/>
    </row>
    <row r="1383" spans="1:23" ht="14.1" customHeight="1">
      <c r="A1383" s="75">
        <v>1383</v>
      </c>
      <c r="B1383" s="72" t="s">
        <v>43</v>
      </c>
      <c r="C1383" s="539" t="s">
        <v>267</v>
      </c>
      <c r="D1383" s="415" t="s">
        <v>1765</v>
      </c>
      <c r="E1383" s="72" t="s">
        <v>300</v>
      </c>
      <c r="F1383" s="300" t="s">
        <v>111</v>
      </c>
      <c r="G1383" s="72"/>
      <c r="H1383" s="482" t="s">
        <v>197</v>
      </c>
      <c r="I1383" s="537">
        <v>3.8</v>
      </c>
      <c r="J1383" s="526"/>
      <c r="K1383" s="333">
        <f t="shared" si="63"/>
        <v>0</v>
      </c>
      <c r="L1383" s="534" t="s">
        <v>148</v>
      </c>
      <c r="M1383" s="540"/>
      <c r="N1383" s="247">
        <f>IF(L1383="nio",0,IF(L1383&gt;0,L1383*I1383/P1383,0))*VLOOKUP(B1383,'2-Kosten per locatie'!$A$14:$C$31,3,FALSE)</f>
        <v>0</v>
      </c>
      <c r="O1383" s="247">
        <f>IF(M1383&gt;0,M1383*I1383/Q1383,0)*VLOOKUP(B1383,'2-Kosten per locatie'!$A$14:$C$31,3,FALSE)</f>
        <v>0</v>
      </c>
      <c r="P1383" s="334">
        <f>IF(L1383="nio",0,IF(L1383&gt;0,VLOOKUP(F1383,'3-Productie normen'!A:O,VLOOKUP(L1383,'3-Productie normen'!$B$38:$C$48,2,FALSE),FALSE)))</f>
        <v>0</v>
      </c>
      <c r="Q1383" s="334">
        <f t="shared" si="64"/>
        <v>0</v>
      </c>
      <c r="R1383" s="335" t="str">
        <f>VLOOKUP(F1383,'3-Productie normen'!A:P,16,FALSE)</f>
        <v>nvt</v>
      </c>
      <c r="S1383" s="335"/>
      <c r="U1383" s="336">
        <f t="shared" si="65"/>
        <v>0</v>
      </c>
      <c r="V1383" s="2"/>
      <c r="W1383" s="529"/>
    </row>
    <row r="1384" spans="1:23" ht="14.1" customHeight="1">
      <c r="A1384" s="75">
        <v>1384</v>
      </c>
      <c r="B1384" s="72" t="s">
        <v>43</v>
      </c>
      <c r="C1384" s="539" t="s">
        <v>267</v>
      </c>
      <c r="D1384" s="415" t="s">
        <v>1766</v>
      </c>
      <c r="E1384" s="72" t="s">
        <v>199</v>
      </c>
      <c r="F1384" s="72" t="s">
        <v>97</v>
      </c>
      <c r="G1384" s="72" t="s">
        <v>187</v>
      </c>
      <c r="H1384" s="482" t="s">
        <v>197</v>
      </c>
      <c r="I1384" s="537">
        <v>170.8</v>
      </c>
      <c r="J1384" s="526"/>
      <c r="K1384" s="333">
        <f t="shared" si="63"/>
        <v>200</v>
      </c>
      <c r="L1384" s="534">
        <v>200</v>
      </c>
      <c r="M1384" s="540"/>
      <c r="N1384" s="247" t="e">
        <f>IF(L1384="nio",0,IF(L1384&gt;0,L1384*I1384/P1384,0))*VLOOKUP(B1384,'2-Kosten per locatie'!$A$14:$C$31,3,FALSE)</f>
        <v>#DIV/0!</v>
      </c>
      <c r="O1384" s="247">
        <f>IF(M1384&gt;0,M1384*I1384/Q1384,0)*VLOOKUP(B1384,'2-Kosten per locatie'!$A$14:$C$31,3,FALSE)</f>
        <v>0</v>
      </c>
      <c r="P1384" s="334">
        <f>IF(L1384="nio",0,IF(L1384&gt;0,VLOOKUP(F1384,'3-Productie normen'!A:O,VLOOKUP(L1384,'3-Productie normen'!$B$38:$C$48,2,FALSE),FALSE)))</f>
        <v>0</v>
      </c>
      <c r="Q1384" s="334">
        <f t="shared" si="64"/>
        <v>0</v>
      </c>
      <c r="R1384" s="335" t="str">
        <f>VLOOKUP(F1384,'3-Productie normen'!A:P,16,FALSE)</f>
        <v>V</v>
      </c>
      <c r="S1384" s="335"/>
      <c r="U1384" s="336">
        <f t="shared" si="65"/>
        <v>34160</v>
      </c>
      <c r="V1384" s="2"/>
      <c r="W1384" s="529"/>
    </row>
    <row r="1385" spans="1:23" ht="14.1" customHeight="1">
      <c r="A1385" s="75">
        <v>1385</v>
      </c>
      <c r="B1385" s="72" t="s">
        <v>43</v>
      </c>
      <c r="C1385" s="539" t="s">
        <v>267</v>
      </c>
      <c r="D1385" s="415" t="s">
        <v>1767</v>
      </c>
      <c r="E1385" s="72" t="s">
        <v>1768</v>
      </c>
      <c r="F1385" s="72" t="s">
        <v>100</v>
      </c>
      <c r="G1385" s="72" t="s">
        <v>187</v>
      </c>
      <c r="H1385" s="482" t="s">
        <v>197</v>
      </c>
      <c r="I1385" s="537">
        <v>53.1</v>
      </c>
      <c r="J1385" s="526"/>
      <c r="K1385" s="333">
        <f t="shared" si="63"/>
        <v>200</v>
      </c>
      <c r="L1385" s="534">
        <v>200</v>
      </c>
      <c r="M1385" s="540"/>
      <c r="N1385" s="247" t="e">
        <f>IF(L1385="nio",0,IF(L1385&gt;0,L1385*I1385/P1385,0))*VLOOKUP(B1385,'2-Kosten per locatie'!$A$14:$C$31,3,FALSE)</f>
        <v>#DIV/0!</v>
      </c>
      <c r="O1385" s="247">
        <f>IF(M1385&gt;0,M1385*I1385/Q1385,0)*VLOOKUP(B1385,'2-Kosten per locatie'!$A$14:$C$31,3,FALSE)</f>
        <v>0</v>
      </c>
      <c r="P1385" s="334">
        <f>IF(L1385="nio",0,IF(L1385&gt;0,VLOOKUP(F1385,'3-Productie normen'!A:O,VLOOKUP(L1385,'3-Productie normen'!$B$38:$C$48,2,FALSE),FALSE)))</f>
        <v>0</v>
      </c>
      <c r="Q1385" s="334">
        <f t="shared" si="64"/>
        <v>0</v>
      </c>
      <c r="R1385" s="335" t="str">
        <f>VLOOKUP(F1385,'3-Productie normen'!A:P,16,FALSE)</f>
        <v>L</v>
      </c>
      <c r="S1385" s="335"/>
      <c r="U1385" s="336">
        <f t="shared" si="65"/>
        <v>10620</v>
      </c>
      <c r="V1385" s="2"/>
      <c r="W1385" s="529"/>
    </row>
    <row r="1386" spans="1:23" ht="14.1" customHeight="1">
      <c r="A1386" s="75">
        <v>1386</v>
      </c>
      <c r="B1386" s="72" t="s">
        <v>43</v>
      </c>
      <c r="C1386" s="539" t="s">
        <v>267</v>
      </c>
      <c r="D1386" s="415" t="s">
        <v>1769</v>
      </c>
      <c r="E1386" s="72" t="s">
        <v>1770</v>
      </c>
      <c r="F1386" s="72" t="s">
        <v>97</v>
      </c>
      <c r="G1386" s="72" t="s">
        <v>1771</v>
      </c>
      <c r="H1386" s="482" t="s">
        <v>197</v>
      </c>
      <c r="I1386" s="537">
        <v>9.8000000000000007</v>
      </c>
      <c r="J1386" s="526"/>
      <c r="K1386" s="333">
        <f t="shared" si="63"/>
        <v>200</v>
      </c>
      <c r="L1386" s="534">
        <v>200</v>
      </c>
      <c r="M1386" s="540"/>
      <c r="N1386" s="247" t="e">
        <f>IF(L1386="nio",0,IF(L1386&gt;0,L1386*I1386/P1386,0))*VLOOKUP(B1386,'2-Kosten per locatie'!$A$14:$C$31,3,FALSE)</f>
        <v>#DIV/0!</v>
      </c>
      <c r="O1386" s="247">
        <f>IF(M1386&gt;0,M1386*I1386/Q1386,0)*VLOOKUP(B1386,'2-Kosten per locatie'!$A$14:$C$31,3,FALSE)</f>
        <v>0</v>
      </c>
      <c r="P1386" s="334">
        <f>IF(L1386="nio",0,IF(L1386&gt;0,VLOOKUP(F1386,'3-Productie normen'!A:O,VLOOKUP(L1386,'3-Productie normen'!$B$38:$C$48,2,FALSE),FALSE)))</f>
        <v>0</v>
      </c>
      <c r="Q1386" s="334">
        <f t="shared" si="64"/>
        <v>0</v>
      </c>
      <c r="R1386" s="335" t="str">
        <f>VLOOKUP(F1386,'3-Productie normen'!A:P,16,FALSE)</f>
        <v>V</v>
      </c>
      <c r="S1386" s="335"/>
      <c r="U1386" s="336">
        <f t="shared" si="65"/>
        <v>1960.0000000000002</v>
      </c>
      <c r="V1386" s="2"/>
      <c r="W1386" s="529"/>
    </row>
    <row r="1387" spans="1:23" ht="14.1" customHeight="1">
      <c r="A1387" s="75">
        <v>1387</v>
      </c>
      <c r="B1387" s="72" t="s">
        <v>43</v>
      </c>
      <c r="C1387" s="539" t="s">
        <v>267</v>
      </c>
      <c r="D1387" s="415" t="s">
        <v>1772</v>
      </c>
      <c r="E1387" s="72" t="s">
        <v>1773</v>
      </c>
      <c r="F1387" s="300" t="s">
        <v>103</v>
      </c>
      <c r="G1387" s="72" t="s">
        <v>187</v>
      </c>
      <c r="H1387" s="482" t="s">
        <v>197</v>
      </c>
      <c r="I1387" s="537">
        <v>53.6</v>
      </c>
      <c r="J1387" s="526"/>
      <c r="K1387" s="333">
        <f t="shared" si="63"/>
        <v>80</v>
      </c>
      <c r="L1387" s="534">
        <v>80</v>
      </c>
      <c r="M1387" s="540"/>
      <c r="N1387" s="247" t="e">
        <f>IF(L1387="nio",0,IF(L1387&gt;0,L1387*I1387/P1387,0))*VLOOKUP(B1387,'2-Kosten per locatie'!$A$14:$C$31,3,FALSE)</f>
        <v>#DIV/0!</v>
      </c>
      <c r="O1387" s="247">
        <f>IF(M1387&gt;0,M1387*I1387/Q1387,0)*VLOOKUP(B1387,'2-Kosten per locatie'!$A$14:$C$31,3,FALSE)</f>
        <v>0</v>
      </c>
      <c r="P1387" s="334">
        <f>IF(L1387="nio",0,IF(L1387&gt;0,VLOOKUP(F1387,'3-Productie normen'!A:O,VLOOKUP(L1387,'3-Productie normen'!$B$38:$C$48,2,FALSE),FALSE)))</f>
        <v>0</v>
      </c>
      <c r="Q1387" s="334">
        <f t="shared" si="64"/>
        <v>0</v>
      </c>
      <c r="R1387" s="335" t="str">
        <f>VLOOKUP(F1387,'3-Productie normen'!A:P,16,FALSE)</f>
        <v>L</v>
      </c>
      <c r="S1387" s="335"/>
      <c r="U1387" s="336">
        <f t="shared" si="65"/>
        <v>4288</v>
      </c>
      <c r="V1387" s="2"/>
      <c r="W1387" s="529"/>
    </row>
    <row r="1388" spans="1:23" ht="14.1" customHeight="1">
      <c r="A1388" s="75">
        <v>1388</v>
      </c>
      <c r="B1388" s="72" t="s">
        <v>43</v>
      </c>
      <c r="C1388" s="539" t="s">
        <v>267</v>
      </c>
      <c r="D1388" s="415" t="s">
        <v>1774</v>
      </c>
      <c r="E1388" s="72" t="s">
        <v>1702</v>
      </c>
      <c r="F1388" s="72" t="s">
        <v>106</v>
      </c>
      <c r="G1388" s="72"/>
      <c r="H1388" s="482" t="s">
        <v>188</v>
      </c>
      <c r="I1388" s="537">
        <v>12.5</v>
      </c>
      <c r="J1388" s="526"/>
      <c r="K1388" s="333">
        <f t="shared" si="63"/>
        <v>200</v>
      </c>
      <c r="L1388" s="534">
        <v>200</v>
      </c>
      <c r="M1388" s="540"/>
      <c r="N1388" s="247" t="e">
        <f>IF(L1388="nio",0,IF(L1388&gt;0,L1388*I1388/P1388,0))*VLOOKUP(B1388,'2-Kosten per locatie'!$A$14:$C$31,3,FALSE)</f>
        <v>#DIV/0!</v>
      </c>
      <c r="O1388" s="247">
        <f>IF(M1388&gt;0,M1388*I1388/Q1388,0)*VLOOKUP(B1388,'2-Kosten per locatie'!$A$14:$C$31,3,FALSE)</f>
        <v>0</v>
      </c>
      <c r="P1388" s="334">
        <f>IF(L1388="nio",0,IF(L1388&gt;0,VLOOKUP(F1388,'3-Productie normen'!A:O,VLOOKUP(L1388,'3-Productie normen'!$B$38:$C$48,2,FALSE),FALSE)))</f>
        <v>0</v>
      </c>
      <c r="Q1388" s="334">
        <f t="shared" si="64"/>
        <v>0</v>
      </c>
      <c r="R1388" s="335" t="str">
        <f>VLOOKUP(F1388,'3-Productie normen'!A:P,16,FALSE)</f>
        <v>S</v>
      </c>
      <c r="S1388" s="335"/>
      <c r="U1388" s="336">
        <f t="shared" si="65"/>
        <v>2500</v>
      </c>
      <c r="V1388" s="2"/>
      <c r="W1388" s="529"/>
    </row>
    <row r="1389" spans="1:23" ht="14.1" customHeight="1">
      <c r="A1389" s="75">
        <v>1389</v>
      </c>
      <c r="B1389" s="72" t="s">
        <v>43</v>
      </c>
      <c r="C1389" s="539" t="s">
        <v>267</v>
      </c>
      <c r="D1389" s="415" t="s">
        <v>1775</v>
      </c>
      <c r="E1389" s="72" t="s">
        <v>1706</v>
      </c>
      <c r="F1389" s="72" t="s">
        <v>106</v>
      </c>
      <c r="G1389" s="72"/>
      <c r="H1389" s="482" t="s">
        <v>188</v>
      </c>
      <c r="I1389" s="537">
        <v>16.399999999999999</v>
      </c>
      <c r="J1389" s="526"/>
      <c r="K1389" s="333">
        <f t="shared" si="63"/>
        <v>200</v>
      </c>
      <c r="L1389" s="534">
        <v>200</v>
      </c>
      <c r="M1389" s="540"/>
      <c r="N1389" s="247" t="e">
        <f>IF(L1389="nio",0,IF(L1389&gt;0,L1389*I1389/P1389,0))*VLOOKUP(B1389,'2-Kosten per locatie'!$A$14:$C$31,3,FALSE)</f>
        <v>#DIV/0!</v>
      </c>
      <c r="O1389" s="247">
        <f>IF(M1389&gt;0,M1389*I1389/Q1389,0)*VLOOKUP(B1389,'2-Kosten per locatie'!$A$14:$C$31,3,FALSE)</f>
        <v>0</v>
      </c>
      <c r="P1389" s="334">
        <f>IF(L1389="nio",0,IF(L1389&gt;0,VLOOKUP(F1389,'3-Productie normen'!A:O,VLOOKUP(L1389,'3-Productie normen'!$B$38:$C$48,2,FALSE),FALSE)))</f>
        <v>0</v>
      </c>
      <c r="Q1389" s="334">
        <f t="shared" si="64"/>
        <v>0</v>
      </c>
      <c r="R1389" s="335" t="str">
        <f>VLOOKUP(F1389,'3-Productie normen'!A:P,16,FALSE)</f>
        <v>S</v>
      </c>
      <c r="S1389" s="335"/>
      <c r="U1389" s="336">
        <f t="shared" si="65"/>
        <v>3279.9999999999995</v>
      </c>
      <c r="V1389" s="2"/>
      <c r="W1389" s="529"/>
    </row>
    <row r="1390" spans="1:23" ht="14.1" customHeight="1">
      <c r="A1390" s="75">
        <v>1390</v>
      </c>
      <c r="B1390" s="72" t="s">
        <v>43</v>
      </c>
      <c r="C1390" s="539" t="s">
        <v>267</v>
      </c>
      <c r="D1390" s="415" t="s">
        <v>1776</v>
      </c>
      <c r="E1390" s="72" t="s">
        <v>191</v>
      </c>
      <c r="F1390" s="300" t="s">
        <v>111</v>
      </c>
      <c r="G1390" s="72"/>
      <c r="H1390" s="482" t="s">
        <v>197</v>
      </c>
      <c r="I1390" s="537">
        <v>1.8</v>
      </c>
      <c r="J1390" s="526"/>
      <c r="K1390" s="333">
        <f t="shared" si="63"/>
        <v>0</v>
      </c>
      <c r="L1390" s="534" t="s">
        <v>148</v>
      </c>
      <c r="M1390" s="540"/>
      <c r="N1390" s="247">
        <f>IF(L1390="nio",0,IF(L1390&gt;0,L1390*I1390/P1390,0))*VLOOKUP(B1390,'2-Kosten per locatie'!$A$14:$C$31,3,FALSE)</f>
        <v>0</v>
      </c>
      <c r="O1390" s="247">
        <f>IF(M1390&gt;0,M1390*I1390/Q1390,0)*VLOOKUP(B1390,'2-Kosten per locatie'!$A$14:$C$31,3,FALSE)</f>
        <v>0</v>
      </c>
      <c r="P1390" s="334">
        <f>IF(L1390="nio",0,IF(L1390&gt;0,VLOOKUP(F1390,'3-Productie normen'!A:O,VLOOKUP(L1390,'3-Productie normen'!$B$38:$C$48,2,FALSE),FALSE)))</f>
        <v>0</v>
      </c>
      <c r="Q1390" s="334">
        <f t="shared" si="64"/>
        <v>0</v>
      </c>
      <c r="R1390" s="335" t="str">
        <f>VLOOKUP(F1390,'3-Productie normen'!A:P,16,FALSE)</f>
        <v>nvt</v>
      </c>
      <c r="S1390" s="335"/>
      <c r="U1390" s="336">
        <f t="shared" si="65"/>
        <v>0</v>
      </c>
      <c r="V1390" s="2"/>
      <c r="W1390" s="529"/>
    </row>
    <row r="1391" spans="1:23" ht="14.1" customHeight="1">
      <c r="A1391" s="75">
        <v>1391</v>
      </c>
      <c r="B1391" s="72" t="s">
        <v>43</v>
      </c>
      <c r="C1391" s="539" t="s">
        <v>267</v>
      </c>
      <c r="D1391" s="415" t="s">
        <v>1777</v>
      </c>
      <c r="E1391" s="72" t="s">
        <v>1668</v>
      </c>
      <c r="F1391" s="300" t="s">
        <v>111</v>
      </c>
      <c r="G1391" s="72"/>
      <c r="H1391" s="482" t="s">
        <v>197</v>
      </c>
      <c r="I1391" s="537">
        <v>4.3</v>
      </c>
      <c r="J1391" s="526"/>
      <c r="K1391" s="333">
        <f t="shared" si="63"/>
        <v>0</v>
      </c>
      <c r="L1391" s="534" t="s">
        <v>148</v>
      </c>
      <c r="M1391" s="540"/>
      <c r="N1391" s="247">
        <f>IF(L1391="nio",0,IF(L1391&gt;0,L1391*I1391/P1391,0))*VLOOKUP(B1391,'2-Kosten per locatie'!$A$14:$C$31,3,FALSE)</f>
        <v>0</v>
      </c>
      <c r="O1391" s="247">
        <f>IF(M1391&gt;0,M1391*I1391/Q1391,0)*VLOOKUP(B1391,'2-Kosten per locatie'!$A$14:$C$31,3,FALSE)</f>
        <v>0</v>
      </c>
      <c r="P1391" s="334">
        <f>IF(L1391="nio",0,IF(L1391&gt;0,VLOOKUP(F1391,'3-Productie normen'!A:O,VLOOKUP(L1391,'3-Productie normen'!$B$38:$C$48,2,FALSE),FALSE)))</f>
        <v>0</v>
      </c>
      <c r="Q1391" s="334">
        <f t="shared" si="64"/>
        <v>0</v>
      </c>
      <c r="R1391" s="335" t="str">
        <f>VLOOKUP(F1391,'3-Productie normen'!A:P,16,FALSE)</f>
        <v>nvt</v>
      </c>
      <c r="S1391" s="335"/>
      <c r="U1391" s="336">
        <f t="shared" si="65"/>
        <v>0</v>
      </c>
      <c r="V1391" s="2"/>
      <c r="W1391" s="529"/>
    </row>
    <row r="1392" spans="1:23" ht="14.1" customHeight="1">
      <c r="A1392" s="75">
        <v>1392</v>
      </c>
      <c r="B1392" s="72" t="s">
        <v>43</v>
      </c>
      <c r="C1392" s="539" t="s">
        <v>267</v>
      </c>
      <c r="D1392" s="415" t="s">
        <v>1778</v>
      </c>
      <c r="E1392" s="72" t="s">
        <v>1779</v>
      </c>
      <c r="F1392" s="300" t="s">
        <v>111</v>
      </c>
      <c r="G1392" s="72"/>
      <c r="H1392" s="482" t="s">
        <v>197</v>
      </c>
      <c r="I1392" s="537">
        <v>2.9</v>
      </c>
      <c r="J1392" s="526"/>
      <c r="K1392" s="333">
        <f t="shared" si="63"/>
        <v>0</v>
      </c>
      <c r="L1392" s="534" t="s">
        <v>148</v>
      </c>
      <c r="M1392" s="540"/>
      <c r="N1392" s="247">
        <f>IF(L1392="nio",0,IF(L1392&gt;0,L1392*I1392/P1392,0))*VLOOKUP(B1392,'2-Kosten per locatie'!$A$14:$C$31,3,FALSE)</f>
        <v>0</v>
      </c>
      <c r="O1392" s="247">
        <f>IF(M1392&gt;0,M1392*I1392/Q1392,0)*VLOOKUP(B1392,'2-Kosten per locatie'!$A$14:$C$31,3,FALSE)</f>
        <v>0</v>
      </c>
      <c r="P1392" s="334">
        <f>IF(L1392="nio",0,IF(L1392&gt;0,VLOOKUP(F1392,'3-Productie normen'!A:O,VLOOKUP(L1392,'3-Productie normen'!$B$38:$C$48,2,FALSE),FALSE)))</f>
        <v>0</v>
      </c>
      <c r="Q1392" s="334">
        <f t="shared" si="64"/>
        <v>0</v>
      </c>
      <c r="R1392" s="335" t="str">
        <f>VLOOKUP(F1392,'3-Productie normen'!A:P,16,FALSE)</f>
        <v>nvt</v>
      </c>
      <c r="S1392" s="335"/>
      <c r="U1392" s="336">
        <f t="shared" si="65"/>
        <v>0</v>
      </c>
      <c r="V1392" s="2"/>
      <c r="W1392" s="529"/>
    </row>
    <row r="1393" spans="1:23" ht="14.1" customHeight="1">
      <c r="A1393" s="75">
        <v>1393</v>
      </c>
      <c r="B1393" s="72" t="s">
        <v>43</v>
      </c>
      <c r="C1393" s="539" t="s">
        <v>267</v>
      </c>
      <c r="D1393" s="415" t="s">
        <v>1780</v>
      </c>
      <c r="E1393" s="72" t="s">
        <v>1781</v>
      </c>
      <c r="F1393" s="300" t="s">
        <v>111</v>
      </c>
      <c r="G1393" s="72"/>
      <c r="H1393" s="482" t="s">
        <v>197</v>
      </c>
      <c r="I1393" s="537">
        <v>5.2</v>
      </c>
      <c r="J1393" s="526"/>
      <c r="K1393" s="333">
        <f t="shared" si="63"/>
        <v>0</v>
      </c>
      <c r="L1393" s="534" t="s">
        <v>148</v>
      </c>
      <c r="M1393" s="534"/>
      <c r="N1393" s="247">
        <f>IF(L1393="nio",0,IF(L1393&gt;0,L1393*I1393/P1393,0))*VLOOKUP(B1393,'2-Kosten per locatie'!$A$14:$C$31,3,FALSE)</f>
        <v>0</v>
      </c>
      <c r="O1393" s="247">
        <f>IF(M1393&gt;0,M1393*I1393/Q1393,0)*VLOOKUP(B1393,'2-Kosten per locatie'!$A$14:$C$31,3,FALSE)</f>
        <v>0</v>
      </c>
      <c r="P1393" s="334">
        <f>IF(L1393="nio",0,IF(L1393&gt;0,VLOOKUP(F1393,'3-Productie normen'!A:O,VLOOKUP(L1393,'3-Productie normen'!$B$38:$C$48,2,FALSE),FALSE)))</f>
        <v>0</v>
      </c>
      <c r="Q1393" s="334">
        <f t="shared" si="64"/>
        <v>0</v>
      </c>
      <c r="R1393" s="335" t="str">
        <f>VLOOKUP(F1393,'3-Productie normen'!A:P,16,FALSE)</f>
        <v>nvt</v>
      </c>
      <c r="S1393" s="335"/>
      <c r="U1393" s="336">
        <f t="shared" si="65"/>
        <v>0</v>
      </c>
      <c r="V1393" s="2"/>
      <c r="W1393" s="529"/>
    </row>
    <row r="1394" spans="1:23" ht="14.1" customHeight="1">
      <c r="A1394" s="75">
        <v>1394</v>
      </c>
      <c r="B1394" s="72" t="s">
        <v>43</v>
      </c>
      <c r="C1394" s="539" t="s">
        <v>267</v>
      </c>
      <c r="D1394" s="415" t="s">
        <v>1782</v>
      </c>
      <c r="E1394" s="72" t="s">
        <v>198</v>
      </c>
      <c r="F1394" s="72" t="s">
        <v>97</v>
      </c>
      <c r="G1394" s="72" t="s">
        <v>1771</v>
      </c>
      <c r="H1394" s="482" t="s">
        <v>197</v>
      </c>
      <c r="I1394" s="537">
        <v>64.400000000000006</v>
      </c>
      <c r="J1394" s="526"/>
      <c r="K1394" s="333">
        <f t="shared" si="63"/>
        <v>200</v>
      </c>
      <c r="L1394" s="534">
        <v>200</v>
      </c>
      <c r="M1394" s="540"/>
      <c r="N1394" s="247" t="e">
        <f>IF(L1394="nio",0,IF(L1394&gt;0,L1394*I1394/P1394,0))*VLOOKUP(B1394,'2-Kosten per locatie'!$A$14:$C$31,3,FALSE)</f>
        <v>#DIV/0!</v>
      </c>
      <c r="O1394" s="247">
        <f>IF(M1394&gt;0,M1394*I1394/Q1394,0)*VLOOKUP(B1394,'2-Kosten per locatie'!$A$14:$C$31,3,FALSE)</f>
        <v>0</v>
      </c>
      <c r="P1394" s="334">
        <f>IF(L1394="nio",0,IF(L1394&gt;0,VLOOKUP(F1394,'3-Productie normen'!A:O,VLOOKUP(L1394,'3-Productie normen'!$B$38:$C$48,2,FALSE),FALSE)))</f>
        <v>0</v>
      </c>
      <c r="Q1394" s="334">
        <f t="shared" si="64"/>
        <v>0</v>
      </c>
      <c r="R1394" s="335" t="str">
        <f>VLOOKUP(F1394,'3-Productie normen'!A:P,16,FALSE)</f>
        <v>V</v>
      </c>
      <c r="S1394" s="335"/>
      <c r="U1394" s="336">
        <f t="shared" si="65"/>
        <v>12880.000000000002</v>
      </c>
      <c r="V1394" s="2"/>
      <c r="W1394" s="529"/>
    </row>
    <row r="1395" spans="1:23" ht="14.1" customHeight="1">
      <c r="A1395" s="75">
        <v>1395</v>
      </c>
      <c r="B1395" s="72" t="s">
        <v>43</v>
      </c>
      <c r="C1395" s="539" t="s">
        <v>267</v>
      </c>
      <c r="D1395" s="415" t="s">
        <v>1783</v>
      </c>
      <c r="E1395" s="72" t="s">
        <v>1654</v>
      </c>
      <c r="F1395" s="72" t="s">
        <v>108</v>
      </c>
      <c r="G1395" s="72" t="s">
        <v>208</v>
      </c>
      <c r="H1395" s="482" t="s">
        <v>197</v>
      </c>
      <c r="I1395" s="537">
        <v>26.1</v>
      </c>
      <c r="J1395" s="526"/>
      <c r="K1395" s="333">
        <f t="shared" si="63"/>
        <v>200</v>
      </c>
      <c r="L1395" s="534">
        <v>200</v>
      </c>
      <c r="M1395" s="540"/>
      <c r="N1395" s="247" t="e">
        <f>IF(L1395="nio",0,IF(L1395&gt;0,L1395*I1395/P1395,0))*VLOOKUP(B1395,'2-Kosten per locatie'!$A$14:$C$31,3,FALSE)</f>
        <v>#DIV/0!</v>
      </c>
      <c r="O1395" s="247">
        <f>IF(M1395&gt;0,M1395*I1395/Q1395,0)*VLOOKUP(B1395,'2-Kosten per locatie'!$A$14:$C$31,3,FALSE)</f>
        <v>0</v>
      </c>
      <c r="P1395" s="334">
        <f>IF(L1395="nio",0,IF(L1395&gt;0,VLOOKUP(F1395,'3-Productie normen'!A:O,VLOOKUP(L1395,'3-Productie normen'!$B$38:$C$48,2,FALSE),FALSE)))</f>
        <v>0</v>
      </c>
      <c r="Q1395" s="334">
        <f t="shared" si="64"/>
        <v>0</v>
      </c>
      <c r="R1395" s="335" t="str">
        <f>VLOOKUP(F1395,'3-Productie normen'!A:P,16,FALSE)</f>
        <v>V</v>
      </c>
      <c r="S1395" s="335"/>
      <c r="U1395" s="336">
        <f t="shared" si="65"/>
        <v>5220</v>
      </c>
      <c r="V1395" s="2"/>
      <c r="W1395" s="529"/>
    </row>
    <row r="1396" spans="1:23" ht="14.1" customHeight="1">
      <c r="A1396" s="75">
        <v>1396</v>
      </c>
      <c r="B1396" s="72" t="s">
        <v>43</v>
      </c>
      <c r="C1396" s="539" t="s">
        <v>267</v>
      </c>
      <c r="D1396" s="415" t="s">
        <v>1784</v>
      </c>
      <c r="E1396" s="72" t="s">
        <v>258</v>
      </c>
      <c r="F1396" s="72" t="s">
        <v>100</v>
      </c>
      <c r="G1396" s="72" t="s">
        <v>1771</v>
      </c>
      <c r="H1396" s="482" t="s">
        <v>197</v>
      </c>
      <c r="I1396" s="537">
        <v>40.299999999999997</v>
      </c>
      <c r="J1396" s="526"/>
      <c r="K1396" s="333">
        <f t="shared" si="63"/>
        <v>200</v>
      </c>
      <c r="L1396" s="534">
        <v>200</v>
      </c>
      <c r="M1396" s="540"/>
      <c r="N1396" s="247" t="e">
        <f>IF(L1396="nio",0,IF(L1396&gt;0,L1396*I1396/P1396,0))*VLOOKUP(B1396,'2-Kosten per locatie'!$A$14:$C$31,3,FALSE)</f>
        <v>#DIV/0!</v>
      </c>
      <c r="O1396" s="247">
        <f>IF(M1396&gt;0,M1396*I1396/Q1396,0)*VLOOKUP(B1396,'2-Kosten per locatie'!$A$14:$C$31,3,FALSE)</f>
        <v>0</v>
      </c>
      <c r="P1396" s="334">
        <f>IF(L1396="nio",0,IF(L1396&gt;0,VLOOKUP(F1396,'3-Productie normen'!A:O,VLOOKUP(L1396,'3-Productie normen'!$B$38:$C$48,2,FALSE),FALSE)))</f>
        <v>0</v>
      </c>
      <c r="Q1396" s="334">
        <f t="shared" si="64"/>
        <v>0</v>
      </c>
      <c r="R1396" s="335" t="str">
        <f>VLOOKUP(F1396,'3-Productie normen'!A:P,16,FALSE)</f>
        <v>L</v>
      </c>
      <c r="S1396" s="335"/>
      <c r="U1396" s="336">
        <f t="shared" si="65"/>
        <v>8059.9999999999991</v>
      </c>
      <c r="V1396" s="2"/>
      <c r="W1396" s="529"/>
    </row>
    <row r="1397" spans="1:23" ht="14.1" customHeight="1">
      <c r="A1397" s="75">
        <v>1397</v>
      </c>
      <c r="B1397" s="72" t="s">
        <v>43</v>
      </c>
      <c r="C1397" s="539" t="s">
        <v>267</v>
      </c>
      <c r="D1397" s="415" t="s">
        <v>1785</v>
      </c>
      <c r="E1397" s="72" t="s">
        <v>258</v>
      </c>
      <c r="F1397" s="72" t="s">
        <v>100</v>
      </c>
      <c r="G1397" s="72" t="s">
        <v>1771</v>
      </c>
      <c r="H1397" s="482" t="s">
        <v>197</v>
      </c>
      <c r="I1397" s="537">
        <v>40.799999999999997</v>
      </c>
      <c r="J1397" s="526"/>
      <c r="K1397" s="333">
        <f t="shared" si="63"/>
        <v>200</v>
      </c>
      <c r="L1397" s="534">
        <v>200</v>
      </c>
      <c r="M1397" s="540"/>
      <c r="N1397" s="247" t="e">
        <f>IF(L1397="nio",0,IF(L1397&gt;0,L1397*I1397/P1397,0))*VLOOKUP(B1397,'2-Kosten per locatie'!$A$14:$C$31,3,FALSE)</f>
        <v>#DIV/0!</v>
      </c>
      <c r="O1397" s="247">
        <f>IF(M1397&gt;0,M1397*I1397/Q1397,0)*VLOOKUP(B1397,'2-Kosten per locatie'!$A$14:$C$31,3,FALSE)</f>
        <v>0</v>
      </c>
      <c r="P1397" s="334">
        <f>IF(L1397="nio",0,IF(L1397&gt;0,VLOOKUP(F1397,'3-Productie normen'!A:O,VLOOKUP(L1397,'3-Productie normen'!$B$38:$C$48,2,FALSE),FALSE)))</f>
        <v>0</v>
      </c>
      <c r="Q1397" s="334">
        <f t="shared" si="64"/>
        <v>0</v>
      </c>
      <c r="R1397" s="335" t="str">
        <f>VLOOKUP(F1397,'3-Productie normen'!A:P,16,FALSE)</f>
        <v>L</v>
      </c>
      <c r="S1397" s="335"/>
      <c r="U1397" s="336">
        <f t="shared" si="65"/>
        <v>8159.9999999999991</v>
      </c>
      <c r="V1397" s="2"/>
      <c r="W1397" s="529"/>
    </row>
    <row r="1398" spans="1:23" ht="14.1" customHeight="1">
      <c r="A1398" s="75">
        <v>1398</v>
      </c>
      <c r="B1398" s="72" t="s">
        <v>43</v>
      </c>
      <c r="C1398" s="539" t="s">
        <v>267</v>
      </c>
      <c r="D1398" s="415" t="s">
        <v>1786</v>
      </c>
      <c r="E1398" s="72" t="s">
        <v>1787</v>
      </c>
      <c r="F1398" s="72" t="s">
        <v>100</v>
      </c>
      <c r="G1398" s="72" t="s">
        <v>1771</v>
      </c>
      <c r="H1398" s="482" t="s">
        <v>197</v>
      </c>
      <c r="I1398" s="537">
        <v>245.4</v>
      </c>
      <c r="J1398" s="526"/>
      <c r="K1398" s="333">
        <f t="shared" si="63"/>
        <v>200</v>
      </c>
      <c r="L1398" s="534">
        <v>200</v>
      </c>
      <c r="M1398" s="540"/>
      <c r="N1398" s="247" t="e">
        <f>IF(L1398="nio",0,IF(L1398&gt;0,L1398*I1398/P1398,0))*VLOOKUP(B1398,'2-Kosten per locatie'!$A$14:$C$31,3,FALSE)</f>
        <v>#DIV/0!</v>
      </c>
      <c r="O1398" s="247">
        <f>IF(M1398&gt;0,M1398*I1398/Q1398,0)*VLOOKUP(B1398,'2-Kosten per locatie'!$A$14:$C$31,3,FALSE)</f>
        <v>0</v>
      </c>
      <c r="P1398" s="334">
        <f>IF(L1398="nio",0,IF(L1398&gt;0,VLOOKUP(F1398,'3-Productie normen'!A:O,VLOOKUP(L1398,'3-Productie normen'!$B$38:$C$48,2,FALSE),FALSE)))</f>
        <v>0</v>
      </c>
      <c r="Q1398" s="334">
        <f t="shared" si="64"/>
        <v>0</v>
      </c>
      <c r="R1398" s="335" t="str">
        <f>VLOOKUP(F1398,'3-Productie normen'!A:P,16,FALSE)</f>
        <v>L</v>
      </c>
      <c r="S1398" s="335"/>
      <c r="U1398" s="336">
        <f t="shared" si="65"/>
        <v>49080</v>
      </c>
      <c r="V1398" s="2"/>
      <c r="W1398" s="529"/>
    </row>
    <row r="1399" spans="1:23" ht="14.1" customHeight="1">
      <c r="A1399" s="75">
        <v>1399</v>
      </c>
      <c r="B1399" s="72" t="s">
        <v>43</v>
      </c>
      <c r="C1399" s="539" t="s">
        <v>267</v>
      </c>
      <c r="D1399" s="415" t="s">
        <v>1788</v>
      </c>
      <c r="E1399" s="72" t="s">
        <v>1654</v>
      </c>
      <c r="F1399" s="72" t="s">
        <v>108</v>
      </c>
      <c r="G1399" s="72" t="s">
        <v>208</v>
      </c>
      <c r="H1399" s="482" t="s">
        <v>197</v>
      </c>
      <c r="I1399" s="537">
        <v>17.899999999999999</v>
      </c>
      <c r="J1399" s="526"/>
      <c r="K1399" s="333">
        <f t="shared" si="63"/>
        <v>200</v>
      </c>
      <c r="L1399" s="534">
        <v>200</v>
      </c>
      <c r="M1399" s="534"/>
      <c r="N1399" s="247" t="e">
        <f>IF(L1399="nio",0,IF(L1399&gt;0,L1399*I1399/P1399,0))*VLOOKUP(B1399,'2-Kosten per locatie'!$A$14:$C$31,3,FALSE)</f>
        <v>#DIV/0!</v>
      </c>
      <c r="O1399" s="247">
        <f>IF(M1399&gt;0,M1399*I1399/Q1399,0)*VLOOKUP(B1399,'2-Kosten per locatie'!$A$14:$C$31,3,FALSE)</f>
        <v>0</v>
      </c>
      <c r="P1399" s="334">
        <f>IF(L1399="nio",0,IF(L1399&gt;0,VLOOKUP(F1399,'3-Productie normen'!A:O,VLOOKUP(L1399,'3-Productie normen'!$B$38:$C$48,2,FALSE),FALSE)))</f>
        <v>0</v>
      </c>
      <c r="Q1399" s="334">
        <f t="shared" si="64"/>
        <v>0</v>
      </c>
      <c r="R1399" s="335" t="str">
        <f>VLOOKUP(F1399,'3-Productie normen'!A:P,16,FALSE)</f>
        <v>V</v>
      </c>
      <c r="S1399" s="335"/>
      <c r="U1399" s="336">
        <f t="shared" si="65"/>
        <v>3579.9999999999995</v>
      </c>
      <c r="V1399" s="2"/>
      <c r="W1399" s="529"/>
    </row>
    <row r="1400" spans="1:23" ht="14.1" customHeight="1">
      <c r="A1400" s="75">
        <v>1400</v>
      </c>
      <c r="B1400" s="72" t="s">
        <v>43</v>
      </c>
      <c r="C1400" s="539" t="s">
        <v>267</v>
      </c>
      <c r="D1400" s="415" t="s">
        <v>1789</v>
      </c>
      <c r="E1400" s="72" t="s">
        <v>1790</v>
      </c>
      <c r="F1400" s="300" t="s">
        <v>111</v>
      </c>
      <c r="G1400" s="72"/>
      <c r="H1400" s="482" t="s">
        <v>197</v>
      </c>
      <c r="I1400" s="537">
        <v>6.6</v>
      </c>
      <c r="J1400" s="526"/>
      <c r="K1400" s="333">
        <f t="shared" si="63"/>
        <v>0</v>
      </c>
      <c r="L1400" s="534" t="s">
        <v>148</v>
      </c>
      <c r="M1400" s="534"/>
      <c r="N1400" s="247">
        <f>IF(L1400="nio",0,IF(L1400&gt;0,L1400*I1400/P1400,0))*VLOOKUP(B1400,'2-Kosten per locatie'!$A$14:$C$31,3,FALSE)</f>
        <v>0</v>
      </c>
      <c r="O1400" s="247">
        <f>IF(M1400&gt;0,M1400*I1400/Q1400,0)*VLOOKUP(B1400,'2-Kosten per locatie'!$A$14:$C$31,3,FALSE)</f>
        <v>0</v>
      </c>
      <c r="P1400" s="334">
        <f>IF(L1400="nio",0,IF(L1400&gt;0,VLOOKUP(F1400,'3-Productie normen'!A:O,VLOOKUP(L1400,'3-Productie normen'!$B$38:$C$48,2,FALSE),FALSE)))</f>
        <v>0</v>
      </c>
      <c r="Q1400" s="334">
        <f t="shared" si="64"/>
        <v>0</v>
      </c>
      <c r="R1400" s="335" t="str">
        <f>VLOOKUP(F1400,'3-Productie normen'!A:P,16,FALSE)</f>
        <v>nvt</v>
      </c>
      <c r="S1400" s="335"/>
      <c r="U1400" s="336">
        <f t="shared" si="65"/>
        <v>0</v>
      </c>
      <c r="V1400" s="2"/>
      <c r="W1400" s="529"/>
    </row>
    <row r="1401" spans="1:23" ht="14.1" customHeight="1">
      <c r="A1401" s="75">
        <v>1401</v>
      </c>
      <c r="B1401" s="72" t="s">
        <v>43</v>
      </c>
      <c r="C1401" s="539" t="s">
        <v>267</v>
      </c>
      <c r="D1401" s="415" t="s">
        <v>1791</v>
      </c>
      <c r="E1401" s="72" t="s">
        <v>1654</v>
      </c>
      <c r="F1401" s="300" t="s">
        <v>111</v>
      </c>
      <c r="G1401" s="72"/>
      <c r="H1401" s="482" t="s">
        <v>197</v>
      </c>
      <c r="I1401" s="537">
        <v>16</v>
      </c>
      <c r="J1401" s="526"/>
      <c r="K1401" s="333">
        <f t="shared" si="63"/>
        <v>0</v>
      </c>
      <c r="L1401" s="534" t="s">
        <v>148</v>
      </c>
      <c r="M1401" s="534"/>
      <c r="N1401" s="247">
        <f>IF(L1401="nio",0,IF(L1401&gt;0,L1401*I1401/P1401,0))*VLOOKUP(B1401,'2-Kosten per locatie'!$A$14:$C$31,3,FALSE)</f>
        <v>0</v>
      </c>
      <c r="O1401" s="247">
        <f>IF(M1401&gt;0,M1401*I1401/Q1401,0)*VLOOKUP(B1401,'2-Kosten per locatie'!$A$14:$C$31,3,FALSE)</f>
        <v>0</v>
      </c>
      <c r="P1401" s="334">
        <f>IF(L1401="nio",0,IF(L1401&gt;0,VLOOKUP(F1401,'3-Productie normen'!A:O,VLOOKUP(L1401,'3-Productie normen'!$B$38:$C$48,2,FALSE),FALSE)))</f>
        <v>0</v>
      </c>
      <c r="Q1401" s="334">
        <f t="shared" si="64"/>
        <v>0</v>
      </c>
      <c r="R1401" s="335" t="str">
        <f>VLOOKUP(F1401,'3-Productie normen'!A:P,16,FALSE)</f>
        <v>nvt</v>
      </c>
      <c r="S1401" s="335"/>
      <c r="U1401" s="336">
        <f t="shared" si="65"/>
        <v>0</v>
      </c>
      <c r="V1401" s="2"/>
      <c r="W1401" s="529"/>
    </row>
    <row r="1402" spans="1:23" ht="14.1" customHeight="1">
      <c r="A1402" s="75">
        <v>1402</v>
      </c>
      <c r="B1402" s="72" t="s">
        <v>43</v>
      </c>
      <c r="C1402" s="539" t="s">
        <v>267</v>
      </c>
      <c r="D1402" s="415" t="s">
        <v>1792</v>
      </c>
      <c r="E1402" s="72" t="s">
        <v>300</v>
      </c>
      <c r="F1402" s="300" t="s">
        <v>111</v>
      </c>
      <c r="G1402" s="72"/>
      <c r="H1402" s="482" t="s">
        <v>197</v>
      </c>
      <c r="I1402" s="537">
        <v>4.3</v>
      </c>
      <c r="J1402" s="526"/>
      <c r="K1402" s="333">
        <f t="shared" si="63"/>
        <v>0</v>
      </c>
      <c r="L1402" s="534" t="s">
        <v>148</v>
      </c>
      <c r="M1402" s="534"/>
      <c r="N1402" s="247">
        <f>IF(L1402="nio",0,IF(L1402&gt;0,L1402*I1402/P1402,0))*VLOOKUP(B1402,'2-Kosten per locatie'!$A$14:$C$31,3,FALSE)</f>
        <v>0</v>
      </c>
      <c r="O1402" s="247">
        <f>IF(M1402&gt;0,M1402*I1402/Q1402,0)*VLOOKUP(B1402,'2-Kosten per locatie'!$A$14:$C$31,3,FALSE)</f>
        <v>0</v>
      </c>
      <c r="P1402" s="334">
        <f>IF(L1402="nio",0,IF(L1402&gt;0,VLOOKUP(F1402,'3-Productie normen'!A:O,VLOOKUP(L1402,'3-Productie normen'!$B$38:$C$48,2,FALSE),FALSE)))</f>
        <v>0</v>
      </c>
      <c r="Q1402" s="334">
        <f t="shared" si="64"/>
        <v>0</v>
      </c>
      <c r="R1402" s="335" t="str">
        <f>VLOOKUP(F1402,'3-Productie normen'!A:P,16,FALSE)</f>
        <v>nvt</v>
      </c>
      <c r="S1402" s="335"/>
      <c r="U1402" s="336">
        <f t="shared" si="65"/>
        <v>0</v>
      </c>
      <c r="V1402" s="2"/>
      <c r="W1402" s="529"/>
    </row>
    <row r="1403" spans="1:23" ht="14.1" customHeight="1">
      <c r="A1403" s="75">
        <v>1403</v>
      </c>
      <c r="B1403" s="72" t="s">
        <v>43</v>
      </c>
      <c r="C1403" s="539" t="s">
        <v>267</v>
      </c>
      <c r="D1403" s="415" t="s">
        <v>1793</v>
      </c>
      <c r="E1403" s="72" t="s">
        <v>1794</v>
      </c>
      <c r="F1403" s="300" t="s">
        <v>111</v>
      </c>
      <c r="G1403" s="72"/>
      <c r="H1403" s="482" t="s">
        <v>197</v>
      </c>
      <c r="I1403" s="537">
        <v>14.9</v>
      </c>
      <c r="J1403" s="526"/>
      <c r="K1403" s="333">
        <f t="shared" si="63"/>
        <v>0</v>
      </c>
      <c r="L1403" s="534" t="s">
        <v>148</v>
      </c>
      <c r="M1403" s="534"/>
      <c r="N1403" s="247">
        <f>IF(L1403="nio",0,IF(L1403&gt;0,L1403*I1403/P1403,0))*VLOOKUP(B1403,'2-Kosten per locatie'!$A$14:$C$31,3,FALSE)</f>
        <v>0</v>
      </c>
      <c r="O1403" s="247">
        <f>IF(M1403&gt;0,M1403*I1403/Q1403,0)*VLOOKUP(B1403,'2-Kosten per locatie'!$A$14:$C$31,3,FALSE)</f>
        <v>0</v>
      </c>
      <c r="P1403" s="334">
        <f>IF(L1403="nio",0,IF(L1403&gt;0,VLOOKUP(F1403,'3-Productie normen'!A:O,VLOOKUP(L1403,'3-Productie normen'!$B$38:$C$48,2,FALSE),FALSE)))</f>
        <v>0</v>
      </c>
      <c r="Q1403" s="334">
        <f t="shared" si="64"/>
        <v>0</v>
      </c>
      <c r="R1403" s="335" t="str">
        <f>VLOOKUP(F1403,'3-Productie normen'!A:P,16,FALSE)</f>
        <v>nvt</v>
      </c>
      <c r="S1403" s="335"/>
      <c r="U1403" s="336">
        <f t="shared" si="65"/>
        <v>0</v>
      </c>
      <c r="V1403" s="2"/>
      <c r="W1403" s="529"/>
    </row>
    <row r="1404" spans="1:23" ht="14.1" customHeight="1">
      <c r="A1404" s="75">
        <v>1404</v>
      </c>
      <c r="B1404" s="72" t="s">
        <v>43</v>
      </c>
      <c r="C1404" s="539" t="s">
        <v>267</v>
      </c>
      <c r="D1404" s="415" t="s">
        <v>1795</v>
      </c>
      <c r="E1404" s="72" t="s">
        <v>633</v>
      </c>
      <c r="F1404" s="300" t="s">
        <v>111</v>
      </c>
      <c r="G1404" s="72"/>
      <c r="H1404" s="482" t="s">
        <v>197</v>
      </c>
      <c r="I1404" s="537">
        <v>51.6</v>
      </c>
      <c r="J1404" s="526"/>
      <c r="K1404" s="333">
        <f t="shared" si="63"/>
        <v>0</v>
      </c>
      <c r="L1404" s="534" t="s">
        <v>148</v>
      </c>
      <c r="M1404" s="540"/>
      <c r="N1404" s="247">
        <f>IF(L1404="nio",0,IF(L1404&gt;0,L1404*I1404/P1404,0))*VLOOKUP(B1404,'2-Kosten per locatie'!$A$14:$C$31,3,FALSE)</f>
        <v>0</v>
      </c>
      <c r="O1404" s="247">
        <f>IF(M1404&gt;0,M1404*I1404/Q1404,0)*VLOOKUP(B1404,'2-Kosten per locatie'!$A$14:$C$31,3,FALSE)</f>
        <v>0</v>
      </c>
      <c r="P1404" s="334">
        <f>IF(L1404="nio",0,IF(L1404&gt;0,VLOOKUP(F1404,'3-Productie normen'!A:O,VLOOKUP(L1404,'3-Productie normen'!$B$38:$C$48,2,FALSE),FALSE)))</f>
        <v>0</v>
      </c>
      <c r="Q1404" s="334">
        <f t="shared" si="64"/>
        <v>0</v>
      </c>
      <c r="R1404" s="335" t="str">
        <f>VLOOKUP(F1404,'3-Productie normen'!A:P,16,FALSE)</f>
        <v>nvt</v>
      </c>
      <c r="S1404" s="335"/>
      <c r="U1404" s="336">
        <f t="shared" si="65"/>
        <v>0</v>
      </c>
      <c r="V1404" s="2"/>
      <c r="W1404" s="529"/>
    </row>
    <row r="1405" spans="1:23" ht="14.1" customHeight="1">
      <c r="A1405" s="75">
        <v>1405</v>
      </c>
      <c r="B1405" s="72" t="s">
        <v>43</v>
      </c>
      <c r="C1405" s="539" t="s">
        <v>267</v>
      </c>
      <c r="D1405" s="415" t="s">
        <v>1796</v>
      </c>
      <c r="E1405" s="72" t="s">
        <v>1654</v>
      </c>
      <c r="F1405" s="300" t="s">
        <v>111</v>
      </c>
      <c r="G1405" s="72"/>
      <c r="H1405" s="482" t="s">
        <v>197</v>
      </c>
      <c r="I1405" s="537">
        <v>14.4</v>
      </c>
      <c r="J1405" s="526"/>
      <c r="K1405" s="333">
        <f t="shared" si="63"/>
        <v>0</v>
      </c>
      <c r="L1405" s="534" t="s">
        <v>148</v>
      </c>
      <c r="M1405" s="540"/>
      <c r="N1405" s="247">
        <f>IF(L1405="nio",0,IF(L1405&gt;0,L1405*I1405/P1405,0))*VLOOKUP(B1405,'2-Kosten per locatie'!$A$14:$C$31,3,FALSE)</f>
        <v>0</v>
      </c>
      <c r="O1405" s="247">
        <f>IF(M1405&gt;0,M1405*I1405/Q1405,0)*VLOOKUP(B1405,'2-Kosten per locatie'!$A$14:$C$31,3,FALSE)</f>
        <v>0</v>
      </c>
      <c r="P1405" s="334">
        <f>IF(L1405="nio",0,IF(L1405&gt;0,VLOOKUP(F1405,'3-Productie normen'!A:O,VLOOKUP(L1405,'3-Productie normen'!$B$38:$C$48,2,FALSE),FALSE)))</f>
        <v>0</v>
      </c>
      <c r="Q1405" s="334">
        <f t="shared" si="64"/>
        <v>0</v>
      </c>
      <c r="R1405" s="335" t="str">
        <f>VLOOKUP(F1405,'3-Productie normen'!A:P,16,FALSE)</f>
        <v>nvt</v>
      </c>
      <c r="S1405" s="335"/>
      <c r="U1405" s="336">
        <f t="shared" si="65"/>
        <v>0</v>
      </c>
      <c r="V1405" s="2"/>
      <c r="W1405" s="529"/>
    </row>
    <row r="1406" spans="1:23" ht="14.1" customHeight="1">
      <c r="A1406" s="75">
        <v>1406</v>
      </c>
      <c r="B1406" s="72" t="s">
        <v>43</v>
      </c>
      <c r="C1406" s="539" t="s">
        <v>267</v>
      </c>
      <c r="D1406" s="415" t="s">
        <v>1797</v>
      </c>
      <c r="E1406" s="72" t="s">
        <v>1274</v>
      </c>
      <c r="F1406" s="300" t="s">
        <v>111</v>
      </c>
      <c r="G1406" s="72"/>
      <c r="H1406" s="482" t="s">
        <v>197</v>
      </c>
      <c r="I1406" s="537">
        <v>2.6</v>
      </c>
      <c r="J1406" s="526"/>
      <c r="K1406" s="333">
        <f t="shared" si="63"/>
        <v>0</v>
      </c>
      <c r="L1406" s="534" t="s">
        <v>148</v>
      </c>
      <c r="M1406" s="540"/>
      <c r="N1406" s="247">
        <f>IF(L1406="nio",0,IF(L1406&gt;0,L1406*I1406/P1406,0))*VLOOKUP(B1406,'2-Kosten per locatie'!$A$14:$C$31,3,FALSE)</f>
        <v>0</v>
      </c>
      <c r="O1406" s="247">
        <f>IF(M1406&gt;0,M1406*I1406/Q1406,0)*VLOOKUP(B1406,'2-Kosten per locatie'!$A$14:$C$31,3,FALSE)</f>
        <v>0</v>
      </c>
      <c r="P1406" s="334">
        <f>IF(L1406="nio",0,IF(L1406&gt;0,VLOOKUP(F1406,'3-Productie normen'!A:O,VLOOKUP(L1406,'3-Productie normen'!$B$38:$C$48,2,FALSE),FALSE)))</f>
        <v>0</v>
      </c>
      <c r="Q1406" s="334">
        <f t="shared" si="64"/>
        <v>0</v>
      </c>
      <c r="R1406" s="335" t="str">
        <f>VLOOKUP(F1406,'3-Productie normen'!A:P,16,FALSE)</f>
        <v>nvt</v>
      </c>
      <c r="S1406" s="335"/>
      <c r="U1406" s="336">
        <f t="shared" si="65"/>
        <v>0</v>
      </c>
      <c r="V1406" s="2"/>
      <c r="W1406" s="529"/>
    </row>
    <row r="1407" spans="1:23" ht="14.1" customHeight="1">
      <c r="A1407" s="75">
        <v>1407</v>
      </c>
      <c r="B1407" s="72" t="s">
        <v>43</v>
      </c>
      <c r="C1407" s="539" t="s">
        <v>267</v>
      </c>
      <c r="D1407" s="415" t="s">
        <v>1798</v>
      </c>
      <c r="E1407" s="72" t="s">
        <v>1799</v>
      </c>
      <c r="F1407" s="300" t="s">
        <v>111</v>
      </c>
      <c r="G1407" s="72"/>
      <c r="H1407" s="482" t="s">
        <v>197</v>
      </c>
      <c r="I1407" s="537">
        <v>24.1</v>
      </c>
      <c r="J1407" s="526"/>
      <c r="K1407" s="333">
        <f t="shared" si="63"/>
        <v>0</v>
      </c>
      <c r="L1407" s="534" t="s">
        <v>148</v>
      </c>
      <c r="M1407" s="540"/>
      <c r="N1407" s="247">
        <f>IF(L1407="nio",0,IF(L1407&gt;0,L1407*I1407/P1407,0))*VLOOKUP(B1407,'2-Kosten per locatie'!$A$14:$C$31,3,FALSE)</f>
        <v>0</v>
      </c>
      <c r="O1407" s="247">
        <f>IF(M1407&gt;0,M1407*I1407/Q1407,0)*VLOOKUP(B1407,'2-Kosten per locatie'!$A$14:$C$31,3,FALSE)</f>
        <v>0</v>
      </c>
      <c r="P1407" s="334">
        <f>IF(L1407="nio",0,IF(L1407&gt;0,VLOOKUP(F1407,'3-Productie normen'!A:O,VLOOKUP(L1407,'3-Productie normen'!$B$38:$C$48,2,FALSE),FALSE)))</f>
        <v>0</v>
      </c>
      <c r="Q1407" s="334">
        <f t="shared" si="64"/>
        <v>0</v>
      </c>
      <c r="R1407" s="335" t="str">
        <f>VLOOKUP(F1407,'3-Productie normen'!A:P,16,FALSE)</f>
        <v>nvt</v>
      </c>
      <c r="S1407" s="335"/>
      <c r="U1407" s="336">
        <f t="shared" si="65"/>
        <v>0</v>
      </c>
      <c r="V1407" s="2"/>
      <c r="W1407" s="529"/>
    </row>
    <row r="1408" spans="1:23" ht="14.1" customHeight="1">
      <c r="A1408" s="75">
        <v>1408</v>
      </c>
      <c r="B1408" s="72" t="s">
        <v>43</v>
      </c>
      <c r="C1408" s="539" t="s">
        <v>267</v>
      </c>
      <c r="D1408" s="415" t="s">
        <v>1800</v>
      </c>
      <c r="E1408" s="72" t="s">
        <v>1738</v>
      </c>
      <c r="F1408" s="300" t="s">
        <v>111</v>
      </c>
      <c r="G1408" s="72"/>
      <c r="H1408" s="482" t="s">
        <v>197</v>
      </c>
      <c r="I1408" s="537">
        <v>3.5</v>
      </c>
      <c r="J1408" s="526"/>
      <c r="K1408" s="333">
        <f t="shared" si="63"/>
        <v>0</v>
      </c>
      <c r="L1408" s="534" t="s">
        <v>148</v>
      </c>
      <c r="M1408" s="540"/>
      <c r="N1408" s="247">
        <f>IF(L1408="nio",0,IF(L1408&gt;0,L1408*I1408/P1408,0))*VLOOKUP(B1408,'2-Kosten per locatie'!$A$14:$C$31,3,FALSE)</f>
        <v>0</v>
      </c>
      <c r="O1408" s="247">
        <f>IF(M1408&gt;0,M1408*I1408/Q1408,0)*VLOOKUP(B1408,'2-Kosten per locatie'!$A$14:$C$31,3,FALSE)</f>
        <v>0</v>
      </c>
      <c r="P1408" s="334">
        <f>IF(L1408="nio",0,IF(L1408&gt;0,VLOOKUP(F1408,'3-Productie normen'!A:O,VLOOKUP(L1408,'3-Productie normen'!$B$38:$C$48,2,FALSE),FALSE)))</f>
        <v>0</v>
      </c>
      <c r="Q1408" s="334">
        <f t="shared" si="64"/>
        <v>0</v>
      </c>
      <c r="R1408" s="335" t="str">
        <f>VLOOKUP(F1408,'3-Productie normen'!A:P,16,FALSE)</f>
        <v>nvt</v>
      </c>
      <c r="S1408" s="335"/>
      <c r="U1408" s="336">
        <f t="shared" si="65"/>
        <v>0</v>
      </c>
      <c r="V1408" s="2"/>
      <c r="W1408" s="529"/>
    </row>
    <row r="1409" spans="1:23" ht="14.1" customHeight="1">
      <c r="A1409" s="75">
        <v>1409</v>
      </c>
      <c r="B1409" s="72" t="s">
        <v>43</v>
      </c>
      <c r="C1409" s="539" t="s">
        <v>267</v>
      </c>
      <c r="D1409" s="415" t="s">
        <v>1801</v>
      </c>
      <c r="E1409" s="72" t="s">
        <v>1799</v>
      </c>
      <c r="F1409" s="300" t="s">
        <v>111</v>
      </c>
      <c r="G1409" s="72"/>
      <c r="H1409" s="482" t="s">
        <v>197</v>
      </c>
      <c r="I1409" s="537">
        <v>25.3</v>
      </c>
      <c r="J1409" s="526"/>
      <c r="K1409" s="333">
        <f t="shared" si="63"/>
        <v>0</v>
      </c>
      <c r="L1409" s="534" t="s">
        <v>148</v>
      </c>
      <c r="M1409" s="540"/>
      <c r="N1409" s="247">
        <f>IF(L1409="nio",0,IF(L1409&gt;0,L1409*I1409/P1409,0))*VLOOKUP(B1409,'2-Kosten per locatie'!$A$14:$C$31,3,FALSE)</f>
        <v>0</v>
      </c>
      <c r="O1409" s="247">
        <f>IF(M1409&gt;0,M1409*I1409/Q1409,0)*VLOOKUP(B1409,'2-Kosten per locatie'!$A$14:$C$31,3,FALSE)</f>
        <v>0</v>
      </c>
      <c r="P1409" s="334">
        <f>IF(L1409="nio",0,IF(L1409&gt;0,VLOOKUP(F1409,'3-Productie normen'!A:O,VLOOKUP(L1409,'3-Productie normen'!$B$38:$C$48,2,FALSE),FALSE)))</f>
        <v>0</v>
      </c>
      <c r="Q1409" s="334">
        <f t="shared" si="64"/>
        <v>0</v>
      </c>
      <c r="R1409" s="335" t="str">
        <f>VLOOKUP(F1409,'3-Productie normen'!A:P,16,FALSE)</f>
        <v>nvt</v>
      </c>
      <c r="S1409" s="335"/>
      <c r="U1409" s="336">
        <f t="shared" si="65"/>
        <v>0</v>
      </c>
      <c r="V1409" s="2"/>
      <c r="W1409" s="529"/>
    </row>
    <row r="1410" spans="1:23" ht="14.1" customHeight="1">
      <c r="A1410" s="75">
        <v>1410</v>
      </c>
      <c r="B1410" s="72" t="s">
        <v>43</v>
      </c>
      <c r="C1410" s="539" t="s">
        <v>267</v>
      </c>
      <c r="D1410" s="415" t="s">
        <v>1802</v>
      </c>
      <c r="E1410" s="72" t="s">
        <v>1738</v>
      </c>
      <c r="F1410" s="300" t="s">
        <v>111</v>
      </c>
      <c r="G1410" s="72"/>
      <c r="H1410" s="482" t="s">
        <v>197</v>
      </c>
      <c r="I1410" s="537">
        <v>3.5</v>
      </c>
      <c r="J1410" s="526"/>
      <c r="K1410" s="333">
        <f t="shared" si="63"/>
        <v>0</v>
      </c>
      <c r="L1410" s="534" t="s">
        <v>148</v>
      </c>
      <c r="M1410" s="540"/>
      <c r="N1410" s="247">
        <f>IF(L1410="nio",0,IF(L1410&gt;0,L1410*I1410/P1410,0))*VLOOKUP(B1410,'2-Kosten per locatie'!$A$14:$C$31,3,FALSE)</f>
        <v>0</v>
      </c>
      <c r="O1410" s="247">
        <f>IF(M1410&gt;0,M1410*I1410/Q1410,0)*VLOOKUP(B1410,'2-Kosten per locatie'!$A$14:$C$31,3,FALSE)</f>
        <v>0</v>
      </c>
      <c r="P1410" s="334">
        <f>IF(L1410="nio",0,IF(L1410&gt;0,VLOOKUP(F1410,'3-Productie normen'!A:O,VLOOKUP(L1410,'3-Productie normen'!$B$38:$C$48,2,FALSE),FALSE)))</f>
        <v>0</v>
      </c>
      <c r="Q1410" s="334">
        <f t="shared" si="64"/>
        <v>0</v>
      </c>
      <c r="R1410" s="335" t="str">
        <f>VLOOKUP(F1410,'3-Productie normen'!A:P,16,FALSE)</f>
        <v>nvt</v>
      </c>
      <c r="S1410" s="335"/>
      <c r="U1410" s="336">
        <f t="shared" si="65"/>
        <v>0</v>
      </c>
      <c r="V1410" s="2"/>
      <c r="W1410" s="529"/>
    </row>
    <row r="1411" spans="1:23" ht="14.1" customHeight="1">
      <c r="A1411" s="75">
        <v>1411</v>
      </c>
      <c r="B1411" s="72" t="s">
        <v>43</v>
      </c>
      <c r="C1411" s="539" t="s">
        <v>267</v>
      </c>
      <c r="D1411" s="415" t="s">
        <v>1803</v>
      </c>
      <c r="E1411" s="72" t="s">
        <v>1799</v>
      </c>
      <c r="F1411" s="300" t="s">
        <v>111</v>
      </c>
      <c r="G1411" s="72"/>
      <c r="H1411" s="482" t="s">
        <v>197</v>
      </c>
      <c r="I1411" s="537">
        <v>22.8</v>
      </c>
      <c r="J1411" s="526"/>
      <c r="K1411" s="333">
        <f t="shared" si="63"/>
        <v>0</v>
      </c>
      <c r="L1411" s="534" t="s">
        <v>148</v>
      </c>
      <c r="M1411" s="540"/>
      <c r="N1411" s="247">
        <f>IF(L1411="nio",0,IF(L1411&gt;0,L1411*I1411/P1411,0))*VLOOKUP(B1411,'2-Kosten per locatie'!$A$14:$C$31,3,FALSE)</f>
        <v>0</v>
      </c>
      <c r="O1411" s="247">
        <f>IF(M1411&gt;0,M1411*I1411/Q1411,0)*VLOOKUP(B1411,'2-Kosten per locatie'!$A$14:$C$31,3,FALSE)</f>
        <v>0</v>
      </c>
      <c r="P1411" s="334">
        <f>IF(L1411="nio",0,IF(L1411&gt;0,VLOOKUP(F1411,'3-Productie normen'!A:O,VLOOKUP(L1411,'3-Productie normen'!$B$38:$C$48,2,FALSE),FALSE)))</f>
        <v>0</v>
      </c>
      <c r="Q1411" s="334">
        <f t="shared" si="64"/>
        <v>0</v>
      </c>
      <c r="R1411" s="335" t="str">
        <f>VLOOKUP(F1411,'3-Productie normen'!A:P,16,FALSE)</f>
        <v>nvt</v>
      </c>
      <c r="S1411" s="335"/>
      <c r="U1411" s="336">
        <f t="shared" si="65"/>
        <v>0</v>
      </c>
      <c r="V1411" s="2"/>
      <c r="W1411" s="529"/>
    </row>
    <row r="1412" spans="1:23" ht="14.1" customHeight="1">
      <c r="A1412" s="75">
        <v>1412</v>
      </c>
      <c r="B1412" s="72" t="s">
        <v>43</v>
      </c>
      <c r="C1412" s="539" t="s">
        <v>267</v>
      </c>
      <c r="D1412" s="415" t="s">
        <v>1804</v>
      </c>
      <c r="E1412" s="72" t="s">
        <v>1738</v>
      </c>
      <c r="F1412" s="300" t="s">
        <v>111</v>
      </c>
      <c r="G1412" s="72"/>
      <c r="H1412" s="482" t="s">
        <v>197</v>
      </c>
      <c r="I1412" s="537">
        <v>3.5</v>
      </c>
      <c r="J1412" s="526"/>
      <c r="K1412" s="333">
        <f t="shared" ref="K1412:K1475" si="66">SUM(L1412:M1412)</f>
        <v>0</v>
      </c>
      <c r="L1412" s="534" t="s">
        <v>148</v>
      </c>
      <c r="M1412" s="540"/>
      <c r="N1412" s="247">
        <f>IF(L1412="nio",0,IF(L1412&gt;0,L1412*I1412/P1412,0))*VLOOKUP(B1412,'2-Kosten per locatie'!$A$14:$C$31,3,FALSE)</f>
        <v>0</v>
      </c>
      <c r="O1412" s="247">
        <f>IF(M1412&gt;0,M1412*I1412/Q1412,0)*VLOOKUP(B1412,'2-Kosten per locatie'!$A$14:$C$31,3,FALSE)</f>
        <v>0</v>
      </c>
      <c r="P1412" s="334">
        <f>IF(L1412="nio",0,IF(L1412&gt;0,VLOOKUP(F1412,'3-Productie normen'!A:O,VLOOKUP(L1412,'3-Productie normen'!$B$38:$C$48,2,FALSE),FALSE)))</f>
        <v>0</v>
      </c>
      <c r="Q1412" s="334">
        <f t="shared" ref="Q1412:Q1475" si="67">IF(M1412&gt;0,P1412*$Q$8,0)</f>
        <v>0</v>
      </c>
      <c r="R1412" s="335" t="str">
        <f>VLOOKUP(F1412,'3-Productie normen'!A:P,16,FALSE)</f>
        <v>nvt</v>
      </c>
      <c r="S1412" s="335"/>
      <c r="U1412" s="336">
        <f t="shared" ref="U1412:U1475" si="68">K1412*I1412</f>
        <v>0</v>
      </c>
      <c r="V1412" s="2"/>
      <c r="W1412" s="529"/>
    </row>
    <row r="1413" spans="1:23" ht="14.1" customHeight="1">
      <c r="A1413" s="75">
        <v>1413</v>
      </c>
      <c r="B1413" s="72" t="s">
        <v>43</v>
      </c>
      <c r="C1413" s="539" t="s">
        <v>267</v>
      </c>
      <c r="D1413" s="415" t="s">
        <v>1805</v>
      </c>
      <c r="E1413" s="72" t="s">
        <v>1799</v>
      </c>
      <c r="F1413" s="300" t="s">
        <v>111</v>
      </c>
      <c r="G1413" s="72"/>
      <c r="H1413" s="482" t="s">
        <v>197</v>
      </c>
      <c r="I1413" s="537">
        <v>24.1</v>
      </c>
      <c r="J1413" s="526"/>
      <c r="K1413" s="333">
        <f t="shared" si="66"/>
        <v>0</v>
      </c>
      <c r="L1413" s="534" t="s">
        <v>148</v>
      </c>
      <c r="M1413" s="540"/>
      <c r="N1413" s="247">
        <f>IF(L1413="nio",0,IF(L1413&gt;0,L1413*I1413/P1413,0))*VLOOKUP(B1413,'2-Kosten per locatie'!$A$14:$C$31,3,FALSE)</f>
        <v>0</v>
      </c>
      <c r="O1413" s="247">
        <f>IF(M1413&gt;0,M1413*I1413/Q1413,0)*VLOOKUP(B1413,'2-Kosten per locatie'!$A$14:$C$31,3,FALSE)</f>
        <v>0</v>
      </c>
      <c r="P1413" s="334">
        <f>IF(L1413="nio",0,IF(L1413&gt;0,VLOOKUP(F1413,'3-Productie normen'!A:O,VLOOKUP(L1413,'3-Productie normen'!$B$38:$C$48,2,FALSE),FALSE)))</f>
        <v>0</v>
      </c>
      <c r="Q1413" s="334">
        <f t="shared" si="67"/>
        <v>0</v>
      </c>
      <c r="R1413" s="335" t="str">
        <f>VLOOKUP(F1413,'3-Productie normen'!A:P,16,FALSE)</f>
        <v>nvt</v>
      </c>
      <c r="S1413" s="335"/>
      <c r="U1413" s="336">
        <f t="shared" si="68"/>
        <v>0</v>
      </c>
      <c r="V1413" s="2"/>
      <c r="W1413" s="529"/>
    </row>
    <row r="1414" spans="1:23" ht="14.1" customHeight="1">
      <c r="A1414" s="75">
        <v>1414</v>
      </c>
      <c r="B1414" s="72" t="s">
        <v>43</v>
      </c>
      <c r="C1414" s="539" t="s">
        <v>267</v>
      </c>
      <c r="D1414" s="415" t="s">
        <v>1806</v>
      </c>
      <c r="E1414" s="72" t="s">
        <v>1738</v>
      </c>
      <c r="F1414" s="300" t="s">
        <v>111</v>
      </c>
      <c r="G1414" s="72"/>
      <c r="H1414" s="482" t="s">
        <v>197</v>
      </c>
      <c r="I1414" s="537">
        <v>3.5</v>
      </c>
      <c r="J1414" s="526"/>
      <c r="K1414" s="333">
        <f t="shared" si="66"/>
        <v>0</v>
      </c>
      <c r="L1414" s="534" t="s">
        <v>148</v>
      </c>
      <c r="M1414" s="540"/>
      <c r="N1414" s="247">
        <f>IF(L1414="nio",0,IF(L1414&gt;0,L1414*I1414/P1414,0))*VLOOKUP(B1414,'2-Kosten per locatie'!$A$14:$C$31,3,FALSE)</f>
        <v>0</v>
      </c>
      <c r="O1414" s="247">
        <f>IF(M1414&gt;0,M1414*I1414/Q1414,0)*VLOOKUP(B1414,'2-Kosten per locatie'!$A$14:$C$31,3,FALSE)</f>
        <v>0</v>
      </c>
      <c r="P1414" s="334">
        <f>IF(L1414="nio",0,IF(L1414&gt;0,VLOOKUP(F1414,'3-Productie normen'!A:O,VLOOKUP(L1414,'3-Productie normen'!$B$38:$C$48,2,FALSE),FALSE)))</f>
        <v>0</v>
      </c>
      <c r="Q1414" s="334">
        <f t="shared" si="67"/>
        <v>0</v>
      </c>
      <c r="R1414" s="335" t="str">
        <f>VLOOKUP(F1414,'3-Productie normen'!A:P,16,FALSE)</f>
        <v>nvt</v>
      </c>
      <c r="S1414" s="335"/>
      <c r="U1414" s="336">
        <f t="shared" si="68"/>
        <v>0</v>
      </c>
      <c r="V1414" s="2"/>
      <c r="W1414" s="529"/>
    </row>
    <row r="1415" spans="1:23" ht="14.1" customHeight="1">
      <c r="A1415" s="75">
        <v>1415</v>
      </c>
      <c r="B1415" s="72" t="s">
        <v>43</v>
      </c>
      <c r="C1415" s="539" t="s">
        <v>267</v>
      </c>
      <c r="D1415" s="415" t="s">
        <v>1807</v>
      </c>
      <c r="E1415" s="72" t="s">
        <v>1799</v>
      </c>
      <c r="F1415" s="300" t="s">
        <v>111</v>
      </c>
      <c r="G1415" s="72"/>
      <c r="H1415" s="482" t="s">
        <v>197</v>
      </c>
      <c r="I1415" s="537">
        <v>25.3</v>
      </c>
      <c r="J1415" s="526"/>
      <c r="K1415" s="333">
        <f t="shared" si="66"/>
        <v>0</v>
      </c>
      <c r="L1415" s="534" t="s">
        <v>148</v>
      </c>
      <c r="M1415" s="540"/>
      <c r="N1415" s="247">
        <f>IF(L1415="nio",0,IF(L1415&gt;0,L1415*I1415/P1415,0))*VLOOKUP(B1415,'2-Kosten per locatie'!$A$14:$C$31,3,FALSE)</f>
        <v>0</v>
      </c>
      <c r="O1415" s="247">
        <f>IF(M1415&gt;0,M1415*I1415/Q1415,0)*VLOOKUP(B1415,'2-Kosten per locatie'!$A$14:$C$31,3,FALSE)</f>
        <v>0</v>
      </c>
      <c r="P1415" s="334">
        <f>IF(L1415="nio",0,IF(L1415&gt;0,VLOOKUP(F1415,'3-Productie normen'!A:O,VLOOKUP(L1415,'3-Productie normen'!$B$38:$C$48,2,FALSE),FALSE)))</f>
        <v>0</v>
      </c>
      <c r="Q1415" s="334">
        <f t="shared" si="67"/>
        <v>0</v>
      </c>
      <c r="R1415" s="335" t="str">
        <f>VLOOKUP(F1415,'3-Productie normen'!A:P,16,FALSE)</f>
        <v>nvt</v>
      </c>
      <c r="S1415" s="335"/>
      <c r="U1415" s="336">
        <f t="shared" si="68"/>
        <v>0</v>
      </c>
      <c r="V1415" s="2"/>
      <c r="W1415" s="529"/>
    </row>
    <row r="1416" spans="1:23" ht="14.1" customHeight="1">
      <c r="A1416" s="75">
        <v>1416</v>
      </c>
      <c r="B1416" s="72" t="s">
        <v>43</v>
      </c>
      <c r="C1416" s="539" t="s">
        <v>267</v>
      </c>
      <c r="D1416" s="415" t="s">
        <v>1808</v>
      </c>
      <c r="E1416" s="72" t="s">
        <v>1738</v>
      </c>
      <c r="F1416" s="300" t="s">
        <v>111</v>
      </c>
      <c r="G1416" s="72"/>
      <c r="H1416" s="482" t="s">
        <v>197</v>
      </c>
      <c r="I1416" s="537">
        <v>3.5</v>
      </c>
      <c r="J1416" s="526"/>
      <c r="K1416" s="333">
        <f t="shared" si="66"/>
        <v>0</v>
      </c>
      <c r="L1416" s="534" t="s">
        <v>148</v>
      </c>
      <c r="M1416" s="540"/>
      <c r="N1416" s="247">
        <f>IF(L1416="nio",0,IF(L1416&gt;0,L1416*I1416/P1416,0))*VLOOKUP(B1416,'2-Kosten per locatie'!$A$14:$C$31,3,FALSE)</f>
        <v>0</v>
      </c>
      <c r="O1416" s="247">
        <f>IF(M1416&gt;0,M1416*I1416/Q1416,0)*VLOOKUP(B1416,'2-Kosten per locatie'!$A$14:$C$31,3,FALSE)</f>
        <v>0</v>
      </c>
      <c r="P1416" s="334">
        <f>IF(L1416="nio",0,IF(L1416&gt;0,VLOOKUP(F1416,'3-Productie normen'!A:O,VLOOKUP(L1416,'3-Productie normen'!$B$38:$C$48,2,FALSE),FALSE)))</f>
        <v>0</v>
      </c>
      <c r="Q1416" s="334">
        <f t="shared" si="67"/>
        <v>0</v>
      </c>
      <c r="R1416" s="335" t="str">
        <f>VLOOKUP(F1416,'3-Productie normen'!A:P,16,FALSE)</f>
        <v>nvt</v>
      </c>
      <c r="S1416" s="335"/>
      <c r="U1416" s="336">
        <f t="shared" si="68"/>
        <v>0</v>
      </c>
      <c r="V1416" s="2"/>
      <c r="W1416" s="529"/>
    </row>
    <row r="1417" spans="1:23" ht="14.1" customHeight="1">
      <c r="A1417" s="75">
        <v>1417</v>
      </c>
      <c r="B1417" s="72" t="s">
        <v>43</v>
      </c>
      <c r="C1417" s="539" t="s">
        <v>267</v>
      </c>
      <c r="D1417" s="415" t="s">
        <v>1809</v>
      </c>
      <c r="E1417" s="72" t="s">
        <v>1799</v>
      </c>
      <c r="F1417" s="300" t="s">
        <v>111</v>
      </c>
      <c r="G1417" s="72"/>
      <c r="H1417" s="482" t="s">
        <v>197</v>
      </c>
      <c r="I1417" s="537">
        <v>21.8</v>
      </c>
      <c r="J1417" s="526"/>
      <c r="K1417" s="333">
        <f t="shared" si="66"/>
        <v>0</v>
      </c>
      <c r="L1417" s="534" t="s">
        <v>148</v>
      </c>
      <c r="M1417" s="540"/>
      <c r="N1417" s="247">
        <f>IF(L1417="nio",0,IF(L1417&gt;0,L1417*I1417/P1417,0))*VLOOKUP(B1417,'2-Kosten per locatie'!$A$14:$C$31,3,FALSE)</f>
        <v>0</v>
      </c>
      <c r="O1417" s="247">
        <f>IF(M1417&gt;0,M1417*I1417/Q1417,0)*VLOOKUP(B1417,'2-Kosten per locatie'!$A$14:$C$31,3,FALSE)</f>
        <v>0</v>
      </c>
      <c r="P1417" s="334">
        <f>IF(L1417="nio",0,IF(L1417&gt;0,VLOOKUP(F1417,'3-Productie normen'!A:O,VLOOKUP(L1417,'3-Productie normen'!$B$38:$C$48,2,FALSE),FALSE)))</f>
        <v>0</v>
      </c>
      <c r="Q1417" s="334">
        <f t="shared" si="67"/>
        <v>0</v>
      </c>
      <c r="R1417" s="335" t="str">
        <f>VLOOKUP(F1417,'3-Productie normen'!A:P,16,FALSE)</f>
        <v>nvt</v>
      </c>
      <c r="S1417" s="335"/>
      <c r="U1417" s="336">
        <f t="shared" si="68"/>
        <v>0</v>
      </c>
      <c r="V1417" s="2"/>
      <c r="W1417" s="529"/>
    </row>
    <row r="1418" spans="1:23" ht="14.1" customHeight="1">
      <c r="A1418" s="75">
        <v>1418</v>
      </c>
      <c r="B1418" s="72" t="s">
        <v>43</v>
      </c>
      <c r="C1418" s="539" t="s">
        <v>267</v>
      </c>
      <c r="D1418" s="415" t="s">
        <v>1810</v>
      </c>
      <c r="E1418" s="72" t="s">
        <v>1738</v>
      </c>
      <c r="F1418" s="300" t="s">
        <v>111</v>
      </c>
      <c r="G1418" s="72"/>
      <c r="H1418" s="482" t="s">
        <v>197</v>
      </c>
      <c r="I1418" s="537">
        <v>3.5</v>
      </c>
      <c r="J1418" s="526"/>
      <c r="K1418" s="333">
        <f t="shared" si="66"/>
        <v>0</v>
      </c>
      <c r="L1418" s="534" t="s">
        <v>148</v>
      </c>
      <c r="M1418" s="540"/>
      <c r="N1418" s="247">
        <f>IF(L1418="nio",0,IF(L1418&gt;0,L1418*I1418/P1418,0))*VLOOKUP(B1418,'2-Kosten per locatie'!$A$14:$C$31,3,FALSE)</f>
        <v>0</v>
      </c>
      <c r="O1418" s="247">
        <f>IF(M1418&gt;0,M1418*I1418/Q1418,0)*VLOOKUP(B1418,'2-Kosten per locatie'!$A$14:$C$31,3,FALSE)</f>
        <v>0</v>
      </c>
      <c r="P1418" s="334">
        <f>IF(L1418="nio",0,IF(L1418&gt;0,VLOOKUP(F1418,'3-Productie normen'!A:O,VLOOKUP(L1418,'3-Productie normen'!$B$38:$C$48,2,FALSE),FALSE)))</f>
        <v>0</v>
      </c>
      <c r="Q1418" s="334">
        <f t="shared" si="67"/>
        <v>0</v>
      </c>
      <c r="R1418" s="335" t="str">
        <f>VLOOKUP(F1418,'3-Productie normen'!A:P,16,FALSE)</f>
        <v>nvt</v>
      </c>
      <c r="S1418" s="335"/>
      <c r="U1418" s="336">
        <f t="shared" si="68"/>
        <v>0</v>
      </c>
      <c r="V1418" s="2"/>
      <c r="W1418" s="529"/>
    </row>
    <row r="1419" spans="1:23" ht="14.1" customHeight="1">
      <c r="A1419" s="75">
        <v>1419</v>
      </c>
      <c r="B1419" s="72" t="s">
        <v>43</v>
      </c>
      <c r="C1419" s="539" t="s">
        <v>267</v>
      </c>
      <c r="D1419" s="415" t="s">
        <v>1811</v>
      </c>
      <c r="E1419" s="72" t="s">
        <v>1799</v>
      </c>
      <c r="F1419" s="300" t="s">
        <v>111</v>
      </c>
      <c r="G1419" s="72"/>
      <c r="H1419" s="482" t="s">
        <v>197</v>
      </c>
      <c r="I1419" s="537">
        <v>22.5</v>
      </c>
      <c r="J1419" s="526"/>
      <c r="K1419" s="333">
        <f t="shared" si="66"/>
        <v>0</v>
      </c>
      <c r="L1419" s="534" t="s">
        <v>148</v>
      </c>
      <c r="M1419" s="540"/>
      <c r="N1419" s="247">
        <f>IF(L1419="nio",0,IF(L1419&gt;0,L1419*I1419/P1419,0))*VLOOKUP(B1419,'2-Kosten per locatie'!$A$14:$C$31,3,FALSE)</f>
        <v>0</v>
      </c>
      <c r="O1419" s="247">
        <f>IF(M1419&gt;0,M1419*I1419/Q1419,0)*VLOOKUP(B1419,'2-Kosten per locatie'!$A$14:$C$31,3,FALSE)</f>
        <v>0</v>
      </c>
      <c r="P1419" s="334">
        <f>IF(L1419="nio",0,IF(L1419&gt;0,VLOOKUP(F1419,'3-Productie normen'!A:O,VLOOKUP(L1419,'3-Productie normen'!$B$38:$C$48,2,FALSE),FALSE)))</f>
        <v>0</v>
      </c>
      <c r="Q1419" s="334">
        <f t="shared" si="67"/>
        <v>0</v>
      </c>
      <c r="R1419" s="335" t="str">
        <f>VLOOKUP(F1419,'3-Productie normen'!A:P,16,FALSE)</f>
        <v>nvt</v>
      </c>
      <c r="S1419" s="335"/>
      <c r="U1419" s="336">
        <f t="shared" si="68"/>
        <v>0</v>
      </c>
      <c r="V1419" s="2"/>
      <c r="W1419" s="529"/>
    </row>
    <row r="1420" spans="1:23" ht="14.1" customHeight="1">
      <c r="A1420" s="75">
        <v>1420</v>
      </c>
      <c r="B1420" s="72" t="s">
        <v>43</v>
      </c>
      <c r="C1420" s="539" t="s">
        <v>267</v>
      </c>
      <c r="D1420" s="415" t="s">
        <v>1812</v>
      </c>
      <c r="E1420" s="72" t="s">
        <v>1738</v>
      </c>
      <c r="F1420" s="300" t="s">
        <v>111</v>
      </c>
      <c r="G1420" s="72"/>
      <c r="H1420" s="482" t="s">
        <v>197</v>
      </c>
      <c r="I1420" s="537">
        <v>3.3</v>
      </c>
      <c r="J1420" s="526"/>
      <c r="K1420" s="333">
        <f t="shared" si="66"/>
        <v>0</v>
      </c>
      <c r="L1420" s="534" t="s">
        <v>148</v>
      </c>
      <c r="M1420" s="540"/>
      <c r="N1420" s="247">
        <f>IF(L1420="nio",0,IF(L1420&gt;0,L1420*I1420/P1420,0))*VLOOKUP(B1420,'2-Kosten per locatie'!$A$14:$C$31,3,FALSE)</f>
        <v>0</v>
      </c>
      <c r="O1420" s="247">
        <f>IF(M1420&gt;0,M1420*I1420/Q1420,0)*VLOOKUP(B1420,'2-Kosten per locatie'!$A$14:$C$31,3,FALSE)</f>
        <v>0</v>
      </c>
      <c r="P1420" s="334">
        <f>IF(L1420="nio",0,IF(L1420&gt;0,VLOOKUP(F1420,'3-Productie normen'!A:O,VLOOKUP(L1420,'3-Productie normen'!$B$38:$C$48,2,FALSE),FALSE)))</f>
        <v>0</v>
      </c>
      <c r="Q1420" s="334">
        <f t="shared" si="67"/>
        <v>0</v>
      </c>
      <c r="R1420" s="335" t="str">
        <f>VLOOKUP(F1420,'3-Productie normen'!A:P,16,FALSE)</f>
        <v>nvt</v>
      </c>
      <c r="S1420" s="335"/>
      <c r="U1420" s="336">
        <f t="shared" si="68"/>
        <v>0</v>
      </c>
      <c r="V1420" s="2"/>
      <c r="W1420" s="529"/>
    </row>
    <row r="1421" spans="1:23" ht="14.1" customHeight="1">
      <c r="A1421" s="75">
        <v>1421</v>
      </c>
      <c r="B1421" s="72" t="s">
        <v>43</v>
      </c>
      <c r="C1421" s="539" t="s">
        <v>509</v>
      </c>
      <c r="D1421" s="415" t="s">
        <v>1813</v>
      </c>
      <c r="E1421" s="72" t="s">
        <v>1814</v>
      </c>
      <c r="F1421" s="72" t="s">
        <v>100</v>
      </c>
      <c r="G1421" s="72" t="s">
        <v>1771</v>
      </c>
      <c r="H1421" s="482" t="s">
        <v>197</v>
      </c>
      <c r="I1421" s="537">
        <v>65.900000000000006</v>
      </c>
      <c r="J1421" s="526"/>
      <c r="K1421" s="333">
        <f t="shared" si="66"/>
        <v>200</v>
      </c>
      <c r="L1421" s="534">
        <v>200</v>
      </c>
      <c r="M1421" s="540"/>
      <c r="N1421" s="247" t="e">
        <f>IF(L1421="nio",0,IF(L1421&gt;0,L1421*I1421/P1421,0))*VLOOKUP(B1421,'2-Kosten per locatie'!$A$14:$C$31,3,FALSE)</f>
        <v>#DIV/0!</v>
      </c>
      <c r="O1421" s="247">
        <f>IF(M1421&gt;0,M1421*I1421/Q1421,0)*VLOOKUP(B1421,'2-Kosten per locatie'!$A$14:$C$31,3,FALSE)</f>
        <v>0</v>
      </c>
      <c r="P1421" s="334">
        <f>IF(L1421="nio",0,IF(L1421&gt;0,VLOOKUP(F1421,'3-Productie normen'!A:O,VLOOKUP(L1421,'3-Productie normen'!$B$38:$C$48,2,FALSE),FALSE)))</f>
        <v>0</v>
      </c>
      <c r="Q1421" s="334">
        <f t="shared" si="67"/>
        <v>0</v>
      </c>
      <c r="R1421" s="335" t="str">
        <f>VLOOKUP(F1421,'3-Productie normen'!A:P,16,FALSE)</f>
        <v>L</v>
      </c>
      <c r="S1421" s="335"/>
      <c r="U1421" s="336">
        <f t="shared" si="68"/>
        <v>13180.000000000002</v>
      </c>
      <c r="V1421" s="2"/>
      <c r="W1421" s="529"/>
    </row>
    <row r="1422" spans="1:23" ht="14.1" customHeight="1">
      <c r="A1422" s="75">
        <v>1422</v>
      </c>
      <c r="B1422" s="72" t="s">
        <v>43</v>
      </c>
      <c r="C1422" s="539" t="s">
        <v>509</v>
      </c>
      <c r="D1422" s="415" t="s">
        <v>1815</v>
      </c>
      <c r="E1422" s="72" t="s">
        <v>1816</v>
      </c>
      <c r="F1422" s="72" t="s">
        <v>91</v>
      </c>
      <c r="G1422" s="72" t="s">
        <v>1771</v>
      </c>
      <c r="H1422" s="482" t="s">
        <v>197</v>
      </c>
      <c r="I1422" s="537">
        <v>48.9</v>
      </c>
      <c r="J1422" s="526"/>
      <c r="K1422" s="333">
        <f t="shared" si="66"/>
        <v>200</v>
      </c>
      <c r="L1422" s="534">
        <v>200</v>
      </c>
      <c r="M1422" s="540"/>
      <c r="N1422" s="247" t="e">
        <f>IF(L1422="nio",0,IF(L1422&gt;0,L1422*I1422/P1422,0))*VLOOKUP(B1422,'2-Kosten per locatie'!$A$14:$C$31,3,FALSE)</f>
        <v>#DIV/0!</v>
      </c>
      <c r="O1422" s="247">
        <f>IF(M1422&gt;0,M1422*I1422/Q1422,0)*VLOOKUP(B1422,'2-Kosten per locatie'!$A$14:$C$31,3,FALSE)</f>
        <v>0</v>
      </c>
      <c r="P1422" s="334">
        <f>IF(L1422="nio",0,IF(L1422&gt;0,VLOOKUP(F1422,'3-Productie normen'!A:O,VLOOKUP(L1422,'3-Productie normen'!$B$38:$C$48,2,FALSE),FALSE)))</f>
        <v>0</v>
      </c>
      <c r="Q1422" s="334">
        <f t="shared" si="67"/>
        <v>0</v>
      </c>
      <c r="R1422" s="335" t="str">
        <f>VLOOKUP(F1422,'3-Productie normen'!A:P,16,FALSE)</f>
        <v>V</v>
      </c>
      <c r="S1422" s="335"/>
      <c r="U1422" s="336">
        <f t="shared" si="68"/>
        <v>9780</v>
      </c>
      <c r="V1422" s="2"/>
      <c r="W1422" s="529"/>
    </row>
    <row r="1423" spans="1:23" ht="14.1" customHeight="1">
      <c r="A1423" s="75">
        <v>1423</v>
      </c>
      <c r="B1423" s="72" t="s">
        <v>43</v>
      </c>
      <c r="C1423" s="539" t="s">
        <v>509</v>
      </c>
      <c r="D1423" s="415" t="s">
        <v>1817</v>
      </c>
      <c r="E1423" s="72" t="s">
        <v>1818</v>
      </c>
      <c r="F1423" s="72" t="s">
        <v>89</v>
      </c>
      <c r="G1423" s="72" t="s">
        <v>1771</v>
      </c>
      <c r="H1423" s="482" t="s">
        <v>197</v>
      </c>
      <c r="I1423" s="537">
        <v>98.2</v>
      </c>
      <c r="J1423" s="526"/>
      <c r="K1423" s="333">
        <f t="shared" si="66"/>
        <v>200</v>
      </c>
      <c r="L1423" s="534">
        <v>200</v>
      </c>
      <c r="M1423" s="540"/>
      <c r="N1423" s="247" t="e">
        <f>IF(L1423="nio",0,IF(L1423&gt;0,L1423*I1423/P1423,0))*VLOOKUP(B1423,'2-Kosten per locatie'!$A$14:$C$31,3,FALSE)</f>
        <v>#DIV/0!</v>
      </c>
      <c r="O1423" s="247">
        <f>IF(M1423&gt;0,M1423*I1423/Q1423,0)*VLOOKUP(B1423,'2-Kosten per locatie'!$A$14:$C$31,3,FALSE)</f>
        <v>0</v>
      </c>
      <c r="P1423" s="334">
        <f>IF(L1423="nio",0,IF(L1423&gt;0,VLOOKUP(F1423,'3-Productie normen'!A:O,VLOOKUP(L1423,'3-Productie normen'!$B$38:$C$48,2,FALSE),FALSE)))</f>
        <v>0</v>
      </c>
      <c r="Q1423" s="334">
        <f t="shared" si="67"/>
        <v>0</v>
      </c>
      <c r="R1423" s="335" t="str">
        <f>VLOOKUP(F1423,'3-Productie normen'!A:P,16,FALSE)</f>
        <v>V</v>
      </c>
      <c r="S1423" s="335"/>
      <c r="U1423" s="336">
        <f t="shared" si="68"/>
        <v>19640</v>
      </c>
      <c r="V1423" s="2"/>
      <c r="W1423" s="529"/>
    </row>
    <row r="1424" spans="1:23" ht="14.1" customHeight="1">
      <c r="A1424" s="75">
        <v>1424</v>
      </c>
      <c r="B1424" s="72" t="s">
        <v>43</v>
      </c>
      <c r="C1424" s="539" t="s">
        <v>509</v>
      </c>
      <c r="D1424" s="415" t="s">
        <v>1819</v>
      </c>
      <c r="E1424" s="72" t="s">
        <v>1814</v>
      </c>
      <c r="F1424" s="72" t="s">
        <v>100</v>
      </c>
      <c r="G1424" s="72" t="s">
        <v>1771</v>
      </c>
      <c r="H1424" s="482" t="s">
        <v>197</v>
      </c>
      <c r="I1424" s="537">
        <v>27.5</v>
      </c>
      <c r="J1424" s="526"/>
      <c r="K1424" s="333">
        <f t="shared" si="66"/>
        <v>200</v>
      </c>
      <c r="L1424" s="534">
        <v>200</v>
      </c>
      <c r="M1424" s="534"/>
      <c r="N1424" s="247" t="e">
        <f>IF(L1424="nio",0,IF(L1424&gt;0,L1424*I1424/P1424,0))*VLOOKUP(B1424,'2-Kosten per locatie'!$A$14:$C$31,3,FALSE)</f>
        <v>#DIV/0!</v>
      </c>
      <c r="O1424" s="247">
        <f>IF(M1424&gt;0,M1424*I1424/Q1424,0)*VLOOKUP(B1424,'2-Kosten per locatie'!$A$14:$C$31,3,FALSE)</f>
        <v>0</v>
      </c>
      <c r="P1424" s="334">
        <f>IF(L1424="nio",0,IF(L1424&gt;0,VLOOKUP(F1424,'3-Productie normen'!A:O,VLOOKUP(L1424,'3-Productie normen'!$B$38:$C$48,2,FALSE),FALSE)))</f>
        <v>0</v>
      </c>
      <c r="Q1424" s="334">
        <f t="shared" si="67"/>
        <v>0</v>
      </c>
      <c r="R1424" s="335" t="str">
        <f>VLOOKUP(F1424,'3-Productie normen'!A:P,16,FALSE)</f>
        <v>L</v>
      </c>
      <c r="S1424" s="335"/>
      <c r="U1424" s="336">
        <f t="shared" si="68"/>
        <v>5500</v>
      </c>
      <c r="V1424" s="2"/>
      <c r="W1424" s="529"/>
    </row>
    <row r="1425" spans="1:23" ht="14.1" customHeight="1">
      <c r="A1425" s="75">
        <v>1425</v>
      </c>
      <c r="B1425" s="72" t="s">
        <v>43</v>
      </c>
      <c r="C1425" s="539" t="s">
        <v>509</v>
      </c>
      <c r="D1425" s="415" t="s">
        <v>1820</v>
      </c>
      <c r="E1425" s="72" t="s">
        <v>1818</v>
      </c>
      <c r="F1425" s="72" t="s">
        <v>89</v>
      </c>
      <c r="G1425" s="72" t="s">
        <v>1771</v>
      </c>
      <c r="H1425" s="482" t="s">
        <v>197</v>
      </c>
      <c r="I1425" s="537">
        <v>59</v>
      </c>
      <c r="J1425" s="526"/>
      <c r="K1425" s="333">
        <f t="shared" si="66"/>
        <v>200</v>
      </c>
      <c r="L1425" s="534">
        <v>200</v>
      </c>
      <c r="M1425" s="534"/>
      <c r="N1425" s="247" t="e">
        <f>IF(L1425="nio",0,IF(L1425&gt;0,L1425*I1425/P1425,0))*VLOOKUP(B1425,'2-Kosten per locatie'!$A$14:$C$31,3,FALSE)</f>
        <v>#DIV/0!</v>
      </c>
      <c r="O1425" s="247">
        <f>IF(M1425&gt;0,M1425*I1425/Q1425,0)*VLOOKUP(B1425,'2-Kosten per locatie'!$A$14:$C$31,3,FALSE)</f>
        <v>0</v>
      </c>
      <c r="P1425" s="334">
        <f>IF(L1425="nio",0,IF(L1425&gt;0,VLOOKUP(F1425,'3-Productie normen'!A:O,VLOOKUP(L1425,'3-Productie normen'!$B$38:$C$48,2,FALSE),FALSE)))</f>
        <v>0</v>
      </c>
      <c r="Q1425" s="334">
        <f t="shared" si="67"/>
        <v>0</v>
      </c>
      <c r="R1425" s="335" t="str">
        <f>VLOOKUP(F1425,'3-Productie normen'!A:P,16,FALSE)</f>
        <v>V</v>
      </c>
      <c r="S1425" s="335"/>
      <c r="U1425" s="336">
        <f t="shared" si="68"/>
        <v>11800</v>
      </c>
      <c r="V1425" s="2"/>
      <c r="W1425" s="529"/>
    </row>
    <row r="1426" spans="1:23" ht="14.1" customHeight="1">
      <c r="A1426" s="75">
        <v>1426</v>
      </c>
      <c r="B1426" s="72" t="s">
        <v>43</v>
      </c>
      <c r="C1426" s="539" t="s">
        <v>509</v>
      </c>
      <c r="D1426" s="415" t="s">
        <v>1821</v>
      </c>
      <c r="E1426" s="72" t="s">
        <v>100</v>
      </c>
      <c r="F1426" s="72" t="s">
        <v>100</v>
      </c>
      <c r="G1426" s="72" t="s">
        <v>1771</v>
      </c>
      <c r="H1426" s="482" t="s">
        <v>197</v>
      </c>
      <c r="I1426" s="537">
        <v>66.599999999999994</v>
      </c>
      <c r="J1426" s="526"/>
      <c r="K1426" s="333">
        <f t="shared" si="66"/>
        <v>200</v>
      </c>
      <c r="L1426" s="534">
        <v>200</v>
      </c>
      <c r="M1426" s="540"/>
      <c r="N1426" s="247" t="e">
        <f>IF(L1426="nio",0,IF(L1426&gt;0,L1426*I1426/P1426,0))*VLOOKUP(B1426,'2-Kosten per locatie'!$A$14:$C$31,3,FALSE)</f>
        <v>#DIV/0!</v>
      </c>
      <c r="O1426" s="247">
        <f>IF(M1426&gt;0,M1426*I1426/Q1426,0)*VLOOKUP(B1426,'2-Kosten per locatie'!$A$14:$C$31,3,FALSE)</f>
        <v>0</v>
      </c>
      <c r="P1426" s="334">
        <f>IF(L1426="nio",0,IF(L1426&gt;0,VLOOKUP(F1426,'3-Productie normen'!A:O,VLOOKUP(L1426,'3-Productie normen'!$B$38:$C$48,2,FALSE),FALSE)))</f>
        <v>0</v>
      </c>
      <c r="Q1426" s="334">
        <f t="shared" si="67"/>
        <v>0</v>
      </c>
      <c r="R1426" s="335" t="str">
        <f>VLOOKUP(F1426,'3-Productie normen'!A:P,16,FALSE)</f>
        <v>L</v>
      </c>
      <c r="S1426" s="335"/>
      <c r="U1426" s="336">
        <f t="shared" si="68"/>
        <v>13319.999999999998</v>
      </c>
      <c r="V1426" s="2"/>
      <c r="W1426" s="529"/>
    </row>
    <row r="1427" spans="1:23" ht="14.1" customHeight="1">
      <c r="A1427" s="75">
        <v>1427</v>
      </c>
      <c r="B1427" s="72" t="s">
        <v>43</v>
      </c>
      <c r="C1427" s="539" t="s">
        <v>509</v>
      </c>
      <c r="D1427" s="415" t="s">
        <v>1822</v>
      </c>
      <c r="E1427" s="72" t="s">
        <v>100</v>
      </c>
      <c r="F1427" s="72" t="s">
        <v>100</v>
      </c>
      <c r="G1427" s="72" t="s">
        <v>1771</v>
      </c>
      <c r="H1427" s="482" t="s">
        <v>197</v>
      </c>
      <c r="I1427" s="537">
        <v>35.9</v>
      </c>
      <c r="J1427" s="526"/>
      <c r="K1427" s="333">
        <f t="shared" si="66"/>
        <v>200</v>
      </c>
      <c r="L1427" s="534">
        <v>200</v>
      </c>
      <c r="M1427" s="534"/>
      <c r="N1427" s="247" t="e">
        <f>IF(L1427="nio",0,IF(L1427&gt;0,L1427*I1427/P1427,0))*VLOOKUP(B1427,'2-Kosten per locatie'!$A$14:$C$31,3,FALSE)</f>
        <v>#DIV/0!</v>
      </c>
      <c r="O1427" s="247">
        <f>IF(M1427&gt;0,M1427*I1427/Q1427,0)*VLOOKUP(B1427,'2-Kosten per locatie'!$A$14:$C$31,3,FALSE)</f>
        <v>0</v>
      </c>
      <c r="P1427" s="334">
        <f>IF(L1427="nio",0,IF(L1427&gt;0,VLOOKUP(F1427,'3-Productie normen'!A:O,VLOOKUP(L1427,'3-Productie normen'!$B$38:$C$48,2,FALSE),FALSE)))</f>
        <v>0</v>
      </c>
      <c r="Q1427" s="334">
        <f t="shared" si="67"/>
        <v>0</v>
      </c>
      <c r="R1427" s="335" t="str">
        <f>VLOOKUP(F1427,'3-Productie normen'!A:P,16,FALSE)</f>
        <v>L</v>
      </c>
      <c r="S1427" s="335"/>
      <c r="U1427" s="336">
        <f t="shared" si="68"/>
        <v>7180</v>
      </c>
      <c r="V1427" s="2"/>
      <c r="W1427" s="529"/>
    </row>
    <row r="1428" spans="1:23" ht="14.1" customHeight="1">
      <c r="A1428" s="75">
        <v>1428</v>
      </c>
      <c r="B1428" s="72" t="s">
        <v>43</v>
      </c>
      <c r="C1428" s="539" t="s">
        <v>509</v>
      </c>
      <c r="D1428" s="415" t="s">
        <v>1823</v>
      </c>
      <c r="E1428" s="72" t="s">
        <v>100</v>
      </c>
      <c r="F1428" s="72" t="s">
        <v>100</v>
      </c>
      <c r="G1428" s="72" t="s">
        <v>1771</v>
      </c>
      <c r="H1428" s="482" t="s">
        <v>197</v>
      </c>
      <c r="I1428" s="537">
        <v>55.3</v>
      </c>
      <c r="J1428" s="526"/>
      <c r="K1428" s="333">
        <f t="shared" si="66"/>
        <v>200</v>
      </c>
      <c r="L1428" s="534">
        <v>200</v>
      </c>
      <c r="M1428" s="540"/>
      <c r="N1428" s="247" t="e">
        <f>IF(L1428="nio",0,IF(L1428&gt;0,L1428*I1428/P1428,0))*VLOOKUP(B1428,'2-Kosten per locatie'!$A$14:$C$31,3,FALSE)</f>
        <v>#DIV/0!</v>
      </c>
      <c r="O1428" s="247">
        <f>IF(M1428&gt;0,M1428*I1428/Q1428,0)*VLOOKUP(B1428,'2-Kosten per locatie'!$A$14:$C$31,3,FALSE)</f>
        <v>0</v>
      </c>
      <c r="P1428" s="334">
        <f>IF(L1428="nio",0,IF(L1428&gt;0,VLOOKUP(F1428,'3-Productie normen'!A:O,VLOOKUP(L1428,'3-Productie normen'!$B$38:$C$48,2,FALSE),FALSE)))</f>
        <v>0</v>
      </c>
      <c r="Q1428" s="334">
        <f t="shared" si="67"/>
        <v>0</v>
      </c>
      <c r="R1428" s="335" t="str">
        <f>VLOOKUP(F1428,'3-Productie normen'!A:P,16,FALSE)</f>
        <v>L</v>
      </c>
      <c r="S1428" s="335"/>
      <c r="U1428" s="336">
        <f t="shared" si="68"/>
        <v>11060</v>
      </c>
      <c r="V1428" s="2"/>
      <c r="W1428" s="529"/>
    </row>
    <row r="1429" spans="1:23" ht="14.1" customHeight="1">
      <c r="A1429" s="75">
        <v>1429</v>
      </c>
      <c r="B1429" s="72" t="s">
        <v>43</v>
      </c>
      <c r="C1429" s="539" t="s">
        <v>509</v>
      </c>
      <c r="D1429" s="415" t="s">
        <v>1824</v>
      </c>
      <c r="E1429" s="72" t="s">
        <v>199</v>
      </c>
      <c r="F1429" s="72" t="s">
        <v>97</v>
      </c>
      <c r="G1429" s="72" t="s">
        <v>1771</v>
      </c>
      <c r="H1429" s="482" t="s">
        <v>197</v>
      </c>
      <c r="I1429" s="537">
        <v>145</v>
      </c>
      <c r="J1429" s="526"/>
      <c r="K1429" s="333">
        <f t="shared" si="66"/>
        <v>200</v>
      </c>
      <c r="L1429" s="534">
        <v>200</v>
      </c>
      <c r="M1429" s="540"/>
      <c r="N1429" s="247" t="e">
        <f>IF(L1429="nio",0,IF(L1429&gt;0,L1429*I1429/P1429,0))*VLOOKUP(B1429,'2-Kosten per locatie'!$A$14:$C$31,3,FALSE)</f>
        <v>#DIV/0!</v>
      </c>
      <c r="O1429" s="247">
        <f>IF(M1429&gt;0,M1429*I1429/Q1429,0)*VLOOKUP(B1429,'2-Kosten per locatie'!$A$14:$C$31,3,FALSE)</f>
        <v>0</v>
      </c>
      <c r="P1429" s="334">
        <f>IF(L1429="nio",0,IF(L1429&gt;0,VLOOKUP(F1429,'3-Productie normen'!A:O,VLOOKUP(L1429,'3-Productie normen'!$B$38:$C$48,2,FALSE),FALSE)))</f>
        <v>0</v>
      </c>
      <c r="Q1429" s="334">
        <f t="shared" si="67"/>
        <v>0</v>
      </c>
      <c r="R1429" s="335" t="str">
        <f>VLOOKUP(F1429,'3-Productie normen'!A:P,16,FALSE)</f>
        <v>V</v>
      </c>
      <c r="S1429" s="335"/>
      <c r="U1429" s="336">
        <f t="shared" si="68"/>
        <v>29000</v>
      </c>
      <c r="V1429" s="2"/>
      <c r="W1429" s="529"/>
    </row>
    <row r="1430" spans="1:23" ht="14.1" customHeight="1">
      <c r="A1430" s="75">
        <v>1430</v>
      </c>
      <c r="B1430" s="72" t="s">
        <v>43</v>
      </c>
      <c r="C1430" s="539" t="s">
        <v>509</v>
      </c>
      <c r="D1430" s="415" t="s">
        <v>1825</v>
      </c>
      <c r="E1430" s="72" t="s">
        <v>1826</v>
      </c>
      <c r="F1430" s="72" t="s">
        <v>106</v>
      </c>
      <c r="G1430" s="72" t="s">
        <v>187</v>
      </c>
      <c r="H1430" s="482" t="s">
        <v>188</v>
      </c>
      <c r="I1430" s="537">
        <v>5.9</v>
      </c>
      <c r="J1430" s="526"/>
      <c r="K1430" s="333">
        <f t="shared" si="66"/>
        <v>200</v>
      </c>
      <c r="L1430" s="534">
        <v>200</v>
      </c>
      <c r="M1430" s="540"/>
      <c r="N1430" s="247" t="e">
        <f>IF(L1430="nio",0,IF(L1430&gt;0,L1430*I1430/P1430,0))*VLOOKUP(B1430,'2-Kosten per locatie'!$A$14:$C$31,3,FALSE)</f>
        <v>#DIV/0!</v>
      </c>
      <c r="O1430" s="247">
        <f>IF(M1430&gt;0,M1430*I1430/Q1430,0)*VLOOKUP(B1430,'2-Kosten per locatie'!$A$14:$C$31,3,FALSE)</f>
        <v>0</v>
      </c>
      <c r="P1430" s="334">
        <f>IF(L1430="nio",0,IF(L1430&gt;0,VLOOKUP(F1430,'3-Productie normen'!A:O,VLOOKUP(L1430,'3-Productie normen'!$B$38:$C$48,2,FALSE),FALSE)))</f>
        <v>0</v>
      </c>
      <c r="Q1430" s="334">
        <f t="shared" si="67"/>
        <v>0</v>
      </c>
      <c r="R1430" s="335" t="str">
        <f>VLOOKUP(F1430,'3-Productie normen'!A:P,16,FALSE)</f>
        <v>S</v>
      </c>
      <c r="S1430" s="335"/>
      <c r="U1430" s="336">
        <f t="shared" si="68"/>
        <v>1180</v>
      </c>
      <c r="V1430" s="2"/>
      <c r="W1430" s="529"/>
    </row>
    <row r="1431" spans="1:23" ht="14.1" customHeight="1">
      <c r="A1431" s="75">
        <v>1431</v>
      </c>
      <c r="B1431" s="72" t="s">
        <v>43</v>
      </c>
      <c r="C1431" s="539" t="s">
        <v>509</v>
      </c>
      <c r="D1431" s="415" t="s">
        <v>1827</v>
      </c>
      <c r="E1431" s="72" t="s">
        <v>186</v>
      </c>
      <c r="F1431" s="72" t="s">
        <v>106</v>
      </c>
      <c r="G1431" s="72" t="s">
        <v>187</v>
      </c>
      <c r="H1431" s="482" t="s">
        <v>188</v>
      </c>
      <c r="I1431" s="537">
        <v>1.1000000000000001</v>
      </c>
      <c r="J1431" s="526"/>
      <c r="K1431" s="333">
        <f t="shared" si="66"/>
        <v>200</v>
      </c>
      <c r="L1431" s="534">
        <v>200</v>
      </c>
      <c r="M1431" s="540"/>
      <c r="N1431" s="247" t="e">
        <f>IF(L1431="nio",0,IF(L1431&gt;0,L1431*I1431/P1431,0))*VLOOKUP(B1431,'2-Kosten per locatie'!$A$14:$C$31,3,FALSE)</f>
        <v>#DIV/0!</v>
      </c>
      <c r="O1431" s="247">
        <f>IF(M1431&gt;0,M1431*I1431/Q1431,0)*VLOOKUP(B1431,'2-Kosten per locatie'!$A$14:$C$31,3,FALSE)</f>
        <v>0</v>
      </c>
      <c r="P1431" s="334">
        <f>IF(L1431="nio",0,IF(L1431&gt;0,VLOOKUP(F1431,'3-Productie normen'!A:O,VLOOKUP(L1431,'3-Productie normen'!$B$38:$C$48,2,FALSE),FALSE)))</f>
        <v>0</v>
      </c>
      <c r="Q1431" s="334">
        <f t="shared" si="67"/>
        <v>0</v>
      </c>
      <c r="R1431" s="335" t="str">
        <f>VLOOKUP(F1431,'3-Productie normen'!A:P,16,FALSE)</f>
        <v>S</v>
      </c>
      <c r="S1431" s="335"/>
      <c r="U1431" s="336">
        <f t="shared" si="68"/>
        <v>220.00000000000003</v>
      </c>
      <c r="V1431" s="2"/>
      <c r="W1431" s="529"/>
    </row>
    <row r="1432" spans="1:23" ht="14.1" customHeight="1">
      <c r="A1432" s="75">
        <v>1432</v>
      </c>
      <c r="B1432" s="72" t="s">
        <v>43</v>
      </c>
      <c r="C1432" s="539" t="s">
        <v>509</v>
      </c>
      <c r="D1432" s="415" t="s">
        <v>1828</v>
      </c>
      <c r="E1432" s="72" t="s">
        <v>186</v>
      </c>
      <c r="F1432" s="72" t="s">
        <v>106</v>
      </c>
      <c r="G1432" s="72" t="s">
        <v>187</v>
      </c>
      <c r="H1432" s="482" t="s">
        <v>188</v>
      </c>
      <c r="I1432" s="537">
        <v>1.1000000000000001</v>
      </c>
      <c r="J1432" s="526"/>
      <c r="K1432" s="333">
        <f t="shared" si="66"/>
        <v>200</v>
      </c>
      <c r="L1432" s="534">
        <v>200</v>
      </c>
      <c r="M1432" s="540"/>
      <c r="N1432" s="247" t="e">
        <f>IF(L1432="nio",0,IF(L1432&gt;0,L1432*I1432/P1432,0))*VLOOKUP(B1432,'2-Kosten per locatie'!$A$14:$C$31,3,FALSE)</f>
        <v>#DIV/0!</v>
      </c>
      <c r="O1432" s="247">
        <f>IF(M1432&gt;0,M1432*I1432/Q1432,0)*VLOOKUP(B1432,'2-Kosten per locatie'!$A$14:$C$31,3,FALSE)</f>
        <v>0</v>
      </c>
      <c r="P1432" s="334">
        <f>IF(L1432="nio",0,IF(L1432&gt;0,VLOOKUP(F1432,'3-Productie normen'!A:O,VLOOKUP(L1432,'3-Productie normen'!$B$38:$C$48,2,FALSE),FALSE)))</f>
        <v>0</v>
      </c>
      <c r="Q1432" s="334">
        <f t="shared" si="67"/>
        <v>0</v>
      </c>
      <c r="R1432" s="335" t="str">
        <f>VLOOKUP(F1432,'3-Productie normen'!A:P,16,FALSE)</f>
        <v>S</v>
      </c>
      <c r="S1432" s="335"/>
      <c r="U1432" s="336">
        <f t="shared" si="68"/>
        <v>220.00000000000003</v>
      </c>
      <c r="V1432" s="2"/>
      <c r="W1432" s="529"/>
    </row>
    <row r="1433" spans="1:23" ht="14.1" customHeight="1">
      <c r="A1433" s="75">
        <v>1433</v>
      </c>
      <c r="B1433" s="72" t="s">
        <v>43</v>
      </c>
      <c r="C1433" s="539" t="s">
        <v>509</v>
      </c>
      <c r="D1433" s="415" t="s">
        <v>1829</v>
      </c>
      <c r="E1433" s="72" t="s">
        <v>1826</v>
      </c>
      <c r="F1433" s="72" t="s">
        <v>106</v>
      </c>
      <c r="G1433" s="72" t="s">
        <v>187</v>
      </c>
      <c r="H1433" s="482" t="s">
        <v>188</v>
      </c>
      <c r="I1433" s="537">
        <v>5.6</v>
      </c>
      <c r="J1433" s="526"/>
      <c r="K1433" s="333">
        <f t="shared" si="66"/>
        <v>200</v>
      </c>
      <c r="L1433" s="534">
        <v>200</v>
      </c>
      <c r="M1433" s="540"/>
      <c r="N1433" s="247" t="e">
        <f>IF(L1433="nio",0,IF(L1433&gt;0,L1433*I1433/P1433,0))*VLOOKUP(B1433,'2-Kosten per locatie'!$A$14:$C$31,3,FALSE)</f>
        <v>#DIV/0!</v>
      </c>
      <c r="O1433" s="247">
        <f>IF(M1433&gt;0,M1433*I1433/Q1433,0)*VLOOKUP(B1433,'2-Kosten per locatie'!$A$14:$C$31,3,FALSE)</f>
        <v>0</v>
      </c>
      <c r="P1433" s="334">
        <f>IF(L1433="nio",0,IF(L1433&gt;0,VLOOKUP(F1433,'3-Productie normen'!A:O,VLOOKUP(L1433,'3-Productie normen'!$B$38:$C$48,2,FALSE),FALSE)))</f>
        <v>0</v>
      </c>
      <c r="Q1433" s="334">
        <f t="shared" si="67"/>
        <v>0</v>
      </c>
      <c r="R1433" s="335" t="str">
        <f>VLOOKUP(F1433,'3-Productie normen'!A:P,16,FALSE)</f>
        <v>S</v>
      </c>
      <c r="S1433" s="335"/>
      <c r="U1433" s="336">
        <f t="shared" si="68"/>
        <v>1120</v>
      </c>
      <c r="V1433" s="2"/>
      <c r="W1433" s="529"/>
    </row>
    <row r="1434" spans="1:23" ht="14.1" customHeight="1">
      <c r="A1434" s="75">
        <v>1434</v>
      </c>
      <c r="B1434" s="72" t="s">
        <v>43</v>
      </c>
      <c r="C1434" s="539" t="s">
        <v>509</v>
      </c>
      <c r="D1434" s="415" t="s">
        <v>1830</v>
      </c>
      <c r="E1434" s="72" t="s">
        <v>186</v>
      </c>
      <c r="F1434" s="72" t="s">
        <v>106</v>
      </c>
      <c r="G1434" s="72" t="s">
        <v>187</v>
      </c>
      <c r="H1434" s="482" t="s">
        <v>188</v>
      </c>
      <c r="I1434" s="537">
        <v>1.1000000000000001</v>
      </c>
      <c r="J1434" s="526"/>
      <c r="K1434" s="333">
        <f t="shared" si="66"/>
        <v>200</v>
      </c>
      <c r="L1434" s="534">
        <v>200</v>
      </c>
      <c r="M1434" s="540"/>
      <c r="N1434" s="247" t="e">
        <f>IF(L1434="nio",0,IF(L1434&gt;0,L1434*I1434/P1434,0))*VLOOKUP(B1434,'2-Kosten per locatie'!$A$14:$C$31,3,FALSE)</f>
        <v>#DIV/0!</v>
      </c>
      <c r="O1434" s="247">
        <f>IF(M1434&gt;0,M1434*I1434/Q1434,0)*VLOOKUP(B1434,'2-Kosten per locatie'!$A$14:$C$31,3,FALSE)</f>
        <v>0</v>
      </c>
      <c r="P1434" s="334">
        <f>IF(L1434="nio",0,IF(L1434&gt;0,VLOOKUP(F1434,'3-Productie normen'!A:O,VLOOKUP(L1434,'3-Productie normen'!$B$38:$C$48,2,FALSE),FALSE)))</f>
        <v>0</v>
      </c>
      <c r="Q1434" s="334">
        <f t="shared" si="67"/>
        <v>0</v>
      </c>
      <c r="R1434" s="335" t="str">
        <f>VLOOKUP(F1434,'3-Productie normen'!A:P,16,FALSE)</f>
        <v>S</v>
      </c>
      <c r="S1434" s="335"/>
      <c r="U1434" s="336">
        <f t="shared" si="68"/>
        <v>220.00000000000003</v>
      </c>
      <c r="V1434" s="2"/>
      <c r="W1434" s="529"/>
    </row>
    <row r="1435" spans="1:23" ht="14.1" customHeight="1">
      <c r="A1435" s="75">
        <v>1435</v>
      </c>
      <c r="B1435" s="72" t="s">
        <v>43</v>
      </c>
      <c r="C1435" s="539" t="s">
        <v>509</v>
      </c>
      <c r="D1435" s="415" t="s">
        <v>1831</v>
      </c>
      <c r="E1435" s="72" t="s">
        <v>186</v>
      </c>
      <c r="F1435" s="72" t="s">
        <v>106</v>
      </c>
      <c r="G1435" s="72" t="s">
        <v>187</v>
      </c>
      <c r="H1435" s="482" t="s">
        <v>188</v>
      </c>
      <c r="I1435" s="537">
        <v>1.1000000000000001</v>
      </c>
      <c r="J1435" s="526"/>
      <c r="K1435" s="333">
        <f t="shared" si="66"/>
        <v>200</v>
      </c>
      <c r="L1435" s="534">
        <v>200</v>
      </c>
      <c r="M1435" s="540"/>
      <c r="N1435" s="247" t="e">
        <f>IF(L1435="nio",0,IF(L1435&gt;0,L1435*I1435/P1435,0))*VLOOKUP(B1435,'2-Kosten per locatie'!$A$14:$C$31,3,FALSE)</f>
        <v>#DIV/0!</v>
      </c>
      <c r="O1435" s="247">
        <f>IF(M1435&gt;0,M1435*I1435/Q1435,0)*VLOOKUP(B1435,'2-Kosten per locatie'!$A$14:$C$31,3,FALSE)</f>
        <v>0</v>
      </c>
      <c r="P1435" s="334">
        <f>IF(L1435="nio",0,IF(L1435&gt;0,VLOOKUP(F1435,'3-Productie normen'!A:O,VLOOKUP(L1435,'3-Productie normen'!$B$38:$C$48,2,FALSE),FALSE)))</f>
        <v>0</v>
      </c>
      <c r="Q1435" s="334">
        <f t="shared" si="67"/>
        <v>0</v>
      </c>
      <c r="R1435" s="335" t="str">
        <f>VLOOKUP(F1435,'3-Productie normen'!A:P,16,FALSE)</f>
        <v>S</v>
      </c>
      <c r="S1435" s="335"/>
      <c r="U1435" s="336">
        <f t="shared" si="68"/>
        <v>220.00000000000003</v>
      </c>
      <c r="V1435" s="2"/>
      <c r="W1435" s="529"/>
    </row>
    <row r="1436" spans="1:23" ht="14.1" customHeight="1">
      <c r="A1436" s="75">
        <v>1436</v>
      </c>
      <c r="B1436" s="72" t="s">
        <v>43</v>
      </c>
      <c r="C1436" s="539" t="s">
        <v>509</v>
      </c>
      <c r="D1436" s="415" t="s">
        <v>1832</v>
      </c>
      <c r="E1436" s="72" t="s">
        <v>191</v>
      </c>
      <c r="F1436" s="300" t="s">
        <v>111</v>
      </c>
      <c r="G1436" s="72" t="s">
        <v>1833</v>
      </c>
      <c r="H1436" s="482" t="s">
        <v>197</v>
      </c>
      <c r="I1436" s="537">
        <v>6.1</v>
      </c>
      <c r="J1436" s="526"/>
      <c r="K1436" s="333">
        <f t="shared" si="66"/>
        <v>0</v>
      </c>
      <c r="L1436" s="534" t="s">
        <v>148</v>
      </c>
      <c r="M1436" s="540"/>
      <c r="N1436" s="247">
        <f>IF(L1436="nio",0,IF(L1436&gt;0,L1436*I1436/P1436,0))*VLOOKUP(B1436,'2-Kosten per locatie'!$A$14:$C$31,3,FALSE)</f>
        <v>0</v>
      </c>
      <c r="O1436" s="247">
        <f>IF(M1436&gt;0,M1436*I1436/Q1436,0)*VLOOKUP(B1436,'2-Kosten per locatie'!$A$14:$C$31,3,FALSE)</f>
        <v>0</v>
      </c>
      <c r="P1436" s="334">
        <f>IF(L1436="nio",0,IF(L1436&gt;0,VLOOKUP(F1436,'3-Productie normen'!A:O,VLOOKUP(L1436,'3-Productie normen'!$B$38:$C$48,2,FALSE),FALSE)))</f>
        <v>0</v>
      </c>
      <c r="Q1436" s="334">
        <f t="shared" si="67"/>
        <v>0</v>
      </c>
      <c r="R1436" s="335" t="str">
        <f>VLOOKUP(F1436,'3-Productie normen'!A:P,16,FALSE)</f>
        <v>nvt</v>
      </c>
      <c r="S1436" s="335"/>
      <c r="U1436" s="336">
        <f t="shared" si="68"/>
        <v>0</v>
      </c>
      <c r="V1436" s="2"/>
      <c r="W1436" s="529"/>
    </row>
    <row r="1437" spans="1:23" ht="14.1" customHeight="1">
      <c r="A1437" s="75">
        <v>1437</v>
      </c>
      <c r="B1437" s="72" t="s">
        <v>43</v>
      </c>
      <c r="C1437" s="539" t="s">
        <v>509</v>
      </c>
      <c r="D1437" s="415" t="s">
        <v>1834</v>
      </c>
      <c r="E1437" s="72" t="s">
        <v>300</v>
      </c>
      <c r="F1437" s="300" t="s">
        <v>111</v>
      </c>
      <c r="G1437" s="72"/>
      <c r="H1437" s="482" t="s">
        <v>197</v>
      </c>
      <c r="I1437" s="537">
        <v>3.9</v>
      </c>
      <c r="J1437" s="526"/>
      <c r="K1437" s="333">
        <f t="shared" si="66"/>
        <v>0</v>
      </c>
      <c r="L1437" s="534" t="s">
        <v>148</v>
      </c>
      <c r="M1437" s="540"/>
      <c r="N1437" s="247">
        <f>IF(L1437="nio",0,IF(L1437&gt;0,L1437*I1437/P1437,0))*VLOOKUP(B1437,'2-Kosten per locatie'!$A$14:$C$31,3,FALSE)</f>
        <v>0</v>
      </c>
      <c r="O1437" s="247">
        <f>IF(M1437&gt;0,M1437*I1437/Q1437,0)*VLOOKUP(B1437,'2-Kosten per locatie'!$A$14:$C$31,3,FALSE)</f>
        <v>0</v>
      </c>
      <c r="P1437" s="334">
        <f>IF(L1437="nio",0,IF(L1437&gt;0,VLOOKUP(F1437,'3-Productie normen'!A:O,VLOOKUP(L1437,'3-Productie normen'!$B$38:$C$48,2,FALSE),FALSE)))</f>
        <v>0</v>
      </c>
      <c r="Q1437" s="334">
        <f t="shared" si="67"/>
        <v>0</v>
      </c>
      <c r="R1437" s="335" t="str">
        <f>VLOOKUP(F1437,'3-Productie normen'!A:P,16,FALSE)</f>
        <v>nvt</v>
      </c>
      <c r="S1437" s="335"/>
      <c r="U1437" s="336">
        <f t="shared" si="68"/>
        <v>0</v>
      </c>
      <c r="V1437" s="2"/>
      <c r="W1437" s="529"/>
    </row>
    <row r="1438" spans="1:23" ht="14.1" customHeight="1">
      <c r="A1438" s="75">
        <v>1438</v>
      </c>
      <c r="B1438" s="72" t="s">
        <v>43</v>
      </c>
      <c r="C1438" s="539" t="s">
        <v>509</v>
      </c>
      <c r="D1438" s="415" t="s">
        <v>1835</v>
      </c>
      <c r="E1438" s="72" t="s">
        <v>1654</v>
      </c>
      <c r="F1438" s="72" t="s">
        <v>108</v>
      </c>
      <c r="G1438" s="72" t="s">
        <v>208</v>
      </c>
      <c r="H1438" s="482" t="s">
        <v>197</v>
      </c>
      <c r="I1438" s="537">
        <v>16.5</v>
      </c>
      <c r="J1438" s="526"/>
      <c r="K1438" s="333">
        <f t="shared" si="66"/>
        <v>200</v>
      </c>
      <c r="L1438" s="534">
        <v>200</v>
      </c>
      <c r="M1438" s="540"/>
      <c r="N1438" s="247" t="e">
        <f>IF(L1438="nio",0,IF(L1438&gt;0,L1438*I1438/P1438,0))*VLOOKUP(B1438,'2-Kosten per locatie'!$A$14:$C$31,3,FALSE)</f>
        <v>#DIV/0!</v>
      </c>
      <c r="O1438" s="247">
        <f>IF(M1438&gt;0,M1438*I1438/Q1438,0)*VLOOKUP(B1438,'2-Kosten per locatie'!$A$14:$C$31,3,FALSE)</f>
        <v>0</v>
      </c>
      <c r="P1438" s="334">
        <f>IF(L1438="nio",0,IF(L1438&gt;0,VLOOKUP(F1438,'3-Productie normen'!A:O,VLOOKUP(L1438,'3-Productie normen'!$B$38:$C$48,2,FALSE),FALSE)))</f>
        <v>0</v>
      </c>
      <c r="Q1438" s="334">
        <f t="shared" si="67"/>
        <v>0</v>
      </c>
      <c r="R1438" s="335" t="str">
        <f>VLOOKUP(F1438,'3-Productie normen'!A:P,16,FALSE)</f>
        <v>V</v>
      </c>
      <c r="S1438" s="335"/>
      <c r="U1438" s="336">
        <f t="shared" si="68"/>
        <v>3300</v>
      </c>
      <c r="V1438" s="2"/>
      <c r="W1438" s="529"/>
    </row>
    <row r="1439" spans="1:23" ht="14.1" customHeight="1">
      <c r="A1439" s="75">
        <v>1439</v>
      </c>
      <c r="B1439" s="72" t="s">
        <v>43</v>
      </c>
      <c r="C1439" s="539" t="s">
        <v>509</v>
      </c>
      <c r="D1439" s="415" t="s">
        <v>1836</v>
      </c>
      <c r="E1439" s="72" t="s">
        <v>199</v>
      </c>
      <c r="F1439" s="72" t="s">
        <v>97</v>
      </c>
      <c r="G1439" s="72" t="s">
        <v>187</v>
      </c>
      <c r="H1439" s="482" t="s">
        <v>197</v>
      </c>
      <c r="I1439" s="537">
        <v>17.100000000000001</v>
      </c>
      <c r="J1439" s="526"/>
      <c r="K1439" s="333">
        <f t="shared" si="66"/>
        <v>200</v>
      </c>
      <c r="L1439" s="534">
        <v>200</v>
      </c>
      <c r="M1439" s="540"/>
      <c r="N1439" s="247" t="e">
        <f>IF(L1439="nio",0,IF(L1439&gt;0,L1439*I1439/P1439,0))*VLOOKUP(B1439,'2-Kosten per locatie'!$A$14:$C$31,3,FALSE)</f>
        <v>#DIV/0!</v>
      </c>
      <c r="O1439" s="247">
        <f>IF(M1439&gt;0,M1439*I1439/Q1439,0)*VLOOKUP(B1439,'2-Kosten per locatie'!$A$14:$C$31,3,FALSE)</f>
        <v>0</v>
      </c>
      <c r="P1439" s="334">
        <f>IF(L1439="nio",0,IF(L1439&gt;0,VLOOKUP(F1439,'3-Productie normen'!A:O,VLOOKUP(L1439,'3-Productie normen'!$B$38:$C$48,2,FALSE),FALSE)))</f>
        <v>0</v>
      </c>
      <c r="Q1439" s="334">
        <f t="shared" si="67"/>
        <v>0</v>
      </c>
      <c r="R1439" s="335" t="str">
        <f>VLOOKUP(F1439,'3-Productie normen'!A:P,16,FALSE)</f>
        <v>V</v>
      </c>
      <c r="S1439" s="335"/>
      <c r="U1439" s="336">
        <f t="shared" si="68"/>
        <v>3420.0000000000005</v>
      </c>
      <c r="V1439" s="2"/>
      <c r="W1439" s="529"/>
    </row>
    <row r="1440" spans="1:23" ht="14.1" customHeight="1">
      <c r="A1440" s="75">
        <v>1440</v>
      </c>
      <c r="B1440" s="72" t="s">
        <v>43</v>
      </c>
      <c r="C1440" s="539" t="s">
        <v>509</v>
      </c>
      <c r="D1440" s="415" t="s">
        <v>1837</v>
      </c>
      <c r="E1440" s="72" t="s">
        <v>1838</v>
      </c>
      <c r="F1440" s="72" t="s">
        <v>100</v>
      </c>
      <c r="G1440" s="72" t="s">
        <v>1771</v>
      </c>
      <c r="H1440" s="482" t="s">
        <v>197</v>
      </c>
      <c r="I1440" s="537">
        <v>83.2</v>
      </c>
      <c r="J1440" s="526"/>
      <c r="K1440" s="333">
        <f t="shared" si="66"/>
        <v>200</v>
      </c>
      <c r="L1440" s="534">
        <v>200</v>
      </c>
      <c r="M1440" s="540"/>
      <c r="N1440" s="247" t="e">
        <f>IF(L1440="nio",0,IF(L1440&gt;0,L1440*I1440/P1440,0))*VLOOKUP(B1440,'2-Kosten per locatie'!$A$14:$C$31,3,FALSE)</f>
        <v>#DIV/0!</v>
      </c>
      <c r="O1440" s="247">
        <f>IF(M1440&gt;0,M1440*I1440/Q1440,0)*VLOOKUP(B1440,'2-Kosten per locatie'!$A$14:$C$31,3,FALSE)</f>
        <v>0</v>
      </c>
      <c r="P1440" s="334">
        <f>IF(L1440="nio",0,IF(L1440&gt;0,VLOOKUP(F1440,'3-Productie normen'!A:O,VLOOKUP(L1440,'3-Productie normen'!$B$38:$C$48,2,FALSE),FALSE)))</f>
        <v>0</v>
      </c>
      <c r="Q1440" s="334">
        <f t="shared" si="67"/>
        <v>0</v>
      </c>
      <c r="R1440" s="335" t="str">
        <f>VLOOKUP(F1440,'3-Productie normen'!A:P,16,FALSE)</f>
        <v>L</v>
      </c>
      <c r="S1440" s="335"/>
      <c r="U1440" s="336">
        <f t="shared" si="68"/>
        <v>16640</v>
      </c>
      <c r="V1440" s="2"/>
      <c r="W1440" s="529"/>
    </row>
    <row r="1441" spans="1:23" ht="14.1" customHeight="1">
      <c r="A1441" s="75">
        <v>1441</v>
      </c>
      <c r="B1441" s="72" t="s">
        <v>43</v>
      </c>
      <c r="C1441" s="539" t="s">
        <v>509</v>
      </c>
      <c r="D1441" s="415" t="s">
        <v>1839</v>
      </c>
      <c r="E1441" s="72" t="s">
        <v>1840</v>
      </c>
      <c r="F1441" s="72" t="s">
        <v>91</v>
      </c>
      <c r="G1441" s="72" t="s">
        <v>1771</v>
      </c>
      <c r="H1441" s="482" t="s">
        <v>197</v>
      </c>
      <c r="I1441" s="537">
        <v>58.2</v>
      </c>
      <c r="J1441" s="526"/>
      <c r="K1441" s="333">
        <f t="shared" si="66"/>
        <v>200</v>
      </c>
      <c r="L1441" s="534">
        <v>200</v>
      </c>
      <c r="M1441" s="534"/>
      <c r="N1441" s="247" t="e">
        <f>IF(L1441="nio",0,IF(L1441&gt;0,L1441*I1441/P1441,0))*VLOOKUP(B1441,'2-Kosten per locatie'!$A$14:$C$31,3,FALSE)</f>
        <v>#DIV/0!</v>
      </c>
      <c r="O1441" s="247">
        <f>IF(M1441&gt;0,M1441*I1441/Q1441,0)*VLOOKUP(B1441,'2-Kosten per locatie'!$A$14:$C$31,3,FALSE)</f>
        <v>0</v>
      </c>
      <c r="P1441" s="334">
        <f>IF(L1441="nio",0,IF(L1441&gt;0,VLOOKUP(F1441,'3-Productie normen'!A:O,VLOOKUP(L1441,'3-Productie normen'!$B$38:$C$48,2,FALSE),FALSE)))</f>
        <v>0</v>
      </c>
      <c r="Q1441" s="334">
        <f t="shared" si="67"/>
        <v>0</v>
      </c>
      <c r="R1441" s="335" t="str">
        <f>VLOOKUP(F1441,'3-Productie normen'!A:P,16,FALSE)</f>
        <v>V</v>
      </c>
      <c r="S1441" s="335"/>
      <c r="U1441" s="336">
        <f t="shared" si="68"/>
        <v>11640</v>
      </c>
      <c r="V1441" s="2"/>
      <c r="W1441" s="529"/>
    </row>
    <row r="1442" spans="1:23" ht="14.1" customHeight="1">
      <c r="A1442" s="75">
        <v>1442</v>
      </c>
      <c r="B1442" s="72" t="s">
        <v>43</v>
      </c>
      <c r="C1442" s="539" t="s">
        <v>509</v>
      </c>
      <c r="D1442" s="415" t="s">
        <v>1841</v>
      </c>
      <c r="E1442" s="72" t="s">
        <v>100</v>
      </c>
      <c r="F1442" s="72" t="s">
        <v>100</v>
      </c>
      <c r="G1442" s="72" t="s">
        <v>1771</v>
      </c>
      <c r="H1442" s="482" t="s">
        <v>197</v>
      </c>
      <c r="I1442" s="537">
        <v>53</v>
      </c>
      <c r="J1442" s="526"/>
      <c r="K1442" s="333">
        <f t="shared" si="66"/>
        <v>200</v>
      </c>
      <c r="L1442" s="534">
        <v>200</v>
      </c>
      <c r="M1442" s="534"/>
      <c r="N1442" s="247" t="e">
        <f>IF(L1442="nio",0,IF(L1442&gt;0,L1442*I1442/P1442,0))*VLOOKUP(B1442,'2-Kosten per locatie'!$A$14:$C$31,3,FALSE)</f>
        <v>#DIV/0!</v>
      </c>
      <c r="O1442" s="247">
        <f>IF(M1442&gt;0,M1442*I1442/Q1442,0)*VLOOKUP(B1442,'2-Kosten per locatie'!$A$14:$C$31,3,FALSE)</f>
        <v>0</v>
      </c>
      <c r="P1442" s="334">
        <f>IF(L1442="nio",0,IF(L1442&gt;0,VLOOKUP(F1442,'3-Productie normen'!A:O,VLOOKUP(L1442,'3-Productie normen'!$B$38:$C$48,2,FALSE),FALSE)))</f>
        <v>0</v>
      </c>
      <c r="Q1442" s="334">
        <f t="shared" si="67"/>
        <v>0</v>
      </c>
      <c r="R1442" s="335" t="str">
        <f>VLOOKUP(F1442,'3-Productie normen'!A:P,16,FALSE)</f>
        <v>L</v>
      </c>
      <c r="S1442" s="335"/>
      <c r="U1442" s="336">
        <f t="shared" si="68"/>
        <v>10600</v>
      </c>
      <c r="V1442" s="2"/>
      <c r="W1442" s="529"/>
    </row>
    <row r="1443" spans="1:23" ht="14.1" customHeight="1">
      <c r="A1443" s="75">
        <v>1443</v>
      </c>
      <c r="B1443" s="72" t="s">
        <v>43</v>
      </c>
      <c r="C1443" s="539" t="s">
        <v>509</v>
      </c>
      <c r="D1443" s="415" t="s">
        <v>1842</v>
      </c>
      <c r="E1443" s="72" t="s">
        <v>1843</v>
      </c>
      <c r="F1443" s="72" t="s">
        <v>110</v>
      </c>
      <c r="G1443" s="72" t="s">
        <v>1771</v>
      </c>
      <c r="H1443" s="482" t="s">
        <v>197</v>
      </c>
      <c r="I1443" s="537">
        <v>10</v>
      </c>
      <c r="J1443" s="526"/>
      <c r="K1443" s="333">
        <f t="shared" si="66"/>
        <v>200</v>
      </c>
      <c r="L1443" s="534">
        <v>200</v>
      </c>
      <c r="M1443" s="540"/>
      <c r="N1443" s="247" t="e">
        <f>IF(L1443="nio",0,IF(L1443&gt;0,L1443*I1443/P1443,0))*VLOOKUP(B1443,'2-Kosten per locatie'!$A$14:$C$31,3,FALSE)</f>
        <v>#DIV/0!</v>
      </c>
      <c r="O1443" s="247">
        <f>IF(M1443&gt;0,M1443*I1443/Q1443,0)*VLOOKUP(B1443,'2-Kosten per locatie'!$A$14:$C$31,3,FALSE)</f>
        <v>0</v>
      </c>
      <c r="P1443" s="334">
        <f>IF(L1443="nio",0,IF(L1443&gt;0,VLOOKUP(F1443,'3-Productie normen'!A:O,VLOOKUP(L1443,'3-Productie normen'!$B$38:$C$48,2,FALSE),FALSE)))</f>
        <v>0</v>
      </c>
      <c r="Q1443" s="334">
        <f t="shared" si="67"/>
        <v>0</v>
      </c>
      <c r="R1443" s="335" t="str">
        <f>VLOOKUP(F1443,'3-Productie normen'!A:P,16,FALSE)</f>
        <v>B</v>
      </c>
      <c r="S1443" s="335"/>
      <c r="U1443" s="336">
        <f t="shared" si="68"/>
        <v>2000</v>
      </c>
      <c r="V1443" s="2"/>
      <c r="W1443" s="529"/>
    </row>
    <row r="1444" spans="1:23" ht="14.1" customHeight="1">
      <c r="A1444" s="75">
        <v>1444</v>
      </c>
      <c r="B1444" s="72" t="s">
        <v>43</v>
      </c>
      <c r="C1444" s="539" t="s">
        <v>509</v>
      </c>
      <c r="D1444" s="415" t="s">
        <v>1844</v>
      </c>
      <c r="E1444" s="72" t="s">
        <v>275</v>
      </c>
      <c r="F1444" s="72" t="s">
        <v>91</v>
      </c>
      <c r="G1444" s="72" t="s">
        <v>1771</v>
      </c>
      <c r="H1444" s="482" t="s">
        <v>197</v>
      </c>
      <c r="I1444" s="537">
        <v>20.399999999999999</v>
      </c>
      <c r="J1444" s="526"/>
      <c r="K1444" s="333">
        <f t="shared" si="66"/>
        <v>200</v>
      </c>
      <c r="L1444" s="534">
        <v>200</v>
      </c>
      <c r="M1444" s="534"/>
      <c r="N1444" s="247" t="e">
        <f>IF(L1444="nio",0,IF(L1444&gt;0,L1444*I1444/P1444,0))*VLOOKUP(B1444,'2-Kosten per locatie'!$A$14:$C$31,3,FALSE)</f>
        <v>#DIV/0!</v>
      </c>
      <c r="O1444" s="247">
        <f>IF(M1444&gt;0,M1444*I1444/Q1444,0)*VLOOKUP(B1444,'2-Kosten per locatie'!$A$14:$C$31,3,FALSE)</f>
        <v>0</v>
      </c>
      <c r="P1444" s="334">
        <f>IF(L1444="nio",0,IF(L1444&gt;0,VLOOKUP(F1444,'3-Productie normen'!A:O,VLOOKUP(L1444,'3-Productie normen'!$B$38:$C$48,2,FALSE),FALSE)))</f>
        <v>0</v>
      </c>
      <c r="Q1444" s="334">
        <f t="shared" si="67"/>
        <v>0</v>
      </c>
      <c r="R1444" s="335" t="str">
        <f>VLOOKUP(F1444,'3-Productie normen'!A:P,16,FALSE)</f>
        <v>V</v>
      </c>
      <c r="S1444" s="335"/>
      <c r="U1444" s="336">
        <f t="shared" si="68"/>
        <v>4079.9999999999995</v>
      </c>
      <c r="V1444" s="2"/>
      <c r="W1444" s="529"/>
    </row>
    <row r="1445" spans="1:23" ht="14.1" customHeight="1">
      <c r="A1445" s="75">
        <v>1445</v>
      </c>
      <c r="B1445" s="72" t="s">
        <v>43</v>
      </c>
      <c r="C1445" s="539" t="s">
        <v>509</v>
      </c>
      <c r="D1445" s="415" t="s">
        <v>1845</v>
      </c>
      <c r="E1445" s="72" t="s">
        <v>100</v>
      </c>
      <c r="F1445" s="72" t="s">
        <v>100</v>
      </c>
      <c r="G1445" s="72" t="s">
        <v>1771</v>
      </c>
      <c r="H1445" s="482" t="s">
        <v>197</v>
      </c>
      <c r="I1445" s="537">
        <v>39.9</v>
      </c>
      <c r="J1445" s="526"/>
      <c r="K1445" s="333">
        <f t="shared" si="66"/>
        <v>200</v>
      </c>
      <c r="L1445" s="534">
        <v>200</v>
      </c>
      <c r="M1445" s="540"/>
      <c r="N1445" s="247" t="e">
        <f>IF(L1445="nio",0,IF(L1445&gt;0,L1445*I1445/P1445,0))*VLOOKUP(B1445,'2-Kosten per locatie'!$A$14:$C$31,3,FALSE)</f>
        <v>#DIV/0!</v>
      </c>
      <c r="O1445" s="247">
        <f>IF(M1445&gt;0,M1445*I1445/Q1445,0)*VLOOKUP(B1445,'2-Kosten per locatie'!$A$14:$C$31,3,FALSE)</f>
        <v>0</v>
      </c>
      <c r="P1445" s="334">
        <f>IF(L1445="nio",0,IF(L1445&gt;0,VLOOKUP(F1445,'3-Productie normen'!A:O,VLOOKUP(L1445,'3-Productie normen'!$B$38:$C$48,2,FALSE),FALSE)))</f>
        <v>0</v>
      </c>
      <c r="Q1445" s="334">
        <f t="shared" si="67"/>
        <v>0</v>
      </c>
      <c r="R1445" s="335" t="str">
        <f>VLOOKUP(F1445,'3-Productie normen'!A:P,16,FALSE)</f>
        <v>L</v>
      </c>
      <c r="S1445" s="335"/>
      <c r="U1445" s="336">
        <f t="shared" si="68"/>
        <v>7980</v>
      </c>
      <c r="V1445" s="2"/>
      <c r="W1445" s="529"/>
    </row>
    <row r="1446" spans="1:23" ht="14.1" customHeight="1">
      <c r="A1446" s="75">
        <v>1446</v>
      </c>
      <c r="B1446" s="72" t="s">
        <v>43</v>
      </c>
      <c r="C1446" s="539" t="s">
        <v>509</v>
      </c>
      <c r="D1446" s="415" t="s">
        <v>1846</v>
      </c>
      <c r="E1446" s="72" t="s">
        <v>1654</v>
      </c>
      <c r="F1446" s="72" t="s">
        <v>108</v>
      </c>
      <c r="G1446" s="72" t="s">
        <v>208</v>
      </c>
      <c r="H1446" s="482" t="s">
        <v>197</v>
      </c>
      <c r="I1446" s="537">
        <v>25.9</v>
      </c>
      <c r="J1446" s="526"/>
      <c r="K1446" s="333">
        <f t="shared" si="66"/>
        <v>200</v>
      </c>
      <c r="L1446" s="534">
        <v>200</v>
      </c>
      <c r="M1446" s="540"/>
      <c r="N1446" s="247" t="e">
        <f>IF(L1446="nio",0,IF(L1446&gt;0,L1446*I1446/P1446,0))*VLOOKUP(B1446,'2-Kosten per locatie'!$A$14:$C$31,3,FALSE)</f>
        <v>#DIV/0!</v>
      </c>
      <c r="O1446" s="247">
        <f>IF(M1446&gt;0,M1446*I1446/Q1446,0)*VLOOKUP(B1446,'2-Kosten per locatie'!$A$14:$C$31,3,FALSE)</f>
        <v>0</v>
      </c>
      <c r="P1446" s="334">
        <f>IF(L1446="nio",0,IF(L1446&gt;0,VLOOKUP(F1446,'3-Productie normen'!A:O,VLOOKUP(L1446,'3-Productie normen'!$B$38:$C$48,2,FALSE),FALSE)))</f>
        <v>0</v>
      </c>
      <c r="Q1446" s="334">
        <f t="shared" si="67"/>
        <v>0</v>
      </c>
      <c r="R1446" s="335" t="str">
        <f>VLOOKUP(F1446,'3-Productie normen'!A:P,16,FALSE)</f>
        <v>V</v>
      </c>
      <c r="S1446" s="335"/>
      <c r="U1446" s="336">
        <f t="shared" si="68"/>
        <v>5180</v>
      </c>
      <c r="V1446" s="2"/>
      <c r="W1446" s="529"/>
    </row>
    <row r="1447" spans="1:23" ht="14.1" customHeight="1">
      <c r="A1447" s="75">
        <v>1447</v>
      </c>
      <c r="B1447" s="72" t="s">
        <v>43</v>
      </c>
      <c r="C1447" s="539" t="s">
        <v>509</v>
      </c>
      <c r="D1447" s="415" t="s">
        <v>1847</v>
      </c>
      <c r="E1447" s="72" t="s">
        <v>198</v>
      </c>
      <c r="F1447" s="72" t="s">
        <v>97</v>
      </c>
      <c r="G1447" s="72" t="s">
        <v>1771</v>
      </c>
      <c r="H1447" s="482" t="s">
        <v>197</v>
      </c>
      <c r="I1447" s="537">
        <v>49.9</v>
      </c>
      <c r="J1447" s="526"/>
      <c r="K1447" s="333">
        <f t="shared" si="66"/>
        <v>200</v>
      </c>
      <c r="L1447" s="534">
        <v>200</v>
      </c>
      <c r="M1447" s="540"/>
      <c r="N1447" s="247" t="e">
        <f>IF(L1447="nio",0,IF(L1447&gt;0,L1447*I1447/P1447,0))*VLOOKUP(B1447,'2-Kosten per locatie'!$A$14:$C$31,3,FALSE)</f>
        <v>#DIV/0!</v>
      </c>
      <c r="O1447" s="247">
        <f>IF(M1447&gt;0,M1447*I1447/Q1447,0)*VLOOKUP(B1447,'2-Kosten per locatie'!$A$14:$C$31,3,FALSE)</f>
        <v>0</v>
      </c>
      <c r="P1447" s="334">
        <f>IF(L1447="nio",0,IF(L1447&gt;0,VLOOKUP(F1447,'3-Productie normen'!A:O,VLOOKUP(L1447,'3-Productie normen'!$B$38:$C$48,2,FALSE),FALSE)))</f>
        <v>0</v>
      </c>
      <c r="Q1447" s="334">
        <f t="shared" si="67"/>
        <v>0</v>
      </c>
      <c r="R1447" s="335" t="str">
        <f>VLOOKUP(F1447,'3-Productie normen'!A:P,16,FALSE)</f>
        <v>V</v>
      </c>
      <c r="S1447" s="335"/>
      <c r="U1447" s="336">
        <f t="shared" si="68"/>
        <v>9980</v>
      </c>
      <c r="V1447" s="2"/>
      <c r="W1447" s="529"/>
    </row>
    <row r="1448" spans="1:23" ht="14.1" customHeight="1">
      <c r="A1448" s="75">
        <v>1448</v>
      </c>
      <c r="B1448" s="72" t="s">
        <v>43</v>
      </c>
      <c r="C1448" s="539" t="s">
        <v>509</v>
      </c>
      <c r="D1448" s="415" t="s">
        <v>1848</v>
      </c>
      <c r="E1448" s="72" t="s">
        <v>1702</v>
      </c>
      <c r="F1448" s="72" t="s">
        <v>106</v>
      </c>
      <c r="G1448" s="72" t="s">
        <v>187</v>
      </c>
      <c r="H1448" s="482" t="s">
        <v>188</v>
      </c>
      <c r="I1448" s="537">
        <v>12.5</v>
      </c>
      <c r="J1448" s="526"/>
      <c r="K1448" s="333">
        <f t="shared" si="66"/>
        <v>200</v>
      </c>
      <c r="L1448" s="534">
        <v>200</v>
      </c>
      <c r="M1448" s="540"/>
      <c r="N1448" s="247" t="e">
        <f>IF(L1448="nio",0,IF(L1448&gt;0,L1448*I1448/P1448,0))*VLOOKUP(B1448,'2-Kosten per locatie'!$A$14:$C$31,3,FALSE)</f>
        <v>#DIV/0!</v>
      </c>
      <c r="O1448" s="247">
        <f>IF(M1448&gt;0,M1448*I1448/Q1448,0)*VLOOKUP(B1448,'2-Kosten per locatie'!$A$14:$C$31,3,FALSE)</f>
        <v>0</v>
      </c>
      <c r="P1448" s="334">
        <f>IF(L1448="nio",0,IF(L1448&gt;0,VLOOKUP(F1448,'3-Productie normen'!A:O,VLOOKUP(L1448,'3-Productie normen'!$B$38:$C$48,2,FALSE),FALSE)))</f>
        <v>0</v>
      </c>
      <c r="Q1448" s="334">
        <f t="shared" si="67"/>
        <v>0</v>
      </c>
      <c r="R1448" s="335" t="str">
        <f>VLOOKUP(F1448,'3-Productie normen'!A:P,16,FALSE)</f>
        <v>S</v>
      </c>
      <c r="S1448" s="335"/>
      <c r="U1448" s="336">
        <f t="shared" si="68"/>
        <v>2500</v>
      </c>
      <c r="V1448" s="2"/>
      <c r="W1448" s="529"/>
    </row>
    <row r="1449" spans="1:23" ht="14.1" customHeight="1">
      <c r="A1449" s="75">
        <v>1449</v>
      </c>
      <c r="B1449" s="72" t="s">
        <v>43</v>
      </c>
      <c r="C1449" s="539" t="s">
        <v>509</v>
      </c>
      <c r="D1449" s="415" t="s">
        <v>1849</v>
      </c>
      <c r="E1449" s="72" t="s">
        <v>1706</v>
      </c>
      <c r="F1449" s="72" t="s">
        <v>106</v>
      </c>
      <c r="G1449" s="72" t="s">
        <v>187</v>
      </c>
      <c r="H1449" s="482" t="s">
        <v>188</v>
      </c>
      <c r="I1449" s="537">
        <v>16.5</v>
      </c>
      <c r="J1449" s="526"/>
      <c r="K1449" s="333">
        <f t="shared" si="66"/>
        <v>200</v>
      </c>
      <c r="L1449" s="534">
        <v>200</v>
      </c>
      <c r="M1449" s="540"/>
      <c r="N1449" s="247" t="e">
        <f>IF(L1449="nio",0,IF(L1449&gt;0,L1449*I1449/P1449,0))*VLOOKUP(B1449,'2-Kosten per locatie'!$A$14:$C$31,3,FALSE)</f>
        <v>#DIV/0!</v>
      </c>
      <c r="O1449" s="247">
        <f>IF(M1449&gt;0,M1449*I1449/Q1449,0)*VLOOKUP(B1449,'2-Kosten per locatie'!$A$14:$C$31,3,FALSE)</f>
        <v>0</v>
      </c>
      <c r="P1449" s="334">
        <f>IF(L1449="nio",0,IF(L1449&gt;0,VLOOKUP(F1449,'3-Productie normen'!A:O,VLOOKUP(L1449,'3-Productie normen'!$B$38:$C$48,2,FALSE),FALSE)))</f>
        <v>0</v>
      </c>
      <c r="Q1449" s="334">
        <f t="shared" si="67"/>
        <v>0</v>
      </c>
      <c r="R1449" s="335" t="str">
        <f>VLOOKUP(F1449,'3-Productie normen'!A:P,16,FALSE)</f>
        <v>S</v>
      </c>
      <c r="S1449" s="335"/>
      <c r="U1449" s="336">
        <f t="shared" si="68"/>
        <v>3300</v>
      </c>
      <c r="V1449" s="2"/>
      <c r="W1449" s="529"/>
    </row>
    <row r="1450" spans="1:23" ht="14.1" customHeight="1">
      <c r="A1450" s="75">
        <v>1450</v>
      </c>
      <c r="B1450" s="72" t="s">
        <v>43</v>
      </c>
      <c r="C1450" s="539" t="s">
        <v>509</v>
      </c>
      <c r="D1450" s="415" t="s">
        <v>1850</v>
      </c>
      <c r="E1450" s="72" t="s">
        <v>191</v>
      </c>
      <c r="F1450" s="300" t="s">
        <v>111</v>
      </c>
      <c r="G1450" s="72"/>
      <c r="H1450" s="482" t="s">
        <v>197</v>
      </c>
      <c r="I1450" s="537">
        <v>1.8</v>
      </c>
      <c r="J1450" s="526"/>
      <c r="K1450" s="333">
        <f t="shared" si="66"/>
        <v>0</v>
      </c>
      <c r="L1450" s="534" t="s">
        <v>148</v>
      </c>
      <c r="M1450" s="540"/>
      <c r="N1450" s="247">
        <f>IF(L1450="nio",0,IF(L1450&gt;0,L1450*I1450/P1450,0))*VLOOKUP(B1450,'2-Kosten per locatie'!$A$14:$C$31,3,FALSE)</f>
        <v>0</v>
      </c>
      <c r="O1450" s="247">
        <f>IF(M1450&gt;0,M1450*I1450/Q1450,0)*VLOOKUP(B1450,'2-Kosten per locatie'!$A$14:$C$31,3,FALSE)</f>
        <v>0</v>
      </c>
      <c r="P1450" s="334">
        <f>IF(L1450="nio",0,IF(L1450&gt;0,VLOOKUP(F1450,'3-Productie normen'!A:O,VLOOKUP(L1450,'3-Productie normen'!$B$38:$C$48,2,FALSE),FALSE)))</f>
        <v>0</v>
      </c>
      <c r="Q1450" s="334">
        <f t="shared" si="67"/>
        <v>0</v>
      </c>
      <c r="R1450" s="335" t="str">
        <f>VLOOKUP(F1450,'3-Productie normen'!A:P,16,FALSE)</f>
        <v>nvt</v>
      </c>
      <c r="S1450" s="335"/>
      <c r="U1450" s="336">
        <f t="shared" si="68"/>
        <v>0</v>
      </c>
      <c r="V1450" s="2"/>
      <c r="W1450" s="529"/>
    </row>
    <row r="1451" spans="1:23" ht="14.1" customHeight="1">
      <c r="A1451" s="75">
        <v>1451</v>
      </c>
      <c r="B1451" s="72" t="s">
        <v>43</v>
      </c>
      <c r="C1451" s="539" t="s">
        <v>509</v>
      </c>
      <c r="D1451" s="415" t="s">
        <v>1851</v>
      </c>
      <c r="E1451" s="72" t="s">
        <v>300</v>
      </c>
      <c r="F1451" s="300" t="s">
        <v>111</v>
      </c>
      <c r="G1451" s="72"/>
      <c r="H1451" s="482" t="s">
        <v>197</v>
      </c>
      <c r="I1451" s="537">
        <v>4.3</v>
      </c>
      <c r="J1451" s="526"/>
      <c r="K1451" s="333">
        <f t="shared" si="66"/>
        <v>0</v>
      </c>
      <c r="L1451" s="534" t="s">
        <v>148</v>
      </c>
      <c r="M1451" s="540"/>
      <c r="N1451" s="247">
        <f>IF(L1451="nio",0,IF(L1451&gt;0,L1451*I1451/P1451,0))*VLOOKUP(B1451,'2-Kosten per locatie'!$A$14:$C$31,3,FALSE)</f>
        <v>0</v>
      </c>
      <c r="O1451" s="247">
        <f>IF(M1451&gt;0,M1451*I1451/Q1451,0)*VLOOKUP(B1451,'2-Kosten per locatie'!$A$14:$C$31,3,FALSE)</f>
        <v>0</v>
      </c>
      <c r="P1451" s="334">
        <f>IF(L1451="nio",0,IF(L1451&gt;0,VLOOKUP(F1451,'3-Productie normen'!A:O,VLOOKUP(L1451,'3-Productie normen'!$B$38:$C$48,2,FALSE),FALSE)))</f>
        <v>0</v>
      </c>
      <c r="Q1451" s="334">
        <f t="shared" si="67"/>
        <v>0</v>
      </c>
      <c r="R1451" s="335" t="str">
        <f>VLOOKUP(F1451,'3-Productie normen'!A:P,16,FALSE)</f>
        <v>nvt</v>
      </c>
      <c r="S1451" s="335"/>
      <c r="U1451" s="336">
        <f t="shared" si="68"/>
        <v>0</v>
      </c>
      <c r="V1451" s="2"/>
      <c r="W1451" s="529"/>
    </row>
    <row r="1452" spans="1:23" ht="14.1" customHeight="1">
      <c r="A1452" s="75">
        <v>1452</v>
      </c>
      <c r="B1452" s="72" t="s">
        <v>43</v>
      </c>
      <c r="C1452" s="539" t="s">
        <v>509</v>
      </c>
      <c r="D1452" s="415" t="s">
        <v>1852</v>
      </c>
      <c r="E1452" s="72" t="s">
        <v>198</v>
      </c>
      <c r="F1452" s="72" t="s">
        <v>97</v>
      </c>
      <c r="G1452" s="72" t="s">
        <v>1771</v>
      </c>
      <c r="H1452" s="482" t="s">
        <v>197</v>
      </c>
      <c r="I1452" s="537">
        <v>6.4</v>
      </c>
      <c r="J1452" s="526"/>
      <c r="K1452" s="333">
        <f t="shared" si="66"/>
        <v>200</v>
      </c>
      <c r="L1452" s="534">
        <v>200</v>
      </c>
      <c r="M1452" s="540"/>
      <c r="N1452" s="247" t="e">
        <f>IF(L1452="nio",0,IF(L1452&gt;0,L1452*I1452/P1452,0))*VLOOKUP(B1452,'2-Kosten per locatie'!$A$14:$C$31,3,FALSE)</f>
        <v>#DIV/0!</v>
      </c>
      <c r="O1452" s="247">
        <f>IF(M1452&gt;0,M1452*I1452/Q1452,0)*VLOOKUP(B1452,'2-Kosten per locatie'!$A$14:$C$31,3,FALSE)</f>
        <v>0</v>
      </c>
      <c r="P1452" s="334">
        <f>IF(L1452="nio",0,IF(L1452&gt;0,VLOOKUP(F1452,'3-Productie normen'!A:O,VLOOKUP(L1452,'3-Productie normen'!$B$38:$C$48,2,FALSE),FALSE)))</f>
        <v>0</v>
      </c>
      <c r="Q1452" s="334">
        <f t="shared" si="67"/>
        <v>0</v>
      </c>
      <c r="R1452" s="335" t="str">
        <f>VLOOKUP(F1452,'3-Productie normen'!A:P,16,FALSE)</f>
        <v>V</v>
      </c>
      <c r="S1452" s="335"/>
      <c r="U1452" s="336">
        <f t="shared" si="68"/>
        <v>1280</v>
      </c>
      <c r="V1452" s="2"/>
      <c r="W1452" s="529"/>
    </row>
    <row r="1453" spans="1:23" ht="14.1" customHeight="1">
      <c r="A1453" s="75">
        <v>1453</v>
      </c>
      <c r="B1453" s="72" t="s">
        <v>43</v>
      </c>
      <c r="C1453" s="539" t="s">
        <v>509</v>
      </c>
      <c r="D1453" s="415" t="s">
        <v>1853</v>
      </c>
      <c r="E1453" s="72" t="s">
        <v>1779</v>
      </c>
      <c r="F1453" s="300" t="s">
        <v>111</v>
      </c>
      <c r="G1453" s="72"/>
      <c r="H1453" s="482" t="s">
        <v>197</v>
      </c>
      <c r="I1453" s="537">
        <v>3.2</v>
      </c>
      <c r="J1453" s="526"/>
      <c r="K1453" s="333">
        <f t="shared" si="66"/>
        <v>0</v>
      </c>
      <c r="L1453" s="534" t="s">
        <v>148</v>
      </c>
      <c r="M1453" s="540"/>
      <c r="N1453" s="247">
        <f>IF(L1453="nio",0,IF(L1453&gt;0,L1453*I1453/P1453,0))*VLOOKUP(B1453,'2-Kosten per locatie'!$A$14:$C$31,3,FALSE)</f>
        <v>0</v>
      </c>
      <c r="O1453" s="247">
        <f>IF(M1453&gt;0,M1453*I1453/Q1453,0)*VLOOKUP(B1453,'2-Kosten per locatie'!$A$14:$C$31,3,FALSE)</f>
        <v>0</v>
      </c>
      <c r="P1453" s="334">
        <f>IF(L1453="nio",0,IF(L1453&gt;0,VLOOKUP(F1453,'3-Productie normen'!A:O,VLOOKUP(L1453,'3-Productie normen'!$B$38:$C$48,2,FALSE),FALSE)))</f>
        <v>0</v>
      </c>
      <c r="Q1453" s="334">
        <f t="shared" si="67"/>
        <v>0</v>
      </c>
      <c r="R1453" s="335" t="str">
        <f>VLOOKUP(F1453,'3-Productie normen'!A:P,16,FALSE)</f>
        <v>nvt</v>
      </c>
      <c r="S1453" s="335"/>
      <c r="U1453" s="336">
        <f t="shared" si="68"/>
        <v>0</v>
      </c>
      <c r="V1453" s="2"/>
      <c r="W1453" s="529"/>
    </row>
    <row r="1454" spans="1:23" ht="14.1" customHeight="1">
      <c r="A1454" s="75">
        <v>1454</v>
      </c>
      <c r="B1454" s="72" t="s">
        <v>43</v>
      </c>
      <c r="C1454" s="539" t="s">
        <v>509</v>
      </c>
      <c r="D1454" s="415" t="s">
        <v>1854</v>
      </c>
      <c r="E1454" s="72" t="s">
        <v>1781</v>
      </c>
      <c r="F1454" s="300" t="s">
        <v>111</v>
      </c>
      <c r="G1454" s="72"/>
      <c r="H1454" s="482" t="s">
        <v>197</v>
      </c>
      <c r="I1454" s="537">
        <v>5.5</v>
      </c>
      <c r="J1454" s="526"/>
      <c r="K1454" s="333">
        <f t="shared" si="66"/>
        <v>0</v>
      </c>
      <c r="L1454" s="534" t="s">
        <v>148</v>
      </c>
      <c r="M1454" s="540"/>
      <c r="N1454" s="247">
        <f>IF(L1454="nio",0,IF(L1454&gt;0,L1454*I1454/P1454,0))*VLOOKUP(B1454,'2-Kosten per locatie'!$A$14:$C$31,3,FALSE)</f>
        <v>0</v>
      </c>
      <c r="O1454" s="247">
        <f>IF(M1454&gt;0,M1454*I1454/Q1454,0)*VLOOKUP(B1454,'2-Kosten per locatie'!$A$14:$C$31,3,FALSE)</f>
        <v>0</v>
      </c>
      <c r="P1454" s="334">
        <f>IF(L1454="nio",0,IF(L1454&gt;0,VLOOKUP(F1454,'3-Productie normen'!A:O,VLOOKUP(L1454,'3-Productie normen'!$B$38:$C$48,2,FALSE),FALSE)))</f>
        <v>0</v>
      </c>
      <c r="Q1454" s="334">
        <f t="shared" si="67"/>
        <v>0</v>
      </c>
      <c r="R1454" s="335" t="str">
        <f>VLOOKUP(F1454,'3-Productie normen'!A:P,16,FALSE)</f>
        <v>nvt</v>
      </c>
      <c r="S1454" s="335"/>
      <c r="U1454" s="336">
        <f t="shared" si="68"/>
        <v>0</v>
      </c>
      <c r="V1454" s="2"/>
      <c r="W1454" s="529"/>
    </row>
    <row r="1455" spans="1:23" ht="14.1" customHeight="1">
      <c r="A1455" s="75">
        <v>1455</v>
      </c>
      <c r="B1455" s="72" t="s">
        <v>43</v>
      </c>
      <c r="C1455" s="539" t="s">
        <v>509</v>
      </c>
      <c r="D1455" s="415" t="s">
        <v>1855</v>
      </c>
      <c r="E1455" s="72" t="s">
        <v>437</v>
      </c>
      <c r="F1455" s="488" t="s">
        <v>110</v>
      </c>
      <c r="G1455" s="72" t="s">
        <v>1771</v>
      </c>
      <c r="H1455" s="482" t="s">
        <v>197</v>
      </c>
      <c r="I1455" s="537">
        <v>26.2</v>
      </c>
      <c r="J1455" s="526"/>
      <c r="K1455" s="333">
        <f t="shared" si="66"/>
        <v>200</v>
      </c>
      <c r="L1455" s="534">
        <v>200</v>
      </c>
      <c r="M1455" s="540"/>
      <c r="N1455" s="247" t="e">
        <f>IF(L1455="nio",0,IF(L1455&gt;0,L1455*I1455/P1455,0))*VLOOKUP(B1455,'2-Kosten per locatie'!$A$14:$C$31,3,FALSE)</f>
        <v>#DIV/0!</v>
      </c>
      <c r="O1455" s="247">
        <f>IF(M1455&gt;0,M1455*I1455/Q1455,0)*VLOOKUP(B1455,'2-Kosten per locatie'!$A$14:$C$31,3,FALSE)</f>
        <v>0</v>
      </c>
      <c r="P1455" s="334">
        <f>IF(L1455="nio",0,IF(L1455&gt;0,VLOOKUP(F1455,'3-Productie normen'!A:O,VLOOKUP(L1455,'3-Productie normen'!$B$38:$C$48,2,FALSE),FALSE)))</f>
        <v>0</v>
      </c>
      <c r="Q1455" s="334">
        <f t="shared" si="67"/>
        <v>0</v>
      </c>
      <c r="R1455" s="335" t="str">
        <f>VLOOKUP(F1455,'3-Productie normen'!A:P,16,FALSE)</f>
        <v>B</v>
      </c>
      <c r="S1455" s="335"/>
      <c r="U1455" s="336">
        <f t="shared" si="68"/>
        <v>5240</v>
      </c>
      <c r="V1455" s="2"/>
      <c r="W1455" s="529"/>
    </row>
    <row r="1456" spans="1:23" ht="14.1" customHeight="1">
      <c r="A1456" s="75">
        <v>1456</v>
      </c>
      <c r="B1456" s="72" t="s">
        <v>43</v>
      </c>
      <c r="C1456" s="539" t="s">
        <v>509</v>
      </c>
      <c r="D1456" s="415" t="s">
        <v>1856</v>
      </c>
      <c r="E1456" s="72" t="s">
        <v>100</v>
      </c>
      <c r="F1456" s="72" t="s">
        <v>100</v>
      </c>
      <c r="G1456" s="72" t="s">
        <v>1771</v>
      </c>
      <c r="H1456" s="482" t="s">
        <v>197</v>
      </c>
      <c r="I1456" s="537">
        <v>53.6</v>
      </c>
      <c r="J1456" s="526"/>
      <c r="K1456" s="333">
        <f t="shared" si="66"/>
        <v>200</v>
      </c>
      <c r="L1456" s="534">
        <v>200</v>
      </c>
      <c r="M1456" s="540"/>
      <c r="N1456" s="247" t="e">
        <f>IF(L1456="nio",0,IF(L1456&gt;0,L1456*I1456/P1456,0))*VLOOKUP(B1456,'2-Kosten per locatie'!$A$14:$C$31,3,FALSE)</f>
        <v>#DIV/0!</v>
      </c>
      <c r="O1456" s="247">
        <f>IF(M1456&gt;0,M1456*I1456/Q1456,0)*VLOOKUP(B1456,'2-Kosten per locatie'!$A$14:$C$31,3,FALSE)</f>
        <v>0</v>
      </c>
      <c r="P1456" s="334">
        <f>IF(L1456="nio",0,IF(L1456&gt;0,VLOOKUP(F1456,'3-Productie normen'!A:O,VLOOKUP(L1456,'3-Productie normen'!$B$38:$C$48,2,FALSE),FALSE)))</f>
        <v>0</v>
      </c>
      <c r="Q1456" s="334">
        <f t="shared" si="67"/>
        <v>0</v>
      </c>
      <c r="R1456" s="335" t="str">
        <f>VLOOKUP(F1456,'3-Productie normen'!A:P,16,FALSE)</f>
        <v>L</v>
      </c>
      <c r="S1456" s="335"/>
      <c r="U1456" s="336">
        <f t="shared" si="68"/>
        <v>10720</v>
      </c>
      <c r="V1456" s="2"/>
      <c r="W1456" s="529"/>
    </row>
    <row r="1457" spans="1:23" ht="14.1" customHeight="1">
      <c r="A1457" s="75">
        <v>1457</v>
      </c>
      <c r="B1457" s="72" t="s">
        <v>43</v>
      </c>
      <c r="C1457" s="539" t="s">
        <v>509</v>
      </c>
      <c r="D1457" s="415" t="s">
        <v>1857</v>
      </c>
      <c r="E1457" s="72" t="s">
        <v>198</v>
      </c>
      <c r="F1457" s="72" t="s">
        <v>97</v>
      </c>
      <c r="G1457" s="72" t="s">
        <v>1771</v>
      </c>
      <c r="H1457" s="482" t="s">
        <v>197</v>
      </c>
      <c r="I1457" s="537">
        <v>10.6</v>
      </c>
      <c r="J1457" s="526"/>
      <c r="K1457" s="333">
        <f t="shared" si="66"/>
        <v>200</v>
      </c>
      <c r="L1457" s="534">
        <v>200</v>
      </c>
      <c r="M1457" s="540"/>
      <c r="N1457" s="247" t="e">
        <f>IF(L1457="nio",0,IF(L1457&gt;0,L1457*I1457/P1457,0))*VLOOKUP(B1457,'2-Kosten per locatie'!$A$14:$C$31,3,FALSE)</f>
        <v>#DIV/0!</v>
      </c>
      <c r="O1457" s="247">
        <f>IF(M1457&gt;0,M1457*I1457/Q1457,0)*VLOOKUP(B1457,'2-Kosten per locatie'!$A$14:$C$31,3,FALSE)</f>
        <v>0</v>
      </c>
      <c r="P1457" s="334">
        <f>IF(L1457="nio",0,IF(L1457&gt;0,VLOOKUP(F1457,'3-Productie normen'!A:O,VLOOKUP(L1457,'3-Productie normen'!$B$38:$C$48,2,FALSE),FALSE)))</f>
        <v>0</v>
      </c>
      <c r="Q1457" s="334">
        <f t="shared" si="67"/>
        <v>0</v>
      </c>
      <c r="R1457" s="335" t="str">
        <f>VLOOKUP(F1457,'3-Productie normen'!A:P,16,FALSE)</f>
        <v>V</v>
      </c>
      <c r="S1457" s="335"/>
      <c r="U1457" s="336">
        <f t="shared" si="68"/>
        <v>2120</v>
      </c>
      <c r="V1457" s="2"/>
      <c r="W1457" s="529"/>
    </row>
    <row r="1458" spans="1:23" ht="14.1" customHeight="1">
      <c r="A1458" s="75">
        <v>1458</v>
      </c>
      <c r="B1458" s="72" t="s">
        <v>43</v>
      </c>
      <c r="C1458" s="539" t="s">
        <v>509</v>
      </c>
      <c r="D1458" s="415" t="s">
        <v>1858</v>
      </c>
      <c r="E1458" s="72" t="s">
        <v>1859</v>
      </c>
      <c r="F1458" s="300" t="s">
        <v>111</v>
      </c>
      <c r="G1458" s="72"/>
      <c r="H1458" s="482" t="s">
        <v>197</v>
      </c>
      <c r="I1458" s="537">
        <v>19</v>
      </c>
      <c r="J1458" s="526"/>
      <c r="K1458" s="333">
        <f t="shared" si="66"/>
        <v>0</v>
      </c>
      <c r="L1458" s="534" t="s">
        <v>148</v>
      </c>
      <c r="M1458" s="540"/>
      <c r="N1458" s="247">
        <f>IF(L1458="nio",0,IF(L1458&gt;0,L1458*I1458/P1458,0))*VLOOKUP(B1458,'2-Kosten per locatie'!$A$14:$C$31,3,FALSE)</f>
        <v>0</v>
      </c>
      <c r="O1458" s="247">
        <f>IF(M1458&gt;0,M1458*I1458/Q1458,0)*VLOOKUP(B1458,'2-Kosten per locatie'!$A$14:$C$31,3,FALSE)</f>
        <v>0</v>
      </c>
      <c r="P1458" s="334">
        <f>IF(L1458="nio",0,IF(L1458&gt;0,VLOOKUP(F1458,'3-Productie normen'!A:O,VLOOKUP(L1458,'3-Productie normen'!$B$38:$C$48,2,FALSE),FALSE)))</f>
        <v>0</v>
      </c>
      <c r="Q1458" s="334">
        <f t="shared" si="67"/>
        <v>0</v>
      </c>
      <c r="R1458" s="335" t="str">
        <f>VLOOKUP(F1458,'3-Productie normen'!A:P,16,FALSE)</f>
        <v>nvt</v>
      </c>
      <c r="S1458" s="335"/>
      <c r="U1458" s="336">
        <f t="shared" si="68"/>
        <v>0</v>
      </c>
      <c r="V1458" s="2"/>
      <c r="W1458" s="529"/>
    </row>
    <row r="1459" spans="1:23" ht="14.1" customHeight="1">
      <c r="A1459" s="75">
        <v>1459</v>
      </c>
      <c r="B1459" s="72" t="s">
        <v>43</v>
      </c>
      <c r="C1459" s="539" t="s">
        <v>509</v>
      </c>
      <c r="D1459" s="415" t="s">
        <v>1860</v>
      </c>
      <c r="E1459" s="72" t="s">
        <v>1861</v>
      </c>
      <c r="F1459" s="72" t="s">
        <v>88</v>
      </c>
      <c r="G1459" s="72" t="s">
        <v>1771</v>
      </c>
      <c r="H1459" s="482" t="s">
        <v>197</v>
      </c>
      <c r="I1459" s="537">
        <v>179</v>
      </c>
      <c r="J1459" s="526"/>
      <c r="K1459" s="333">
        <f t="shared" si="66"/>
        <v>120</v>
      </c>
      <c r="L1459" s="534">
        <v>120</v>
      </c>
      <c r="M1459" s="540"/>
      <c r="N1459" s="247" t="e">
        <f>IF(L1459="nio",0,IF(L1459&gt;0,L1459*I1459/P1459,0))*VLOOKUP(B1459,'2-Kosten per locatie'!$A$14:$C$31,3,FALSE)</f>
        <v>#DIV/0!</v>
      </c>
      <c r="O1459" s="247">
        <f>IF(M1459&gt;0,M1459*I1459/Q1459,0)*VLOOKUP(B1459,'2-Kosten per locatie'!$A$14:$C$31,3,FALSE)</f>
        <v>0</v>
      </c>
      <c r="P1459" s="334">
        <f>IF(L1459="nio",0,IF(L1459&gt;0,VLOOKUP(F1459,'3-Productie normen'!A:O,VLOOKUP(L1459,'3-Productie normen'!$B$38:$C$48,2,FALSE),FALSE)))</f>
        <v>0</v>
      </c>
      <c r="Q1459" s="334">
        <f t="shared" si="67"/>
        <v>0</v>
      </c>
      <c r="R1459" s="335" t="str">
        <f>VLOOKUP(F1459,'3-Productie normen'!A:P,16,FALSE)</f>
        <v>B</v>
      </c>
      <c r="S1459" s="335"/>
      <c r="U1459" s="336">
        <f t="shared" si="68"/>
        <v>21480</v>
      </c>
      <c r="V1459" s="2"/>
      <c r="W1459" s="529"/>
    </row>
    <row r="1460" spans="1:23" ht="14.1" customHeight="1">
      <c r="A1460" s="75">
        <v>1460</v>
      </c>
      <c r="B1460" s="72" t="s">
        <v>43</v>
      </c>
      <c r="C1460" s="539" t="s">
        <v>509</v>
      </c>
      <c r="D1460" s="415" t="s">
        <v>1862</v>
      </c>
      <c r="E1460" s="72" t="s">
        <v>142</v>
      </c>
      <c r="F1460" s="485" t="s">
        <v>110</v>
      </c>
      <c r="G1460" s="72" t="s">
        <v>1771</v>
      </c>
      <c r="H1460" s="482" t="s">
        <v>197</v>
      </c>
      <c r="I1460" s="537">
        <v>13.3</v>
      </c>
      <c r="J1460" s="526"/>
      <c r="K1460" s="333">
        <f t="shared" si="66"/>
        <v>200</v>
      </c>
      <c r="L1460" s="534">
        <v>200</v>
      </c>
      <c r="M1460" s="540"/>
      <c r="N1460" s="247" t="e">
        <f>IF(L1460="nio",0,IF(L1460&gt;0,L1460*I1460/P1460,0))*VLOOKUP(B1460,'2-Kosten per locatie'!$A$14:$C$31,3,FALSE)</f>
        <v>#DIV/0!</v>
      </c>
      <c r="O1460" s="247">
        <f>IF(M1460&gt;0,M1460*I1460/Q1460,0)*VLOOKUP(B1460,'2-Kosten per locatie'!$A$14:$C$31,3,FALSE)</f>
        <v>0</v>
      </c>
      <c r="P1460" s="334">
        <f>IF(L1460="nio",0,IF(L1460&gt;0,VLOOKUP(F1460,'3-Productie normen'!A:O,VLOOKUP(L1460,'3-Productie normen'!$B$38:$C$48,2,FALSE),FALSE)))</f>
        <v>0</v>
      </c>
      <c r="Q1460" s="334">
        <f t="shared" si="67"/>
        <v>0</v>
      </c>
      <c r="R1460" s="335" t="str">
        <f>VLOOKUP(F1460,'3-Productie normen'!A:P,16,FALSE)</f>
        <v>B</v>
      </c>
      <c r="S1460" s="335"/>
      <c r="U1460" s="336">
        <f t="shared" si="68"/>
        <v>2660</v>
      </c>
      <c r="V1460" s="2"/>
      <c r="W1460" s="529"/>
    </row>
    <row r="1461" spans="1:23" ht="14.1" customHeight="1">
      <c r="A1461" s="75">
        <v>1461</v>
      </c>
      <c r="B1461" s="72" t="s">
        <v>43</v>
      </c>
      <c r="C1461" s="539" t="s">
        <v>509</v>
      </c>
      <c r="D1461" s="415" t="s">
        <v>1863</v>
      </c>
      <c r="E1461" s="72" t="s">
        <v>142</v>
      </c>
      <c r="F1461" s="485" t="s">
        <v>110</v>
      </c>
      <c r="G1461" s="72" t="s">
        <v>1771</v>
      </c>
      <c r="H1461" s="482" t="s">
        <v>197</v>
      </c>
      <c r="I1461" s="537">
        <v>13.3</v>
      </c>
      <c r="J1461" s="526"/>
      <c r="K1461" s="333">
        <f t="shared" si="66"/>
        <v>200</v>
      </c>
      <c r="L1461" s="534">
        <v>200</v>
      </c>
      <c r="M1461" s="540"/>
      <c r="N1461" s="247" t="e">
        <f>IF(L1461="nio",0,IF(L1461&gt;0,L1461*I1461/P1461,0))*VLOOKUP(B1461,'2-Kosten per locatie'!$A$14:$C$31,3,FALSE)</f>
        <v>#DIV/0!</v>
      </c>
      <c r="O1461" s="247">
        <f>IF(M1461&gt;0,M1461*I1461/Q1461,0)*VLOOKUP(B1461,'2-Kosten per locatie'!$A$14:$C$31,3,FALSE)</f>
        <v>0</v>
      </c>
      <c r="P1461" s="334">
        <f>IF(L1461="nio",0,IF(L1461&gt;0,VLOOKUP(F1461,'3-Productie normen'!A:O,VLOOKUP(L1461,'3-Productie normen'!$B$38:$C$48,2,FALSE),FALSE)))</f>
        <v>0</v>
      </c>
      <c r="Q1461" s="334">
        <f t="shared" si="67"/>
        <v>0</v>
      </c>
      <c r="R1461" s="335" t="str">
        <f>VLOOKUP(F1461,'3-Productie normen'!A:P,16,FALSE)</f>
        <v>B</v>
      </c>
      <c r="S1461" s="335"/>
      <c r="U1461" s="336">
        <f t="shared" si="68"/>
        <v>2660</v>
      </c>
      <c r="V1461" s="2"/>
      <c r="W1461" s="529"/>
    </row>
    <row r="1462" spans="1:23" ht="14.1" customHeight="1">
      <c r="A1462" s="75">
        <v>1462</v>
      </c>
      <c r="B1462" s="72" t="s">
        <v>43</v>
      </c>
      <c r="C1462" s="539" t="s">
        <v>509</v>
      </c>
      <c r="D1462" s="415" t="s">
        <v>1864</v>
      </c>
      <c r="E1462" s="72" t="s">
        <v>142</v>
      </c>
      <c r="F1462" s="485" t="s">
        <v>110</v>
      </c>
      <c r="G1462" s="72" t="s">
        <v>1771</v>
      </c>
      <c r="H1462" s="482" t="s">
        <v>197</v>
      </c>
      <c r="I1462" s="537">
        <v>13.3</v>
      </c>
      <c r="J1462" s="526"/>
      <c r="K1462" s="333">
        <f t="shared" si="66"/>
        <v>200</v>
      </c>
      <c r="L1462" s="534">
        <v>200</v>
      </c>
      <c r="M1462" s="540"/>
      <c r="N1462" s="247" t="e">
        <f>IF(L1462="nio",0,IF(L1462&gt;0,L1462*I1462/P1462,0))*VLOOKUP(B1462,'2-Kosten per locatie'!$A$14:$C$31,3,FALSE)</f>
        <v>#DIV/0!</v>
      </c>
      <c r="O1462" s="247">
        <f>IF(M1462&gt;0,M1462*I1462/Q1462,0)*VLOOKUP(B1462,'2-Kosten per locatie'!$A$14:$C$31,3,FALSE)</f>
        <v>0</v>
      </c>
      <c r="P1462" s="334">
        <f>IF(L1462="nio",0,IF(L1462&gt;0,VLOOKUP(F1462,'3-Productie normen'!A:O,VLOOKUP(L1462,'3-Productie normen'!$B$38:$C$48,2,FALSE),FALSE)))</f>
        <v>0</v>
      </c>
      <c r="Q1462" s="334">
        <f t="shared" si="67"/>
        <v>0</v>
      </c>
      <c r="R1462" s="335" t="str">
        <f>VLOOKUP(F1462,'3-Productie normen'!A:P,16,FALSE)</f>
        <v>B</v>
      </c>
      <c r="S1462" s="335"/>
      <c r="U1462" s="336">
        <f t="shared" si="68"/>
        <v>2660</v>
      </c>
      <c r="V1462" s="2"/>
      <c r="W1462" s="529"/>
    </row>
    <row r="1463" spans="1:23" ht="14.1" customHeight="1">
      <c r="A1463" s="75">
        <v>1463</v>
      </c>
      <c r="B1463" s="72" t="s">
        <v>43</v>
      </c>
      <c r="C1463" s="539" t="s">
        <v>509</v>
      </c>
      <c r="D1463" s="415" t="s">
        <v>1865</v>
      </c>
      <c r="E1463" s="72" t="s">
        <v>1866</v>
      </c>
      <c r="F1463" s="72" t="s">
        <v>110</v>
      </c>
      <c r="G1463" s="72" t="s">
        <v>1771</v>
      </c>
      <c r="H1463" s="482" t="s">
        <v>197</v>
      </c>
      <c r="I1463" s="537">
        <v>3.1</v>
      </c>
      <c r="J1463" s="526"/>
      <c r="K1463" s="333">
        <f t="shared" si="66"/>
        <v>200</v>
      </c>
      <c r="L1463" s="534">
        <v>200</v>
      </c>
      <c r="M1463" s="540"/>
      <c r="N1463" s="247" t="e">
        <f>IF(L1463="nio",0,IF(L1463&gt;0,L1463*I1463/P1463,0))*VLOOKUP(B1463,'2-Kosten per locatie'!$A$14:$C$31,3,FALSE)</f>
        <v>#DIV/0!</v>
      </c>
      <c r="O1463" s="247">
        <f>IF(M1463&gt;0,M1463*I1463/Q1463,0)*VLOOKUP(B1463,'2-Kosten per locatie'!$A$14:$C$31,3,FALSE)</f>
        <v>0</v>
      </c>
      <c r="P1463" s="334">
        <f>IF(L1463="nio",0,IF(L1463&gt;0,VLOOKUP(F1463,'3-Productie normen'!A:O,VLOOKUP(L1463,'3-Productie normen'!$B$38:$C$48,2,FALSE),FALSE)))</f>
        <v>0</v>
      </c>
      <c r="Q1463" s="334">
        <f t="shared" si="67"/>
        <v>0</v>
      </c>
      <c r="R1463" s="335" t="str">
        <f>VLOOKUP(F1463,'3-Productie normen'!A:P,16,FALSE)</f>
        <v>B</v>
      </c>
      <c r="S1463" s="335"/>
      <c r="U1463" s="336">
        <f t="shared" si="68"/>
        <v>620</v>
      </c>
      <c r="V1463" s="2"/>
      <c r="W1463" s="529"/>
    </row>
    <row r="1464" spans="1:23" ht="14.1" customHeight="1">
      <c r="A1464" s="75">
        <v>1464</v>
      </c>
      <c r="B1464" s="72" t="s">
        <v>43</v>
      </c>
      <c r="C1464" s="539" t="s">
        <v>509</v>
      </c>
      <c r="D1464" s="415" t="s">
        <v>1867</v>
      </c>
      <c r="E1464" s="72" t="s">
        <v>1868</v>
      </c>
      <c r="F1464" s="72" t="s">
        <v>110</v>
      </c>
      <c r="G1464" s="72" t="s">
        <v>1771</v>
      </c>
      <c r="H1464" s="482" t="s">
        <v>197</v>
      </c>
      <c r="I1464" s="537">
        <v>2.9</v>
      </c>
      <c r="J1464" s="526"/>
      <c r="K1464" s="333">
        <f t="shared" si="66"/>
        <v>200</v>
      </c>
      <c r="L1464" s="534">
        <v>200</v>
      </c>
      <c r="M1464" s="540"/>
      <c r="N1464" s="247" t="e">
        <f>IF(L1464="nio",0,IF(L1464&gt;0,L1464*I1464/P1464,0))*VLOOKUP(B1464,'2-Kosten per locatie'!$A$14:$C$31,3,FALSE)</f>
        <v>#DIV/0!</v>
      </c>
      <c r="O1464" s="247">
        <f>IF(M1464&gt;0,M1464*I1464/Q1464,0)*VLOOKUP(B1464,'2-Kosten per locatie'!$A$14:$C$31,3,FALSE)</f>
        <v>0</v>
      </c>
      <c r="P1464" s="334">
        <f>IF(L1464="nio",0,IF(L1464&gt;0,VLOOKUP(F1464,'3-Productie normen'!A:O,VLOOKUP(L1464,'3-Productie normen'!$B$38:$C$48,2,FALSE),FALSE)))</f>
        <v>0</v>
      </c>
      <c r="Q1464" s="334">
        <f t="shared" si="67"/>
        <v>0</v>
      </c>
      <c r="R1464" s="335" t="str">
        <f>VLOOKUP(F1464,'3-Productie normen'!A:P,16,FALSE)</f>
        <v>B</v>
      </c>
      <c r="S1464" s="335"/>
      <c r="U1464" s="336">
        <f t="shared" si="68"/>
        <v>580</v>
      </c>
      <c r="V1464" s="2"/>
      <c r="W1464" s="529"/>
    </row>
    <row r="1465" spans="1:23" ht="14.1" customHeight="1">
      <c r="A1465" s="75">
        <v>1465</v>
      </c>
      <c r="B1465" s="72" t="s">
        <v>43</v>
      </c>
      <c r="C1465" s="539" t="s">
        <v>509</v>
      </c>
      <c r="D1465" s="415" t="s">
        <v>1869</v>
      </c>
      <c r="E1465" s="72" t="s">
        <v>1861</v>
      </c>
      <c r="F1465" s="72" t="s">
        <v>88</v>
      </c>
      <c r="G1465" s="72" t="s">
        <v>1771</v>
      </c>
      <c r="H1465" s="482" t="s">
        <v>197</v>
      </c>
      <c r="I1465" s="537"/>
      <c r="J1465" s="526"/>
      <c r="K1465" s="333">
        <f t="shared" si="66"/>
        <v>120</v>
      </c>
      <c r="L1465" s="534">
        <v>120</v>
      </c>
      <c r="M1465" s="540"/>
      <c r="N1465" s="247" t="e">
        <f>IF(L1465="nio",0,IF(L1465&gt;0,L1465*I1465/P1465,0))*VLOOKUP(B1465,'2-Kosten per locatie'!$A$14:$C$31,3,FALSE)</f>
        <v>#DIV/0!</v>
      </c>
      <c r="O1465" s="247">
        <f>IF(M1465&gt;0,M1465*I1465/Q1465,0)*VLOOKUP(B1465,'2-Kosten per locatie'!$A$14:$C$31,3,FALSE)</f>
        <v>0</v>
      </c>
      <c r="P1465" s="334">
        <f>IF(L1465="nio",0,IF(L1465&gt;0,VLOOKUP(F1465,'3-Productie normen'!A:O,VLOOKUP(L1465,'3-Productie normen'!$B$38:$C$48,2,FALSE),FALSE)))</f>
        <v>0</v>
      </c>
      <c r="Q1465" s="334">
        <f t="shared" si="67"/>
        <v>0</v>
      </c>
      <c r="R1465" s="335" t="str">
        <f>VLOOKUP(F1465,'3-Productie normen'!A:P,16,FALSE)</f>
        <v>B</v>
      </c>
      <c r="S1465" s="335"/>
      <c r="U1465" s="336">
        <f t="shared" si="68"/>
        <v>0</v>
      </c>
      <c r="V1465" s="2"/>
      <c r="W1465" s="529"/>
    </row>
    <row r="1466" spans="1:23" ht="14.1" customHeight="1">
      <c r="A1466" s="75">
        <v>1466</v>
      </c>
      <c r="B1466" s="72" t="s">
        <v>43</v>
      </c>
      <c r="C1466" s="539" t="s">
        <v>509</v>
      </c>
      <c r="D1466" s="415" t="s">
        <v>1870</v>
      </c>
      <c r="E1466" s="72" t="s">
        <v>1871</v>
      </c>
      <c r="F1466" s="72" t="s">
        <v>97</v>
      </c>
      <c r="G1466" s="72" t="s">
        <v>1771</v>
      </c>
      <c r="H1466" s="482" t="s">
        <v>197</v>
      </c>
      <c r="I1466" s="537">
        <v>3.3</v>
      </c>
      <c r="J1466" s="526"/>
      <c r="K1466" s="333">
        <f t="shared" si="66"/>
        <v>200</v>
      </c>
      <c r="L1466" s="534">
        <v>200</v>
      </c>
      <c r="M1466" s="534"/>
      <c r="N1466" s="247" t="e">
        <f>IF(L1466="nio",0,IF(L1466&gt;0,L1466*I1466/P1466,0))*VLOOKUP(B1466,'2-Kosten per locatie'!$A$14:$C$31,3,FALSE)</f>
        <v>#DIV/0!</v>
      </c>
      <c r="O1466" s="247">
        <f>IF(M1466&gt;0,M1466*I1466/Q1466,0)*VLOOKUP(B1466,'2-Kosten per locatie'!$A$14:$C$31,3,FALSE)</f>
        <v>0</v>
      </c>
      <c r="P1466" s="334">
        <f>IF(L1466="nio",0,IF(L1466&gt;0,VLOOKUP(F1466,'3-Productie normen'!A:O,VLOOKUP(L1466,'3-Productie normen'!$B$38:$C$48,2,FALSE),FALSE)))</f>
        <v>0</v>
      </c>
      <c r="Q1466" s="334">
        <f t="shared" si="67"/>
        <v>0</v>
      </c>
      <c r="R1466" s="335" t="str">
        <f>VLOOKUP(F1466,'3-Productie normen'!A:P,16,FALSE)</f>
        <v>V</v>
      </c>
      <c r="S1466" s="335"/>
      <c r="U1466" s="336">
        <f t="shared" si="68"/>
        <v>660</v>
      </c>
      <c r="V1466" s="2"/>
      <c r="W1466" s="529"/>
    </row>
    <row r="1467" spans="1:23" ht="14.1" customHeight="1">
      <c r="A1467" s="75">
        <v>1467</v>
      </c>
      <c r="B1467" s="72" t="s">
        <v>43</v>
      </c>
      <c r="C1467" s="539" t="s">
        <v>509</v>
      </c>
      <c r="D1467" s="415" t="s">
        <v>1872</v>
      </c>
      <c r="E1467" s="72" t="s">
        <v>1873</v>
      </c>
      <c r="F1467" s="300" t="s">
        <v>111</v>
      </c>
      <c r="G1467" s="72" t="s">
        <v>1771</v>
      </c>
      <c r="H1467" s="482" t="s">
        <v>197</v>
      </c>
      <c r="I1467" s="537">
        <v>3</v>
      </c>
      <c r="J1467" s="526"/>
      <c r="K1467" s="333">
        <f t="shared" si="66"/>
        <v>0</v>
      </c>
      <c r="L1467" s="534" t="s">
        <v>148</v>
      </c>
      <c r="M1467" s="534"/>
      <c r="N1467" s="247">
        <f>IF(L1467="nio",0,IF(L1467&gt;0,L1467*I1467/P1467,0))*VLOOKUP(B1467,'2-Kosten per locatie'!$A$14:$C$31,3,FALSE)</f>
        <v>0</v>
      </c>
      <c r="O1467" s="247">
        <f>IF(M1467&gt;0,M1467*I1467/Q1467,0)*VLOOKUP(B1467,'2-Kosten per locatie'!$A$14:$C$31,3,FALSE)</f>
        <v>0</v>
      </c>
      <c r="P1467" s="334">
        <f>IF(L1467="nio",0,IF(L1467&gt;0,VLOOKUP(F1467,'3-Productie normen'!A:O,VLOOKUP(L1467,'3-Productie normen'!$B$38:$C$48,2,FALSE),FALSE)))</f>
        <v>0</v>
      </c>
      <c r="Q1467" s="334">
        <f t="shared" si="67"/>
        <v>0</v>
      </c>
      <c r="R1467" s="335" t="str">
        <f>VLOOKUP(F1467,'3-Productie normen'!A:P,16,FALSE)</f>
        <v>nvt</v>
      </c>
      <c r="S1467" s="335"/>
      <c r="U1467" s="336">
        <f t="shared" si="68"/>
        <v>0</v>
      </c>
      <c r="V1467" s="2"/>
      <c r="W1467" s="529"/>
    </row>
    <row r="1468" spans="1:23" ht="14.1" customHeight="1">
      <c r="A1468" s="75">
        <v>1468</v>
      </c>
      <c r="B1468" s="72" t="s">
        <v>43</v>
      </c>
      <c r="C1468" s="539" t="s">
        <v>509</v>
      </c>
      <c r="D1468" s="415" t="s">
        <v>1874</v>
      </c>
      <c r="E1468" s="72" t="s">
        <v>1871</v>
      </c>
      <c r="F1468" s="72" t="s">
        <v>97</v>
      </c>
      <c r="G1468" s="72" t="s">
        <v>1771</v>
      </c>
      <c r="H1468" s="482" t="s">
        <v>197</v>
      </c>
      <c r="I1468" s="537">
        <v>7.4</v>
      </c>
      <c r="J1468" s="526"/>
      <c r="K1468" s="333">
        <f t="shared" si="66"/>
        <v>200</v>
      </c>
      <c r="L1468" s="534">
        <v>200</v>
      </c>
      <c r="M1468" s="540"/>
      <c r="N1468" s="247" t="e">
        <f>IF(L1468="nio",0,IF(L1468&gt;0,L1468*I1468/P1468,0))*VLOOKUP(B1468,'2-Kosten per locatie'!$A$14:$C$31,3,FALSE)</f>
        <v>#DIV/0!</v>
      </c>
      <c r="O1468" s="247">
        <f>IF(M1468&gt;0,M1468*I1468/Q1468,0)*VLOOKUP(B1468,'2-Kosten per locatie'!$A$14:$C$31,3,FALSE)</f>
        <v>0</v>
      </c>
      <c r="P1468" s="334">
        <f>IF(L1468="nio",0,IF(L1468&gt;0,VLOOKUP(F1468,'3-Productie normen'!A:O,VLOOKUP(L1468,'3-Productie normen'!$B$38:$C$48,2,FALSE),FALSE)))</f>
        <v>0</v>
      </c>
      <c r="Q1468" s="334">
        <f t="shared" si="67"/>
        <v>0</v>
      </c>
      <c r="R1468" s="335" t="str">
        <f>VLOOKUP(F1468,'3-Productie normen'!A:P,16,FALSE)</f>
        <v>V</v>
      </c>
      <c r="S1468" s="335"/>
      <c r="U1468" s="336">
        <f t="shared" si="68"/>
        <v>1480</v>
      </c>
      <c r="V1468" s="2"/>
      <c r="W1468" s="529"/>
    </row>
    <row r="1469" spans="1:23" ht="14.1" customHeight="1">
      <c r="A1469" s="75">
        <v>1469</v>
      </c>
      <c r="B1469" s="72" t="s">
        <v>43</v>
      </c>
      <c r="C1469" s="539" t="s">
        <v>509</v>
      </c>
      <c r="D1469" s="415" t="s">
        <v>1875</v>
      </c>
      <c r="E1469" s="72" t="s">
        <v>1654</v>
      </c>
      <c r="F1469" s="72" t="s">
        <v>108</v>
      </c>
      <c r="G1469" s="72" t="s">
        <v>208</v>
      </c>
      <c r="H1469" s="482" t="s">
        <v>197</v>
      </c>
      <c r="I1469" s="537">
        <v>17.899999999999999</v>
      </c>
      <c r="J1469" s="526"/>
      <c r="K1469" s="333">
        <f t="shared" si="66"/>
        <v>200</v>
      </c>
      <c r="L1469" s="534">
        <v>200</v>
      </c>
      <c r="M1469" s="534"/>
      <c r="N1469" s="247" t="e">
        <f>IF(L1469="nio",0,IF(L1469&gt;0,L1469*I1469/P1469,0))*VLOOKUP(B1469,'2-Kosten per locatie'!$A$14:$C$31,3,FALSE)</f>
        <v>#DIV/0!</v>
      </c>
      <c r="O1469" s="247">
        <f>IF(M1469&gt;0,M1469*I1469/Q1469,0)*VLOOKUP(B1469,'2-Kosten per locatie'!$A$14:$C$31,3,FALSE)</f>
        <v>0</v>
      </c>
      <c r="P1469" s="334">
        <f>IF(L1469="nio",0,IF(L1469&gt;0,VLOOKUP(F1469,'3-Productie normen'!A:O,VLOOKUP(L1469,'3-Productie normen'!$B$38:$C$48,2,FALSE),FALSE)))</f>
        <v>0</v>
      </c>
      <c r="Q1469" s="334">
        <f t="shared" si="67"/>
        <v>0</v>
      </c>
      <c r="R1469" s="335" t="str">
        <f>VLOOKUP(F1469,'3-Productie normen'!A:P,16,FALSE)</f>
        <v>V</v>
      </c>
      <c r="S1469" s="335"/>
      <c r="U1469" s="336">
        <f t="shared" si="68"/>
        <v>3579.9999999999995</v>
      </c>
      <c r="V1469" s="2"/>
      <c r="W1469" s="529"/>
    </row>
    <row r="1470" spans="1:23" ht="14.1" customHeight="1">
      <c r="A1470" s="75">
        <v>1470</v>
      </c>
      <c r="B1470" s="72" t="s">
        <v>43</v>
      </c>
      <c r="C1470" s="539" t="s">
        <v>509</v>
      </c>
      <c r="D1470" s="415" t="s">
        <v>1876</v>
      </c>
      <c r="E1470" s="72" t="s">
        <v>832</v>
      </c>
      <c r="F1470" s="300" t="s">
        <v>111</v>
      </c>
      <c r="G1470" s="72"/>
      <c r="H1470" s="482" t="s">
        <v>197</v>
      </c>
      <c r="I1470" s="537">
        <v>12.5</v>
      </c>
      <c r="J1470" s="526"/>
      <c r="K1470" s="333">
        <f t="shared" si="66"/>
        <v>0</v>
      </c>
      <c r="L1470" s="534" t="s">
        <v>148</v>
      </c>
      <c r="M1470" s="540"/>
      <c r="N1470" s="247">
        <f>IF(L1470="nio",0,IF(L1470&gt;0,L1470*I1470/P1470,0))*VLOOKUP(B1470,'2-Kosten per locatie'!$A$14:$C$31,3,FALSE)</f>
        <v>0</v>
      </c>
      <c r="O1470" s="247">
        <f>IF(M1470&gt;0,M1470*I1470/Q1470,0)*VLOOKUP(B1470,'2-Kosten per locatie'!$A$14:$C$31,3,FALSE)</f>
        <v>0</v>
      </c>
      <c r="P1470" s="334">
        <f>IF(L1470="nio",0,IF(L1470&gt;0,VLOOKUP(F1470,'3-Productie normen'!A:O,VLOOKUP(L1470,'3-Productie normen'!$B$38:$C$48,2,FALSE),FALSE)))</f>
        <v>0</v>
      </c>
      <c r="Q1470" s="334">
        <f t="shared" si="67"/>
        <v>0</v>
      </c>
      <c r="R1470" s="335" t="str">
        <f>VLOOKUP(F1470,'3-Productie normen'!A:P,16,FALSE)</f>
        <v>nvt</v>
      </c>
      <c r="S1470" s="335"/>
      <c r="U1470" s="336">
        <f t="shared" si="68"/>
        <v>0</v>
      </c>
      <c r="V1470" s="2"/>
      <c r="W1470" s="529"/>
    </row>
    <row r="1471" spans="1:23" ht="14.1" customHeight="1">
      <c r="A1471" s="75">
        <v>1471</v>
      </c>
      <c r="B1471" s="72" t="s">
        <v>43</v>
      </c>
      <c r="C1471" s="539" t="s">
        <v>509</v>
      </c>
      <c r="D1471" s="415" t="s">
        <v>1877</v>
      </c>
      <c r="E1471" s="72" t="s">
        <v>1654</v>
      </c>
      <c r="F1471" s="300" t="s">
        <v>111</v>
      </c>
      <c r="G1471" s="72"/>
      <c r="H1471" s="482" t="s">
        <v>197</v>
      </c>
      <c r="I1471" s="537">
        <v>14.8</v>
      </c>
      <c r="J1471" s="526"/>
      <c r="K1471" s="333">
        <f t="shared" si="66"/>
        <v>0</v>
      </c>
      <c r="L1471" s="534" t="s">
        <v>148</v>
      </c>
      <c r="M1471" s="540"/>
      <c r="N1471" s="247">
        <f>IF(L1471="nio",0,IF(L1471&gt;0,L1471*I1471/P1471,0))*VLOOKUP(B1471,'2-Kosten per locatie'!$A$14:$C$31,3,FALSE)</f>
        <v>0</v>
      </c>
      <c r="O1471" s="247">
        <f>IF(M1471&gt;0,M1471*I1471/Q1471,0)*VLOOKUP(B1471,'2-Kosten per locatie'!$A$14:$C$31,3,FALSE)</f>
        <v>0</v>
      </c>
      <c r="P1471" s="334">
        <f>IF(L1471="nio",0,IF(L1471&gt;0,VLOOKUP(F1471,'3-Productie normen'!A:O,VLOOKUP(L1471,'3-Productie normen'!$B$38:$C$48,2,FALSE),FALSE)))</f>
        <v>0</v>
      </c>
      <c r="Q1471" s="334">
        <f t="shared" si="67"/>
        <v>0</v>
      </c>
      <c r="R1471" s="335" t="str">
        <f>VLOOKUP(F1471,'3-Productie normen'!A:P,16,FALSE)</f>
        <v>nvt</v>
      </c>
      <c r="S1471" s="335"/>
      <c r="U1471" s="336">
        <f t="shared" si="68"/>
        <v>0</v>
      </c>
      <c r="V1471" s="2"/>
      <c r="W1471" s="529"/>
    </row>
    <row r="1472" spans="1:23" ht="14.1" customHeight="1">
      <c r="A1472" s="75">
        <v>1472</v>
      </c>
      <c r="B1472" s="72" t="s">
        <v>43</v>
      </c>
      <c r="C1472" s="539" t="s">
        <v>509</v>
      </c>
      <c r="D1472" s="415" t="s">
        <v>1878</v>
      </c>
      <c r="E1472" s="72" t="s">
        <v>300</v>
      </c>
      <c r="F1472" s="300" t="s">
        <v>111</v>
      </c>
      <c r="G1472" s="72"/>
      <c r="H1472" s="482" t="s">
        <v>197</v>
      </c>
      <c r="I1472" s="537">
        <v>4.3</v>
      </c>
      <c r="J1472" s="526"/>
      <c r="K1472" s="333">
        <f t="shared" si="66"/>
        <v>0</v>
      </c>
      <c r="L1472" s="534" t="s">
        <v>148</v>
      </c>
      <c r="M1472" s="534"/>
      <c r="N1472" s="247">
        <f>IF(L1472="nio",0,IF(L1472&gt;0,L1472*I1472/P1472,0))*VLOOKUP(B1472,'2-Kosten per locatie'!$A$14:$C$31,3,FALSE)</f>
        <v>0</v>
      </c>
      <c r="O1472" s="247">
        <f>IF(M1472&gt;0,M1472*I1472/Q1472,0)*VLOOKUP(B1472,'2-Kosten per locatie'!$A$14:$C$31,3,FALSE)</f>
        <v>0</v>
      </c>
      <c r="P1472" s="334">
        <f>IF(L1472="nio",0,IF(L1472&gt;0,VLOOKUP(F1472,'3-Productie normen'!A:O,VLOOKUP(L1472,'3-Productie normen'!$B$38:$C$48,2,FALSE),FALSE)))</f>
        <v>0</v>
      </c>
      <c r="Q1472" s="334">
        <f t="shared" si="67"/>
        <v>0</v>
      </c>
      <c r="R1472" s="335" t="str">
        <f>VLOOKUP(F1472,'3-Productie normen'!A:P,16,FALSE)</f>
        <v>nvt</v>
      </c>
      <c r="S1472" s="335"/>
      <c r="U1472" s="336">
        <f t="shared" si="68"/>
        <v>0</v>
      </c>
      <c r="V1472" s="2"/>
      <c r="W1472" s="529"/>
    </row>
    <row r="1473" spans="1:23" ht="14.1" customHeight="1">
      <c r="A1473" s="75">
        <v>1473</v>
      </c>
      <c r="B1473" s="72" t="s">
        <v>43</v>
      </c>
      <c r="C1473" s="539" t="s">
        <v>509</v>
      </c>
      <c r="D1473" s="415" t="s">
        <v>1879</v>
      </c>
      <c r="E1473" s="72" t="s">
        <v>198</v>
      </c>
      <c r="F1473" s="300" t="s">
        <v>111</v>
      </c>
      <c r="G1473" s="72"/>
      <c r="H1473" s="482" t="s">
        <v>197</v>
      </c>
      <c r="I1473" s="537">
        <v>54.6</v>
      </c>
      <c r="J1473" s="526"/>
      <c r="K1473" s="333">
        <f t="shared" si="66"/>
        <v>0</v>
      </c>
      <c r="L1473" s="534" t="s">
        <v>148</v>
      </c>
      <c r="M1473" s="534"/>
      <c r="N1473" s="247">
        <f>IF(L1473="nio",0,IF(L1473&gt;0,L1473*I1473/P1473,0))*VLOOKUP(B1473,'2-Kosten per locatie'!$A$14:$C$31,3,FALSE)</f>
        <v>0</v>
      </c>
      <c r="O1473" s="247">
        <f>IF(M1473&gt;0,M1473*I1473/Q1473,0)*VLOOKUP(B1473,'2-Kosten per locatie'!$A$14:$C$31,3,FALSE)</f>
        <v>0</v>
      </c>
      <c r="P1473" s="334">
        <f>IF(L1473="nio",0,IF(L1473&gt;0,VLOOKUP(F1473,'3-Productie normen'!A:O,VLOOKUP(L1473,'3-Productie normen'!$B$38:$C$48,2,FALSE),FALSE)))</f>
        <v>0</v>
      </c>
      <c r="Q1473" s="334">
        <f t="shared" si="67"/>
        <v>0</v>
      </c>
      <c r="R1473" s="335" t="str">
        <f>VLOOKUP(F1473,'3-Productie normen'!A:P,16,FALSE)</f>
        <v>nvt</v>
      </c>
      <c r="S1473" s="335"/>
      <c r="U1473" s="336">
        <f t="shared" si="68"/>
        <v>0</v>
      </c>
      <c r="V1473" s="2"/>
      <c r="W1473" s="529"/>
    </row>
    <row r="1474" spans="1:23" ht="14.1" customHeight="1">
      <c r="A1474" s="75">
        <v>1474</v>
      </c>
      <c r="B1474" s="72" t="s">
        <v>43</v>
      </c>
      <c r="C1474" s="539" t="s">
        <v>509</v>
      </c>
      <c r="D1474" s="415" t="s">
        <v>1880</v>
      </c>
      <c r="E1474" s="72" t="s">
        <v>1654</v>
      </c>
      <c r="F1474" s="300" t="s">
        <v>111</v>
      </c>
      <c r="G1474" s="72"/>
      <c r="H1474" s="482" t="s">
        <v>197</v>
      </c>
      <c r="I1474" s="537">
        <v>14.4</v>
      </c>
      <c r="J1474" s="526"/>
      <c r="K1474" s="333">
        <f t="shared" si="66"/>
        <v>0</v>
      </c>
      <c r="L1474" s="534" t="s">
        <v>148</v>
      </c>
      <c r="M1474" s="540"/>
      <c r="N1474" s="247">
        <f>IF(L1474="nio",0,IF(L1474&gt;0,L1474*I1474/P1474,0))*VLOOKUP(B1474,'2-Kosten per locatie'!$A$14:$C$31,3,FALSE)</f>
        <v>0</v>
      </c>
      <c r="O1474" s="247">
        <f>IF(M1474&gt;0,M1474*I1474/Q1474,0)*VLOOKUP(B1474,'2-Kosten per locatie'!$A$14:$C$31,3,FALSE)</f>
        <v>0</v>
      </c>
      <c r="P1474" s="334">
        <f>IF(L1474="nio",0,IF(L1474&gt;0,VLOOKUP(F1474,'3-Productie normen'!A:O,VLOOKUP(L1474,'3-Productie normen'!$B$38:$C$48,2,FALSE),FALSE)))</f>
        <v>0</v>
      </c>
      <c r="Q1474" s="334">
        <f t="shared" si="67"/>
        <v>0</v>
      </c>
      <c r="R1474" s="335" t="str">
        <f>VLOOKUP(F1474,'3-Productie normen'!A:P,16,FALSE)</f>
        <v>nvt</v>
      </c>
      <c r="S1474" s="335"/>
      <c r="U1474" s="336">
        <f t="shared" si="68"/>
        <v>0</v>
      </c>
      <c r="V1474" s="2"/>
      <c r="W1474" s="529"/>
    </row>
    <row r="1475" spans="1:23" ht="14.1" customHeight="1">
      <c r="A1475" s="75">
        <v>1475</v>
      </c>
      <c r="B1475" s="72" t="s">
        <v>43</v>
      </c>
      <c r="C1475" s="539" t="s">
        <v>509</v>
      </c>
      <c r="D1475" s="415" t="s">
        <v>1881</v>
      </c>
      <c r="E1475" s="72" t="s">
        <v>1274</v>
      </c>
      <c r="F1475" s="300" t="s">
        <v>111</v>
      </c>
      <c r="G1475" s="72"/>
      <c r="H1475" s="482" t="s">
        <v>197</v>
      </c>
      <c r="I1475" s="537">
        <v>2.6</v>
      </c>
      <c r="J1475" s="526"/>
      <c r="K1475" s="333">
        <f t="shared" si="66"/>
        <v>0</v>
      </c>
      <c r="L1475" s="534" t="s">
        <v>148</v>
      </c>
      <c r="M1475" s="534"/>
      <c r="N1475" s="247">
        <f>IF(L1475="nio",0,IF(L1475&gt;0,L1475*I1475/P1475,0))*VLOOKUP(B1475,'2-Kosten per locatie'!$A$14:$C$31,3,FALSE)</f>
        <v>0</v>
      </c>
      <c r="O1475" s="247">
        <f>IF(M1475&gt;0,M1475*I1475/Q1475,0)*VLOOKUP(B1475,'2-Kosten per locatie'!$A$14:$C$31,3,FALSE)</f>
        <v>0</v>
      </c>
      <c r="P1475" s="334">
        <f>IF(L1475="nio",0,IF(L1475&gt;0,VLOOKUP(F1475,'3-Productie normen'!A:O,VLOOKUP(L1475,'3-Productie normen'!$B$38:$C$48,2,FALSE),FALSE)))</f>
        <v>0</v>
      </c>
      <c r="Q1475" s="334">
        <f t="shared" si="67"/>
        <v>0</v>
      </c>
      <c r="R1475" s="335" t="str">
        <f>VLOOKUP(F1475,'3-Productie normen'!A:P,16,FALSE)</f>
        <v>nvt</v>
      </c>
      <c r="S1475" s="335"/>
      <c r="U1475" s="336">
        <f t="shared" si="68"/>
        <v>0</v>
      </c>
      <c r="V1475" s="2"/>
      <c r="W1475" s="529"/>
    </row>
    <row r="1476" spans="1:23" ht="14.1" customHeight="1">
      <c r="A1476" s="75">
        <v>1476</v>
      </c>
      <c r="B1476" s="72" t="s">
        <v>43</v>
      </c>
      <c r="C1476" s="539" t="s">
        <v>509</v>
      </c>
      <c r="D1476" s="415" t="s">
        <v>1882</v>
      </c>
      <c r="E1476" s="72" t="s">
        <v>1799</v>
      </c>
      <c r="F1476" s="300" t="s">
        <v>111</v>
      </c>
      <c r="G1476" s="72"/>
      <c r="H1476" s="482" t="s">
        <v>197</v>
      </c>
      <c r="I1476" s="537">
        <v>22.4</v>
      </c>
      <c r="J1476" s="526"/>
      <c r="K1476" s="333">
        <f t="shared" ref="K1476:K1539" si="69">SUM(L1476:M1476)</f>
        <v>0</v>
      </c>
      <c r="L1476" s="534" t="s">
        <v>148</v>
      </c>
      <c r="M1476" s="540"/>
      <c r="N1476" s="247">
        <f>IF(L1476="nio",0,IF(L1476&gt;0,L1476*I1476/P1476,0))*VLOOKUP(B1476,'2-Kosten per locatie'!$A$14:$C$31,3,FALSE)</f>
        <v>0</v>
      </c>
      <c r="O1476" s="247">
        <f>IF(M1476&gt;0,M1476*I1476/Q1476,0)*VLOOKUP(B1476,'2-Kosten per locatie'!$A$14:$C$31,3,FALSE)</f>
        <v>0</v>
      </c>
      <c r="P1476" s="334">
        <f>IF(L1476="nio",0,IF(L1476&gt;0,VLOOKUP(F1476,'3-Productie normen'!A:O,VLOOKUP(L1476,'3-Productie normen'!$B$38:$C$48,2,FALSE),FALSE)))</f>
        <v>0</v>
      </c>
      <c r="Q1476" s="334">
        <f t="shared" ref="Q1476:Q1539" si="70">IF(M1476&gt;0,P1476*$Q$8,0)</f>
        <v>0</v>
      </c>
      <c r="R1476" s="335" t="str">
        <f>VLOOKUP(F1476,'3-Productie normen'!A:P,16,FALSE)</f>
        <v>nvt</v>
      </c>
      <c r="S1476" s="335"/>
      <c r="U1476" s="336">
        <f t="shared" ref="U1476:U1539" si="71">K1476*I1476</f>
        <v>0</v>
      </c>
      <c r="V1476" s="2"/>
      <c r="W1476" s="529"/>
    </row>
    <row r="1477" spans="1:23" ht="14.1" customHeight="1">
      <c r="A1477" s="75">
        <v>1477</v>
      </c>
      <c r="B1477" s="72" t="s">
        <v>43</v>
      </c>
      <c r="C1477" s="539" t="s">
        <v>509</v>
      </c>
      <c r="D1477" s="415" t="s">
        <v>1883</v>
      </c>
      <c r="E1477" s="72" t="s">
        <v>1738</v>
      </c>
      <c r="F1477" s="300" t="s">
        <v>111</v>
      </c>
      <c r="G1477" s="72"/>
      <c r="H1477" s="482" t="s">
        <v>197</v>
      </c>
      <c r="I1477" s="537">
        <v>3.3</v>
      </c>
      <c r="J1477" s="526"/>
      <c r="K1477" s="333">
        <f t="shared" si="69"/>
        <v>0</v>
      </c>
      <c r="L1477" s="534" t="s">
        <v>148</v>
      </c>
      <c r="M1477" s="540"/>
      <c r="N1477" s="247">
        <f>IF(L1477="nio",0,IF(L1477&gt;0,L1477*I1477/P1477,0))*VLOOKUP(B1477,'2-Kosten per locatie'!$A$14:$C$31,3,FALSE)</f>
        <v>0</v>
      </c>
      <c r="O1477" s="247">
        <f>IF(M1477&gt;0,M1477*I1477/Q1477,0)*VLOOKUP(B1477,'2-Kosten per locatie'!$A$14:$C$31,3,FALSE)</f>
        <v>0</v>
      </c>
      <c r="P1477" s="334">
        <f>IF(L1477="nio",0,IF(L1477&gt;0,VLOOKUP(F1477,'3-Productie normen'!A:O,VLOOKUP(L1477,'3-Productie normen'!$B$38:$C$48,2,FALSE),FALSE)))</f>
        <v>0</v>
      </c>
      <c r="Q1477" s="334">
        <f t="shared" si="70"/>
        <v>0</v>
      </c>
      <c r="R1477" s="335" t="str">
        <f>VLOOKUP(F1477,'3-Productie normen'!A:P,16,FALSE)</f>
        <v>nvt</v>
      </c>
      <c r="S1477" s="335"/>
      <c r="U1477" s="336">
        <f t="shared" si="71"/>
        <v>0</v>
      </c>
      <c r="V1477" s="2"/>
      <c r="W1477" s="529"/>
    </row>
    <row r="1478" spans="1:23" ht="14.1" customHeight="1">
      <c r="A1478" s="75">
        <v>1478</v>
      </c>
      <c r="B1478" s="72" t="s">
        <v>43</v>
      </c>
      <c r="C1478" s="539" t="s">
        <v>509</v>
      </c>
      <c r="D1478" s="415" t="s">
        <v>1884</v>
      </c>
      <c r="E1478" s="72" t="s">
        <v>1799</v>
      </c>
      <c r="F1478" s="300" t="s">
        <v>111</v>
      </c>
      <c r="G1478" s="72"/>
      <c r="H1478" s="482" t="s">
        <v>197</v>
      </c>
      <c r="I1478" s="537">
        <v>23.3</v>
      </c>
      <c r="J1478" s="526"/>
      <c r="K1478" s="333">
        <f t="shared" si="69"/>
        <v>0</v>
      </c>
      <c r="L1478" s="534" t="s">
        <v>148</v>
      </c>
      <c r="M1478" s="540"/>
      <c r="N1478" s="247">
        <f>IF(L1478="nio",0,IF(L1478&gt;0,L1478*I1478/P1478,0))*VLOOKUP(B1478,'2-Kosten per locatie'!$A$14:$C$31,3,FALSE)</f>
        <v>0</v>
      </c>
      <c r="O1478" s="247">
        <f>IF(M1478&gt;0,M1478*I1478/Q1478,0)*VLOOKUP(B1478,'2-Kosten per locatie'!$A$14:$C$31,3,FALSE)</f>
        <v>0</v>
      </c>
      <c r="P1478" s="334">
        <f>IF(L1478="nio",0,IF(L1478&gt;0,VLOOKUP(F1478,'3-Productie normen'!A:O,VLOOKUP(L1478,'3-Productie normen'!$B$38:$C$48,2,FALSE),FALSE)))</f>
        <v>0</v>
      </c>
      <c r="Q1478" s="334">
        <f t="shared" si="70"/>
        <v>0</v>
      </c>
      <c r="R1478" s="335" t="str">
        <f>VLOOKUP(F1478,'3-Productie normen'!A:P,16,FALSE)</f>
        <v>nvt</v>
      </c>
      <c r="S1478" s="335"/>
      <c r="U1478" s="336">
        <f t="shared" si="71"/>
        <v>0</v>
      </c>
      <c r="V1478" s="2"/>
      <c r="W1478" s="529"/>
    </row>
    <row r="1479" spans="1:23" ht="14.1" customHeight="1">
      <c r="A1479" s="75">
        <v>1479</v>
      </c>
      <c r="B1479" s="72" t="s">
        <v>43</v>
      </c>
      <c r="C1479" s="539" t="s">
        <v>509</v>
      </c>
      <c r="D1479" s="415" t="s">
        <v>1885</v>
      </c>
      <c r="E1479" s="72" t="s">
        <v>1738</v>
      </c>
      <c r="F1479" s="300" t="s">
        <v>111</v>
      </c>
      <c r="G1479" s="72"/>
      <c r="H1479" s="482" t="s">
        <v>197</v>
      </c>
      <c r="I1479" s="537">
        <v>3.5</v>
      </c>
      <c r="J1479" s="526"/>
      <c r="K1479" s="333">
        <f t="shared" si="69"/>
        <v>0</v>
      </c>
      <c r="L1479" s="534" t="s">
        <v>148</v>
      </c>
      <c r="M1479" s="540"/>
      <c r="N1479" s="247">
        <f>IF(L1479="nio",0,IF(L1479&gt;0,L1479*I1479/P1479,0))*VLOOKUP(B1479,'2-Kosten per locatie'!$A$14:$C$31,3,FALSE)</f>
        <v>0</v>
      </c>
      <c r="O1479" s="247">
        <f>IF(M1479&gt;0,M1479*I1479/Q1479,0)*VLOOKUP(B1479,'2-Kosten per locatie'!$A$14:$C$31,3,FALSE)</f>
        <v>0</v>
      </c>
      <c r="P1479" s="334">
        <f>IF(L1479="nio",0,IF(L1479&gt;0,VLOOKUP(F1479,'3-Productie normen'!A:O,VLOOKUP(L1479,'3-Productie normen'!$B$38:$C$48,2,FALSE),FALSE)))</f>
        <v>0</v>
      </c>
      <c r="Q1479" s="334">
        <f t="shared" si="70"/>
        <v>0</v>
      </c>
      <c r="R1479" s="335" t="str">
        <f>VLOOKUP(F1479,'3-Productie normen'!A:P,16,FALSE)</f>
        <v>nvt</v>
      </c>
      <c r="S1479" s="335"/>
      <c r="U1479" s="336">
        <f t="shared" si="71"/>
        <v>0</v>
      </c>
      <c r="V1479" s="2"/>
      <c r="W1479" s="529"/>
    </row>
    <row r="1480" spans="1:23" ht="14.1" customHeight="1">
      <c r="A1480" s="75">
        <v>1480</v>
      </c>
      <c r="B1480" s="72" t="s">
        <v>43</v>
      </c>
      <c r="C1480" s="539" t="s">
        <v>509</v>
      </c>
      <c r="D1480" s="415" t="s">
        <v>1886</v>
      </c>
      <c r="E1480" s="72" t="s">
        <v>1799</v>
      </c>
      <c r="F1480" s="300" t="s">
        <v>111</v>
      </c>
      <c r="G1480" s="72"/>
      <c r="H1480" s="482" t="s">
        <v>197</v>
      </c>
      <c r="I1480" s="537">
        <v>24.5</v>
      </c>
      <c r="J1480" s="526"/>
      <c r="K1480" s="333">
        <f t="shared" si="69"/>
        <v>0</v>
      </c>
      <c r="L1480" s="534" t="s">
        <v>148</v>
      </c>
      <c r="M1480" s="540"/>
      <c r="N1480" s="247">
        <f>IF(L1480="nio",0,IF(L1480&gt;0,L1480*I1480/P1480,0))*VLOOKUP(B1480,'2-Kosten per locatie'!$A$14:$C$31,3,FALSE)</f>
        <v>0</v>
      </c>
      <c r="O1480" s="247">
        <f>IF(M1480&gt;0,M1480*I1480/Q1480,0)*VLOOKUP(B1480,'2-Kosten per locatie'!$A$14:$C$31,3,FALSE)</f>
        <v>0</v>
      </c>
      <c r="P1480" s="334">
        <f>IF(L1480="nio",0,IF(L1480&gt;0,VLOOKUP(F1480,'3-Productie normen'!A:O,VLOOKUP(L1480,'3-Productie normen'!$B$38:$C$48,2,FALSE),FALSE)))</f>
        <v>0</v>
      </c>
      <c r="Q1480" s="334">
        <f t="shared" si="70"/>
        <v>0</v>
      </c>
      <c r="R1480" s="335" t="str">
        <f>VLOOKUP(F1480,'3-Productie normen'!A:P,16,FALSE)</f>
        <v>nvt</v>
      </c>
      <c r="S1480" s="335"/>
      <c r="U1480" s="336">
        <f t="shared" si="71"/>
        <v>0</v>
      </c>
      <c r="V1480" s="2"/>
      <c r="W1480" s="529"/>
    </row>
    <row r="1481" spans="1:23" ht="14.1" customHeight="1">
      <c r="A1481" s="75">
        <v>1481</v>
      </c>
      <c r="B1481" s="72" t="s">
        <v>43</v>
      </c>
      <c r="C1481" s="539" t="s">
        <v>509</v>
      </c>
      <c r="D1481" s="415" t="s">
        <v>1887</v>
      </c>
      <c r="E1481" s="72" t="s">
        <v>1738</v>
      </c>
      <c r="F1481" s="300" t="s">
        <v>111</v>
      </c>
      <c r="G1481" s="72"/>
      <c r="H1481" s="482" t="s">
        <v>197</v>
      </c>
      <c r="I1481" s="537">
        <v>3.5</v>
      </c>
      <c r="J1481" s="526"/>
      <c r="K1481" s="333">
        <f t="shared" si="69"/>
        <v>0</v>
      </c>
      <c r="L1481" s="534" t="s">
        <v>148</v>
      </c>
      <c r="M1481" s="540"/>
      <c r="N1481" s="247">
        <f>IF(L1481="nio",0,IF(L1481&gt;0,L1481*I1481/P1481,0))*VLOOKUP(B1481,'2-Kosten per locatie'!$A$14:$C$31,3,FALSE)</f>
        <v>0</v>
      </c>
      <c r="O1481" s="247">
        <f>IF(M1481&gt;0,M1481*I1481/Q1481,0)*VLOOKUP(B1481,'2-Kosten per locatie'!$A$14:$C$31,3,FALSE)</f>
        <v>0</v>
      </c>
      <c r="P1481" s="334">
        <f>IF(L1481="nio",0,IF(L1481&gt;0,VLOOKUP(F1481,'3-Productie normen'!A:O,VLOOKUP(L1481,'3-Productie normen'!$B$38:$C$48,2,FALSE),FALSE)))</f>
        <v>0</v>
      </c>
      <c r="Q1481" s="334">
        <f t="shared" si="70"/>
        <v>0</v>
      </c>
      <c r="R1481" s="335" t="str">
        <f>VLOOKUP(F1481,'3-Productie normen'!A:P,16,FALSE)</f>
        <v>nvt</v>
      </c>
      <c r="S1481" s="335"/>
      <c r="U1481" s="336">
        <f t="shared" si="71"/>
        <v>0</v>
      </c>
      <c r="V1481" s="2"/>
      <c r="W1481" s="529"/>
    </row>
    <row r="1482" spans="1:23" ht="14.1" customHeight="1">
      <c r="A1482" s="75">
        <v>1482</v>
      </c>
      <c r="B1482" s="72" t="s">
        <v>43</v>
      </c>
      <c r="C1482" s="539" t="s">
        <v>509</v>
      </c>
      <c r="D1482" s="415" t="s">
        <v>1888</v>
      </c>
      <c r="E1482" s="72" t="s">
        <v>1799</v>
      </c>
      <c r="F1482" s="300" t="s">
        <v>111</v>
      </c>
      <c r="G1482" s="72"/>
      <c r="H1482" s="482" t="s">
        <v>197</v>
      </c>
      <c r="I1482" s="537">
        <v>22.8</v>
      </c>
      <c r="J1482" s="526"/>
      <c r="K1482" s="333">
        <f t="shared" si="69"/>
        <v>0</v>
      </c>
      <c r="L1482" s="534" t="s">
        <v>148</v>
      </c>
      <c r="M1482" s="540"/>
      <c r="N1482" s="247">
        <f>IF(L1482="nio",0,IF(L1482&gt;0,L1482*I1482/P1482,0))*VLOOKUP(B1482,'2-Kosten per locatie'!$A$14:$C$31,3,FALSE)</f>
        <v>0</v>
      </c>
      <c r="O1482" s="247">
        <f>IF(M1482&gt;0,M1482*I1482/Q1482,0)*VLOOKUP(B1482,'2-Kosten per locatie'!$A$14:$C$31,3,FALSE)</f>
        <v>0</v>
      </c>
      <c r="P1482" s="334">
        <f>IF(L1482="nio",0,IF(L1482&gt;0,VLOOKUP(F1482,'3-Productie normen'!A:O,VLOOKUP(L1482,'3-Productie normen'!$B$38:$C$48,2,FALSE),FALSE)))</f>
        <v>0</v>
      </c>
      <c r="Q1482" s="334">
        <f t="shared" si="70"/>
        <v>0</v>
      </c>
      <c r="R1482" s="335" t="str">
        <f>VLOOKUP(F1482,'3-Productie normen'!A:P,16,FALSE)</f>
        <v>nvt</v>
      </c>
      <c r="S1482" s="335"/>
      <c r="U1482" s="336">
        <f t="shared" si="71"/>
        <v>0</v>
      </c>
      <c r="V1482" s="2"/>
      <c r="W1482" s="529"/>
    </row>
    <row r="1483" spans="1:23" ht="14.1" customHeight="1">
      <c r="A1483" s="75">
        <v>1483</v>
      </c>
      <c r="B1483" s="72" t="s">
        <v>43</v>
      </c>
      <c r="C1483" s="539" t="s">
        <v>509</v>
      </c>
      <c r="D1483" s="415" t="s">
        <v>1889</v>
      </c>
      <c r="E1483" s="72" t="s">
        <v>1738</v>
      </c>
      <c r="F1483" s="300" t="s">
        <v>111</v>
      </c>
      <c r="G1483" s="72"/>
      <c r="H1483" s="482" t="s">
        <v>197</v>
      </c>
      <c r="I1483" s="537">
        <v>3.5</v>
      </c>
      <c r="J1483" s="526"/>
      <c r="K1483" s="333">
        <f t="shared" si="69"/>
        <v>0</v>
      </c>
      <c r="L1483" s="534" t="s">
        <v>148</v>
      </c>
      <c r="M1483" s="540"/>
      <c r="N1483" s="247">
        <f>IF(L1483="nio",0,IF(L1483&gt;0,L1483*I1483/P1483,0))*VLOOKUP(B1483,'2-Kosten per locatie'!$A$14:$C$31,3,FALSE)</f>
        <v>0</v>
      </c>
      <c r="O1483" s="247">
        <f>IF(M1483&gt;0,M1483*I1483/Q1483,0)*VLOOKUP(B1483,'2-Kosten per locatie'!$A$14:$C$31,3,FALSE)</f>
        <v>0</v>
      </c>
      <c r="P1483" s="334">
        <f>IF(L1483="nio",0,IF(L1483&gt;0,VLOOKUP(F1483,'3-Productie normen'!A:O,VLOOKUP(L1483,'3-Productie normen'!$B$38:$C$48,2,FALSE),FALSE)))</f>
        <v>0</v>
      </c>
      <c r="Q1483" s="334">
        <f t="shared" si="70"/>
        <v>0</v>
      </c>
      <c r="R1483" s="335" t="str">
        <f>VLOOKUP(F1483,'3-Productie normen'!A:P,16,FALSE)</f>
        <v>nvt</v>
      </c>
      <c r="S1483" s="335"/>
      <c r="U1483" s="336">
        <f t="shared" si="71"/>
        <v>0</v>
      </c>
      <c r="V1483" s="2"/>
      <c r="W1483" s="529"/>
    </row>
    <row r="1484" spans="1:23" ht="14.1" customHeight="1">
      <c r="A1484" s="75">
        <v>1484</v>
      </c>
      <c r="B1484" s="72" t="s">
        <v>43</v>
      </c>
      <c r="C1484" s="539" t="s">
        <v>509</v>
      </c>
      <c r="D1484" s="415" t="s">
        <v>1890</v>
      </c>
      <c r="E1484" s="72" t="s">
        <v>1799</v>
      </c>
      <c r="F1484" s="300" t="s">
        <v>111</v>
      </c>
      <c r="G1484" s="72"/>
      <c r="H1484" s="482" t="s">
        <v>197</v>
      </c>
      <c r="I1484" s="537">
        <v>24.1</v>
      </c>
      <c r="J1484" s="526"/>
      <c r="K1484" s="333">
        <f t="shared" si="69"/>
        <v>0</v>
      </c>
      <c r="L1484" s="534" t="s">
        <v>148</v>
      </c>
      <c r="M1484" s="540"/>
      <c r="N1484" s="247">
        <f>IF(L1484="nio",0,IF(L1484&gt;0,L1484*I1484/P1484,0))*VLOOKUP(B1484,'2-Kosten per locatie'!$A$14:$C$31,3,FALSE)</f>
        <v>0</v>
      </c>
      <c r="O1484" s="247">
        <f>IF(M1484&gt;0,M1484*I1484/Q1484,0)*VLOOKUP(B1484,'2-Kosten per locatie'!$A$14:$C$31,3,FALSE)</f>
        <v>0</v>
      </c>
      <c r="P1484" s="334">
        <f>IF(L1484="nio",0,IF(L1484&gt;0,VLOOKUP(F1484,'3-Productie normen'!A:O,VLOOKUP(L1484,'3-Productie normen'!$B$38:$C$48,2,FALSE),FALSE)))</f>
        <v>0</v>
      </c>
      <c r="Q1484" s="334">
        <f t="shared" si="70"/>
        <v>0</v>
      </c>
      <c r="R1484" s="335" t="str">
        <f>VLOOKUP(F1484,'3-Productie normen'!A:P,16,FALSE)</f>
        <v>nvt</v>
      </c>
      <c r="S1484" s="335"/>
      <c r="U1484" s="336">
        <f t="shared" si="71"/>
        <v>0</v>
      </c>
      <c r="V1484" s="2"/>
      <c r="W1484" s="529"/>
    </row>
    <row r="1485" spans="1:23" ht="14.1" customHeight="1">
      <c r="A1485" s="75">
        <v>1485</v>
      </c>
      <c r="B1485" s="72" t="s">
        <v>43</v>
      </c>
      <c r="C1485" s="539" t="s">
        <v>509</v>
      </c>
      <c r="D1485" s="415" t="s">
        <v>1891</v>
      </c>
      <c r="E1485" s="72" t="s">
        <v>1738</v>
      </c>
      <c r="F1485" s="300" t="s">
        <v>111</v>
      </c>
      <c r="G1485" s="72"/>
      <c r="H1485" s="482" t="s">
        <v>197</v>
      </c>
      <c r="I1485" s="537">
        <v>3.5</v>
      </c>
      <c r="J1485" s="526"/>
      <c r="K1485" s="333">
        <f t="shared" si="69"/>
        <v>0</v>
      </c>
      <c r="L1485" s="534" t="s">
        <v>148</v>
      </c>
      <c r="M1485" s="540"/>
      <c r="N1485" s="247">
        <f>IF(L1485="nio",0,IF(L1485&gt;0,L1485*I1485/P1485,0))*VLOOKUP(B1485,'2-Kosten per locatie'!$A$14:$C$31,3,FALSE)</f>
        <v>0</v>
      </c>
      <c r="O1485" s="247">
        <f>IF(M1485&gt;0,M1485*I1485/Q1485,0)*VLOOKUP(B1485,'2-Kosten per locatie'!$A$14:$C$31,3,FALSE)</f>
        <v>0</v>
      </c>
      <c r="P1485" s="334">
        <f>IF(L1485="nio",0,IF(L1485&gt;0,VLOOKUP(F1485,'3-Productie normen'!A:O,VLOOKUP(L1485,'3-Productie normen'!$B$38:$C$48,2,FALSE),FALSE)))</f>
        <v>0</v>
      </c>
      <c r="Q1485" s="334">
        <f t="shared" si="70"/>
        <v>0</v>
      </c>
      <c r="R1485" s="335" t="str">
        <f>VLOOKUP(F1485,'3-Productie normen'!A:P,16,FALSE)</f>
        <v>nvt</v>
      </c>
      <c r="S1485" s="335"/>
      <c r="U1485" s="336">
        <f t="shared" si="71"/>
        <v>0</v>
      </c>
      <c r="V1485" s="2"/>
      <c r="W1485" s="529"/>
    </row>
    <row r="1486" spans="1:23" ht="14.1" customHeight="1">
      <c r="A1486" s="75">
        <v>1486</v>
      </c>
      <c r="B1486" s="72" t="s">
        <v>43</v>
      </c>
      <c r="C1486" s="539" t="s">
        <v>509</v>
      </c>
      <c r="D1486" s="415" t="s">
        <v>1892</v>
      </c>
      <c r="E1486" s="72" t="s">
        <v>1799</v>
      </c>
      <c r="F1486" s="300" t="s">
        <v>111</v>
      </c>
      <c r="G1486" s="72"/>
      <c r="H1486" s="482" t="s">
        <v>197</v>
      </c>
      <c r="I1486" s="537">
        <v>25.3</v>
      </c>
      <c r="J1486" s="526"/>
      <c r="K1486" s="333">
        <f t="shared" si="69"/>
        <v>0</v>
      </c>
      <c r="L1486" s="534" t="s">
        <v>148</v>
      </c>
      <c r="M1486" s="540"/>
      <c r="N1486" s="247">
        <f>IF(L1486="nio",0,IF(L1486&gt;0,L1486*I1486/P1486,0))*VLOOKUP(B1486,'2-Kosten per locatie'!$A$14:$C$31,3,FALSE)</f>
        <v>0</v>
      </c>
      <c r="O1486" s="247">
        <f>IF(M1486&gt;0,M1486*I1486/Q1486,0)*VLOOKUP(B1486,'2-Kosten per locatie'!$A$14:$C$31,3,FALSE)</f>
        <v>0</v>
      </c>
      <c r="P1486" s="334">
        <f>IF(L1486="nio",0,IF(L1486&gt;0,VLOOKUP(F1486,'3-Productie normen'!A:O,VLOOKUP(L1486,'3-Productie normen'!$B$38:$C$48,2,FALSE),FALSE)))</f>
        <v>0</v>
      </c>
      <c r="Q1486" s="334">
        <f t="shared" si="70"/>
        <v>0</v>
      </c>
      <c r="R1486" s="335" t="str">
        <f>VLOOKUP(F1486,'3-Productie normen'!A:P,16,FALSE)</f>
        <v>nvt</v>
      </c>
      <c r="S1486" s="335"/>
      <c r="U1486" s="336">
        <f t="shared" si="71"/>
        <v>0</v>
      </c>
      <c r="V1486" s="2"/>
      <c r="W1486" s="529"/>
    </row>
    <row r="1487" spans="1:23" ht="14.1" customHeight="1">
      <c r="A1487" s="75">
        <v>1487</v>
      </c>
      <c r="B1487" s="72" t="s">
        <v>43</v>
      </c>
      <c r="C1487" s="539" t="s">
        <v>509</v>
      </c>
      <c r="D1487" s="415" t="s">
        <v>1893</v>
      </c>
      <c r="E1487" s="72" t="s">
        <v>1738</v>
      </c>
      <c r="F1487" s="300" t="s">
        <v>111</v>
      </c>
      <c r="G1487" s="72"/>
      <c r="H1487" s="482" t="s">
        <v>197</v>
      </c>
      <c r="I1487" s="537">
        <v>3.5</v>
      </c>
      <c r="J1487" s="526"/>
      <c r="K1487" s="333">
        <f t="shared" si="69"/>
        <v>0</v>
      </c>
      <c r="L1487" s="534" t="s">
        <v>148</v>
      </c>
      <c r="M1487" s="540"/>
      <c r="N1487" s="247">
        <f>IF(L1487="nio",0,IF(L1487&gt;0,L1487*I1487/P1487,0))*VLOOKUP(B1487,'2-Kosten per locatie'!$A$14:$C$31,3,FALSE)</f>
        <v>0</v>
      </c>
      <c r="O1487" s="247">
        <f>IF(M1487&gt;0,M1487*I1487/Q1487,0)*VLOOKUP(B1487,'2-Kosten per locatie'!$A$14:$C$31,3,FALSE)</f>
        <v>0</v>
      </c>
      <c r="P1487" s="334">
        <f>IF(L1487="nio",0,IF(L1487&gt;0,VLOOKUP(F1487,'3-Productie normen'!A:O,VLOOKUP(L1487,'3-Productie normen'!$B$38:$C$48,2,FALSE),FALSE)))</f>
        <v>0</v>
      </c>
      <c r="Q1487" s="334">
        <f t="shared" si="70"/>
        <v>0</v>
      </c>
      <c r="R1487" s="335" t="str">
        <f>VLOOKUP(F1487,'3-Productie normen'!A:P,16,FALSE)</f>
        <v>nvt</v>
      </c>
      <c r="S1487" s="335"/>
      <c r="U1487" s="336">
        <f t="shared" si="71"/>
        <v>0</v>
      </c>
      <c r="V1487" s="2"/>
      <c r="W1487" s="529"/>
    </row>
    <row r="1488" spans="1:23" ht="14.1" customHeight="1">
      <c r="A1488" s="75">
        <v>1488</v>
      </c>
      <c r="B1488" s="72" t="s">
        <v>43</v>
      </c>
      <c r="C1488" s="539" t="s">
        <v>509</v>
      </c>
      <c r="D1488" s="415" t="s">
        <v>1894</v>
      </c>
      <c r="E1488" s="72" t="s">
        <v>1799</v>
      </c>
      <c r="F1488" s="300" t="s">
        <v>111</v>
      </c>
      <c r="G1488" s="72"/>
      <c r="H1488" s="482" t="s">
        <v>197</v>
      </c>
      <c r="I1488" s="537">
        <v>21.8</v>
      </c>
      <c r="J1488" s="526"/>
      <c r="K1488" s="333">
        <f t="shared" si="69"/>
        <v>0</v>
      </c>
      <c r="L1488" s="534" t="s">
        <v>148</v>
      </c>
      <c r="M1488" s="540"/>
      <c r="N1488" s="247">
        <f>IF(L1488="nio",0,IF(L1488&gt;0,L1488*I1488/P1488,0))*VLOOKUP(B1488,'2-Kosten per locatie'!$A$14:$C$31,3,FALSE)</f>
        <v>0</v>
      </c>
      <c r="O1488" s="247">
        <f>IF(M1488&gt;0,M1488*I1488/Q1488,0)*VLOOKUP(B1488,'2-Kosten per locatie'!$A$14:$C$31,3,FALSE)</f>
        <v>0</v>
      </c>
      <c r="P1488" s="334">
        <f>IF(L1488="nio",0,IF(L1488&gt;0,VLOOKUP(F1488,'3-Productie normen'!A:O,VLOOKUP(L1488,'3-Productie normen'!$B$38:$C$48,2,FALSE),FALSE)))</f>
        <v>0</v>
      </c>
      <c r="Q1488" s="334">
        <f t="shared" si="70"/>
        <v>0</v>
      </c>
      <c r="R1488" s="335" t="str">
        <f>VLOOKUP(F1488,'3-Productie normen'!A:P,16,FALSE)</f>
        <v>nvt</v>
      </c>
      <c r="S1488" s="335"/>
      <c r="U1488" s="336">
        <f t="shared" si="71"/>
        <v>0</v>
      </c>
      <c r="V1488" s="2"/>
      <c r="W1488" s="529"/>
    </row>
    <row r="1489" spans="1:23" ht="14.1" customHeight="1">
      <c r="A1489" s="75">
        <v>1489</v>
      </c>
      <c r="B1489" s="72" t="s">
        <v>43</v>
      </c>
      <c r="C1489" s="539" t="s">
        <v>509</v>
      </c>
      <c r="D1489" s="415" t="s">
        <v>1895</v>
      </c>
      <c r="E1489" s="72" t="s">
        <v>1738</v>
      </c>
      <c r="F1489" s="300" t="s">
        <v>111</v>
      </c>
      <c r="G1489" s="72"/>
      <c r="H1489" s="482" t="s">
        <v>197</v>
      </c>
      <c r="I1489" s="537">
        <v>3.5</v>
      </c>
      <c r="J1489" s="526"/>
      <c r="K1489" s="333">
        <f t="shared" si="69"/>
        <v>0</v>
      </c>
      <c r="L1489" s="534" t="s">
        <v>148</v>
      </c>
      <c r="M1489" s="540"/>
      <c r="N1489" s="247">
        <f>IF(L1489="nio",0,IF(L1489&gt;0,L1489*I1489/P1489,0))*VLOOKUP(B1489,'2-Kosten per locatie'!$A$14:$C$31,3,FALSE)</f>
        <v>0</v>
      </c>
      <c r="O1489" s="247">
        <f>IF(M1489&gt;0,M1489*I1489/Q1489,0)*VLOOKUP(B1489,'2-Kosten per locatie'!$A$14:$C$31,3,FALSE)</f>
        <v>0</v>
      </c>
      <c r="P1489" s="334">
        <f>IF(L1489="nio",0,IF(L1489&gt;0,VLOOKUP(F1489,'3-Productie normen'!A:O,VLOOKUP(L1489,'3-Productie normen'!$B$38:$C$48,2,FALSE),FALSE)))</f>
        <v>0</v>
      </c>
      <c r="Q1489" s="334">
        <f t="shared" si="70"/>
        <v>0</v>
      </c>
      <c r="R1489" s="335" t="str">
        <f>VLOOKUP(F1489,'3-Productie normen'!A:P,16,FALSE)</f>
        <v>nvt</v>
      </c>
      <c r="S1489" s="335"/>
      <c r="U1489" s="336">
        <f t="shared" si="71"/>
        <v>0</v>
      </c>
      <c r="V1489" s="2"/>
      <c r="W1489" s="529"/>
    </row>
    <row r="1490" spans="1:23" ht="14.1" customHeight="1">
      <c r="A1490" s="75">
        <v>1490</v>
      </c>
      <c r="B1490" s="72" t="s">
        <v>43</v>
      </c>
      <c r="C1490" s="539" t="s">
        <v>509</v>
      </c>
      <c r="D1490" s="415" t="s">
        <v>1896</v>
      </c>
      <c r="E1490" s="72" t="s">
        <v>1799</v>
      </c>
      <c r="F1490" s="300" t="s">
        <v>111</v>
      </c>
      <c r="G1490" s="72"/>
      <c r="H1490" s="482" t="s">
        <v>197</v>
      </c>
      <c r="I1490" s="537">
        <v>22.5</v>
      </c>
      <c r="J1490" s="526"/>
      <c r="K1490" s="333">
        <f t="shared" si="69"/>
        <v>0</v>
      </c>
      <c r="L1490" s="534" t="s">
        <v>148</v>
      </c>
      <c r="M1490" s="540"/>
      <c r="N1490" s="247">
        <f>IF(L1490="nio",0,IF(L1490&gt;0,L1490*I1490/P1490,0))*VLOOKUP(B1490,'2-Kosten per locatie'!$A$14:$C$31,3,FALSE)</f>
        <v>0</v>
      </c>
      <c r="O1490" s="247">
        <f>IF(M1490&gt;0,M1490*I1490/Q1490,0)*VLOOKUP(B1490,'2-Kosten per locatie'!$A$14:$C$31,3,FALSE)</f>
        <v>0</v>
      </c>
      <c r="P1490" s="334">
        <f>IF(L1490="nio",0,IF(L1490&gt;0,VLOOKUP(F1490,'3-Productie normen'!A:O,VLOOKUP(L1490,'3-Productie normen'!$B$38:$C$48,2,FALSE),FALSE)))</f>
        <v>0</v>
      </c>
      <c r="Q1490" s="334">
        <f t="shared" si="70"/>
        <v>0</v>
      </c>
      <c r="R1490" s="335" t="str">
        <f>VLOOKUP(F1490,'3-Productie normen'!A:P,16,FALSE)</f>
        <v>nvt</v>
      </c>
      <c r="S1490" s="335"/>
      <c r="U1490" s="336">
        <f t="shared" si="71"/>
        <v>0</v>
      </c>
      <c r="V1490" s="2"/>
      <c r="W1490" s="529"/>
    </row>
    <row r="1491" spans="1:23" ht="14.1" customHeight="1">
      <c r="A1491" s="75">
        <v>1491</v>
      </c>
      <c r="B1491" s="72" t="s">
        <v>43</v>
      </c>
      <c r="C1491" s="539" t="s">
        <v>509</v>
      </c>
      <c r="D1491" s="415" t="s">
        <v>1897</v>
      </c>
      <c r="E1491" s="72" t="s">
        <v>1738</v>
      </c>
      <c r="F1491" s="300" t="s">
        <v>111</v>
      </c>
      <c r="G1491" s="72"/>
      <c r="H1491" s="482" t="s">
        <v>197</v>
      </c>
      <c r="I1491" s="537">
        <v>3.3</v>
      </c>
      <c r="J1491" s="526"/>
      <c r="K1491" s="333">
        <f t="shared" si="69"/>
        <v>0</v>
      </c>
      <c r="L1491" s="534" t="s">
        <v>148</v>
      </c>
      <c r="M1491" s="540"/>
      <c r="N1491" s="247">
        <f>IF(L1491="nio",0,IF(L1491&gt;0,L1491*I1491/P1491,0))*VLOOKUP(B1491,'2-Kosten per locatie'!$A$14:$C$31,3,FALSE)</f>
        <v>0</v>
      </c>
      <c r="O1491" s="247">
        <f>IF(M1491&gt;0,M1491*I1491/Q1491,0)*VLOOKUP(B1491,'2-Kosten per locatie'!$A$14:$C$31,3,FALSE)</f>
        <v>0</v>
      </c>
      <c r="P1491" s="334">
        <f>IF(L1491="nio",0,IF(L1491&gt;0,VLOOKUP(F1491,'3-Productie normen'!A:O,VLOOKUP(L1491,'3-Productie normen'!$B$38:$C$48,2,FALSE),FALSE)))</f>
        <v>0</v>
      </c>
      <c r="Q1491" s="334">
        <f t="shared" si="70"/>
        <v>0</v>
      </c>
      <c r="R1491" s="335" t="str">
        <f>VLOOKUP(F1491,'3-Productie normen'!A:P,16,FALSE)</f>
        <v>nvt</v>
      </c>
      <c r="S1491" s="335"/>
      <c r="U1491" s="336">
        <f t="shared" si="71"/>
        <v>0</v>
      </c>
      <c r="V1491" s="2"/>
      <c r="W1491" s="529"/>
    </row>
    <row r="1492" spans="1:23" ht="14.1" customHeight="1">
      <c r="A1492" s="75">
        <v>1492</v>
      </c>
      <c r="B1492" s="72" t="s">
        <v>43</v>
      </c>
      <c r="C1492" s="539" t="s">
        <v>877</v>
      </c>
      <c r="D1492" s="415" t="s">
        <v>1898</v>
      </c>
      <c r="E1492" s="72" t="s">
        <v>100</v>
      </c>
      <c r="F1492" s="72" t="s">
        <v>100</v>
      </c>
      <c r="G1492" s="72" t="s">
        <v>1771</v>
      </c>
      <c r="H1492" s="482" t="s">
        <v>197</v>
      </c>
      <c r="I1492" s="537">
        <v>53</v>
      </c>
      <c r="J1492" s="526"/>
      <c r="K1492" s="333">
        <f t="shared" si="69"/>
        <v>200</v>
      </c>
      <c r="L1492" s="534">
        <v>200</v>
      </c>
      <c r="M1492" s="540"/>
      <c r="N1492" s="247" t="e">
        <f>IF(L1492="nio",0,IF(L1492&gt;0,L1492*I1492/P1492,0))*VLOOKUP(B1492,'2-Kosten per locatie'!$A$14:$C$31,3,FALSE)</f>
        <v>#DIV/0!</v>
      </c>
      <c r="O1492" s="247">
        <f>IF(M1492&gt;0,M1492*I1492/Q1492,0)*VLOOKUP(B1492,'2-Kosten per locatie'!$A$14:$C$31,3,FALSE)</f>
        <v>0</v>
      </c>
      <c r="P1492" s="334">
        <f>IF(L1492="nio",0,IF(L1492&gt;0,VLOOKUP(F1492,'3-Productie normen'!A:O,VLOOKUP(L1492,'3-Productie normen'!$B$38:$C$48,2,FALSE),FALSE)))</f>
        <v>0</v>
      </c>
      <c r="Q1492" s="334">
        <f t="shared" si="70"/>
        <v>0</v>
      </c>
      <c r="R1492" s="335" t="str">
        <f>VLOOKUP(F1492,'3-Productie normen'!A:P,16,FALSE)</f>
        <v>L</v>
      </c>
      <c r="S1492" s="335"/>
      <c r="U1492" s="336">
        <f t="shared" si="71"/>
        <v>10600</v>
      </c>
      <c r="V1492" s="2"/>
      <c r="W1492" s="529"/>
    </row>
    <row r="1493" spans="1:23" ht="14.1" customHeight="1">
      <c r="A1493" s="75">
        <v>1493</v>
      </c>
      <c r="B1493" s="72" t="s">
        <v>43</v>
      </c>
      <c r="C1493" s="539" t="s">
        <v>877</v>
      </c>
      <c r="D1493" s="415" t="s">
        <v>1899</v>
      </c>
      <c r="E1493" s="72" t="s">
        <v>147</v>
      </c>
      <c r="F1493" s="300" t="s">
        <v>111</v>
      </c>
      <c r="G1493" s="72" t="s">
        <v>1771</v>
      </c>
      <c r="H1493" s="482" t="s">
        <v>197</v>
      </c>
      <c r="I1493" s="537">
        <v>9.8000000000000007</v>
      </c>
      <c r="J1493" s="526"/>
      <c r="K1493" s="333">
        <f t="shared" si="69"/>
        <v>0</v>
      </c>
      <c r="L1493" s="534" t="s">
        <v>148</v>
      </c>
      <c r="M1493" s="540"/>
      <c r="N1493" s="247">
        <f>IF(L1493="nio",0,IF(L1493&gt;0,L1493*I1493/P1493,0))*VLOOKUP(B1493,'2-Kosten per locatie'!$A$14:$C$31,3,FALSE)</f>
        <v>0</v>
      </c>
      <c r="O1493" s="247">
        <f>IF(M1493&gt;0,M1493*I1493/Q1493,0)*VLOOKUP(B1493,'2-Kosten per locatie'!$A$14:$C$31,3,FALSE)</f>
        <v>0</v>
      </c>
      <c r="P1493" s="334">
        <f>IF(L1493="nio",0,IF(L1493&gt;0,VLOOKUP(F1493,'3-Productie normen'!A:O,VLOOKUP(L1493,'3-Productie normen'!$B$38:$C$48,2,FALSE),FALSE)))</f>
        <v>0</v>
      </c>
      <c r="Q1493" s="334">
        <f t="shared" si="70"/>
        <v>0</v>
      </c>
      <c r="R1493" s="335" t="str">
        <f>VLOOKUP(F1493,'3-Productie normen'!A:P,16,FALSE)</f>
        <v>nvt</v>
      </c>
      <c r="S1493" s="335"/>
      <c r="U1493" s="336">
        <f t="shared" si="71"/>
        <v>0</v>
      </c>
      <c r="V1493" s="2"/>
      <c r="W1493" s="529"/>
    </row>
    <row r="1494" spans="1:23" ht="14.1" customHeight="1">
      <c r="A1494" s="75">
        <v>1494</v>
      </c>
      <c r="B1494" s="72" t="s">
        <v>43</v>
      </c>
      <c r="C1494" s="539" t="s">
        <v>877</v>
      </c>
      <c r="D1494" s="415" t="s">
        <v>1900</v>
      </c>
      <c r="E1494" s="72" t="s">
        <v>100</v>
      </c>
      <c r="F1494" s="72" t="s">
        <v>100</v>
      </c>
      <c r="G1494" s="72" t="s">
        <v>1771</v>
      </c>
      <c r="H1494" s="482" t="s">
        <v>197</v>
      </c>
      <c r="I1494" s="537">
        <v>39.9</v>
      </c>
      <c r="J1494" s="526"/>
      <c r="K1494" s="333">
        <f t="shared" si="69"/>
        <v>200</v>
      </c>
      <c r="L1494" s="534">
        <v>200</v>
      </c>
      <c r="M1494" s="540"/>
      <c r="N1494" s="247" t="e">
        <f>IF(L1494="nio",0,IF(L1494&gt;0,L1494*I1494/P1494,0))*VLOOKUP(B1494,'2-Kosten per locatie'!$A$14:$C$31,3,FALSE)</f>
        <v>#DIV/0!</v>
      </c>
      <c r="O1494" s="247">
        <f>IF(M1494&gt;0,M1494*I1494/Q1494,0)*VLOOKUP(B1494,'2-Kosten per locatie'!$A$14:$C$31,3,FALSE)</f>
        <v>0</v>
      </c>
      <c r="P1494" s="334">
        <f>IF(L1494="nio",0,IF(L1494&gt;0,VLOOKUP(F1494,'3-Productie normen'!A:O,VLOOKUP(L1494,'3-Productie normen'!$B$38:$C$48,2,FALSE),FALSE)))</f>
        <v>0</v>
      </c>
      <c r="Q1494" s="334">
        <f t="shared" si="70"/>
        <v>0</v>
      </c>
      <c r="R1494" s="335" t="str">
        <f>VLOOKUP(F1494,'3-Productie normen'!A:P,16,FALSE)</f>
        <v>L</v>
      </c>
      <c r="S1494" s="335"/>
      <c r="U1494" s="336">
        <f t="shared" si="71"/>
        <v>7980</v>
      </c>
      <c r="V1494" s="2"/>
      <c r="W1494" s="529"/>
    </row>
    <row r="1495" spans="1:23" ht="14.1" customHeight="1">
      <c r="A1495" s="75">
        <v>1495</v>
      </c>
      <c r="B1495" s="72" t="s">
        <v>43</v>
      </c>
      <c r="C1495" s="539" t="s">
        <v>877</v>
      </c>
      <c r="D1495" s="415" t="s">
        <v>1901</v>
      </c>
      <c r="E1495" s="72" t="s">
        <v>100</v>
      </c>
      <c r="F1495" s="72" t="s">
        <v>100</v>
      </c>
      <c r="G1495" s="72" t="s">
        <v>1771</v>
      </c>
      <c r="H1495" s="482" t="s">
        <v>197</v>
      </c>
      <c r="I1495" s="537">
        <v>39.9</v>
      </c>
      <c r="J1495" s="526"/>
      <c r="K1495" s="333">
        <f t="shared" si="69"/>
        <v>200</v>
      </c>
      <c r="L1495" s="534">
        <v>200</v>
      </c>
      <c r="M1495" s="540"/>
      <c r="N1495" s="247" t="e">
        <f>IF(L1495="nio",0,IF(L1495&gt;0,L1495*I1495/P1495,0))*VLOOKUP(B1495,'2-Kosten per locatie'!$A$14:$C$31,3,FALSE)</f>
        <v>#DIV/0!</v>
      </c>
      <c r="O1495" s="247">
        <f>IF(M1495&gt;0,M1495*I1495/Q1495,0)*VLOOKUP(B1495,'2-Kosten per locatie'!$A$14:$C$31,3,FALSE)</f>
        <v>0</v>
      </c>
      <c r="P1495" s="334">
        <f>IF(L1495="nio",0,IF(L1495&gt;0,VLOOKUP(F1495,'3-Productie normen'!A:O,VLOOKUP(L1495,'3-Productie normen'!$B$38:$C$48,2,FALSE),FALSE)))</f>
        <v>0</v>
      </c>
      <c r="Q1495" s="334">
        <f t="shared" si="70"/>
        <v>0</v>
      </c>
      <c r="R1495" s="335" t="str">
        <f>VLOOKUP(F1495,'3-Productie normen'!A:P,16,FALSE)</f>
        <v>L</v>
      </c>
      <c r="S1495" s="335"/>
      <c r="U1495" s="336">
        <f t="shared" si="71"/>
        <v>7980</v>
      </c>
      <c r="V1495" s="2"/>
      <c r="W1495" s="529"/>
    </row>
    <row r="1496" spans="1:23" ht="14.1" customHeight="1">
      <c r="A1496" s="75">
        <v>1496</v>
      </c>
      <c r="B1496" s="72" t="s">
        <v>43</v>
      </c>
      <c r="C1496" s="539" t="s">
        <v>877</v>
      </c>
      <c r="D1496" s="415" t="s">
        <v>1902</v>
      </c>
      <c r="E1496" s="72" t="s">
        <v>1702</v>
      </c>
      <c r="F1496" s="72" t="s">
        <v>106</v>
      </c>
      <c r="G1496" s="72" t="s">
        <v>187</v>
      </c>
      <c r="H1496" s="482" t="s">
        <v>188</v>
      </c>
      <c r="I1496" s="537">
        <v>12.5</v>
      </c>
      <c r="J1496" s="526"/>
      <c r="K1496" s="333">
        <f t="shared" si="69"/>
        <v>200</v>
      </c>
      <c r="L1496" s="534">
        <v>200</v>
      </c>
      <c r="M1496" s="540"/>
      <c r="N1496" s="247" t="e">
        <f>IF(L1496="nio",0,IF(L1496&gt;0,L1496*I1496/P1496,0))*VLOOKUP(B1496,'2-Kosten per locatie'!$A$14:$C$31,3,FALSE)</f>
        <v>#DIV/0!</v>
      </c>
      <c r="O1496" s="247">
        <f>IF(M1496&gt;0,M1496*I1496/Q1496,0)*VLOOKUP(B1496,'2-Kosten per locatie'!$A$14:$C$31,3,FALSE)</f>
        <v>0</v>
      </c>
      <c r="P1496" s="334">
        <f>IF(L1496="nio",0,IF(L1496&gt;0,VLOOKUP(F1496,'3-Productie normen'!A:O,VLOOKUP(L1496,'3-Productie normen'!$B$38:$C$48,2,FALSE),FALSE)))</f>
        <v>0</v>
      </c>
      <c r="Q1496" s="334">
        <f t="shared" si="70"/>
        <v>0</v>
      </c>
      <c r="R1496" s="335" t="str">
        <f>VLOOKUP(F1496,'3-Productie normen'!A:P,16,FALSE)</f>
        <v>S</v>
      </c>
      <c r="S1496" s="335"/>
      <c r="U1496" s="336">
        <f t="shared" si="71"/>
        <v>2500</v>
      </c>
      <c r="V1496" s="2"/>
      <c r="W1496" s="529"/>
    </row>
    <row r="1497" spans="1:23" ht="14.1" customHeight="1">
      <c r="A1497" s="75">
        <v>1497</v>
      </c>
      <c r="B1497" s="72" t="s">
        <v>43</v>
      </c>
      <c r="C1497" s="539" t="s">
        <v>877</v>
      </c>
      <c r="D1497" s="415" t="s">
        <v>1903</v>
      </c>
      <c r="E1497" s="72" t="s">
        <v>1706</v>
      </c>
      <c r="F1497" s="72" t="s">
        <v>106</v>
      </c>
      <c r="G1497" s="72" t="s">
        <v>187</v>
      </c>
      <c r="H1497" s="482" t="s">
        <v>188</v>
      </c>
      <c r="I1497" s="537">
        <v>16.3</v>
      </c>
      <c r="J1497" s="526"/>
      <c r="K1497" s="333">
        <f t="shared" si="69"/>
        <v>200</v>
      </c>
      <c r="L1497" s="534">
        <v>200</v>
      </c>
      <c r="M1497" s="540"/>
      <c r="N1497" s="247" t="e">
        <f>IF(L1497="nio",0,IF(L1497&gt;0,L1497*I1497/P1497,0))*VLOOKUP(B1497,'2-Kosten per locatie'!$A$14:$C$31,3,FALSE)</f>
        <v>#DIV/0!</v>
      </c>
      <c r="O1497" s="247">
        <f>IF(M1497&gt;0,M1497*I1497/Q1497,0)*VLOOKUP(B1497,'2-Kosten per locatie'!$A$14:$C$31,3,FALSE)</f>
        <v>0</v>
      </c>
      <c r="P1497" s="334">
        <f>IF(L1497="nio",0,IF(L1497&gt;0,VLOOKUP(F1497,'3-Productie normen'!A:O,VLOOKUP(L1497,'3-Productie normen'!$B$38:$C$48,2,FALSE),FALSE)))</f>
        <v>0</v>
      </c>
      <c r="Q1497" s="334">
        <f t="shared" si="70"/>
        <v>0</v>
      </c>
      <c r="R1497" s="335" t="str">
        <f>VLOOKUP(F1497,'3-Productie normen'!A:P,16,FALSE)</f>
        <v>S</v>
      </c>
      <c r="S1497" s="335"/>
      <c r="U1497" s="336">
        <f t="shared" si="71"/>
        <v>3260</v>
      </c>
      <c r="V1497" s="2"/>
      <c r="W1497" s="529"/>
    </row>
    <row r="1498" spans="1:23" ht="14.1" customHeight="1">
      <c r="A1498" s="75">
        <v>1498</v>
      </c>
      <c r="B1498" s="72" t="s">
        <v>43</v>
      </c>
      <c r="C1498" s="539" t="s">
        <v>877</v>
      </c>
      <c r="D1498" s="415" t="s">
        <v>1904</v>
      </c>
      <c r="E1498" s="72" t="s">
        <v>191</v>
      </c>
      <c r="F1498" s="300" t="s">
        <v>111</v>
      </c>
      <c r="G1498" s="72"/>
      <c r="H1498" s="482" t="s">
        <v>197</v>
      </c>
      <c r="I1498" s="537">
        <v>1.8</v>
      </c>
      <c r="J1498" s="526"/>
      <c r="K1498" s="333">
        <f t="shared" si="69"/>
        <v>0</v>
      </c>
      <c r="L1498" s="534" t="s">
        <v>148</v>
      </c>
      <c r="M1498" s="540"/>
      <c r="N1498" s="247">
        <f>IF(L1498="nio",0,IF(L1498&gt;0,L1498*I1498/P1498,0))*VLOOKUP(B1498,'2-Kosten per locatie'!$A$14:$C$31,3,FALSE)</f>
        <v>0</v>
      </c>
      <c r="O1498" s="247">
        <f>IF(M1498&gt;0,M1498*I1498/Q1498,0)*VLOOKUP(B1498,'2-Kosten per locatie'!$A$14:$C$31,3,FALSE)</f>
        <v>0</v>
      </c>
      <c r="P1498" s="334">
        <f>IF(L1498="nio",0,IF(L1498&gt;0,VLOOKUP(F1498,'3-Productie normen'!A:O,VLOOKUP(L1498,'3-Productie normen'!$B$38:$C$48,2,FALSE),FALSE)))</f>
        <v>0</v>
      </c>
      <c r="Q1498" s="334">
        <f t="shared" si="70"/>
        <v>0</v>
      </c>
      <c r="R1498" s="335" t="str">
        <f>VLOOKUP(F1498,'3-Productie normen'!A:P,16,FALSE)</f>
        <v>nvt</v>
      </c>
      <c r="S1498" s="335"/>
      <c r="U1498" s="336">
        <f t="shared" si="71"/>
        <v>0</v>
      </c>
      <c r="V1498" s="2"/>
      <c r="W1498" s="529"/>
    </row>
    <row r="1499" spans="1:23" ht="14.1" customHeight="1">
      <c r="A1499" s="75">
        <v>1499</v>
      </c>
      <c r="B1499" s="72" t="s">
        <v>43</v>
      </c>
      <c r="C1499" s="539" t="s">
        <v>877</v>
      </c>
      <c r="D1499" s="415" t="s">
        <v>1905</v>
      </c>
      <c r="E1499" s="72" t="s">
        <v>300</v>
      </c>
      <c r="F1499" s="300" t="s">
        <v>111</v>
      </c>
      <c r="G1499" s="72"/>
      <c r="H1499" s="482" t="s">
        <v>197</v>
      </c>
      <c r="I1499" s="537">
        <v>4.3</v>
      </c>
      <c r="J1499" s="526"/>
      <c r="K1499" s="333">
        <f t="shared" si="69"/>
        <v>0</v>
      </c>
      <c r="L1499" s="534" t="s">
        <v>148</v>
      </c>
      <c r="M1499" s="540"/>
      <c r="N1499" s="247">
        <f>IF(L1499="nio",0,IF(L1499&gt;0,L1499*I1499/P1499,0))*VLOOKUP(B1499,'2-Kosten per locatie'!$A$14:$C$31,3,FALSE)</f>
        <v>0</v>
      </c>
      <c r="O1499" s="247">
        <f>IF(M1499&gt;0,M1499*I1499/Q1499,0)*VLOOKUP(B1499,'2-Kosten per locatie'!$A$14:$C$31,3,FALSE)</f>
        <v>0</v>
      </c>
      <c r="P1499" s="334">
        <f>IF(L1499="nio",0,IF(L1499&gt;0,VLOOKUP(F1499,'3-Productie normen'!A:O,VLOOKUP(L1499,'3-Productie normen'!$B$38:$C$48,2,FALSE),FALSE)))</f>
        <v>0</v>
      </c>
      <c r="Q1499" s="334">
        <f t="shared" si="70"/>
        <v>0</v>
      </c>
      <c r="R1499" s="335" t="str">
        <f>VLOOKUP(F1499,'3-Productie normen'!A:P,16,FALSE)</f>
        <v>nvt</v>
      </c>
      <c r="S1499" s="335"/>
      <c r="U1499" s="336">
        <f t="shared" si="71"/>
        <v>0</v>
      </c>
      <c r="V1499" s="2"/>
      <c r="W1499" s="529"/>
    </row>
    <row r="1500" spans="1:23" ht="14.1" customHeight="1">
      <c r="A1500" s="75">
        <v>1500</v>
      </c>
      <c r="B1500" s="72" t="s">
        <v>43</v>
      </c>
      <c r="C1500" s="539" t="s">
        <v>877</v>
      </c>
      <c r="D1500" s="415" t="s">
        <v>1906</v>
      </c>
      <c r="E1500" s="72" t="s">
        <v>198</v>
      </c>
      <c r="F1500" s="72" t="s">
        <v>97</v>
      </c>
      <c r="G1500" s="72" t="s">
        <v>1771</v>
      </c>
      <c r="H1500" s="482" t="s">
        <v>197</v>
      </c>
      <c r="I1500" s="537">
        <v>6.4</v>
      </c>
      <c r="J1500" s="526"/>
      <c r="K1500" s="333">
        <f t="shared" si="69"/>
        <v>200</v>
      </c>
      <c r="L1500" s="534">
        <v>200</v>
      </c>
      <c r="M1500" s="540"/>
      <c r="N1500" s="247" t="e">
        <f>IF(L1500="nio",0,IF(L1500&gt;0,L1500*I1500/P1500,0))*VLOOKUP(B1500,'2-Kosten per locatie'!$A$14:$C$31,3,FALSE)</f>
        <v>#DIV/0!</v>
      </c>
      <c r="O1500" s="247">
        <f>IF(M1500&gt;0,M1500*I1500/Q1500,0)*VLOOKUP(B1500,'2-Kosten per locatie'!$A$14:$C$31,3,FALSE)</f>
        <v>0</v>
      </c>
      <c r="P1500" s="334">
        <f>IF(L1500="nio",0,IF(L1500&gt;0,VLOOKUP(F1500,'3-Productie normen'!A:O,VLOOKUP(L1500,'3-Productie normen'!$B$38:$C$48,2,FALSE),FALSE)))</f>
        <v>0</v>
      </c>
      <c r="Q1500" s="334">
        <f t="shared" si="70"/>
        <v>0</v>
      </c>
      <c r="R1500" s="335" t="str">
        <f>VLOOKUP(F1500,'3-Productie normen'!A:P,16,FALSE)</f>
        <v>V</v>
      </c>
      <c r="S1500" s="335"/>
      <c r="U1500" s="336">
        <f t="shared" si="71"/>
        <v>1280</v>
      </c>
      <c r="V1500" s="2"/>
      <c r="W1500" s="529"/>
    </row>
    <row r="1501" spans="1:23" ht="14.1" customHeight="1">
      <c r="A1501" s="75">
        <v>1501</v>
      </c>
      <c r="B1501" s="72" t="s">
        <v>43</v>
      </c>
      <c r="C1501" s="539" t="s">
        <v>877</v>
      </c>
      <c r="D1501" s="415" t="s">
        <v>1907</v>
      </c>
      <c r="E1501" s="72" t="s">
        <v>1779</v>
      </c>
      <c r="F1501" s="300" t="s">
        <v>111</v>
      </c>
      <c r="G1501" s="72"/>
      <c r="H1501" s="482" t="s">
        <v>197</v>
      </c>
      <c r="I1501" s="537">
        <v>3.1</v>
      </c>
      <c r="J1501" s="526"/>
      <c r="K1501" s="333">
        <f t="shared" si="69"/>
        <v>0</v>
      </c>
      <c r="L1501" s="534" t="s">
        <v>148</v>
      </c>
      <c r="M1501" s="540"/>
      <c r="N1501" s="247">
        <f>IF(L1501="nio",0,IF(L1501&gt;0,L1501*I1501/P1501,0))*VLOOKUP(B1501,'2-Kosten per locatie'!$A$14:$C$31,3,FALSE)</f>
        <v>0</v>
      </c>
      <c r="O1501" s="247">
        <f>IF(M1501&gt;0,M1501*I1501/Q1501,0)*VLOOKUP(B1501,'2-Kosten per locatie'!$A$14:$C$31,3,FALSE)</f>
        <v>0</v>
      </c>
      <c r="P1501" s="334">
        <f>IF(L1501="nio",0,IF(L1501&gt;0,VLOOKUP(F1501,'3-Productie normen'!A:O,VLOOKUP(L1501,'3-Productie normen'!$B$38:$C$48,2,FALSE),FALSE)))</f>
        <v>0</v>
      </c>
      <c r="Q1501" s="334">
        <f t="shared" si="70"/>
        <v>0</v>
      </c>
      <c r="R1501" s="335" t="str">
        <f>VLOOKUP(F1501,'3-Productie normen'!A:P,16,FALSE)</f>
        <v>nvt</v>
      </c>
      <c r="S1501" s="335"/>
      <c r="U1501" s="336">
        <f t="shared" si="71"/>
        <v>0</v>
      </c>
      <c r="V1501" s="2"/>
      <c r="W1501" s="529"/>
    </row>
    <row r="1502" spans="1:23" ht="14.1" customHeight="1">
      <c r="A1502" s="75">
        <v>1502</v>
      </c>
      <c r="B1502" s="72" t="s">
        <v>43</v>
      </c>
      <c r="C1502" s="539" t="s">
        <v>877</v>
      </c>
      <c r="D1502" s="415" t="s">
        <v>1908</v>
      </c>
      <c r="E1502" s="72" t="s">
        <v>1781</v>
      </c>
      <c r="F1502" s="300" t="s">
        <v>111</v>
      </c>
      <c r="G1502" s="72"/>
      <c r="H1502" s="482" t="s">
        <v>197</v>
      </c>
      <c r="I1502" s="537">
        <v>5.6</v>
      </c>
      <c r="J1502" s="526"/>
      <c r="K1502" s="333">
        <f t="shared" si="69"/>
        <v>0</v>
      </c>
      <c r="L1502" s="534" t="s">
        <v>148</v>
      </c>
      <c r="M1502" s="540"/>
      <c r="N1502" s="247">
        <f>IF(L1502="nio",0,IF(L1502&gt;0,L1502*I1502/P1502,0))*VLOOKUP(B1502,'2-Kosten per locatie'!$A$14:$C$31,3,FALSE)</f>
        <v>0</v>
      </c>
      <c r="O1502" s="247">
        <f>IF(M1502&gt;0,M1502*I1502/Q1502,0)*VLOOKUP(B1502,'2-Kosten per locatie'!$A$14:$C$31,3,FALSE)</f>
        <v>0</v>
      </c>
      <c r="P1502" s="334">
        <f>IF(L1502="nio",0,IF(L1502&gt;0,VLOOKUP(F1502,'3-Productie normen'!A:O,VLOOKUP(L1502,'3-Productie normen'!$B$38:$C$48,2,FALSE),FALSE)))</f>
        <v>0</v>
      </c>
      <c r="Q1502" s="334">
        <f t="shared" si="70"/>
        <v>0</v>
      </c>
      <c r="R1502" s="335" t="str">
        <f>VLOOKUP(F1502,'3-Productie normen'!A:P,16,FALSE)</f>
        <v>nvt</v>
      </c>
      <c r="S1502" s="335"/>
      <c r="U1502" s="336">
        <f t="shared" si="71"/>
        <v>0</v>
      </c>
      <c r="V1502" s="2"/>
      <c r="W1502" s="529"/>
    </row>
    <row r="1503" spans="1:23" ht="14.1" customHeight="1">
      <c r="A1503" s="75">
        <v>1503</v>
      </c>
      <c r="B1503" s="72" t="s">
        <v>43</v>
      </c>
      <c r="C1503" s="539" t="s">
        <v>877</v>
      </c>
      <c r="D1503" s="415" t="s">
        <v>1909</v>
      </c>
      <c r="E1503" s="72" t="s">
        <v>198</v>
      </c>
      <c r="F1503" s="72" t="s">
        <v>97</v>
      </c>
      <c r="G1503" s="72" t="s">
        <v>1771</v>
      </c>
      <c r="H1503" s="482" t="s">
        <v>197</v>
      </c>
      <c r="I1503" s="537">
        <v>30.1</v>
      </c>
      <c r="J1503" s="526"/>
      <c r="K1503" s="333">
        <f t="shared" si="69"/>
        <v>200</v>
      </c>
      <c r="L1503" s="534">
        <v>200</v>
      </c>
      <c r="M1503" s="540"/>
      <c r="N1503" s="247" t="e">
        <f>IF(L1503="nio",0,IF(L1503&gt;0,L1503*I1503/P1503,0))*VLOOKUP(B1503,'2-Kosten per locatie'!$A$14:$C$31,3,FALSE)</f>
        <v>#DIV/0!</v>
      </c>
      <c r="O1503" s="247">
        <f>IF(M1503&gt;0,M1503*I1503/Q1503,0)*VLOOKUP(B1503,'2-Kosten per locatie'!$A$14:$C$31,3,FALSE)</f>
        <v>0</v>
      </c>
      <c r="P1503" s="334">
        <f>IF(L1503="nio",0,IF(L1503&gt;0,VLOOKUP(F1503,'3-Productie normen'!A:O,VLOOKUP(L1503,'3-Productie normen'!$B$38:$C$48,2,FALSE),FALSE)))</f>
        <v>0</v>
      </c>
      <c r="Q1503" s="334">
        <f t="shared" si="70"/>
        <v>0</v>
      </c>
      <c r="R1503" s="335" t="str">
        <f>VLOOKUP(F1503,'3-Productie normen'!A:P,16,FALSE)</f>
        <v>V</v>
      </c>
      <c r="S1503" s="335"/>
      <c r="U1503" s="336">
        <f t="shared" si="71"/>
        <v>6020</v>
      </c>
      <c r="V1503" s="2"/>
      <c r="W1503" s="529"/>
    </row>
    <row r="1504" spans="1:23" ht="14.1" customHeight="1">
      <c r="A1504" s="75">
        <v>1504</v>
      </c>
      <c r="B1504" s="72" t="s">
        <v>43</v>
      </c>
      <c r="C1504" s="539" t="s">
        <v>877</v>
      </c>
      <c r="D1504" s="415" t="s">
        <v>1910</v>
      </c>
      <c r="E1504" s="72" t="s">
        <v>1654</v>
      </c>
      <c r="F1504" s="72" t="s">
        <v>108</v>
      </c>
      <c r="G1504" s="72" t="s">
        <v>208</v>
      </c>
      <c r="H1504" s="482" t="s">
        <v>197</v>
      </c>
      <c r="I1504" s="537">
        <v>25.9</v>
      </c>
      <c r="J1504" s="526"/>
      <c r="K1504" s="333">
        <f t="shared" si="69"/>
        <v>200</v>
      </c>
      <c r="L1504" s="534">
        <v>200</v>
      </c>
      <c r="M1504" s="540"/>
      <c r="N1504" s="247" t="e">
        <f>IF(L1504="nio",0,IF(L1504&gt;0,L1504*I1504/P1504,0))*VLOOKUP(B1504,'2-Kosten per locatie'!$A$14:$C$31,3,FALSE)</f>
        <v>#DIV/0!</v>
      </c>
      <c r="O1504" s="247">
        <f>IF(M1504&gt;0,M1504*I1504/Q1504,0)*VLOOKUP(B1504,'2-Kosten per locatie'!$A$14:$C$31,3,FALSE)</f>
        <v>0</v>
      </c>
      <c r="P1504" s="334">
        <f>IF(L1504="nio",0,IF(L1504&gt;0,VLOOKUP(F1504,'3-Productie normen'!A:O,VLOOKUP(L1504,'3-Productie normen'!$B$38:$C$48,2,FALSE),FALSE)))</f>
        <v>0</v>
      </c>
      <c r="Q1504" s="334">
        <f t="shared" si="70"/>
        <v>0</v>
      </c>
      <c r="R1504" s="335" t="str">
        <f>VLOOKUP(F1504,'3-Productie normen'!A:P,16,FALSE)</f>
        <v>V</v>
      </c>
      <c r="S1504" s="335"/>
      <c r="U1504" s="336">
        <f t="shared" si="71"/>
        <v>5180</v>
      </c>
      <c r="V1504" s="2"/>
      <c r="W1504" s="529"/>
    </row>
    <row r="1505" spans="1:23" ht="14.1" customHeight="1">
      <c r="A1505" s="75">
        <v>1505</v>
      </c>
      <c r="B1505" s="72" t="s">
        <v>43</v>
      </c>
      <c r="C1505" s="539" t="s">
        <v>877</v>
      </c>
      <c r="D1505" s="415" t="s">
        <v>1911</v>
      </c>
      <c r="E1505" s="72" t="s">
        <v>1912</v>
      </c>
      <c r="F1505" s="72" t="s">
        <v>110</v>
      </c>
      <c r="G1505" s="72" t="s">
        <v>1771</v>
      </c>
      <c r="H1505" s="482" t="s">
        <v>197</v>
      </c>
      <c r="I1505" s="537">
        <v>272.3</v>
      </c>
      <c r="J1505" s="526"/>
      <c r="K1505" s="333">
        <f t="shared" si="69"/>
        <v>200</v>
      </c>
      <c r="L1505" s="534">
        <v>200</v>
      </c>
      <c r="M1505" s="540"/>
      <c r="N1505" s="247" t="e">
        <f>IF(L1505="nio",0,IF(L1505&gt;0,L1505*I1505/P1505,0))*VLOOKUP(B1505,'2-Kosten per locatie'!$A$14:$C$31,3,FALSE)</f>
        <v>#DIV/0!</v>
      </c>
      <c r="O1505" s="247">
        <f>IF(M1505&gt;0,M1505*I1505/Q1505,0)*VLOOKUP(B1505,'2-Kosten per locatie'!$A$14:$C$31,3,FALSE)</f>
        <v>0</v>
      </c>
      <c r="P1505" s="334">
        <f>IF(L1505="nio",0,IF(L1505&gt;0,VLOOKUP(F1505,'3-Productie normen'!A:O,VLOOKUP(L1505,'3-Productie normen'!$B$38:$C$48,2,FALSE),FALSE)))</f>
        <v>0</v>
      </c>
      <c r="Q1505" s="334">
        <f t="shared" si="70"/>
        <v>0</v>
      </c>
      <c r="R1505" s="335" t="str">
        <f>VLOOKUP(F1505,'3-Productie normen'!A:P,16,FALSE)</f>
        <v>B</v>
      </c>
      <c r="S1505" s="335"/>
      <c r="U1505" s="336">
        <f t="shared" si="71"/>
        <v>54460</v>
      </c>
      <c r="V1505" s="2"/>
      <c r="W1505" s="529"/>
    </row>
    <row r="1506" spans="1:23" ht="14.1" customHeight="1">
      <c r="A1506" s="75">
        <v>1506</v>
      </c>
      <c r="B1506" s="72" t="s">
        <v>43</v>
      </c>
      <c r="C1506" s="539" t="s">
        <v>877</v>
      </c>
      <c r="D1506" s="415" t="s">
        <v>1913</v>
      </c>
      <c r="E1506" s="72" t="s">
        <v>1871</v>
      </c>
      <c r="F1506" s="72" t="s">
        <v>97</v>
      </c>
      <c r="G1506" s="72" t="s">
        <v>1771</v>
      </c>
      <c r="H1506" s="482" t="s">
        <v>197</v>
      </c>
      <c r="I1506" s="537">
        <v>6.4</v>
      </c>
      <c r="J1506" s="526"/>
      <c r="K1506" s="333">
        <f t="shared" si="69"/>
        <v>200</v>
      </c>
      <c r="L1506" s="534">
        <v>200</v>
      </c>
      <c r="M1506" s="540"/>
      <c r="N1506" s="247" t="e">
        <f>IF(L1506="nio",0,IF(L1506&gt;0,L1506*I1506/P1506,0))*VLOOKUP(B1506,'2-Kosten per locatie'!$A$14:$C$31,3,FALSE)</f>
        <v>#DIV/0!</v>
      </c>
      <c r="O1506" s="247">
        <f>IF(M1506&gt;0,M1506*I1506/Q1506,0)*VLOOKUP(B1506,'2-Kosten per locatie'!$A$14:$C$31,3,FALSE)</f>
        <v>0</v>
      </c>
      <c r="P1506" s="334">
        <f>IF(L1506="nio",0,IF(L1506&gt;0,VLOOKUP(F1506,'3-Productie normen'!A:O,VLOOKUP(L1506,'3-Productie normen'!$B$38:$C$48,2,FALSE),FALSE)))</f>
        <v>0</v>
      </c>
      <c r="Q1506" s="334">
        <f t="shared" si="70"/>
        <v>0</v>
      </c>
      <c r="R1506" s="335" t="str">
        <f>VLOOKUP(F1506,'3-Productie normen'!A:P,16,FALSE)</f>
        <v>V</v>
      </c>
      <c r="S1506" s="335"/>
      <c r="U1506" s="336">
        <f t="shared" si="71"/>
        <v>1280</v>
      </c>
      <c r="V1506" s="2"/>
      <c r="W1506" s="529"/>
    </row>
    <row r="1507" spans="1:23" ht="14.1" customHeight="1">
      <c r="A1507" s="75">
        <v>1507</v>
      </c>
      <c r="B1507" s="72" t="s">
        <v>43</v>
      </c>
      <c r="C1507" s="539" t="s">
        <v>877</v>
      </c>
      <c r="D1507" s="415" t="s">
        <v>1914</v>
      </c>
      <c r="E1507" s="72" t="s">
        <v>142</v>
      </c>
      <c r="F1507" s="485" t="s">
        <v>110</v>
      </c>
      <c r="G1507" s="72" t="s">
        <v>1771</v>
      </c>
      <c r="H1507" s="482" t="s">
        <v>197</v>
      </c>
      <c r="I1507" s="537">
        <v>13</v>
      </c>
      <c r="J1507" s="526"/>
      <c r="K1507" s="333">
        <f t="shared" si="69"/>
        <v>200</v>
      </c>
      <c r="L1507" s="534">
        <v>200</v>
      </c>
      <c r="M1507" s="540"/>
      <c r="N1507" s="247" t="e">
        <f>IF(L1507="nio",0,IF(L1507&gt;0,L1507*I1507/P1507,0))*VLOOKUP(B1507,'2-Kosten per locatie'!$A$14:$C$31,3,FALSE)</f>
        <v>#DIV/0!</v>
      </c>
      <c r="O1507" s="247">
        <f>IF(M1507&gt;0,M1507*I1507/Q1507,0)*VLOOKUP(B1507,'2-Kosten per locatie'!$A$14:$C$31,3,FALSE)</f>
        <v>0</v>
      </c>
      <c r="P1507" s="334">
        <f>IF(L1507="nio",0,IF(L1507&gt;0,VLOOKUP(F1507,'3-Productie normen'!A:O,VLOOKUP(L1507,'3-Productie normen'!$B$38:$C$48,2,FALSE),FALSE)))</f>
        <v>0</v>
      </c>
      <c r="Q1507" s="334">
        <f t="shared" si="70"/>
        <v>0</v>
      </c>
      <c r="R1507" s="335" t="str">
        <f>VLOOKUP(F1507,'3-Productie normen'!A:P,16,FALSE)</f>
        <v>B</v>
      </c>
      <c r="S1507" s="335"/>
      <c r="U1507" s="336">
        <f t="shared" si="71"/>
        <v>2600</v>
      </c>
      <c r="V1507" s="2"/>
      <c r="W1507" s="529"/>
    </row>
    <row r="1508" spans="1:23" ht="14.1" customHeight="1">
      <c r="A1508" s="75">
        <v>1508</v>
      </c>
      <c r="B1508" s="72" t="s">
        <v>43</v>
      </c>
      <c r="C1508" s="539" t="s">
        <v>877</v>
      </c>
      <c r="D1508" s="415" t="s">
        <v>1915</v>
      </c>
      <c r="E1508" s="72" t="s">
        <v>1868</v>
      </c>
      <c r="F1508" s="72" t="s">
        <v>110</v>
      </c>
      <c r="G1508" s="72" t="s">
        <v>1771</v>
      </c>
      <c r="H1508" s="482" t="s">
        <v>197</v>
      </c>
      <c r="I1508" s="537">
        <v>6.3</v>
      </c>
      <c r="J1508" s="526"/>
      <c r="K1508" s="333">
        <f t="shared" si="69"/>
        <v>200</v>
      </c>
      <c r="L1508" s="534">
        <v>200</v>
      </c>
      <c r="M1508" s="534"/>
      <c r="N1508" s="247" t="e">
        <f>IF(L1508="nio",0,IF(L1508&gt;0,L1508*I1508/P1508,0))*VLOOKUP(B1508,'2-Kosten per locatie'!$A$14:$C$31,3,FALSE)</f>
        <v>#DIV/0!</v>
      </c>
      <c r="O1508" s="247">
        <f>IF(M1508&gt;0,M1508*I1508/Q1508,0)*VLOOKUP(B1508,'2-Kosten per locatie'!$A$14:$C$31,3,FALSE)</f>
        <v>0</v>
      </c>
      <c r="P1508" s="334">
        <f>IF(L1508="nio",0,IF(L1508&gt;0,VLOOKUP(F1508,'3-Productie normen'!A:O,VLOOKUP(L1508,'3-Productie normen'!$B$38:$C$48,2,FALSE),FALSE)))</f>
        <v>0</v>
      </c>
      <c r="Q1508" s="334">
        <f t="shared" si="70"/>
        <v>0</v>
      </c>
      <c r="R1508" s="335" t="str">
        <f>VLOOKUP(F1508,'3-Productie normen'!A:P,16,FALSE)</f>
        <v>B</v>
      </c>
      <c r="S1508" s="335"/>
      <c r="U1508" s="336">
        <f t="shared" si="71"/>
        <v>1260</v>
      </c>
      <c r="V1508" s="2"/>
      <c r="W1508" s="529"/>
    </row>
    <row r="1509" spans="1:23" ht="14.1" customHeight="1">
      <c r="A1509" s="75">
        <v>1509</v>
      </c>
      <c r="B1509" s="72" t="s">
        <v>43</v>
      </c>
      <c r="C1509" s="539" t="s">
        <v>877</v>
      </c>
      <c r="D1509" s="415" t="s">
        <v>1916</v>
      </c>
      <c r="E1509" s="72" t="s">
        <v>1868</v>
      </c>
      <c r="F1509" s="72" t="s">
        <v>110</v>
      </c>
      <c r="G1509" s="72" t="s">
        <v>1771</v>
      </c>
      <c r="H1509" s="482" t="s">
        <v>197</v>
      </c>
      <c r="I1509" s="537">
        <v>6.3</v>
      </c>
      <c r="J1509" s="526"/>
      <c r="K1509" s="333">
        <f t="shared" si="69"/>
        <v>200</v>
      </c>
      <c r="L1509" s="534">
        <v>200</v>
      </c>
      <c r="M1509" s="540"/>
      <c r="N1509" s="247" t="e">
        <f>IF(L1509="nio",0,IF(L1509&gt;0,L1509*I1509/P1509,0))*VLOOKUP(B1509,'2-Kosten per locatie'!$A$14:$C$31,3,FALSE)</f>
        <v>#DIV/0!</v>
      </c>
      <c r="O1509" s="247">
        <f>IF(M1509&gt;0,M1509*I1509/Q1509,0)*VLOOKUP(B1509,'2-Kosten per locatie'!$A$14:$C$31,3,FALSE)</f>
        <v>0</v>
      </c>
      <c r="P1509" s="334">
        <f>IF(L1509="nio",0,IF(L1509&gt;0,VLOOKUP(F1509,'3-Productie normen'!A:O,VLOOKUP(L1509,'3-Productie normen'!$B$38:$C$48,2,FALSE),FALSE)))</f>
        <v>0</v>
      </c>
      <c r="Q1509" s="334">
        <f t="shared" si="70"/>
        <v>0</v>
      </c>
      <c r="R1509" s="335" t="str">
        <f>VLOOKUP(F1509,'3-Productie normen'!A:P,16,FALSE)</f>
        <v>B</v>
      </c>
      <c r="S1509" s="335"/>
      <c r="U1509" s="336">
        <f t="shared" si="71"/>
        <v>1260</v>
      </c>
      <c r="V1509" s="2"/>
      <c r="W1509" s="529"/>
    </row>
    <row r="1510" spans="1:23" ht="14.1" customHeight="1">
      <c r="A1510" s="75">
        <v>1510</v>
      </c>
      <c r="B1510" s="72" t="s">
        <v>43</v>
      </c>
      <c r="C1510" s="539" t="s">
        <v>877</v>
      </c>
      <c r="D1510" s="415" t="s">
        <v>1917</v>
      </c>
      <c r="E1510" s="72" t="s">
        <v>142</v>
      </c>
      <c r="F1510" s="485" t="s">
        <v>110</v>
      </c>
      <c r="G1510" s="72" t="s">
        <v>1771</v>
      </c>
      <c r="H1510" s="482" t="s">
        <v>197</v>
      </c>
      <c r="I1510" s="537">
        <v>13</v>
      </c>
      <c r="J1510" s="526"/>
      <c r="K1510" s="333">
        <f t="shared" si="69"/>
        <v>200</v>
      </c>
      <c r="L1510" s="534">
        <v>200</v>
      </c>
      <c r="M1510" s="540"/>
      <c r="N1510" s="247" t="e">
        <f>IF(L1510="nio",0,IF(L1510&gt;0,L1510*I1510/P1510,0))*VLOOKUP(B1510,'2-Kosten per locatie'!$A$14:$C$31,3,FALSE)</f>
        <v>#DIV/0!</v>
      </c>
      <c r="O1510" s="247">
        <f>IF(M1510&gt;0,M1510*I1510/Q1510,0)*VLOOKUP(B1510,'2-Kosten per locatie'!$A$14:$C$31,3,FALSE)</f>
        <v>0</v>
      </c>
      <c r="P1510" s="334">
        <f>IF(L1510="nio",0,IF(L1510&gt;0,VLOOKUP(F1510,'3-Productie normen'!A:O,VLOOKUP(L1510,'3-Productie normen'!$B$38:$C$48,2,FALSE),FALSE)))</f>
        <v>0</v>
      </c>
      <c r="Q1510" s="334">
        <f t="shared" si="70"/>
        <v>0</v>
      </c>
      <c r="R1510" s="335" t="str">
        <f>VLOOKUP(F1510,'3-Productie normen'!A:P,16,FALSE)</f>
        <v>B</v>
      </c>
      <c r="S1510" s="335"/>
      <c r="U1510" s="336">
        <f t="shared" si="71"/>
        <v>2600</v>
      </c>
      <c r="V1510" s="2"/>
      <c r="W1510" s="529"/>
    </row>
    <row r="1511" spans="1:23" ht="14.1" customHeight="1">
      <c r="A1511" s="75">
        <v>1511</v>
      </c>
      <c r="B1511" s="72" t="s">
        <v>43</v>
      </c>
      <c r="C1511" s="539" t="s">
        <v>877</v>
      </c>
      <c r="D1511" s="415" t="s">
        <v>1918</v>
      </c>
      <c r="E1511" s="72" t="s">
        <v>1868</v>
      </c>
      <c r="F1511" s="72" t="s">
        <v>110</v>
      </c>
      <c r="G1511" s="72" t="s">
        <v>1771</v>
      </c>
      <c r="H1511" s="482" t="s">
        <v>197</v>
      </c>
      <c r="I1511" s="537">
        <v>6.4</v>
      </c>
      <c r="J1511" s="526"/>
      <c r="K1511" s="333">
        <f t="shared" si="69"/>
        <v>200</v>
      </c>
      <c r="L1511" s="534">
        <v>200</v>
      </c>
      <c r="M1511" s="540"/>
      <c r="N1511" s="247" t="e">
        <f>IF(L1511="nio",0,IF(L1511&gt;0,L1511*I1511/P1511,0))*VLOOKUP(B1511,'2-Kosten per locatie'!$A$14:$C$31,3,FALSE)</f>
        <v>#DIV/0!</v>
      </c>
      <c r="O1511" s="247">
        <f>IF(M1511&gt;0,M1511*I1511/Q1511,0)*VLOOKUP(B1511,'2-Kosten per locatie'!$A$14:$C$31,3,FALSE)</f>
        <v>0</v>
      </c>
      <c r="P1511" s="334">
        <f>IF(L1511="nio",0,IF(L1511&gt;0,VLOOKUP(F1511,'3-Productie normen'!A:O,VLOOKUP(L1511,'3-Productie normen'!$B$38:$C$48,2,FALSE),FALSE)))</f>
        <v>0</v>
      </c>
      <c r="Q1511" s="334">
        <f t="shared" si="70"/>
        <v>0</v>
      </c>
      <c r="R1511" s="335" t="str">
        <f>VLOOKUP(F1511,'3-Productie normen'!A:P,16,FALSE)</f>
        <v>B</v>
      </c>
      <c r="S1511" s="335"/>
      <c r="U1511" s="336">
        <f t="shared" si="71"/>
        <v>1280</v>
      </c>
      <c r="V1511" s="2"/>
      <c r="W1511" s="529"/>
    </row>
    <row r="1512" spans="1:23" ht="14.1" customHeight="1">
      <c r="A1512" s="75">
        <v>1512</v>
      </c>
      <c r="B1512" s="72" t="s">
        <v>43</v>
      </c>
      <c r="C1512" s="539" t="s">
        <v>877</v>
      </c>
      <c r="D1512" s="415" t="s">
        <v>1919</v>
      </c>
      <c r="E1512" s="72" t="s">
        <v>142</v>
      </c>
      <c r="F1512" s="485" t="s">
        <v>110</v>
      </c>
      <c r="G1512" s="72" t="s">
        <v>1771</v>
      </c>
      <c r="H1512" s="482" t="s">
        <v>197</v>
      </c>
      <c r="I1512" s="537">
        <v>12.8</v>
      </c>
      <c r="J1512" s="526"/>
      <c r="K1512" s="333">
        <f t="shared" si="69"/>
        <v>200</v>
      </c>
      <c r="L1512" s="534">
        <v>200</v>
      </c>
      <c r="M1512" s="540"/>
      <c r="N1512" s="247" t="e">
        <f>IF(L1512="nio",0,IF(L1512&gt;0,L1512*I1512/P1512,0))*VLOOKUP(B1512,'2-Kosten per locatie'!$A$14:$C$31,3,FALSE)</f>
        <v>#DIV/0!</v>
      </c>
      <c r="O1512" s="247">
        <f>IF(M1512&gt;0,M1512*I1512/Q1512,0)*VLOOKUP(B1512,'2-Kosten per locatie'!$A$14:$C$31,3,FALSE)</f>
        <v>0</v>
      </c>
      <c r="P1512" s="334">
        <f>IF(L1512="nio",0,IF(L1512&gt;0,VLOOKUP(F1512,'3-Productie normen'!A:O,VLOOKUP(L1512,'3-Productie normen'!$B$38:$C$48,2,FALSE),FALSE)))</f>
        <v>0</v>
      </c>
      <c r="Q1512" s="334">
        <f t="shared" si="70"/>
        <v>0</v>
      </c>
      <c r="R1512" s="335" t="str">
        <f>VLOOKUP(F1512,'3-Productie normen'!A:P,16,FALSE)</f>
        <v>B</v>
      </c>
      <c r="S1512" s="335"/>
      <c r="U1512" s="336">
        <f t="shared" si="71"/>
        <v>2560</v>
      </c>
      <c r="V1512" s="2"/>
      <c r="W1512" s="529"/>
    </row>
    <row r="1513" spans="1:23" ht="14.1" customHeight="1">
      <c r="A1513" s="75">
        <v>1513</v>
      </c>
      <c r="B1513" s="72" t="s">
        <v>43</v>
      </c>
      <c r="C1513" s="539" t="s">
        <v>877</v>
      </c>
      <c r="D1513" s="415" t="s">
        <v>1920</v>
      </c>
      <c r="E1513" s="72" t="s">
        <v>142</v>
      </c>
      <c r="F1513" s="485" t="s">
        <v>110</v>
      </c>
      <c r="G1513" s="72" t="s">
        <v>1771</v>
      </c>
      <c r="H1513" s="482" t="s">
        <v>197</v>
      </c>
      <c r="I1513" s="537">
        <v>12.8</v>
      </c>
      <c r="J1513" s="526"/>
      <c r="K1513" s="333">
        <f t="shared" si="69"/>
        <v>200</v>
      </c>
      <c r="L1513" s="534">
        <v>200</v>
      </c>
      <c r="M1513" s="540"/>
      <c r="N1513" s="247" t="e">
        <f>IF(L1513="nio",0,IF(L1513&gt;0,L1513*I1513/P1513,0))*VLOOKUP(B1513,'2-Kosten per locatie'!$A$14:$C$31,3,FALSE)</f>
        <v>#DIV/0!</v>
      </c>
      <c r="O1513" s="247">
        <f>IF(M1513&gt;0,M1513*I1513/Q1513,0)*VLOOKUP(B1513,'2-Kosten per locatie'!$A$14:$C$31,3,FALSE)</f>
        <v>0</v>
      </c>
      <c r="P1513" s="334">
        <f>IF(L1513="nio",0,IF(L1513&gt;0,VLOOKUP(F1513,'3-Productie normen'!A:O,VLOOKUP(L1513,'3-Productie normen'!$B$38:$C$48,2,FALSE),FALSE)))</f>
        <v>0</v>
      </c>
      <c r="Q1513" s="334">
        <f t="shared" si="70"/>
        <v>0</v>
      </c>
      <c r="R1513" s="335" t="str">
        <f>VLOOKUP(F1513,'3-Productie normen'!A:P,16,FALSE)</f>
        <v>B</v>
      </c>
      <c r="S1513" s="335"/>
      <c r="U1513" s="336">
        <f t="shared" si="71"/>
        <v>2560</v>
      </c>
      <c r="V1513" s="2"/>
      <c r="W1513" s="529"/>
    </row>
    <row r="1514" spans="1:23" ht="14.1" customHeight="1">
      <c r="A1514" s="75">
        <v>1514</v>
      </c>
      <c r="B1514" s="72" t="s">
        <v>43</v>
      </c>
      <c r="C1514" s="539" t="s">
        <v>877</v>
      </c>
      <c r="D1514" s="415" t="s">
        <v>1921</v>
      </c>
      <c r="E1514" s="72" t="s">
        <v>1654</v>
      </c>
      <c r="F1514" s="72" t="s">
        <v>108</v>
      </c>
      <c r="G1514" s="72" t="s">
        <v>208</v>
      </c>
      <c r="H1514" s="482" t="s">
        <v>197</v>
      </c>
      <c r="I1514" s="537">
        <v>17.899999999999999</v>
      </c>
      <c r="J1514" s="526"/>
      <c r="K1514" s="333">
        <f t="shared" si="69"/>
        <v>200</v>
      </c>
      <c r="L1514" s="534">
        <v>200</v>
      </c>
      <c r="M1514" s="540"/>
      <c r="N1514" s="247" t="e">
        <f>IF(L1514="nio",0,IF(L1514&gt;0,L1514*I1514/P1514,0))*VLOOKUP(B1514,'2-Kosten per locatie'!$A$14:$C$31,3,FALSE)</f>
        <v>#DIV/0!</v>
      </c>
      <c r="O1514" s="247">
        <f>IF(M1514&gt;0,M1514*I1514/Q1514,0)*VLOOKUP(B1514,'2-Kosten per locatie'!$A$14:$C$31,3,FALSE)</f>
        <v>0</v>
      </c>
      <c r="P1514" s="334">
        <f>IF(L1514="nio",0,IF(L1514&gt;0,VLOOKUP(F1514,'3-Productie normen'!A:O,VLOOKUP(L1514,'3-Productie normen'!$B$38:$C$48,2,FALSE),FALSE)))</f>
        <v>0</v>
      </c>
      <c r="Q1514" s="334">
        <f t="shared" si="70"/>
        <v>0</v>
      </c>
      <c r="R1514" s="335" t="str">
        <f>VLOOKUP(F1514,'3-Productie normen'!A:P,16,FALSE)</f>
        <v>V</v>
      </c>
      <c r="S1514" s="335"/>
      <c r="U1514" s="336">
        <f t="shared" si="71"/>
        <v>3579.9999999999995</v>
      </c>
      <c r="V1514" s="2"/>
      <c r="W1514" s="529"/>
    </row>
    <row r="1515" spans="1:23" ht="14.1" customHeight="1">
      <c r="A1515" s="75">
        <v>1515</v>
      </c>
      <c r="B1515" s="72" t="s">
        <v>45</v>
      </c>
      <c r="C1515" s="539">
        <v>-1</v>
      </c>
      <c r="D1515" s="415" t="s">
        <v>1922</v>
      </c>
      <c r="E1515" s="72" t="s">
        <v>12</v>
      </c>
      <c r="F1515" s="72" t="s">
        <v>97</v>
      </c>
      <c r="G1515" s="72" t="s">
        <v>208</v>
      </c>
      <c r="H1515" s="482" t="s">
        <v>197</v>
      </c>
      <c r="I1515" s="537">
        <v>37</v>
      </c>
      <c r="J1515" s="526"/>
      <c r="K1515" s="333">
        <f t="shared" si="69"/>
        <v>80</v>
      </c>
      <c r="L1515" s="534">
        <v>80</v>
      </c>
      <c r="M1515" s="534"/>
      <c r="N1515" s="247" t="e">
        <f>IF(L1515="nio",0,IF(L1515&gt;0,L1515*I1515/P1515,0))*VLOOKUP(B1515,'2-Kosten per locatie'!$A$14:$C$31,3,FALSE)</f>
        <v>#DIV/0!</v>
      </c>
      <c r="O1515" s="247">
        <f>IF(M1515&gt;0,M1515*I1515/Q1515,0)*VLOOKUP(B1515,'2-Kosten per locatie'!$A$14:$C$31,3,FALSE)</f>
        <v>0</v>
      </c>
      <c r="P1515" s="334">
        <f>IF(L1515="nio",0,IF(L1515&gt;0,VLOOKUP(F1515,'3-Productie normen'!A:O,VLOOKUP(L1515,'3-Productie normen'!$B$38:$C$48,2,FALSE),FALSE)))</f>
        <v>0</v>
      </c>
      <c r="Q1515" s="334">
        <f t="shared" si="70"/>
        <v>0</v>
      </c>
      <c r="R1515" s="335" t="str">
        <f>VLOOKUP(F1515,'3-Productie normen'!A:P,16,FALSE)</f>
        <v>V</v>
      </c>
      <c r="S1515" s="335"/>
      <c r="U1515" s="336">
        <f t="shared" si="71"/>
        <v>2960</v>
      </c>
      <c r="V1515" s="2"/>
    </row>
    <row r="1516" spans="1:23" ht="14.1" customHeight="1">
      <c r="A1516" s="75">
        <v>1516</v>
      </c>
      <c r="B1516" s="72" t="s">
        <v>45</v>
      </c>
      <c r="C1516" s="539">
        <v>-1</v>
      </c>
      <c r="D1516" s="415" t="s">
        <v>1923</v>
      </c>
      <c r="E1516" s="72" t="s">
        <v>1924</v>
      </c>
      <c r="F1516" s="72" t="s">
        <v>97</v>
      </c>
      <c r="G1516" s="72" t="s">
        <v>208</v>
      </c>
      <c r="H1516" s="482" t="s">
        <v>197</v>
      </c>
      <c r="I1516" s="537">
        <v>6</v>
      </c>
      <c r="J1516" s="526"/>
      <c r="K1516" s="333">
        <f t="shared" si="69"/>
        <v>80</v>
      </c>
      <c r="L1516" s="534">
        <v>80</v>
      </c>
      <c r="M1516" s="534"/>
      <c r="N1516" s="247" t="e">
        <f>IF(L1516="nio",0,IF(L1516&gt;0,L1516*I1516/P1516,0))*VLOOKUP(B1516,'2-Kosten per locatie'!$A$14:$C$31,3,FALSE)</f>
        <v>#DIV/0!</v>
      </c>
      <c r="O1516" s="247">
        <f>IF(M1516&gt;0,M1516*I1516/Q1516,0)*VLOOKUP(B1516,'2-Kosten per locatie'!$A$14:$C$31,3,FALSE)</f>
        <v>0</v>
      </c>
      <c r="P1516" s="334">
        <f>IF(L1516="nio",0,IF(L1516&gt;0,VLOOKUP(F1516,'3-Productie normen'!A:O,VLOOKUP(L1516,'3-Productie normen'!$B$38:$C$48,2,FALSE),FALSE)))</f>
        <v>0</v>
      </c>
      <c r="Q1516" s="334">
        <f t="shared" si="70"/>
        <v>0</v>
      </c>
      <c r="R1516" s="335" t="str">
        <f>VLOOKUP(F1516,'3-Productie normen'!A:P,16,FALSE)</f>
        <v>V</v>
      </c>
      <c r="S1516" s="335"/>
      <c r="U1516" s="336">
        <f t="shared" si="71"/>
        <v>480</v>
      </c>
      <c r="V1516" s="2"/>
    </row>
    <row r="1517" spans="1:23" ht="14.1" customHeight="1">
      <c r="A1517" s="75">
        <v>1517</v>
      </c>
      <c r="B1517" s="72" t="s">
        <v>45</v>
      </c>
      <c r="C1517" s="539">
        <v>-1</v>
      </c>
      <c r="D1517" s="415" t="s">
        <v>1925</v>
      </c>
      <c r="E1517" s="72" t="s">
        <v>681</v>
      </c>
      <c r="F1517" s="72" t="s">
        <v>102</v>
      </c>
      <c r="G1517" s="72" t="s">
        <v>208</v>
      </c>
      <c r="H1517" s="482" t="s">
        <v>197</v>
      </c>
      <c r="I1517" s="537">
        <v>6</v>
      </c>
      <c r="J1517" s="526"/>
      <c r="K1517" s="333">
        <f t="shared" si="69"/>
        <v>20</v>
      </c>
      <c r="L1517" s="534">
        <v>20</v>
      </c>
      <c r="M1517" s="534"/>
      <c r="N1517" s="247" t="e">
        <f>IF(L1517="nio",0,IF(L1517&gt;0,L1517*I1517/P1517,0))*VLOOKUP(B1517,'2-Kosten per locatie'!$A$14:$C$31,3,FALSE)</f>
        <v>#DIV/0!</v>
      </c>
      <c r="O1517" s="247">
        <f>IF(M1517&gt;0,M1517*I1517/Q1517,0)*VLOOKUP(B1517,'2-Kosten per locatie'!$A$14:$C$31,3,FALSE)</f>
        <v>0</v>
      </c>
      <c r="P1517" s="334">
        <f>IF(L1517="nio",0,IF(L1517&gt;0,VLOOKUP(F1517,'3-Productie normen'!A:O,VLOOKUP(L1517,'3-Productie normen'!$B$38:$C$48,2,FALSE),FALSE)))</f>
        <v>0</v>
      </c>
      <c r="Q1517" s="334">
        <f t="shared" si="70"/>
        <v>0</v>
      </c>
      <c r="R1517" s="335" t="str">
        <f>VLOOKUP(F1517,'3-Productie normen'!A:P,16,FALSE)</f>
        <v>V</v>
      </c>
      <c r="S1517" s="335"/>
      <c r="U1517" s="336">
        <f t="shared" si="71"/>
        <v>120</v>
      </c>
      <c r="V1517" s="2"/>
    </row>
    <row r="1518" spans="1:23" ht="14.1" customHeight="1">
      <c r="A1518" s="75">
        <v>1518</v>
      </c>
      <c r="B1518" s="72" t="s">
        <v>45</v>
      </c>
      <c r="C1518" s="539">
        <v>-1</v>
      </c>
      <c r="D1518" s="415" t="s">
        <v>1926</v>
      </c>
      <c r="E1518" s="72" t="s">
        <v>681</v>
      </c>
      <c r="F1518" s="72" t="s">
        <v>102</v>
      </c>
      <c r="G1518" s="72" t="s">
        <v>208</v>
      </c>
      <c r="H1518" s="482" t="s">
        <v>197</v>
      </c>
      <c r="I1518" s="537">
        <v>11</v>
      </c>
      <c r="J1518" s="526"/>
      <c r="K1518" s="333">
        <f t="shared" si="69"/>
        <v>20</v>
      </c>
      <c r="L1518" s="534">
        <v>20</v>
      </c>
      <c r="M1518" s="534"/>
      <c r="N1518" s="247" t="e">
        <f>IF(L1518="nio",0,IF(L1518&gt;0,L1518*I1518/P1518,0))*VLOOKUP(B1518,'2-Kosten per locatie'!$A$14:$C$31,3,FALSE)</f>
        <v>#DIV/0!</v>
      </c>
      <c r="O1518" s="247">
        <f>IF(M1518&gt;0,M1518*I1518/Q1518,0)*VLOOKUP(B1518,'2-Kosten per locatie'!$A$14:$C$31,3,FALSE)</f>
        <v>0</v>
      </c>
      <c r="P1518" s="334">
        <f>IF(L1518="nio",0,IF(L1518&gt;0,VLOOKUP(F1518,'3-Productie normen'!A:O,VLOOKUP(L1518,'3-Productie normen'!$B$38:$C$48,2,FALSE),FALSE)))</f>
        <v>0</v>
      </c>
      <c r="Q1518" s="334">
        <f t="shared" si="70"/>
        <v>0</v>
      </c>
      <c r="R1518" s="335" t="str">
        <f>VLOOKUP(F1518,'3-Productie normen'!A:P,16,FALSE)</f>
        <v>V</v>
      </c>
      <c r="S1518" s="335"/>
      <c r="U1518" s="336">
        <f t="shared" si="71"/>
        <v>220</v>
      </c>
      <c r="V1518" s="2"/>
    </row>
    <row r="1519" spans="1:23" ht="14.1" customHeight="1">
      <c r="A1519" s="75">
        <v>1519</v>
      </c>
      <c r="B1519" s="72" t="s">
        <v>45</v>
      </c>
      <c r="C1519" s="539">
        <v>-1</v>
      </c>
      <c r="D1519" s="415" t="s">
        <v>1927</v>
      </c>
      <c r="E1519" s="72" t="s">
        <v>1928</v>
      </c>
      <c r="F1519" s="72" t="s">
        <v>102</v>
      </c>
      <c r="G1519" s="72" t="s">
        <v>208</v>
      </c>
      <c r="H1519" s="482" t="s">
        <v>197</v>
      </c>
      <c r="I1519" s="537">
        <v>18</v>
      </c>
      <c r="J1519" s="526"/>
      <c r="K1519" s="333">
        <f t="shared" si="69"/>
        <v>20</v>
      </c>
      <c r="L1519" s="534">
        <v>20</v>
      </c>
      <c r="M1519" s="540"/>
      <c r="N1519" s="247" t="e">
        <f>IF(L1519="nio",0,IF(L1519&gt;0,L1519*I1519/P1519,0))*VLOOKUP(B1519,'2-Kosten per locatie'!$A$14:$C$31,3,FALSE)</f>
        <v>#DIV/0!</v>
      </c>
      <c r="O1519" s="247">
        <f>IF(M1519&gt;0,M1519*I1519/Q1519,0)*VLOOKUP(B1519,'2-Kosten per locatie'!$A$14:$C$31,3,FALSE)</f>
        <v>0</v>
      </c>
      <c r="P1519" s="334">
        <f>IF(L1519="nio",0,IF(L1519&gt;0,VLOOKUP(F1519,'3-Productie normen'!A:O,VLOOKUP(L1519,'3-Productie normen'!$B$38:$C$48,2,FALSE),FALSE)))</f>
        <v>0</v>
      </c>
      <c r="Q1519" s="334">
        <f t="shared" si="70"/>
        <v>0</v>
      </c>
      <c r="R1519" s="335" t="str">
        <f>VLOOKUP(F1519,'3-Productie normen'!A:P,16,FALSE)</f>
        <v>V</v>
      </c>
      <c r="S1519" s="335"/>
      <c r="U1519" s="336">
        <f t="shared" si="71"/>
        <v>360</v>
      </c>
      <c r="V1519" s="2"/>
    </row>
    <row r="1520" spans="1:23" ht="14.1" customHeight="1">
      <c r="A1520" s="75">
        <v>1520</v>
      </c>
      <c r="B1520" s="72" t="s">
        <v>45</v>
      </c>
      <c r="C1520" s="539">
        <v>-1</v>
      </c>
      <c r="D1520" s="415" t="s">
        <v>1929</v>
      </c>
      <c r="E1520" s="72" t="s">
        <v>1930</v>
      </c>
      <c r="F1520" s="72" t="s">
        <v>102</v>
      </c>
      <c r="G1520" s="72" t="s">
        <v>205</v>
      </c>
      <c r="H1520" s="482" t="s">
        <v>197</v>
      </c>
      <c r="I1520" s="537">
        <v>26</v>
      </c>
      <c r="J1520" s="526"/>
      <c r="K1520" s="333">
        <f t="shared" si="69"/>
        <v>20</v>
      </c>
      <c r="L1520" s="534">
        <v>20</v>
      </c>
      <c r="M1520" s="540"/>
      <c r="N1520" s="247" t="e">
        <f>IF(L1520="nio",0,IF(L1520&gt;0,L1520*I1520/P1520,0))*VLOOKUP(B1520,'2-Kosten per locatie'!$A$14:$C$31,3,FALSE)</f>
        <v>#DIV/0!</v>
      </c>
      <c r="O1520" s="247">
        <f>IF(M1520&gt;0,M1520*I1520/Q1520,0)*VLOOKUP(B1520,'2-Kosten per locatie'!$A$14:$C$31,3,FALSE)</f>
        <v>0</v>
      </c>
      <c r="P1520" s="334">
        <f>IF(L1520="nio",0,IF(L1520&gt;0,VLOOKUP(F1520,'3-Productie normen'!A:O,VLOOKUP(L1520,'3-Productie normen'!$B$38:$C$48,2,FALSE),FALSE)))</f>
        <v>0</v>
      </c>
      <c r="Q1520" s="334">
        <f t="shared" si="70"/>
        <v>0</v>
      </c>
      <c r="R1520" s="335" t="str">
        <f>VLOOKUP(F1520,'3-Productie normen'!A:P,16,FALSE)</f>
        <v>V</v>
      </c>
      <c r="S1520" s="335"/>
      <c r="U1520" s="336">
        <f t="shared" si="71"/>
        <v>520</v>
      </c>
      <c r="V1520" s="2"/>
    </row>
    <row r="1521" spans="1:22" ht="14.1" customHeight="1">
      <c r="A1521" s="75">
        <v>1521</v>
      </c>
      <c r="B1521" s="72" t="s">
        <v>45</v>
      </c>
      <c r="C1521" s="539" t="s">
        <v>136</v>
      </c>
      <c r="D1521" s="415" t="s">
        <v>1251</v>
      </c>
      <c r="E1521" s="72" t="s">
        <v>1931</v>
      </c>
      <c r="F1521" s="300" t="s">
        <v>110</v>
      </c>
      <c r="G1521" s="72" t="s">
        <v>237</v>
      </c>
      <c r="H1521" s="482" t="s">
        <v>238</v>
      </c>
      <c r="I1521" s="537">
        <v>6</v>
      </c>
      <c r="J1521" s="526"/>
      <c r="K1521" s="333">
        <f t="shared" si="69"/>
        <v>200</v>
      </c>
      <c r="L1521" s="534">
        <v>200</v>
      </c>
      <c r="M1521" s="540"/>
      <c r="N1521" s="247" t="e">
        <f>IF(L1521="nio",0,IF(L1521&gt;0,L1521*I1521/P1521,0))*VLOOKUP(B1521,'2-Kosten per locatie'!$A$14:$C$31,3,FALSE)</f>
        <v>#DIV/0!</v>
      </c>
      <c r="O1521" s="247">
        <f>IF(M1521&gt;0,M1521*I1521/Q1521,0)*VLOOKUP(B1521,'2-Kosten per locatie'!$A$14:$C$31,3,FALSE)</f>
        <v>0</v>
      </c>
      <c r="P1521" s="334">
        <f>IF(L1521="nio",0,IF(L1521&gt;0,VLOOKUP(F1521,'3-Productie normen'!A:O,VLOOKUP(L1521,'3-Productie normen'!$B$38:$C$48,2,FALSE),FALSE)))</f>
        <v>0</v>
      </c>
      <c r="Q1521" s="334">
        <f t="shared" si="70"/>
        <v>0</v>
      </c>
      <c r="R1521" s="335" t="str">
        <f>VLOOKUP(F1521,'3-Productie normen'!A:P,16,FALSE)</f>
        <v>B</v>
      </c>
      <c r="S1521" s="335"/>
      <c r="U1521" s="336">
        <f t="shared" si="71"/>
        <v>1200</v>
      </c>
      <c r="V1521" s="2"/>
    </row>
    <row r="1522" spans="1:22" ht="14.1" customHeight="1">
      <c r="A1522" s="75">
        <v>1522</v>
      </c>
      <c r="B1522" s="72" t="s">
        <v>45</v>
      </c>
      <c r="C1522" s="539" t="s">
        <v>136</v>
      </c>
      <c r="D1522" s="415" t="s">
        <v>1932</v>
      </c>
      <c r="E1522" s="72" t="s">
        <v>887</v>
      </c>
      <c r="F1522" s="72" t="s">
        <v>88</v>
      </c>
      <c r="G1522" s="72" t="s">
        <v>139</v>
      </c>
      <c r="H1522" s="482" t="s">
        <v>139</v>
      </c>
      <c r="I1522" s="537">
        <v>127</v>
      </c>
      <c r="J1522" s="526"/>
      <c r="K1522" s="333">
        <f t="shared" si="69"/>
        <v>120</v>
      </c>
      <c r="L1522" s="534">
        <v>120</v>
      </c>
      <c r="M1522" s="540"/>
      <c r="N1522" s="247" t="e">
        <f>IF(L1522="nio",0,IF(L1522&gt;0,L1522*I1522/P1522,0))*VLOOKUP(B1522,'2-Kosten per locatie'!$A$14:$C$31,3,FALSE)</f>
        <v>#DIV/0!</v>
      </c>
      <c r="O1522" s="247">
        <f>IF(M1522&gt;0,M1522*I1522/Q1522,0)*VLOOKUP(B1522,'2-Kosten per locatie'!$A$14:$C$31,3,FALSE)</f>
        <v>0</v>
      </c>
      <c r="P1522" s="334">
        <f>IF(L1522="nio",0,IF(L1522&gt;0,VLOOKUP(F1522,'3-Productie normen'!A:O,VLOOKUP(L1522,'3-Productie normen'!$B$38:$C$48,2,FALSE),FALSE)))</f>
        <v>0</v>
      </c>
      <c r="Q1522" s="334">
        <f t="shared" si="70"/>
        <v>0</v>
      </c>
      <c r="R1522" s="335" t="str">
        <f>VLOOKUP(F1522,'3-Productie normen'!A:P,16,FALSE)</f>
        <v>B</v>
      </c>
      <c r="S1522" s="335"/>
      <c r="U1522" s="336">
        <f t="shared" si="71"/>
        <v>15240</v>
      </c>
      <c r="V1522" s="2"/>
    </row>
    <row r="1523" spans="1:22" ht="14.1" customHeight="1">
      <c r="A1523" s="75">
        <v>1523</v>
      </c>
      <c r="B1523" s="72" t="s">
        <v>45</v>
      </c>
      <c r="C1523" s="539" t="s">
        <v>136</v>
      </c>
      <c r="D1523" s="415" t="s">
        <v>1253</v>
      </c>
      <c r="E1523" s="72" t="s">
        <v>1237</v>
      </c>
      <c r="F1523" s="72" t="s">
        <v>108</v>
      </c>
      <c r="G1523" s="72" t="s">
        <v>208</v>
      </c>
      <c r="H1523" s="482" t="s">
        <v>197</v>
      </c>
      <c r="I1523" s="537">
        <v>4</v>
      </c>
      <c r="J1523" s="526"/>
      <c r="K1523" s="333">
        <f t="shared" si="69"/>
        <v>80</v>
      </c>
      <c r="L1523" s="534">
        <v>80</v>
      </c>
      <c r="M1523" s="540"/>
      <c r="N1523" s="247" t="e">
        <f>IF(L1523="nio",0,IF(L1523&gt;0,L1523*I1523/P1523,0))*VLOOKUP(B1523,'2-Kosten per locatie'!$A$14:$C$31,3,FALSE)</f>
        <v>#DIV/0!</v>
      </c>
      <c r="O1523" s="247">
        <f>IF(M1523&gt;0,M1523*I1523/Q1523,0)*VLOOKUP(B1523,'2-Kosten per locatie'!$A$14:$C$31,3,FALSE)</f>
        <v>0</v>
      </c>
      <c r="P1523" s="334">
        <f>IF(L1523="nio",0,IF(L1523&gt;0,VLOOKUP(F1523,'3-Productie normen'!A:O,VLOOKUP(L1523,'3-Productie normen'!$B$38:$C$48,2,FALSE),FALSE)))</f>
        <v>0</v>
      </c>
      <c r="Q1523" s="334">
        <f t="shared" si="70"/>
        <v>0</v>
      </c>
      <c r="R1523" s="335" t="str">
        <f>VLOOKUP(F1523,'3-Productie normen'!A:P,16,FALSE)</f>
        <v>V</v>
      </c>
      <c r="S1523" s="335"/>
      <c r="U1523" s="336">
        <f t="shared" si="71"/>
        <v>320</v>
      </c>
      <c r="V1523" s="2"/>
    </row>
    <row r="1524" spans="1:22" ht="14.1" customHeight="1">
      <c r="A1524" s="75">
        <v>1524</v>
      </c>
      <c r="B1524" s="72" t="s">
        <v>45</v>
      </c>
      <c r="C1524" s="539" t="s">
        <v>136</v>
      </c>
      <c r="D1524" s="415" t="s">
        <v>1933</v>
      </c>
      <c r="E1524" s="72" t="s">
        <v>643</v>
      </c>
      <c r="F1524" s="72" t="s">
        <v>105</v>
      </c>
      <c r="G1524" s="72" t="s">
        <v>383</v>
      </c>
      <c r="H1524" s="482" t="s">
        <v>383</v>
      </c>
      <c r="I1524" s="537">
        <v>84</v>
      </c>
      <c r="J1524" s="526"/>
      <c r="K1524" s="333">
        <f t="shared" si="69"/>
        <v>12</v>
      </c>
      <c r="L1524" s="534">
        <v>12</v>
      </c>
      <c r="M1524" s="540"/>
      <c r="N1524" s="247" t="e">
        <f>IF(L1524="nio",0,IF(L1524&gt;0,L1524*I1524/P1524,0))*VLOOKUP(B1524,'2-Kosten per locatie'!$A$14:$C$31,3,FALSE)</f>
        <v>#DIV/0!</v>
      </c>
      <c r="O1524" s="247">
        <f>IF(M1524&gt;0,M1524*I1524/Q1524,0)*VLOOKUP(B1524,'2-Kosten per locatie'!$A$14:$C$31,3,FALSE)</f>
        <v>0</v>
      </c>
      <c r="P1524" s="334">
        <f>IF(L1524="nio",0,IF(L1524&gt;0,VLOOKUP(F1524,'3-Productie normen'!A:O,VLOOKUP(L1524,'3-Productie normen'!$B$38:$C$48,2,FALSE),FALSE)))</f>
        <v>0</v>
      </c>
      <c r="Q1524" s="334">
        <f t="shared" si="70"/>
        <v>0</v>
      </c>
      <c r="R1524" s="335" t="str">
        <f>VLOOKUP(F1524,'3-Productie normen'!A:P,16,FALSE)</f>
        <v>V</v>
      </c>
      <c r="S1524" s="335"/>
      <c r="U1524" s="336">
        <f t="shared" si="71"/>
        <v>1008</v>
      </c>
      <c r="V1524" s="2"/>
    </row>
    <row r="1525" spans="1:22" ht="14.1" customHeight="1">
      <c r="A1525" s="75">
        <v>1525</v>
      </c>
      <c r="B1525" s="72" t="s">
        <v>45</v>
      </c>
      <c r="C1525" s="539" t="s">
        <v>136</v>
      </c>
      <c r="D1525" s="415" t="s">
        <v>154</v>
      </c>
      <c r="E1525" s="72" t="s">
        <v>633</v>
      </c>
      <c r="F1525" s="72" t="s">
        <v>97</v>
      </c>
      <c r="G1525" s="72" t="s">
        <v>139</v>
      </c>
      <c r="H1525" s="482" t="s">
        <v>139</v>
      </c>
      <c r="I1525" s="537">
        <v>18</v>
      </c>
      <c r="J1525" s="526"/>
      <c r="K1525" s="333">
        <f t="shared" si="69"/>
        <v>200</v>
      </c>
      <c r="L1525" s="534">
        <v>200</v>
      </c>
      <c r="M1525" s="534"/>
      <c r="N1525" s="247" t="e">
        <f>IF(L1525="nio",0,IF(L1525&gt;0,L1525*I1525/P1525,0))*VLOOKUP(B1525,'2-Kosten per locatie'!$A$14:$C$31,3,FALSE)</f>
        <v>#DIV/0!</v>
      </c>
      <c r="O1525" s="247">
        <f>IF(M1525&gt;0,M1525*I1525/Q1525,0)*VLOOKUP(B1525,'2-Kosten per locatie'!$A$14:$C$31,3,FALSE)</f>
        <v>0</v>
      </c>
      <c r="P1525" s="334">
        <f>IF(L1525="nio",0,IF(L1525&gt;0,VLOOKUP(F1525,'3-Productie normen'!A:O,VLOOKUP(L1525,'3-Productie normen'!$B$38:$C$48,2,FALSE),FALSE)))</f>
        <v>0</v>
      </c>
      <c r="Q1525" s="334">
        <f t="shared" si="70"/>
        <v>0</v>
      </c>
      <c r="R1525" s="335" t="str">
        <f>VLOOKUP(F1525,'3-Productie normen'!A:P,16,FALSE)</f>
        <v>V</v>
      </c>
      <c r="S1525" s="335"/>
      <c r="U1525" s="336">
        <f t="shared" si="71"/>
        <v>3600</v>
      </c>
      <c r="V1525" s="2"/>
    </row>
    <row r="1526" spans="1:22" ht="14.1" customHeight="1">
      <c r="A1526" s="75">
        <v>1526</v>
      </c>
      <c r="B1526" s="72" t="s">
        <v>45</v>
      </c>
      <c r="C1526" s="539" t="s">
        <v>1934</v>
      </c>
      <c r="D1526" s="415" t="s">
        <v>1935</v>
      </c>
      <c r="E1526" s="72" t="s">
        <v>1930</v>
      </c>
      <c r="F1526" s="72" t="s">
        <v>102</v>
      </c>
      <c r="G1526" s="72" t="s">
        <v>205</v>
      </c>
      <c r="H1526" s="482" t="s">
        <v>197</v>
      </c>
      <c r="I1526" s="537">
        <v>12</v>
      </c>
      <c r="J1526" s="526"/>
      <c r="K1526" s="333">
        <f t="shared" si="69"/>
        <v>200</v>
      </c>
      <c r="L1526" s="534">
        <v>200</v>
      </c>
      <c r="M1526" s="540"/>
      <c r="N1526" s="247" t="e">
        <f>IF(L1526="nio",0,IF(L1526&gt;0,L1526*I1526/P1526,0))*VLOOKUP(B1526,'2-Kosten per locatie'!$A$14:$C$31,3,FALSE)</f>
        <v>#DIV/0!</v>
      </c>
      <c r="O1526" s="247">
        <f>IF(M1526&gt;0,M1526*I1526/Q1526,0)*VLOOKUP(B1526,'2-Kosten per locatie'!$A$14:$C$31,3,FALSE)</f>
        <v>0</v>
      </c>
      <c r="P1526" s="334">
        <f>IF(L1526="nio",0,IF(L1526&gt;0,VLOOKUP(F1526,'3-Productie normen'!A:O,VLOOKUP(L1526,'3-Productie normen'!$B$38:$C$48,2,FALSE),FALSE)))</f>
        <v>0</v>
      </c>
      <c r="Q1526" s="334">
        <f t="shared" si="70"/>
        <v>0</v>
      </c>
      <c r="R1526" s="335" t="str">
        <f>VLOOKUP(F1526,'3-Productie normen'!A:P,16,FALSE)</f>
        <v>V</v>
      </c>
      <c r="S1526" s="335"/>
      <c r="U1526" s="336">
        <f t="shared" si="71"/>
        <v>2400</v>
      </c>
      <c r="V1526" s="2"/>
    </row>
    <row r="1527" spans="1:22" ht="14.1" customHeight="1">
      <c r="A1527" s="75">
        <v>1527</v>
      </c>
      <c r="B1527" s="72" t="s">
        <v>45</v>
      </c>
      <c r="C1527" s="539" t="s">
        <v>136</v>
      </c>
      <c r="D1527" s="415" t="s">
        <v>1243</v>
      </c>
      <c r="E1527" s="72" t="s">
        <v>95</v>
      </c>
      <c r="F1527" s="72" t="s">
        <v>95</v>
      </c>
      <c r="G1527" s="72" t="s">
        <v>208</v>
      </c>
      <c r="H1527" s="482" t="s">
        <v>197</v>
      </c>
      <c r="I1527" s="537">
        <v>45</v>
      </c>
      <c r="J1527" s="526"/>
      <c r="K1527" s="333">
        <f t="shared" si="69"/>
        <v>200</v>
      </c>
      <c r="L1527" s="534">
        <v>200</v>
      </c>
      <c r="M1527" s="540"/>
      <c r="N1527" s="247" t="e">
        <f>IF(L1527="nio",0,IF(L1527&gt;0,L1527*I1527/P1527,0))*VLOOKUP(B1527,'2-Kosten per locatie'!$A$14:$C$31,3,FALSE)</f>
        <v>#DIV/0!</v>
      </c>
      <c r="O1527" s="247">
        <f>IF(M1527&gt;0,M1527*I1527/Q1527,0)*VLOOKUP(B1527,'2-Kosten per locatie'!$A$14:$C$31,3,FALSE)</f>
        <v>0</v>
      </c>
      <c r="P1527" s="334">
        <f>IF(L1527="nio",0,IF(L1527&gt;0,VLOOKUP(F1527,'3-Productie normen'!A:O,VLOOKUP(L1527,'3-Productie normen'!$B$38:$C$48,2,FALSE),FALSE)))</f>
        <v>0</v>
      </c>
      <c r="Q1527" s="334">
        <f t="shared" si="70"/>
        <v>0</v>
      </c>
      <c r="R1527" s="335" t="str">
        <f>VLOOKUP(F1527,'3-Productie normen'!A:P,16,FALSE)</f>
        <v>V</v>
      </c>
      <c r="S1527" s="335"/>
      <c r="U1527" s="336">
        <f t="shared" si="71"/>
        <v>9000</v>
      </c>
      <c r="V1527" s="2"/>
    </row>
    <row r="1528" spans="1:22" ht="14.1" customHeight="1">
      <c r="A1528" s="75">
        <v>1528</v>
      </c>
      <c r="B1528" s="72" t="s">
        <v>45</v>
      </c>
      <c r="C1528" s="539" t="s">
        <v>136</v>
      </c>
      <c r="D1528" s="415" t="s">
        <v>1936</v>
      </c>
      <c r="E1528" s="72" t="s">
        <v>1237</v>
      </c>
      <c r="F1528" s="72" t="s">
        <v>108</v>
      </c>
      <c r="G1528" s="72" t="s">
        <v>208</v>
      </c>
      <c r="H1528" s="482" t="s">
        <v>197</v>
      </c>
      <c r="I1528" s="537">
        <v>2</v>
      </c>
      <c r="J1528" s="526"/>
      <c r="K1528" s="333">
        <f t="shared" si="69"/>
        <v>200</v>
      </c>
      <c r="L1528" s="534">
        <v>200</v>
      </c>
      <c r="M1528" s="540"/>
      <c r="N1528" s="247" t="e">
        <f>IF(L1528="nio",0,IF(L1528&gt;0,L1528*I1528/P1528,0))*VLOOKUP(B1528,'2-Kosten per locatie'!$A$14:$C$31,3,FALSE)</f>
        <v>#DIV/0!</v>
      </c>
      <c r="O1528" s="247">
        <f>IF(M1528&gt;0,M1528*I1528/Q1528,0)*VLOOKUP(B1528,'2-Kosten per locatie'!$A$14:$C$31,3,FALSE)</f>
        <v>0</v>
      </c>
      <c r="P1528" s="334">
        <f>IF(L1528="nio",0,IF(L1528&gt;0,VLOOKUP(F1528,'3-Productie normen'!A:O,VLOOKUP(L1528,'3-Productie normen'!$B$38:$C$48,2,FALSE),FALSE)))</f>
        <v>0</v>
      </c>
      <c r="Q1528" s="334">
        <f t="shared" si="70"/>
        <v>0</v>
      </c>
      <c r="R1528" s="335" t="str">
        <f>VLOOKUP(F1528,'3-Productie normen'!A:P,16,FALSE)</f>
        <v>V</v>
      </c>
      <c r="S1528" s="335"/>
      <c r="U1528" s="336">
        <f t="shared" si="71"/>
        <v>400</v>
      </c>
      <c r="V1528" s="2"/>
    </row>
    <row r="1529" spans="1:22" ht="14.1" customHeight="1">
      <c r="A1529" s="75">
        <v>1529</v>
      </c>
      <c r="B1529" s="72" t="s">
        <v>45</v>
      </c>
      <c r="C1529" s="539" t="s">
        <v>136</v>
      </c>
      <c r="D1529" s="415" t="s">
        <v>1937</v>
      </c>
      <c r="E1529" s="72" t="s">
        <v>614</v>
      </c>
      <c r="F1529" s="72" t="s">
        <v>106</v>
      </c>
      <c r="G1529" s="72" t="s">
        <v>208</v>
      </c>
      <c r="H1529" s="482" t="s">
        <v>188</v>
      </c>
      <c r="I1529" s="537">
        <v>10</v>
      </c>
      <c r="J1529" s="526"/>
      <c r="K1529" s="333">
        <f t="shared" si="69"/>
        <v>400</v>
      </c>
      <c r="L1529" s="534">
        <v>200</v>
      </c>
      <c r="M1529" s="540">
        <v>200</v>
      </c>
      <c r="N1529" s="247" t="e">
        <f>IF(L1529="nio",0,IF(L1529&gt;0,L1529*I1529/P1529,0))*VLOOKUP(B1529,'2-Kosten per locatie'!$A$14:$C$31,3,FALSE)</f>
        <v>#DIV/0!</v>
      </c>
      <c r="O1529" s="247" t="e">
        <f>IF(M1529&gt;0,M1529*I1529/Q1529,0)*VLOOKUP(B1529,'2-Kosten per locatie'!$A$14:$C$31,3,FALSE)</f>
        <v>#DIV/0!</v>
      </c>
      <c r="P1529" s="334">
        <f>IF(L1529="nio",0,IF(L1529&gt;0,VLOOKUP(F1529,'3-Productie normen'!A:O,VLOOKUP(L1529,'3-Productie normen'!$B$38:$C$48,2,FALSE),FALSE)))</f>
        <v>0</v>
      </c>
      <c r="Q1529" s="334">
        <f t="shared" si="70"/>
        <v>0</v>
      </c>
      <c r="R1529" s="335" t="str">
        <f>VLOOKUP(F1529,'3-Productie normen'!A:P,16,FALSE)</f>
        <v>S</v>
      </c>
      <c r="S1529" s="335"/>
      <c r="U1529" s="336">
        <f t="shared" si="71"/>
        <v>4000</v>
      </c>
      <c r="V1529" s="2"/>
    </row>
    <row r="1530" spans="1:22" ht="14.1" customHeight="1">
      <c r="A1530" s="75">
        <v>1530</v>
      </c>
      <c r="B1530" s="72" t="s">
        <v>45</v>
      </c>
      <c r="C1530" s="539" t="s">
        <v>136</v>
      </c>
      <c r="D1530" s="415" t="s">
        <v>1938</v>
      </c>
      <c r="E1530" s="72" t="s">
        <v>614</v>
      </c>
      <c r="F1530" s="72" t="s">
        <v>106</v>
      </c>
      <c r="G1530" s="72" t="s">
        <v>208</v>
      </c>
      <c r="H1530" s="482" t="s">
        <v>188</v>
      </c>
      <c r="I1530" s="537">
        <v>21</v>
      </c>
      <c r="J1530" s="526"/>
      <c r="K1530" s="333">
        <f t="shared" si="69"/>
        <v>400</v>
      </c>
      <c r="L1530" s="534">
        <v>200</v>
      </c>
      <c r="M1530" s="540">
        <v>200</v>
      </c>
      <c r="N1530" s="247" t="e">
        <f>IF(L1530="nio",0,IF(L1530&gt;0,L1530*I1530/P1530,0))*VLOOKUP(B1530,'2-Kosten per locatie'!$A$14:$C$31,3,FALSE)</f>
        <v>#DIV/0!</v>
      </c>
      <c r="O1530" s="247" t="e">
        <f>IF(M1530&gt;0,M1530*I1530/Q1530,0)*VLOOKUP(B1530,'2-Kosten per locatie'!$A$14:$C$31,3,FALSE)</f>
        <v>#DIV/0!</v>
      </c>
      <c r="P1530" s="334">
        <f>IF(L1530="nio",0,IF(L1530&gt;0,VLOOKUP(F1530,'3-Productie normen'!A:O,VLOOKUP(L1530,'3-Productie normen'!$B$38:$C$48,2,FALSE),FALSE)))</f>
        <v>0</v>
      </c>
      <c r="Q1530" s="334">
        <f t="shared" si="70"/>
        <v>0</v>
      </c>
      <c r="R1530" s="335" t="str">
        <f>VLOOKUP(F1530,'3-Productie normen'!A:P,16,FALSE)</f>
        <v>S</v>
      </c>
      <c r="S1530" s="335"/>
      <c r="U1530" s="336">
        <f t="shared" si="71"/>
        <v>8400</v>
      </c>
      <c r="V1530" s="2"/>
    </row>
    <row r="1531" spans="1:22" ht="14.1" customHeight="1">
      <c r="A1531" s="75">
        <v>1531</v>
      </c>
      <c r="B1531" s="72" t="s">
        <v>45</v>
      </c>
      <c r="C1531" s="539" t="s">
        <v>136</v>
      </c>
      <c r="D1531" s="415" t="s">
        <v>1939</v>
      </c>
      <c r="E1531" s="72" t="s">
        <v>1940</v>
      </c>
      <c r="F1531" s="72" t="s">
        <v>102</v>
      </c>
      <c r="G1531" s="72" t="s">
        <v>208</v>
      </c>
      <c r="H1531" s="482" t="s">
        <v>197</v>
      </c>
      <c r="I1531" s="537">
        <v>1</v>
      </c>
      <c r="J1531" s="526"/>
      <c r="K1531" s="333">
        <f t="shared" si="69"/>
        <v>200</v>
      </c>
      <c r="L1531" s="534">
        <v>200</v>
      </c>
      <c r="M1531" s="540"/>
      <c r="N1531" s="247" t="e">
        <f>IF(L1531="nio",0,IF(L1531&gt;0,L1531*I1531/P1531,0))*VLOOKUP(B1531,'2-Kosten per locatie'!$A$14:$C$31,3,FALSE)</f>
        <v>#DIV/0!</v>
      </c>
      <c r="O1531" s="247">
        <f>IF(M1531&gt;0,M1531*I1531/Q1531,0)*VLOOKUP(B1531,'2-Kosten per locatie'!$A$14:$C$31,3,FALSE)</f>
        <v>0</v>
      </c>
      <c r="P1531" s="334">
        <f>IF(L1531="nio",0,IF(L1531&gt;0,VLOOKUP(F1531,'3-Productie normen'!A:O,VLOOKUP(L1531,'3-Productie normen'!$B$38:$C$48,2,FALSE),FALSE)))</f>
        <v>0</v>
      </c>
      <c r="Q1531" s="334">
        <f t="shared" si="70"/>
        <v>0</v>
      </c>
      <c r="R1531" s="335" t="str">
        <f>VLOOKUP(F1531,'3-Productie normen'!A:P,16,FALSE)</f>
        <v>V</v>
      </c>
      <c r="S1531" s="335"/>
      <c r="U1531" s="336">
        <f t="shared" si="71"/>
        <v>200</v>
      </c>
      <c r="V1531" s="2"/>
    </row>
    <row r="1532" spans="1:22" ht="14.1" customHeight="1">
      <c r="A1532" s="75">
        <v>1532</v>
      </c>
      <c r="B1532" s="72" t="s">
        <v>45</v>
      </c>
      <c r="C1532" s="539" t="s">
        <v>136</v>
      </c>
      <c r="D1532" s="415" t="s">
        <v>1941</v>
      </c>
      <c r="E1532" s="72" t="s">
        <v>653</v>
      </c>
      <c r="F1532" s="72" t="s">
        <v>106</v>
      </c>
      <c r="G1532" s="72" t="s">
        <v>208</v>
      </c>
      <c r="H1532" s="482" t="s">
        <v>188</v>
      </c>
      <c r="I1532" s="537">
        <v>4</v>
      </c>
      <c r="J1532" s="526"/>
      <c r="K1532" s="333">
        <f t="shared" si="69"/>
        <v>400</v>
      </c>
      <c r="L1532" s="534">
        <v>200</v>
      </c>
      <c r="M1532" s="540">
        <v>200</v>
      </c>
      <c r="N1532" s="247" t="e">
        <f>IF(L1532="nio",0,IF(L1532&gt;0,L1532*I1532/P1532,0))*VLOOKUP(B1532,'2-Kosten per locatie'!$A$14:$C$31,3,FALSE)</f>
        <v>#DIV/0!</v>
      </c>
      <c r="O1532" s="247" t="e">
        <f>IF(M1532&gt;0,M1532*I1532/Q1532,0)*VLOOKUP(B1532,'2-Kosten per locatie'!$A$14:$C$31,3,FALSE)</f>
        <v>#DIV/0!</v>
      </c>
      <c r="P1532" s="334">
        <f>IF(L1532="nio",0,IF(L1532&gt;0,VLOOKUP(F1532,'3-Productie normen'!A:O,VLOOKUP(L1532,'3-Productie normen'!$B$38:$C$48,2,FALSE),FALSE)))</f>
        <v>0</v>
      </c>
      <c r="Q1532" s="334">
        <f t="shared" si="70"/>
        <v>0</v>
      </c>
      <c r="R1532" s="335" t="str">
        <f>VLOOKUP(F1532,'3-Productie normen'!A:P,16,FALSE)</f>
        <v>S</v>
      </c>
      <c r="S1532" s="335"/>
      <c r="U1532" s="336">
        <f t="shared" si="71"/>
        <v>1600</v>
      </c>
      <c r="V1532" s="2"/>
    </row>
    <row r="1533" spans="1:22" ht="14.1" customHeight="1">
      <c r="A1533" s="75">
        <v>1533</v>
      </c>
      <c r="B1533" s="72" t="s">
        <v>45</v>
      </c>
      <c r="C1533" s="539" t="s">
        <v>136</v>
      </c>
      <c r="D1533" s="415" t="s">
        <v>1942</v>
      </c>
      <c r="E1533" s="72" t="s">
        <v>1943</v>
      </c>
      <c r="F1533" s="72" t="s">
        <v>100</v>
      </c>
      <c r="G1533" s="72" t="s">
        <v>139</v>
      </c>
      <c r="H1533" s="482" t="s">
        <v>139</v>
      </c>
      <c r="I1533" s="537">
        <v>49</v>
      </c>
      <c r="J1533" s="526"/>
      <c r="K1533" s="333">
        <f t="shared" si="69"/>
        <v>200</v>
      </c>
      <c r="L1533" s="534">
        <v>200</v>
      </c>
      <c r="M1533" s="540"/>
      <c r="N1533" s="247" t="e">
        <f>IF(L1533="nio",0,IF(L1533&gt;0,L1533*I1533/P1533,0))*VLOOKUP(B1533,'2-Kosten per locatie'!$A$14:$C$31,3,FALSE)</f>
        <v>#DIV/0!</v>
      </c>
      <c r="O1533" s="247">
        <f>IF(M1533&gt;0,M1533*I1533/Q1533,0)*VLOOKUP(B1533,'2-Kosten per locatie'!$A$14:$C$31,3,FALSE)</f>
        <v>0</v>
      </c>
      <c r="P1533" s="334">
        <f>IF(L1533="nio",0,IF(L1533&gt;0,VLOOKUP(F1533,'3-Productie normen'!A:O,VLOOKUP(L1533,'3-Productie normen'!$B$38:$C$48,2,FALSE),FALSE)))</f>
        <v>0</v>
      </c>
      <c r="Q1533" s="334">
        <f t="shared" si="70"/>
        <v>0</v>
      </c>
      <c r="R1533" s="335" t="str">
        <f>VLOOKUP(F1533,'3-Productie normen'!A:P,16,FALSE)</f>
        <v>L</v>
      </c>
      <c r="S1533" s="335"/>
      <c r="U1533" s="336">
        <f t="shared" si="71"/>
        <v>9800</v>
      </c>
      <c r="V1533" s="2"/>
    </row>
    <row r="1534" spans="1:22" ht="14.1" customHeight="1">
      <c r="A1534" s="75">
        <v>1534</v>
      </c>
      <c r="B1534" s="72" t="s">
        <v>45</v>
      </c>
      <c r="C1534" s="539" t="s">
        <v>136</v>
      </c>
      <c r="D1534" s="415" t="s">
        <v>1944</v>
      </c>
      <c r="E1534" s="72" t="s">
        <v>592</v>
      </c>
      <c r="F1534" s="72" t="s">
        <v>100</v>
      </c>
      <c r="G1534" s="72" t="s">
        <v>139</v>
      </c>
      <c r="H1534" s="482" t="s">
        <v>139</v>
      </c>
      <c r="I1534" s="537">
        <v>44</v>
      </c>
      <c r="J1534" s="526"/>
      <c r="K1534" s="333">
        <f t="shared" si="69"/>
        <v>200</v>
      </c>
      <c r="L1534" s="534">
        <v>200</v>
      </c>
      <c r="M1534" s="540"/>
      <c r="N1534" s="247" t="e">
        <f>IF(L1534="nio",0,IF(L1534&gt;0,L1534*I1534/P1534,0))*VLOOKUP(B1534,'2-Kosten per locatie'!$A$14:$C$31,3,FALSE)</f>
        <v>#DIV/0!</v>
      </c>
      <c r="O1534" s="247">
        <f>IF(M1534&gt;0,M1534*I1534/Q1534,0)*VLOOKUP(B1534,'2-Kosten per locatie'!$A$14:$C$31,3,FALSE)</f>
        <v>0</v>
      </c>
      <c r="P1534" s="334">
        <f>IF(L1534="nio",0,IF(L1534&gt;0,VLOOKUP(F1534,'3-Productie normen'!A:O,VLOOKUP(L1534,'3-Productie normen'!$B$38:$C$48,2,FALSE),FALSE)))</f>
        <v>0</v>
      </c>
      <c r="Q1534" s="334">
        <f t="shared" si="70"/>
        <v>0</v>
      </c>
      <c r="R1534" s="335" t="str">
        <f>VLOOKUP(F1534,'3-Productie normen'!A:P,16,FALSE)</f>
        <v>L</v>
      </c>
      <c r="S1534" s="335"/>
      <c r="U1534" s="336">
        <f t="shared" si="71"/>
        <v>8800</v>
      </c>
      <c r="V1534" s="2"/>
    </row>
    <row r="1535" spans="1:22" ht="14.1" customHeight="1">
      <c r="A1535" s="75">
        <v>1535</v>
      </c>
      <c r="B1535" s="72" t="s">
        <v>45</v>
      </c>
      <c r="C1535" s="539" t="s">
        <v>136</v>
      </c>
      <c r="D1535" s="415" t="s">
        <v>1945</v>
      </c>
      <c r="E1535" s="72" t="s">
        <v>633</v>
      </c>
      <c r="F1535" s="72" t="s">
        <v>97</v>
      </c>
      <c r="G1535" s="72" t="s">
        <v>139</v>
      </c>
      <c r="H1535" s="482" t="s">
        <v>139</v>
      </c>
      <c r="I1535" s="537">
        <v>82</v>
      </c>
      <c r="J1535" s="526"/>
      <c r="K1535" s="333">
        <f t="shared" si="69"/>
        <v>200</v>
      </c>
      <c r="L1535" s="534">
        <v>200</v>
      </c>
      <c r="M1535" s="540"/>
      <c r="N1535" s="247" t="e">
        <f>IF(L1535="nio",0,IF(L1535&gt;0,L1535*I1535/P1535,0))*VLOOKUP(B1535,'2-Kosten per locatie'!$A$14:$C$31,3,FALSE)</f>
        <v>#DIV/0!</v>
      </c>
      <c r="O1535" s="247">
        <f>IF(M1535&gt;0,M1535*I1535/Q1535,0)*VLOOKUP(B1535,'2-Kosten per locatie'!$A$14:$C$31,3,FALSE)</f>
        <v>0</v>
      </c>
      <c r="P1535" s="334">
        <f>IF(L1535="nio",0,IF(L1535&gt;0,VLOOKUP(F1535,'3-Productie normen'!A:O,VLOOKUP(L1535,'3-Productie normen'!$B$38:$C$48,2,FALSE),FALSE)))</f>
        <v>0</v>
      </c>
      <c r="Q1535" s="334">
        <f t="shared" si="70"/>
        <v>0</v>
      </c>
      <c r="R1535" s="335" t="str">
        <f>VLOOKUP(F1535,'3-Productie normen'!A:P,16,FALSE)</f>
        <v>V</v>
      </c>
      <c r="S1535" s="335"/>
      <c r="U1535" s="336">
        <f t="shared" si="71"/>
        <v>16400</v>
      </c>
      <c r="V1535" s="2"/>
    </row>
    <row r="1536" spans="1:22" ht="14.1" customHeight="1">
      <c r="A1536" s="75">
        <v>1536</v>
      </c>
      <c r="B1536" s="72" t="s">
        <v>45</v>
      </c>
      <c r="C1536" s="539" t="s">
        <v>136</v>
      </c>
      <c r="D1536" s="415" t="s">
        <v>144</v>
      </c>
      <c r="E1536" s="72" t="s">
        <v>592</v>
      </c>
      <c r="F1536" s="72" t="s">
        <v>100</v>
      </c>
      <c r="G1536" s="72" t="s">
        <v>139</v>
      </c>
      <c r="H1536" s="482" t="s">
        <v>139</v>
      </c>
      <c r="I1536" s="537">
        <v>21</v>
      </c>
      <c r="J1536" s="526"/>
      <c r="K1536" s="333">
        <f t="shared" si="69"/>
        <v>200</v>
      </c>
      <c r="L1536" s="534">
        <v>200</v>
      </c>
      <c r="M1536" s="540"/>
      <c r="N1536" s="247" t="e">
        <f>IF(L1536="nio",0,IF(L1536&gt;0,L1536*I1536/P1536,0))*VLOOKUP(B1536,'2-Kosten per locatie'!$A$14:$C$31,3,FALSE)</f>
        <v>#DIV/0!</v>
      </c>
      <c r="O1536" s="247">
        <f>IF(M1536&gt;0,M1536*I1536/Q1536,0)*VLOOKUP(B1536,'2-Kosten per locatie'!$A$14:$C$31,3,FALSE)</f>
        <v>0</v>
      </c>
      <c r="P1536" s="334">
        <f>IF(L1536="nio",0,IF(L1536&gt;0,VLOOKUP(F1536,'3-Productie normen'!A:O,VLOOKUP(L1536,'3-Productie normen'!$B$38:$C$48,2,FALSE),FALSE)))</f>
        <v>0</v>
      </c>
      <c r="Q1536" s="334">
        <f t="shared" si="70"/>
        <v>0</v>
      </c>
      <c r="R1536" s="335" t="str">
        <f>VLOOKUP(F1536,'3-Productie normen'!A:P,16,FALSE)</f>
        <v>L</v>
      </c>
      <c r="S1536" s="335"/>
      <c r="U1536" s="336">
        <f t="shared" si="71"/>
        <v>4200</v>
      </c>
      <c r="V1536" s="2"/>
    </row>
    <row r="1537" spans="1:22" ht="14.1" customHeight="1">
      <c r="A1537" s="75">
        <v>1537</v>
      </c>
      <c r="B1537" s="72" t="s">
        <v>45</v>
      </c>
      <c r="C1537" s="539" t="s">
        <v>136</v>
      </c>
      <c r="D1537" s="415" t="s">
        <v>1946</v>
      </c>
      <c r="E1537" s="72" t="s">
        <v>592</v>
      </c>
      <c r="F1537" s="72" t="s">
        <v>100</v>
      </c>
      <c r="G1537" s="72" t="s">
        <v>139</v>
      </c>
      <c r="H1537" s="482" t="s">
        <v>139</v>
      </c>
      <c r="I1537" s="537">
        <v>44</v>
      </c>
      <c r="J1537" s="526"/>
      <c r="K1537" s="333">
        <f t="shared" si="69"/>
        <v>200</v>
      </c>
      <c r="L1537" s="534">
        <v>200</v>
      </c>
      <c r="M1537" s="540"/>
      <c r="N1537" s="247" t="e">
        <f>IF(L1537="nio",0,IF(L1537&gt;0,L1537*I1537/P1537,0))*VLOOKUP(B1537,'2-Kosten per locatie'!$A$14:$C$31,3,FALSE)</f>
        <v>#DIV/0!</v>
      </c>
      <c r="O1537" s="247">
        <f>IF(M1537&gt;0,M1537*I1537/Q1537,0)*VLOOKUP(B1537,'2-Kosten per locatie'!$A$14:$C$31,3,FALSE)</f>
        <v>0</v>
      </c>
      <c r="P1537" s="334">
        <f>IF(L1537="nio",0,IF(L1537&gt;0,VLOOKUP(F1537,'3-Productie normen'!A:O,VLOOKUP(L1537,'3-Productie normen'!$B$38:$C$48,2,FALSE),FALSE)))</f>
        <v>0</v>
      </c>
      <c r="Q1537" s="334">
        <f t="shared" si="70"/>
        <v>0</v>
      </c>
      <c r="R1537" s="335" t="str">
        <f>VLOOKUP(F1537,'3-Productie normen'!A:P,16,FALSE)</f>
        <v>L</v>
      </c>
      <c r="S1537" s="335"/>
      <c r="U1537" s="336">
        <f t="shared" si="71"/>
        <v>8800</v>
      </c>
      <c r="V1537" s="2"/>
    </row>
    <row r="1538" spans="1:22" ht="14.1" customHeight="1">
      <c r="A1538" s="75">
        <v>1538</v>
      </c>
      <c r="B1538" s="72" t="s">
        <v>45</v>
      </c>
      <c r="C1538" s="539" t="s">
        <v>136</v>
      </c>
      <c r="D1538" s="415" t="s">
        <v>1947</v>
      </c>
      <c r="E1538" s="72" t="s">
        <v>1948</v>
      </c>
      <c r="F1538" s="72" t="s">
        <v>108</v>
      </c>
      <c r="G1538" s="72" t="s">
        <v>237</v>
      </c>
      <c r="H1538" s="482" t="s">
        <v>238</v>
      </c>
      <c r="I1538" s="537">
        <v>11</v>
      </c>
      <c r="J1538" s="526"/>
      <c r="K1538" s="333">
        <f t="shared" si="69"/>
        <v>200</v>
      </c>
      <c r="L1538" s="534">
        <v>200</v>
      </c>
      <c r="M1538" s="534"/>
      <c r="N1538" s="247" t="e">
        <f>IF(L1538="nio",0,IF(L1538&gt;0,L1538*I1538/P1538,0))*VLOOKUP(B1538,'2-Kosten per locatie'!$A$14:$C$31,3,FALSE)</f>
        <v>#DIV/0!</v>
      </c>
      <c r="O1538" s="247">
        <f>IF(M1538&gt;0,M1538*I1538/Q1538,0)*VLOOKUP(B1538,'2-Kosten per locatie'!$A$14:$C$31,3,FALSE)</f>
        <v>0</v>
      </c>
      <c r="P1538" s="334">
        <f>IF(L1538="nio",0,IF(L1538&gt;0,VLOOKUP(F1538,'3-Productie normen'!A:O,VLOOKUP(L1538,'3-Productie normen'!$B$38:$C$48,2,FALSE),FALSE)))</f>
        <v>0</v>
      </c>
      <c r="Q1538" s="334">
        <f t="shared" si="70"/>
        <v>0</v>
      </c>
      <c r="R1538" s="335" t="str">
        <f>VLOOKUP(F1538,'3-Productie normen'!A:P,16,FALSE)</f>
        <v>V</v>
      </c>
      <c r="S1538" s="335"/>
      <c r="U1538" s="336">
        <f t="shared" si="71"/>
        <v>2200</v>
      </c>
      <c r="V1538" s="2"/>
    </row>
    <row r="1539" spans="1:22" ht="14.1" customHeight="1">
      <c r="A1539" s="75">
        <v>1539</v>
      </c>
      <c r="B1539" s="72" t="s">
        <v>45</v>
      </c>
      <c r="C1539" s="539" t="s">
        <v>136</v>
      </c>
      <c r="D1539" s="415" t="s">
        <v>1949</v>
      </c>
      <c r="E1539" s="72" t="s">
        <v>582</v>
      </c>
      <c r="F1539" s="72" t="s">
        <v>102</v>
      </c>
      <c r="G1539" s="72" t="s">
        <v>139</v>
      </c>
      <c r="H1539" s="482" t="s">
        <v>139</v>
      </c>
      <c r="I1539" s="537">
        <v>7</v>
      </c>
      <c r="J1539" s="526"/>
      <c r="K1539" s="333">
        <f t="shared" si="69"/>
        <v>200</v>
      </c>
      <c r="L1539" s="534">
        <v>200</v>
      </c>
      <c r="M1539" s="540"/>
      <c r="N1539" s="247" t="e">
        <f>IF(L1539="nio",0,IF(L1539&gt;0,L1539*I1539/P1539,0))*VLOOKUP(B1539,'2-Kosten per locatie'!$A$14:$C$31,3,FALSE)</f>
        <v>#DIV/0!</v>
      </c>
      <c r="O1539" s="247">
        <f>IF(M1539&gt;0,M1539*I1539/Q1539,0)*VLOOKUP(B1539,'2-Kosten per locatie'!$A$14:$C$31,3,FALSE)</f>
        <v>0</v>
      </c>
      <c r="P1539" s="334">
        <f>IF(L1539="nio",0,IF(L1539&gt;0,VLOOKUP(F1539,'3-Productie normen'!A:O,VLOOKUP(L1539,'3-Productie normen'!$B$38:$C$48,2,FALSE),FALSE)))</f>
        <v>0</v>
      </c>
      <c r="Q1539" s="334">
        <f t="shared" si="70"/>
        <v>0</v>
      </c>
      <c r="R1539" s="335" t="str">
        <f>VLOOKUP(F1539,'3-Productie normen'!A:P,16,FALSE)</f>
        <v>V</v>
      </c>
      <c r="S1539" s="335"/>
      <c r="U1539" s="336">
        <f t="shared" si="71"/>
        <v>1400</v>
      </c>
      <c r="V1539" s="2"/>
    </row>
    <row r="1540" spans="1:22" ht="14.1" customHeight="1">
      <c r="A1540" s="75">
        <v>1540</v>
      </c>
      <c r="B1540" s="72" t="s">
        <v>45</v>
      </c>
      <c r="C1540" s="539" t="s">
        <v>267</v>
      </c>
      <c r="D1540" s="415" t="s">
        <v>283</v>
      </c>
      <c r="E1540" s="72" t="s">
        <v>580</v>
      </c>
      <c r="F1540" s="300" t="s">
        <v>110</v>
      </c>
      <c r="G1540" s="72" t="s">
        <v>139</v>
      </c>
      <c r="H1540" s="482" t="s">
        <v>139</v>
      </c>
      <c r="I1540" s="537">
        <v>19</v>
      </c>
      <c r="J1540" s="526"/>
      <c r="K1540" s="333">
        <f t="shared" ref="K1540:K1551" si="72">SUM(L1540:M1540)</f>
        <v>200</v>
      </c>
      <c r="L1540" s="534">
        <v>200</v>
      </c>
      <c r="M1540" s="540"/>
      <c r="N1540" s="247" t="e">
        <f>IF(L1540="nio",0,IF(L1540&gt;0,L1540*I1540/P1540,0))*VLOOKUP(B1540,'2-Kosten per locatie'!$A$14:$C$31,3,FALSE)</f>
        <v>#DIV/0!</v>
      </c>
      <c r="O1540" s="247">
        <f>IF(M1540&gt;0,M1540*I1540/Q1540,0)*VLOOKUP(B1540,'2-Kosten per locatie'!$A$14:$C$31,3,FALSE)</f>
        <v>0</v>
      </c>
      <c r="P1540" s="334">
        <f>IF(L1540="nio",0,IF(L1540&gt;0,VLOOKUP(F1540,'3-Productie normen'!A:O,VLOOKUP(L1540,'3-Productie normen'!$B$38:$C$48,2,FALSE),FALSE)))</f>
        <v>0</v>
      </c>
      <c r="Q1540" s="334">
        <f t="shared" ref="Q1540:Q1551" si="73">IF(M1540&gt;0,P1540*$Q$8,0)</f>
        <v>0</v>
      </c>
      <c r="R1540" s="335" t="str">
        <f>VLOOKUP(F1540,'3-Productie normen'!A:P,16,FALSE)</f>
        <v>B</v>
      </c>
      <c r="S1540" s="335"/>
      <c r="U1540" s="336">
        <f t="shared" ref="U1540:U1551" si="74">K1540*I1540</f>
        <v>3800</v>
      </c>
      <c r="V1540" s="2"/>
    </row>
    <row r="1541" spans="1:22" ht="14.1" customHeight="1">
      <c r="A1541" s="75">
        <v>1541</v>
      </c>
      <c r="B1541" s="72" t="s">
        <v>45</v>
      </c>
      <c r="C1541" s="539" t="s">
        <v>267</v>
      </c>
      <c r="D1541" s="415" t="s">
        <v>1950</v>
      </c>
      <c r="E1541" s="72" t="s">
        <v>633</v>
      </c>
      <c r="F1541" s="72" t="s">
        <v>97</v>
      </c>
      <c r="G1541" s="72" t="s">
        <v>1951</v>
      </c>
      <c r="H1541" s="482" t="s">
        <v>197</v>
      </c>
      <c r="I1541" s="537">
        <v>17</v>
      </c>
      <c r="J1541" s="526"/>
      <c r="K1541" s="333">
        <f t="shared" si="72"/>
        <v>200</v>
      </c>
      <c r="L1541" s="534">
        <v>200</v>
      </c>
      <c r="M1541" s="540"/>
      <c r="N1541" s="247" t="e">
        <f>IF(L1541="nio",0,IF(L1541&gt;0,L1541*I1541/P1541,0))*VLOOKUP(B1541,'2-Kosten per locatie'!$A$14:$C$31,3,FALSE)</f>
        <v>#DIV/0!</v>
      </c>
      <c r="O1541" s="247">
        <f>IF(M1541&gt;0,M1541*I1541/Q1541,0)*VLOOKUP(B1541,'2-Kosten per locatie'!$A$14:$C$31,3,FALSE)</f>
        <v>0</v>
      </c>
      <c r="P1541" s="334">
        <f>IF(L1541="nio",0,IF(L1541&gt;0,VLOOKUP(F1541,'3-Productie normen'!A:O,VLOOKUP(L1541,'3-Productie normen'!$B$38:$C$48,2,FALSE),FALSE)))</f>
        <v>0</v>
      </c>
      <c r="Q1541" s="334">
        <f t="shared" si="73"/>
        <v>0</v>
      </c>
      <c r="R1541" s="335" t="str">
        <f>VLOOKUP(F1541,'3-Productie normen'!A:P,16,FALSE)</f>
        <v>V</v>
      </c>
      <c r="S1541" s="335"/>
      <c r="U1541" s="336">
        <f t="shared" si="74"/>
        <v>3400</v>
      </c>
      <c r="V1541" s="2"/>
    </row>
    <row r="1542" spans="1:22" ht="14.1" customHeight="1">
      <c r="A1542" s="75">
        <v>1542</v>
      </c>
      <c r="B1542" s="72" t="s">
        <v>45</v>
      </c>
      <c r="C1542" s="539" t="s">
        <v>267</v>
      </c>
      <c r="D1542" s="415" t="s">
        <v>268</v>
      </c>
      <c r="E1542" s="72" t="s">
        <v>1931</v>
      </c>
      <c r="F1542" s="300" t="s">
        <v>110</v>
      </c>
      <c r="G1542" s="72" t="s">
        <v>139</v>
      </c>
      <c r="H1542" s="482" t="s">
        <v>139</v>
      </c>
      <c r="I1542" s="537">
        <v>7</v>
      </c>
      <c r="J1542" s="526"/>
      <c r="K1542" s="333">
        <f t="shared" si="72"/>
        <v>200</v>
      </c>
      <c r="L1542" s="534">
        <v>200</v>
      </c>
      <c r="M1542" s="540"/>
      <c r="N1542" s="247" t="e">
        <f>IF(L1542="nio",0,IF(L1542&gt;0,L1542*I1542/P1542,0))*VLOOKUP(B1542,'2-Kosten per locatie'!$A$14:$C$31,3,FALSE)</f>
        <v>#DIV/0!</v>
      </c>
      <c r="O1542" s="247">
        <f>IF(M1542&gt;0,M1542*I1542/Q1542,0)*VLOOKUP(B1542,'2-Kosten per locatie'!$A$14:$C$31,3,FALSE)</f>
        <v>0</v>
      </c>
      <c r="P1542" s="334">
        <f>IF(L1542="nio",0,IF(L1542&gt;0,VLOOKUP(F1542,'3-Productie normen'!A:O,VLOOKUP(L1542,'3-Productie normen'!$B$38:$C$48,2,FALSE),FALSE)))</f>
        <v>0</v>
      </c>
      <c r="Q1542" s="334">
        <f t="shared" si="73"/>
        <v>0</v>
      </c>
      <c r="R1542" s="335" t="str">
        <f>VLOOKUP(F1542,'3-Productie normen'!A:P,16,FALSE)</f>
        <v>B</v>
      </c>
      <c r="S1542" s="335"/>
      <c r="U1542" s="336">
        <f t="shared" si="74"/>
        <v>1400</v>
      </c>
      <c r="V1542" s="2"/>
    </row>
    <row r="1543" spans="1:22" ht="14.1" customHeight="1">
      <c r="A1543" s="75">
        <v>1543</v>
      </c>
      <c r="B1543" s="72" t="s">
        <v>45</v>
      </c>
      <c r="C1543" s="539" t="s">
        <v>267</v>
      </c>
      <c r="D1543" s="415" t="s">
        <v>1952</v>
      </c>
      <c r="E1543" s="72" t="s">
        <v>1953</v>
      </c>
      <c r="F1543" s="72" t="s">
        <v>100</v>
      </c>
      <c r="G1543" s="72" t="s">
        <v>139</v>
      </c>
      <c r="H1543" s="482" t="s">
        <v>139</v>
      </c>
      <c r="I1543" s="537">
        <v>7</v>
      </c>
      <c r="J1543" s="526"/>
      <c r="K1543" s="333">
        <f t="shared" si="72"/>
        <v>200</v>
      </c>
      <c r="L1543" s="534">
        <v>200</v>
      </c>
      <c r="M1543" s="534"/>
      <c r="N1543" s="247" t="e">
        <f>IF(L1543="nio",0,IF(L1543&gt;0,L1543*I1543/P1543,0))*VLOOKUP(B1543,'2-Kosten per locatie'!$A$14:$C$31,3,FALSE)</f>
        <v>#DIV/0!</v>
      </c>
      <c r="O1543" s="247">
        <f>IF(M1543&gt;0,M1543*I1543/Q1543,0)*VLOOKUP(B1543,'2-Kosten per locatie'!$A$14:$C$31,3,FALSE)</f>
        <v>0</v>
      </c>
      <c r="P1543" s="334">
        <f>IF(L1543="nio",0,IF(L1543&gt;0,VLOOKUP(F1543,'3-Productie normen'!A:O,VLOOKUP(L1543,'3-Productie normen'!$B$38:$C$48,2,FALSE),FALSE)))</f>
        <v>0</v>
      </c>
      <c r="Q1543" s="334">
        <f t="shared" si="73"/>
        <v>0</v>
      </c>
      <c r="R1543" s="335" t="str">
        <f>VLOOKUP(F1543,'3-Productie normen'!A:P,16,FALSE)</f>
        <v>L</v>
      </c>
      <c r="S1543" s="335"/>
      <c r="U1543" s="336">
        <f t="shared" si="74"/>
        <v>1400</v>
      </c>
      <c r="V1543" s="2"/>
    </row>
    <row r="1544" spans="1:22" ht="14.1" customHeight="1">
      <c r="A1544" s="75">
        <v>1544</v>
      </c>
      <c r="B1544" s="72" t="s">
        <v>45</v>
      </c>
      <c r="C1544" s="539" t="s">
        <v>267</v>
      </c>
      <c r="D1544" s="415" t="s">
        <v>1239</v>
      </c>
      <c r="E1544" s="72" t="s">
        <v>1930</v>
      </c>
      <c r="F1544" s="72" t="s">
        <v>102</v>
      </c>
      <c r="G1544" s="72" t="s">
        <v>1954</v>
      </c>
      <c r="H1544" s="482" t="s">
        <v>197</v>
      </c>
      <c r="I1544" s="537">
        <v>22</v>
      </c>
      <c r="J1544" s="526"/>
      <c r="K1544" s="333">
        <f t="shared" si="72"/>
        <v>200</v>
      </c>
      <c r="L1544" s="534">
        <v>200</v>
      </c>
      <c r="M1544" s="540"/>
      <c r="N1544" s="247" t="e">
        <f>IF(L1544="nio",0,IF(L1544&gt;0,L1544*I1544/P1544,0))*VLOOKUP(B1544,'2-Kosten per locatie'!$A$14:$C$31,3,FALSE)</f>
        <v>#DIV/0!</v>
      </c>
      <c r="O1544" s="247">
        <f>IF(M1544&gt;0,M1544*I1544/Q1544,0)*VLOOKUP(B1544,'2-Kosten per locatie'!$A$14:$C$31,3,FALSE)</f>
        <v>0</v>
      </c>
      <c r="P1544" s="334">
        <f>IF(L1544="nio",0,IF(L1544&gt;0,VLOOKUP(F1544,'3-Productie normen'!A:O,VLOOKUP(L1544,'3-Productie normen'!$B$38:$C$48,2,FALSE),FALSE)))</f>
        <v>0</v>
      </c>
      <c r="Q1544" s="334">
        <f t="shared" si="73"/>
        <v>0</v>
      </c>
      <c r="R1544" s="335" t="str">
        <f>VLOOKUP(F1544,'3-Productie normen'!A:P,16,FALSE)</f>
        <v>V</v>
      </c>
      <c r="S1544" s="335"/>
      <c r="U1544" s="336">
        <f t="shared" si="74"/>
        <v>4400</v>
      </c>
      <c r="V1544" s="2"/>
    </row>
    <row r="1545" spans="1:22" ht="14.1" customHeight="1">
      <c r="A1545" s="75">
        <v>1545</v>
      </c>
      <c r="B1545" s="72" t="s">
        <v>45</v>
      </c>
      <c r="C1545" s="539" t="s">
        <v>267</v>
      </c>
      <c r="D1545" s="415" t="s">
        <v>269</v>
      </c>
      <c r="E1545" s="72" t="s">
        <v>592</v>
      </c>
      <c r="F1545" s="72" t="s">
        <v>100</v>
      </c>
      <c r="G1545" s="72" t="s">
        <v>139</v>
      </c>
      <c r="H1545" s="482" t="s">
        <v>139</v>
      </c>
      <c r="I1545" s="537">
        <v>22</v>
      </c>
      <c r="J1545" s="526"/>
      <c r="K1545" s="333">
        <f t="shared" si="72"/>
        <v>200</v>
      </c>
      <c r="L1545" s="534">
        <v>200</v>
      </c>
      <c r="M1545" s="534"/>
      <c r="N1545" s="247" t="e">
        <f>IF(L1545="nio",0,IF(L1545&gt;0,L1545*I1545/P1545,0))*VLOOKUP(B1545,'2-Kosten per locatie'!$A$14:$C$31,3,FALSE)</f>
        <v>#DIV/0!</v>
      </c>
      <c r="O1545" s="247">
        <f>IF(M1545&gt;0,M1545*I1545/Q1545,0)*VLOOKUP(B1545,'2-Kosten per locatie'!$A$14:$C$31,3,FALSE)</f>
        <v>0</v>
      </c>
      <c r="P1545" s="334">
        <f>IF(L1545="nio",0,IF(L1545&gt;0,VLOOKUP(F1545,'3-Productie normen'!A:O,VLOOKUP(L1545,'3-Productie normen'!$B$38:$C$48,2,FALSE),FALSE)))</f>
        <v>0</v>
      </c>
      <c r="Q1545" s="334">
        <f t="shared" si="73"/>
        <v>0</v>
      </c>
      <c r="R1545" s="335" t="str">
        <f>VLOOKUP(F1545,'3-Productie normen'!A:P,16,FALSE)</f>
        <v>L</v>
      </c>
      <c r="S1545" s="335"/>
      <c r="U1545" s="336">
        <f t="shared" si="74"/>
        <v>4400</v>
      </c>
      <c r="V1545" s="2"/>
    </row>
    <row r="1546" spans="1:22" ht="14.1" customHeight="1">
      <c r="A1546" s="75">
        <v>1546</v>
      </c>
      <c r="B1546" s="72" t="s">
        <v>45</v>
      </c>
      <c r="C1546" s="539" t="s">
        <v>267</v>
      </c>
      <c r="D1546" s="415" t="s">
        <v>1955</v>
      </c>
      <c r="E1546" s="72" t="s">
        <v>592</v>
      </c>
      <c r="F1546" s="72" t="s">
        <v>100</v>
      </c>
      <c r="G1546" s="72" t="s">
        <v>139</v>
      </c>
      <c r="H1546" s="482" t="s">
        <v>139</v>
      </c>
      <c r="I1546" s="537">
        <v>44</v>
      </c>
      <c r="J1546" s="526"/>
      <c r="K1546" s="333">
        <f t="shared" si="72"/>
        <v>200</v>
      </c>
      <c r="L1546" s="534">
        <v>200</v>
      </c>
      <c r="M1546" s="540"/>
      <c r="N1546" s="247" t="e">
        <f>IF(L1546="nio",0,IF(L1546&gt;0,L1546*I1546/P1546,0))*VLOOKUP(B1546,'2-Kosten per locatie'!$A$14:$C$31,3,FALSE)</f>
        <v>#DIV/0!</v>
      </c>
      <c r="O1546" s="247">
        <f>IF(M1546&gt;0,M1546*I1546/Q1546,0)*VLOOKUP(B1546,'2-Kosten per locatie'!$A$14:$C$31,3,FALSE)</f>
        <v>0</v>
      </c>
      <c r="P1546" s="334">
        <f>IF(L1546="nio",0,IF(L1546&gt;0,VLOOKUP(F1546,'3-Productie normen'!A:O,VLOOKUP(L1546,'3-Productie normen'!$B$38:$C$48,2,FALSE),FALSE)))</f>
        <v>0</v>
      </c>
      <c r="Q1546" s="334">
        <f t="shared" si="73"/>
        <v>0</v>
      </c>
      <c r="R1546" s="335" t="str">
        <f>VLOOKUP(F1546,'3-Productie normen'!A:P,16,FALSE)</f>
        <v>L</v>
      </c>
      <c r="S1546" s="335"/>
      <c r="U1546" s="336">
        <f t="shared" si="74"/>
        <v>8800</v>
      </c>
      <c r="V1546" s="2"/>
    </row>
    <row r="1547" spans="1:22" ht="14.1" customHeight="1">
      <c r="A1547" s="75">
        <v>1547</v>
      </c>
      <c r="B1547" s="72" t="s">
        <v>45</v>
      </c>
      <c r="C1547" s="539" t="s">
        <v>267</v>
      </c>
      <c r="D1547" s="415" t="s">
        <v>1956</v>
      </c>
      <c r="E1547" s="72" t="s">
        <v>633</v>
      </c>
      <c r="F1547" s="72" t="s">
        <v>97</v>
      </c>
      <c r="G1547" s="72" t="s">
        <v>139</v>
      </c>
      <c r="H1547" s="482" t="s">
        <v>139</v>
      </c>
      <c r="I1547" s="537">
        <v>77</v>
      </c>
      <c r="J1547" s="526"/>
      <c r="K1547" s="333">
        <f t="shared" si="72"/>
        <v>200</v>
      </c>
      <c r="L1547" s="534">
        <v>200</v>
      </c>
      <c r="M1547" s="540"/>
      <c r="N1547" s="247" t="e">
        <f>IF(L1547="nio",0,IF(L1547&gt;0,L1547*I1547/P1547,0))*VLOOKUP(B1547,'2-Kosten per locatie'!$A$14:$C$31,3,FALSE)</f>
        <v>#DIV/0!</v>
      </c>
      <c r="O1547" s="247">
        <f>IF(M1547&gt;0,M1547*I1547/Q1547,0)*VLOOKUP(B1547,'2-Kosten per locatie'!$A$14:$C$31,3,FALSE)</f>
        <v>0</v>
      </c>
      <c r="P1547" s="334">
        <f>IF(L1547="nio",0,IF(L1547&gt;0,VLOOKUP(F1547,'3-Productie normen'!A:O,VLOOKUP(L1547,'3-Productie normen'!$B$38:$C$48,2,FALSE),FALSE)))</f>
        <v>0</v>
      </c>
      <c r="Q1547" s="334">
        <f t="shared" si="73"/>
        <v>0</v>
      </c>
      <c r="R1547" s="335" t="str">
        <f>VLOOKUP(F1547,'3-Productie normen'!A:P,16,FALSE)</f>
        <v>V</v>
      </c>
      <c r="S1547" s="335"/>
      <c r="U1547" s="336">
        <f t="shared" si="74"/>
        <v>15400</v>
      </c>
      <c r="V1547" s="2"/>
    </row>
    <row r="1548" spans="1:22" ht="14.1" customHeight="1">
      <c r="A1548" s="75">
        <v>1548</v>
      </c>
      <c r="B1548" s="72" t="s">
        <v>45</v>
      </c>
      <c r="C1548" s="539" t="s">
        <v>267</v>
      </c>
      <c r="D1548" s="415" t="s">
        <v>1957</v>
      </c>
      <c r="E1548" s="72" t="s">
        <v>592</v>
      </c>
      <c r="F1548" s="72" t="s">
        <v>100</v>
      </c>
      <c r="G1548" s="72" t="s">
        <v>139</v>
      </c>
      <c r="H1548" s="482" t="s">
        <v>139</v>
      </c>
      <c r="I1548" s="537">
        <v>44</v>
      </c>
      <c r="J1548" s="526"/>
      <c r="K1548" s="333">
        <f t="shared" si="72"/>
        <v>200</v>
      </c>
      <c r="L1548" s="534">
        <v>200</v>
      </c>
      <c r="M1548" s="534"/>
      <c r="N1548" s="247" t="e">
        <f>IF(L1548="nio",0,IF(L1548&gt;0,L1548*I1548/P1548,0))*VLOOKUP(B1548,'2-Kosten per locatie'!$A$14:$C$31,3,FALSE)</f>
        <v>#DIV/0!</v>
      </c>
      <c r="O1548" s="247">
        <f>IF(M1548&gt;0,M1548*I1548/Q1548,0)*VLOOKUP(B1548,'2-Kosten per locatie'!$A$14:$C$31,3,FALSE)</f>
        <v>0</v>
      </c>
      <c r="P1548" s="334">
        <f>IF(L1548="nio",0,IF(L1548&gt;0,VLOOKUP(F1548,'3-Productie normen'!A:O,VLOOKUP(L1548,'3-Productie normen'!$B$38:$C$48,2,FALSE),FALSE)))</f>
        <v>0</v>
      </c>
      <c r="Q1548" s="334">
        <f t="shared" si="73"/>
        <v>0</v>
      </c>
      <c r="R1548" s="335" t="str">
        <f>VLOOKUP(F1548,'3-Productie normen'!A:P,16,FALSE)</f>
        <v>L</v>
      </c>
      <c r="S1548" s="335"/>
      <c r="U1548" s="336">
        <f t="shared" si="74"/>
        <v>8800</v>
      </c>
      <c r="V1548" s="2"/>
    </row>
    <row r="1549" spans="1:22" ht="14.1" customHeight="1">
      <c r="A1549" s="75">
        <v>1549</v>
      </c>
      <c r="B1549" s="72" t="s">
        <v>45</v>
      </c>
      <c r="C1549" s="539" t="s">
        <v>267</v>
      </c>
      <c r="D1549" s="415" t="s">
        <v>1958</v>
      </c>
      <c r="E1549" s="72" t="s">
        <v>592</v>
      </c>
      <c r="F1549" s="72" t="s">
        <v>100</v>
      </c>
      <c r="G1549" s="72" t="s">
        <v>139</v>
      </c>
      <c r="H1549" s="482" t="s">
        <v>139</v>
      </c>
      <c r="I1549" s="537">
        <v>44</v>
      </c>
      <c r="J1549" s="526"/>
      <c r="K1549" s="333">
        <f t="shared" si="72"/>
        <v>200</v>
      </c>
      <c r="L1549" s="534">
        <v>200</v>
      </c>
      <c r="M1549" s="540"/>
      <c r="N1549" s="247" t="e">
        <f>IF(L1549="nio",0,IF(L1549&gt;0,L1549*I1549/P1549,0))*VLOOKUP(B1549,'2-Kosten per locatie'!$A$14:$C$31,3,FALSE)</f>
        <v>#DIV/0!</v>
      </c>
      <c r="O1549" s="247">
        <f>IF(M1549&gt;0,M1549*I1549/Q1549,0)*VLOOKUP(B1549,'2-Kosten per locatie'!$A$14:$C$31,3,FALSE)</f>
        <v>0</v>
      </c>
      <c r="P1549" s="334">
        <f>IF(L1549="nio",0,IF(L1549&gt;0,VLOOKUP(F1549,'3-Productie normen'!A:O,VLOOKUP(L1549,'3-Productie normen'!$B$38:$C$48,2,FALSE),FALSE)))</f>
        <v>0</v>
      </c>
      <c r="Q1549" s="334">
        <f t="shared" si="73"/>
        <v>0</v>
      </c>
      <c r="R1549" s="335" t="str">
        <f>VLOOKUP(F1549,'3-Productie normen'!A:P,16,FALSE)</f>
        <v>L</v>
      </c>
      <c r="S1549" s="335"/>
      <c r="U1549" s="336">
        <f t="shared" si="74"/>
        <v>8800</v>
      </c>
      <c r="V1549" s="2"/>
    </row>
    <row r="1550" spans="1:22" ht="14.1" customHeight="1">
      <c r="A1550" s="75">
        <v>1550</v>
      </c>
      <c r="B1550" s="72" t="s">
        <v>45</v>
      </c>
      <c r="C1550" s="539" t="s">
        <v>267</v>
      </c>
      <c r="D1550" s="415" t="s">
        <v>1959</v>
      </c>
      <c r="E1550" s="72" t="s">
        <v>108</v>
      </c>
      <c r="F1550" s="72" t="s">
        <v>108</v>
      </c>
      <c r="G1550" s="72" t="s">
        <v>1370</v>
      </c>
      <c r="H1550" s="482" t="s">
        <v>238</v>
      </c>
      <c r="I1550" s="537">
        <v>4</v>
      </c>
      <c r="J1550" s="526"/>
      <c r="K1550" s="333">
        <f t="shared" si="72"/>
        <v>200</v>
      </c>
      <c r="L1550" s="534">
        <v>200</v>
      </c>
      <c r="M1550" s="540"/>
      <c r="N1550" s="247" t="e">
        <f>IF(L1550="nio",0,IF(L1550&gt;0,L1550*I1550/P1550,0))*VLOOKUP(B1550,'2-Kosten per locatie'!$A$14:$C$31,3,FALSE)</f>
        <v>#DIV/0!</v>
      </c>
      <c r="O1550" s="247">
        <f>IF(M1550&gt;0,M1550*I1550/Q1550,0)*VLOOKUP(B1550,'2-Kosten per locatie'!$A$14:$C$31,3,FALSE)</f>
        <v>0</v>
      </c>
      <c r="P1550" s="334">
        <f>IF(L1550="nio",0,IF(L1550&gt;0,VLOOKUP(F1550,'3-Productie normen'!A:O,VLOOKUP(L1550,'3-Productie normen'!$B$38:$C$48,2,FALSE),FALSE)))</f>
        <v>0</v>
      </c>
      <c r="Q1550" s="334">
        <f t="shared" si="73"/>
        <v>0</v>
      </c>
      <c r="R1550" s="335" t="str">
        <f>VLOOKUP(F1550,'3-Productie normen'!A:P,16,FALSE)</f>
        <v>V</v>
      </c>
      <c r="S1550" s="335"/>
      <c r="U1550" s="336">
        <f t="shared" si="74"/>
        <v>800</v>
      </c>
      <c r="V1550" s="2"/>
    </row>
    <row r="1551" spans="1:22" ht="14.1" customHeight="1">
      <c r="A1551" s="75">
        <v>1551</v>
      </c>
      <c r="B1551" s="72" t="s">
        <v>45</v>
      </c>
      <c r="C1551" s="539" t="s">
        <v>267</v>
      </c>
      <c r="D1551" s="415" t="s">
        <v>1960</v>
      </c>
      <c r="E1551" s="72" t="s">
        <v>582</v>
      </c>
      <c r="F1551" s="72" t="s">
        <v>102</v>
      </c>
      <c r="G1551" s="72" t="s">
        <v>139</v>
      </c>
      <c r="H1551" s="482" t="s">
        <v>139</v>
      </c>
      <c r="I1551" s="537">
        <v>9</v>
      </c>
      <c r="J1551" s="526"/>
      <c r="K1551" s="333">
        <f t="shared" si="72"/>
        <v>200</v>
      </c>
      <c r="L1551" s="534">
        <v>200</v>
      </c>
      <c r="M1551" s="540"/>
      <c r="N1551" s="247" t="e">
        <f>IF(L1551="nio",0,IF(L1551&gt;0,L1551*I1551/P1551,0))*VLOOKUP(B1551,'2-Kosten per locatie'!$A$14:$C$31,3,FALSE)</f>
        <v>#DIV/0!</v>
      </c>
      <c r="O1551" s="247">
        <f>IF(M1551&gt;0,M1551*I1551/Q1551,0)*VLOOKUP(B1551,'2-Kosten per locatie'!$A$14:$C$31,3,FALSE)</f>
        <v>0</v>
      </c>
      <c r="P1551" s="334">
        <f>IF(L1551="nio",0,IF(L1551&gt;0,VLOOKUP(F1551,'3-Productie normen'!A:O,VLOOKUP(L1551,'3-Productie normen'!$B$38:$C$48,2,FALSE),FALSE)))</f>
        <v>0</v>
      </c>
      <c r="Q1551" s="334">
        <f t="shared" si="73"/>
        <v>0</v>
      </c>
      <c r="R1551" s="335" t="str">
        <f>VLOOKUP(F1551,'3-Productie normen'!A:P,16,FALSE)</f>
        <v>V</v>
      </c>
      <c r="S1551" s="335"/>
      <c r="U1551" s="336">
        <f t="shared" si="74"/>
        <v>1800</v>
      </c>
      <c r="V1551" s="2"/>
    </row>
    <row r="1552" spans="1:22" ht="14.1" customHeight="1">
      <c r="A1552" s="75">
        <v>1552</v>
      </c>
      <c r="B1552" s="72" t="s">
        <v>48</v>
      </c>
      <c r="C1552" s="539" t="s">
        <v>136</v>
      </c>
      <c r="D1552" s="415" t="s">
        <v>1961</v>
      </c>
      <c r="E1552" s="72" t="s">
        <v>1962</v>
      </c>
      <c r="F1552" s="300" t="s">
        <v>111</v>
      </c>
      <c r="G1552" s="72" t="s">
        <v>187</v>
      </c>
      <c r="H1552" s="482" t="s">
        <v>197</v>
      </c>
      <c r="I1552" s="537">
        <v>3.82</v>
      </c>
      <c r="J1552" s="526"/>
      <c r="K1552" s="333">
        <f t="shared" ref="K1552:K1600" si="75">SUM(L1552:M1552)</f>
        <v>0</v>
      </c>
      <c r="L1552" s="534" t="s">
        <v>148</v>
      </c>
      <c r="M1552" s="540"/>
      <c r="N1552" s="247">
        <f>IF(L1552="nio",0,IF(L1552&gt;0,L1552*I1552/P1552,0))*VLOOKUP(B1552,'2-Kosten per locatie'!$A$14:$C$31,3,FALSE)</f>
        <v>0</v>
      </c>
      <c r="O1552" s="247">
        <f>IF(M1552&gt;0,M1552*I1552/Q1552,0)*VLOOKUP(B1552,'2-Kosten per locatie'!$A$14:$C$31,3,FALSE)</f>
        <v>0</v>
      </c>
      <c r="P1552" s="334">
        <f>IF(L1552="nio",0,IF(L1552&gt;0,VLOOKUP(F1552,'3-Productie normen'!A:O,VLOOKUP(L1552,'3-Productie normen'!$B$38:$C$48,2,FALSE),FALSE)))</f>
        <v>0</v>
      </c>
      <c r="Q1552" s="334">
        <f t="shared" ref="Q1552:Q1600" si="76">IF(M1552&gt;0,P1552*$Q$8,0)</f>
        <v>0</v>
      </c>
      <c r="R1552" s="335" t="str">
        <f>VLOOKUP(F1552,'3-Productie normen'!A:P,16,FALSE)</f>
        <v>nvt</v>
      </c>
      <c r="S1552" s="335"/>
      <c r="U1552" s="336">
        <f t="shared" ref="U1552:U1600" si="77">K1552*I1552</f>
        <v>0</v>
      </c>
      <c r="V1552" s="2"/>
    </row>
    <row r="1553" spans="1:22" ht="14.1" customHeight="1">
      <c r="A1553" s="75">
        <v>1553</v>
      </c>
      <c r="B1553" s="72" t="s">
        <v>48</v>
      </c>
      <c r="C1553" s="539" t="s">
        <v>136</v>
      </c>
      <c r="D1553" s="415" t="s">
        <v>1963</v>
      </c>
      <c r="E1553" s="72" t="s">
        <v>1964</v>
      </c>
      <c r="F1553" s="72" t="s">
        <v>106</v>
      </c>
      <c r="G1553" s="72" t="s">
        <v>187</v>
      </c>
      <c r="H1553" s="482" t="s">
        <v>188</v>
      </c>
      <c r="I1553" s="537">
        <v>12.5</v>
      </c>
      <c r="J1553" s="526"/>
      <c r="K1553" s="333">
        <f t="shared" si="75"/>
        <v>400</v>
      </c>
      <c r="L1553" s="534">
        <v>200</v>
      </c>
      <c r="M1553" s="534">
        <v>200</v>
      </c>
      <c r="N1553" s="247" t="e">
        <f>IF(L1553="nio",0,IF(L1553&gt;0,L1553*I1553/P1553,0))*VLOOKUP(B1553,'2-Kosten per locatie'!$A$14:$C$31,3,FALSE)</f>
        <v>#DIV/0!</v>
      </c>
      <c r="O1553" s="247" t="e">
        <f>IF(M1553&gt;0,M1553*I1553/Q1553,0)*VLOOKUP(B1553,'2-Kosten per locatie'!$A$14:$C$31,3,FALSE)</f>
        <v>#DIV/0!</v>
      </c>
      <c r="P1553" s="334">
        <f>IF(L1553="nio",0,IF(L1553&gt;0,VLOOKUP(F1553,'3-Productie normen'!A:O,VLOOKUP(L1553,'3-Productie normen'!$B$38:$C$48,2,FALSE),FALSE)))</f>
        <v>0</v>
      </c>
      <c r="Q1553" s="334">
        <f t="shared" si="76"/>
        <v>0</v>
      </c>
      <c r="R1553" s="335" t="str">
        <f>VLOOKUP(F1553,'3-Productie normen'!A:P,16,FALSE)</f>
        <v>S</v>
      </c>
      <c r="S1553" s="335"/>
      <c r="U1553" s="336">
        <f t="shared" si="77"/>
        <v>5000</v>
      </c>
      <c r="V1553" s="2"/>
    </row>
    <row r="1554" spans="1:22" ht="14.1" customHeight="1">
      <c r="A1554" s="75">
        <v>1554</v>
      </c>
      <c r="B1554" s="72" t="s">
        <v>48</v>
      </c>
      <c r="C1554" s="539" t="s">
        <v>136</v>
      </c>
      <c r="D1554" s="415" t="s">
        <v>1965</v>
      </c>
      <c r="E1554" s="72" t="s">
        <v>1964</v>
      </c>
      <c r="F1554" s="72" t="s">
        <v>106</v>
      </c>
      <c r="G1554" s="72" t="s">
        <v>208</v>
      </c>
      <c r="H1554" s="482" t="s">
        <v>188</v>
      </c>
      <c r="I1554" s="537">
        <v>8.11</v>
      </c>
      <c r="J1554" s="526"/>
      <c r="K1554" s="333">
        <f t="shared" si="75"/>
        <v>400</v>
      </c>
      <c r="L1554" s="534">
        <v>200</v>
      </c>
      <c r="M1554" s="534">
        <v>200</v>
      </c>
      <c r="N1554" s="247" t="e">
        <f>IF(L1554="nio",0,IF(L1554&gt;0,L1554*I1554/P1554,0))*VLOOKUP(B1554,'2-Kosten per locatie'!$A$14:$C$31,3,FALSE)</f>
        <v>#DIV/0!</v>
      </c>
      <c r="O1554" s="247" t="e">
        <f>IF(M1554&gt;0,M1554*I1554/Q1554,0)*VLOOKUP(B1554,'2-Kosten per locatie'!$A$14:$C$31,3,FALSE)</f>
        <v>#DIV/0!</v>
      </c>
      <c r="P1554" s="334">
        <f>IF(L1554="nio",0,IF(L1554&gt;0,VLOOKUP(F1554,'3-Productie normen'!A:O,VLOOKUP(L1554,'3-Productie normen'!$B$38:$C$48,2,FALSE),FALSE)))</f>
        <v>0</v>
      </c>
      <c r="Q1554" s="334">
        <f t="shared" si="76"/>
        <v>0</v>
      </c>
      <c r="R1554" s="335" t="str">
        <f>VLOOKUP(F1554,'3-Productie normen'!A:P,16,FALSE)</f>
        <v>S</v>
      </c>
      <c r="S1554" s="335"/>
      <c r="U1554" s="336">
        <f t="shared" si="77"/>
        <v>3244</v>
      </c>
      <c r="V1554" s="2"/>
    </row>
    <row r="1555" spans="1:22" ht="14.1" customHeight="1">
      <c r="A1555" s="75">
        <v>1555</v>
      </c>
      <c r="B1555" s="72" t="s">
        <v>48</v>
      </c>
      <c r="C1555" s="539" t="s">
        <v>136</v>
      </c>
      <c r="D1555" s="415" t="s">
        <v>1966</v>
      </c>
      <c r="E1555" s="72" t="s">
        <v>1967</v>
      </c>
      <c r="F1555" s="72" t="s">
        <v>106</v>
      </c>
      <c r="G1555" s="72" t="s">
        <v>208</v>
      </c>
      <c r="H1555" s="482" t="s">
        <v>188</v>
      </c>
      <c r="I1555" s="537">
        <v>2.17</v>
      </c>
      <c r="J1555" s="526"/>
      <c r="K1555" s="333">
        <f t="shared" si="75"/>
        <v>400</v>
      </c>
      <c r="L1555" s="534">
        <v>200</v>
      </c>
      <c r="M1555" s="534">
        <v>200</v>
      </c>
      <c r="N1555" s="247" t="e">
        <f>IF(L1555="nio",0,IF(L1555&gt;0,L1555*I1555/P1555,0))*VLOOKUP(B1555,'2-Kosten per locatie'!$A$14:$C$31,3,FALSE)</f>
        <v>#DIV/0!</v>
      </c>
      <c r="O1555" s="247" t="e">
        <f>IF(M1555&gt;0,M1555*I1555/Q1555,0)*VLOOKUP(B1555,'2-Kosten per locatie'!$A$14:$C$31,3,FALSE)</f>
        <v>#DIV/0!</v>
      </c>
      <c r="P1555" s="334">
        <f>IF(L1555="nio",0,IF(L1555&gt;0,VLOOKUP(F1555,'3-Productie normen'!A:O,VLOOKUP(L1555,'3-Productie normen'!$B$38:$C$48,2,FALSE),FALSE)))</f>
        <v>0</v>
      </c>
      <c r="Q1555" s="334">
        <f t="shared" si="76"/>
        <v>0</v>
      </c>
      <c r="R1555" s="335" t="str">
        <f>VLOOKUP(F1555,'3-Productie normen'!A:P,16,FALSE)</f>
        <v>S</v>
      </c>
      <c r="S1555" s="335"/>
      <c r="U1555" s="336">
        <f t="shared" si="77"/>
        <v>868</v>
      </c>
      <c r="V1555" s="2"/>
    </row>
    <row r="1556" spans="1:22" ht="14.1" customHeight="1">
      <c r="A1556" s="75">
        <v>1556</v>
      </c>
      <c r="B1556" s="72" t="s">
        <v>48</v>
      </c>
      <c r="C1556" s="539" t="s">
        <v>136</v>
      </c>
      <c r="D1556" s="415" t="s">
        <v>1968</v>
      </c>
      <c r="E1556" s="72" t="s">
        <v>633</v>
      </c>
      <c r="F1556" s="72" t="s">
        <v>97</v>
      </c>
      <c r="G1556" s="72" t="s">
        <v>139</v>
      </c>
      <c r="H1556" s="482" t="s">
        <v>139</v>
      </c>
      <c r="I1556" s="537">
        <v>23.4</v>
      </c>
      <c r="J1556" s="526"/>
      <c r="K1556" s="333">
        <f t="shared" si="75"/>
        <v>200</v>
      </c>
      <c r="L1556" s="534">
        <v>200</v>
      </c>
      <c r="M1556" s="540"/>
      <c r="N1556" s="247" t="e">
        <f>IF(L1556="nio",0,IF(L1556&gt;0,L1556*I1556/P1556,0))*VLOOKUP(B1556,'2-Kosten per locatie'!$A$14:$C$31,3,FALSE)</f>
        <v>#DIV/0!</v>
      </c>
      <c r="O1556" s="247">
        <f>IF(M1556&gt;0,M1556*I1556/Q1556,0)*VLOOKUP(B1556,'2-Kosten per locatie'!$A$14:$C$31,3,FALSE)</f>
        <v>0</v>
      </c>
      <c r="P1556" s="334">
        <f>IF(L1556="nio",0,IF(L1556&gt;0,VLOOKUP(F1556,'3-Productie normen'!A:O,VLOOKUP(L1556,'3-Productie normen'!$B$38:$C$48,2,FALSE),FALSE)))</f>
        <v>0</v>
      </c>
      <c r="Q1556" s="334">
        <f t="shared" si="76"/>
        <v>0</v>
      </c>
      <c r="R1556" s="335" t="str">
        <f>VLOOKUP(F1556,'3-Productie normen'!A:P,16,FALSE)</f>
        <v>V</v>
      </c>
      <c r="S1556" s="335"/>
      <c r="U1556" s="336">
        <f t="shared" si="77"/>
        <v>4680</v>
      </c>
      <c r="V1556" s="2"/>
    </row>
    <row r="1557" spans="1:22" ht="14.1" customHeight="1">
      <c r="A1557" s="75">
        <v>1557</v>
      </c>
      <c r="B1557" s="72" t="s">
        <v>48</v>
      </c>
      <c r="C1557" s="539" t="s">
        <v>136</v>
      </c>
      <c r="D1557" s="415" t="s">
        <v>1969</v>
      </c>
      <c r="E1557" s="72" t="s">
        <v>1970</v>
      </c>
      <c r="F1557" s="72" t="s">
        <v>106</v>
      </c>
      <c r="G1557" s="72" t="s">
        <v>208</v>
      </c>
      <c r="H1557" s="482" t="s">
        <v>188</v>
      </c>
      <c r="I1557" s="537">
        <v>12.29</v>
      </c>
      <c r="J1557" s="526"/>
      <c r="K1557" s="333">
        <f t="shared" si="75"/>
        <v>400</v>
      </c>
      <c r="L1557" s="534">
        <v>200</v>
      </c>
      <c r="M1557" s="540">
        <v>200</v>
      </c>
      <c r="N1557" s="247" t="e">
        <f>IF(L1557="nio",0,IF(L1557&gt;0,L1557*I1557/P1557,0))*VLOOKUP(B1557,'2-Kosten per locatie'!$A$14:$C$31,3,FALSE)</f>
        <v>#DIV/0!</v>
      </c>
      <c r="O1557" s="247" t="e">
        <f>IF(M1557&gt;0,M1557*I1557/Q1557,0)*VLOOKUP(B1557,'2-Kosten per locatie'!$A$14:$C$31,3,FALSE)</f>
        <v>#DIV/0!</v>
      </c>
      <c r="P1557" s="334">
        <f>IF(L1557="nio",0,IF(L1557&gt;0,VLOOKUP(F1557,'3-Productie normen'!A:O,VLOOKUP(L1557,'3-Productie normen'!$B$38:$C$48,2,FALSE),FALSE)))</f>
        <v>0</v>
      </c>
      <c r="Q1557" s="334">
        <f t="shared" si="76"/>
        <v>0</v>
      </c>
      <c r="R1557" s="335" t="str">
        <f>VLOOKUP(F1557,'3-Productie normen'!A:P,16,FALSE)</f>
        <v>S</v>
      </c>
      <c r="S1557" s="335"/>
      <c r="U1557" s="336">
        <f t="shared" si="77"/>
        <v>4916</v>
      </c>
      <c r="V1557" s="2"/>
    </row>
    <row r="1558" spans="1:22" ht="14.1" customHeight="1">
      <c r="A1558" s="75">
        <v>1558</v>
      </c>
      <c r="B1558" s="72" t="s">
        <v>48</v>
      </c>
      <c r="C1558" s="539" t="s">
        <v>136</v>
      </c>
      <c r="D1558" s="415" t="s">
        <v>1971</v>
      </c>
      <c r="E1558" s="72" t="s">
        <v>1972</v>
      </c>
      <c r="F1558" s="300" t="s">
        <v>103</v>
      </c>
      <c r="G1558" s="72" t="s">
        <v>1973</v>
      </c>
      <c r="H1558" s="482" t="s">
        <v>517</v>
      </c>
      <c r="I1558" s="537">
        <v>121.3</v>
      </c>
      <c r="J1558" s="526"/>
      <c r="K1558" s="333">
        <f t="shared" si="75"/>
        <v>200</v>
      </c>
      <c r="L1558" s="534">
        <v>200</v>
      </c>
      <c r="M1558" s="540"/>
      <c r="N1558" s="247" t="e">
        <f>IF(L1558="nio",0,IF(L1558&gt;0,L1558*I1558/P1558,0))*VLOOKUP(B1558,'2-Kosten per locatie'!$A$14:$C$31,3,FALSE)</f>
        <v>#DIV/0!</v>
      </c>
      <c r="O1558" s="247">
        <f>IF(M1558&gt;0,M1558*I1558/Q1558,0)*VLOOKUP(B1558,'2-Kosten per locatie'!$A$14:$C$31,3,FALSE)</f>
        <v>0</v>
      </c>
      <c r="P1558" s="334">
        <f>IF(L1558="nio",0,IF(L1558&gt;0,VLOOKUP(F1558,'3-Productie normen'!A:O,VLOOKUP(L1558,'3-Productie normen'!$B$38:$C$48,2,FALSE),FALSE)))</f>
        <v>0</v>
      </c>
      <c r="Q1558" s="334">
        <f t="shared" si="76"/>
        <v>0</v>
      </c>
      <c r="R1558" s="335" t="str">
        <f>VLOOKUP(F1558,'3-Productie normen'!A:P,16,FALSE)</f>
        <v>L</v>
      </c>
      <c r="S1558" s="335"/>
      <c r="U1558" s="336">
        <f t="shared" si="77"/>
        <v>24260</v>
      </c>
      <c r="V1558" s="2"/>
    </row>
    <row r="1559" spans="1:22" ht="14.1" customHeight="1">
      <c r="A1559" s="75">
        <v>1559</v>
      </c>
      <c r="B1559" s="72" t="s">
        <v>48</v>
      </c>
      <c r="C1559" s="539" t="s">
        <v>136</v>
      </c>
      <c r="D1559" s="415" t="s">
        <v>1974</v>
      </c>
      <c r="E1559" s="72" t="s">
        <v>1975</v>
      </c>
      <c r="F1559" s="300" t="s">
        <v>103</v>
      </c>
      <c r="G1559" s="72" t="s">
        <v>1973</v>
      </c>
      <c r="H1559" s="482" t="s">
        <v>517</v>
      </c>
      <c r="I1559" s="537">
        <v>124.03</v>
      </c>
      <c r="J1559" s="526"/>
      <c r="K1559" s="333">
        <f t="shared" si="75"/>
        <v>200</v>
      </c>
      <c r="L1559" s="534">
        <v>200</v>
      </c>
      <c r="M1559" s="540"/>
      <c r="N1559" s="247" t="e">
        <f>IF(L1559="nio",0,IF(L1559&gt;0,L1559*I1559/P1559,0))*VLOOKUP(B1559,'2-Kosten per locatie'!$A$14:$C$31,3,FALSE)</f>
        <v>#DIV/0!</v>
      </c>
      <c r="O1559" s="247">
        <f>IF(M1559&gt;0,M1559*I1559/Q1559,0)*VLOOKUP(B1559,'2-Kosten per locatie'!$A$14:$C$31,3,FALSE)</f>
        <v>0</v>
      </c>
      <c r="P1559" s="334">
        <f>IF(L1559="nio",0,IF(L1559&gt;0,VLOOKUP(F1559,'3-Productie normen'!A:O,VLOOKUP(L1559,'3-Productie normen'!$B$38:$C$48,2,FALSE),FALSE)))</f>
        <v>0</v>
      </c>
      <c r="Q1559" s="334">
        <f t="shared" si="76"/>
        <v>0</v>
      </c>
      <c r="R1559" s="335" t="str">
        <f>VLOOKUP(F1559,'3-Productie normen'!A:P,16,FALSE)</f>
        <v>L</v>
      </c>
      <c r="S1559" s="335"/>
      <c r="U1559" s="336">
        <f t="shared" si="77"/>
        <v>24806</v>
      </c>
      <c r="V1559" s="2"/>
    </row>
    <row r="1560" spans="1:22" ht="14.1" customHeight="1">
      <c r="A1560" s="75">
        <v>1560</v>
      </c>
      <c r="B1560" s="72" t="s">
        <v>48</v>
      </c>
      <c r="C1560" s="539" t="s">
        <v>136</v>
      </c>
      <c r="D1560" s="415" t="s">
        <v>1976</v>
      </c>
      <c r="E1560" s="72" t="s">
        <v>1977</v>
      </c>
      <c r="F1560" s="300" t="s">
        <v>103</v>
      </c>
      <c r="G1560" s="72" t="s">
        <v>1973</v>
      </c>
      <c r="H1560" s="482" t="s">
        <v>517</v>
      </c>
      <c r="I1560" s="537">
        <v>123.72</v>
      </c>
      <c r="J1560" s="526"/>
      <c r="K1560" s="333">
        <f t="shared" si="75"/>
        <v>200</v>
      </c>
      <c r="L1560" s="534">
        <v>200</v>
      </c>
      <c r="M1560" s="534"/>
      <c r="N1560" s="247" t="e">
        <f>IF(L1560="nio",0,IF(L1560&gt;0,L1560*I1560/P1560,0))*VLOOKUP(B1560,'2-Kosten per locatie'!$A$14:$C$31,3,FALSE)</f>
        <v>#DIV/0!</v>
      </c>
      <c r="O1560" s="247">
        <f>IF(M1560&gt;0,M1560*I1560/Q1560,0)*VLOOKUP(B1560,'2-Kosten per locatie'!$A$14:$C$31,3,FALSE)</f>
        <v>0</v>
      </c>
      <c r="P1560" s="334">
        <f>IF(L1560="nio",0,IF(L1560&gt;0,VLOOKUP(F1560,'3-Productie normen'!A:O,VLOOKUP(L1560,'3-Productie normen'!$B$38:$C$48,2,FALSE),FALSE)))</f>
        <v>0</v>
      </c>
      <c r="Q1560" s="334">
        <f t="shared" si="76"/>
        <v>0</v>
      </c>
      <c r="R1560" s="335" t="str">
        <f>VLOOKUP(F1560,'3-Productie normen'!A:P,16,FALSE)</f>
        <v>L</v>
      </c>
      <c r="S1560" s="335"/>
      <c r="U1560" s="336">
        <f t="shared" si="77"/>
        <v>24744</v>
      </c>
      <c r="V1560" s="2"/>
    </row>
    <row r="1561" spans="1:22" ht="14.1" customHeight="1">
      <c r="A1561" s="75">
        <v>1561</v>
      </c>
      <c r="B1561" s="72" t="s">
        <v>48</v>
      </c>
      <c r="C1561" s="539" t="s">
        <v>136</v>
      </c>
      <c r="D1561" s="415" t="s">
        <v>1978</v>
      </c>
      <c r="E1561" s="72" t="s">
        <v>1237</v>
      </c>
      <c r="F1561" s="72" t="s">
        <v>108</v>
      </c>
      <c r="G1561" s="72" t="s">
        <v>139</v>
      </c>
      <c r="H1561" s="482" t="s">
        <v>139</v>
      </c>
      <c r="I1561" s="537">
        <v>6.01</v>
      </c>
      <c r="J1561" s="526"/>
      <c r="K1561" s="333">
        <f t="shared" si="75"/>
        <v>200</v>
      </c>
      <c r="L1561" s="534">
        <v>200</v>
      </c>
      <c r="M1561" s="540"/>
      <c r="N1561" s="247" t="e">
        <f>IF(L1561="nio",0,IF(L1561&gt;0,L1561*I1561/P1561,0))*VLOOKUP(B1561,'2-Kosten per locatie'!$A$14:$C$31,3,FALSE)</f>
        <v>#DIV/0!</v>
      </c>
      <c r="O1561" s="247">
        <f>IF(M1561&gt;0,M1561*I1561/Q1561,0)*VLOOKUP(B1561,'2-Kosten per locatie'!$A$14:$C$31,3,FALSE)</f>
        <v>0</v>
      </c>
      <c r="P1561" s="334">
        <f>IF(L1561="nio",0,IF(L1561&gt;0,VLOOKUP(F1561,'3-Productie normen'!A:O,VLOOKUP(L1561,'3-Productie normen'!$B$38:$C$48,2,FALSE),FALSE)))</f>
        <v>0</v>
      </c>
      <c r="Q1561" s="334">
        <f t="shared" si="76"/>
        <v>0</v>
      </c>
      <c r="R1561" s="335" t="str">
        <f>VLOOKUP(F1561,'3-Productie normen'!A:P,16,FALSE)</f>
        <v>V</v>
      </c>
      <c r="S1561" s="335"/>
      <c r="U1561" s="336">
        <f t="shared" si="77"/>
        <v>1202</v>
      </c>
      <c r="V1561" s="2"/>
    </row>
    <row r="1562" spans="1:22" ht="14.1" customHeight="1">
      <c r="A1562" s="75">
        <v>1562</v>
      </c>
      <c r="B1562" s="72" t="s">
        <v>48</v>
      </c>
      <c r="C1562" s="539" t="s">
        <v>136</v>
      </c>
      <c r="D1562" s="415" t="s">
        <v>1979</v>
      </c>
      <c r="E1562" s="72" t="s">
        <v>1980</v>
      </c>
      <c r="F1562" s="72" t="s">
        <v>97</v>
      </c>
      <c r="G1562" s="72" t="s">
        <v>139</v>
      </c>
      <c r="H1562" s="482" t="s">
        <v>139</v>
      </c>
      <c r="I1562" s="537">
        <v>3.43</v>
      </c>
      <c r="J1562" s="526"/>
      <c r="K1562" s="333">
        <f t="shared" si="75"/>
        <v>200</v>
      </c>
      <c r="L1562" s="534">
        <v>200</v>
      </c>
      <c r="M1562" s="540"/>
      <c r="N1562" s="247" t="e">
        <f>IF(L1562="nio",0,IF(L1562&gt;0,L1562*I1562/P1562,0))*VLOOKUP(B1562,'2-Kosten per locatie'!$A$14:$C$31,3,FALSE)</f>
        <v>#DIV/0!</v>
      </c>
      <c r="O1562" s="247">
        <f>IF(M1562&gt;0,M1562*I1562/Q1562,0)*VLOOKUP(B1562,'2-Kosten per locatie'!$A$14:$C$31,3,FALSE)</f>
        <v>0</v>
      </c>
      <c r="P1562" s="334">
        <f>IF(L1562="nio",0,IF(L1562&gt;0,VLOOKUP(F1562,'3-Productie normen'!A:O,VLOOKUP(L1562,'3-Productie normen'!$B$38:$C$48,2,FALSE),FALSE)))</f>
        <v>0</v>
      </c>
      <c r="Q1562" s="334">
        <f t="shared" si="76"/>
        <v>0</v>
      </c>
      <c r="R1562" s="335" t="str">
        <f>VLOOKUP(F1562,'3-Productie normen'!A:P,16,FALSE)</f>
        <v>V</v>
      </c>
      <c r="S1562" s="335"/>
      <c r="U1562" s="336">
        <f t="shared" si="77"/>
        <v>686</v>
      </c>
      <c r="V1562" s="2"/>
    </row>
    <row r="1563" spans="1:22" ht="14.1" customHeight="1">
      <c r="A1563" s="75">
        <v>1563</v>
      </c>
      <c r="B1563" s="72" t="s">
        <v>48</v>
      </c>
      <c r="C1563" s="539" t="s">
        <v>136</v>
      </c>
      <c r="D1563" s="415" t="s">
        <v>1981</v>
      </c>
      <c r="E1563" s="72" t="s">
        <v>1982</v>
      </c>
      <c r="F1563" s="72" t="s">
        <v>97</v>
      </c>
      <c r="G1563" s="72" t="s">
        <v>139</v>
      </c>
      <c r="H1563" s="482" t="s">
        <v>139</v>
      </c>
      <c r="I1563" s="537">
        <v>6.51</v>
      </c>
      <c r="J1563" s="526"/>
      <c r="K1563" s="333">
        <f t="shared" si="75"/>
        <v>200</v>
      </c>
      <c r="L1563" s="534">
        <v>200</v>
      </c>
      <c r="M1563" s="540"/>
      <c r="N1563" s="247" t="e">
        <f>IF(L1563="nio",0,IF(L1563&gt;0,L1563*I1563/P1563,0))*VLOOKUP(B1563,'2-Kosten per locatie'!$A$14:$C$31,3,FALSE)</f>
        <v>#DIV/0!</v>
      </c>
      <c r="O1563" s="247">
        <f>IF(M1563&gt;0,M1563*I1563/Q1563,0)*VLOOKUP(B1563,'2-Kosten per locatie'!$A$14:$C$31,3,FALSE)</f>
        <v>0</v>
      </c>
      <c r="P1563" s="334">
        <f>IF(L1563="nio",0,IF(L1563&gt;0,VLOOKUP(F1563,'3-Productie normen'!A:O,VLOOKUP(L1563,'3-Productie normen'!$B$38:$C$48,2,FALSE),FALSE)))</f>
        <v>0</v>
      </c>
      <c r="Q1563" s="334">
        <f t="shared" si="76"/>
        <v>0</v>
      </c>
      <c r="R1563" s="335" t="str">
        <f>VLOOKUP(F1563,'3-Productie normen'!A:P,16,FALSE)</f>
        <v>V</v>
      </c>
      <c r="S1563" s="335"/>
      <c r="U1563" s="336">
        <f t="shared" si="77"/>
        <v>1302</v>
      </c>
      <c r="V1563" s="2"/>
    </row>
    <row r="1564" spans="1:22" ht="14.1" customHeight="1">
      <c r="A1564" s="75">
        <v>1564</v>
      </c>
      <c r="B1564" s="72" t="s">
        <v>48</v>
      </c>
      <c r="C1564" s="539" t="s">
        <v>136</v>
      </c>
      <c r="D1564" s="415" t="s">
        <v>1983</v>
      </c>
      <c r="E1564" s="72" t="s">
        <v>639</v>
      </c>
      <c r="F1564" s="300" t="s">
        <v>111</v>
      </c>
      <c r="G1564" s="72" t="s">
        <v>139</v>
      </c>
      <c r="H1564" s="482" t="s">
        <v>139</v>
      </c>
      <c r="I1564" s="537">
        <v>8.27</v>
      </c>
      <c r="J1564" s="526"/>
      <c r="K1564" s="333">
        <f t="shared" si="75"/>
        <v>0</v>
      </c>
      <c r="L1564" s="534" t="s">
        <v>148</v>
      </c>
      <c r="M1564" s="540"/>
      <c r="N1564" s="247">
        <f>IF(L1564="nio",0,IF(L1564&gt;0,L1564*I1564/P1564,0))*VLOOKUP(B1564,'2-Kosten per locatie'!$A$14:$C$31,3,FALSE)</f>
        <v>0</v>
      </c>
      <c r="O1564" s="247">
        <f>IF(M1564&gt;0,M1564*I1564/Q1564,0)*VLOOKUP(B1564,'2-Kosten per locatie'!$A$14:$C$31,3,FALSE)</f>
        <v>0</v>
      </c>
      <c r="P1564" s="334">
        <f>IF(L1564="nio",0,IF(L1564&gt;0,VLOOKUP(F1564,'3-Productie normen'!A:O,VLOOKUP(L1564,'3-Productie normen'!$B$38:$C$48,2,FALSE),FALSE)))</f>
        <v>0</v>
      </c>
      <c r="Q1564" s="334">
        <f t="shared" si="76"/>
        <v>0</v>
      </c>
      <c r="R1564" s="335" t="str">
        <f>VLOOKUP(F1564,'3-Productie normen'!A:P,16,FALSE)</f>
        <v>nvt</v>
      </c>
      <c r="S1564" s="335"/>
      <c r="U1564" s="336">
        <f t="shared" si="77"/>
        <v>0</v>
      </c>
      <c r="V1564" s="2"/>
    </row>
    <row r="1565" spans="1:22" ht="14.1" customHeight="1">
      <c r="A1565" s="75">
        <v>1565</v>
      </c>
      <c r="B1565" s="72" t="s">
        <v>48</v>
      </c>
      <c r="C1565" s="539" t="s">
        <v>136</v>
      </c>
      <c r="D1565" s="415" t="s">
        <v>1984</v>
      </c>
      <c r="E1565" s="72" t="s">
        <v>1985</v>
      </c>
      <c r="F1565" s="300" t="s">
        <v>103</v>
      </c>
      <c r="G1565" s="72" t="s">
        <v>139</v>
      </c>
      <c r="H1565" s="482" t="s">
        <v>139</v>
      </c>
      <c r="I1565" s="537">
        <v>58.33</v>
      </c>
      <c r="J1565" s="526"/>
      <c r="K1565" s="333">
        <f t="shared" si="75"/>
        <v>200</v>
      </c>
      <c r="L1565" s="534">
        <v>200</v>
      </c>
      <c r="M1565" s="540"/>
      <c r="N1565" s="247" t="e">
        <f>IF(L1565="nio",0,IF(L1565&gt;0,L1565*I1565/P1565,0))*VLOOKUP(B1565,'2-Kosten per locatie'!$A$14:$C$31,3,FALSE)</f>
        <v>#DIV/0!</v>
      </c>
      <c r="O1565" s="247">
        <f>IF(M1565&gt;0,M1565*I1565/Q1565,0)*VLOOKUP(B1565,'2-Kosten per locatie'!$A$14:$C$31,3,FALSE)</f>
        <v>0</v>
      </c>
      <c r="P1565" s="334">
        <f>IF(L1565="nio",0,IF(L1565&gt;0,VLOOKUP(F1565,'3-Productie normen'!A:O,VLOOKUP(L1565,'3-Productie normen'!$B$38:$C$48,2,FALSE),FALSE)))</f>
        <v>0</v>
      </c>
      <c r="Q1565" s="334">
        <f t="shared" si="76"/>
        <v>0</v>
      </c>
      <c r="R1565" s="335" t="str">
        <f>VLOOKUP(F1565,'3-Productie normen'!A:P,16,FALSE)</f>
        <v>L</v>
      </c>
      <c r="S1565" s="335"/>
      <c r="U1565" s="336">
        <f t="shared" si="77"/>
        <v>11666</v>
      </c>
      <c r="V1565" s="2"/>
    </row>
    <row r="1566" spans="1:22" ht="14.1" customHeight="1">
      <c r="A1566" s="75">
        <v>1566</v>
      </c>
      <c r="B1566" s="72" t="s">
        <v>48</v>
      </c>
      <c r="C1566" s="539" t="s">
        <v>136</v>
      </c>
      <c r="D1566" s="415" t="s">
        <v>1986</v>
      </c>
      <c r="E1566" s="72" t="s">
        <v>1987</v>
      </c>
      <c r="F1566" s="72" t="s">
        <v>95</v>
      </c>
      <c r="G1566" s="72" t="s">
        <v>205</v>
      </c>
      <c r="H1566" s="482" t="s">
        <v>197</v>
      </c>
      <c r="I1566" s="537">
        <v>48.16</v>
      </c>
      <c r="J1566" s="526"/>
      <c r="K1566" s="333">
        <f t="shared" si="75"/>
        <v>200</v>
      </c>
      <c r="L1566" s="534">
        <v>200</v>
      </c>
      <c r="M1566" s="534"/>
      <c r="N1566" s="247" t="e">
        <f>IF(L1566="nio",0,IF(L1566&gt;0,L1566*I1566/P1566,0))*VLOOKUP(B1566,'2-Kosten per locatie'!$A$14:$C$31,3,FALSE)</f>
        <v>#DIV/0!</v>
      </c>
      <c r="O1566" s="247">
        <f>IF(M1566&gt;0,M1566*I1566/Q1566,0)*VLOOKUP(B1566,'2-Kosten per locatie'!$A$14:$C$31,3,FALSE)</f>
        <v>0</v>
      </c>
      <c r="P1566" s="334">
        <f>IF(L1566="nio",0,IF(L1566&gt;0,VLOOKUP(F1566,'3-Productie normen'!A:O,VLOOKUP(L1566,'3-Productie normen'!$B$38:$C$48,2,FALSE),FALSE)))</f>
        <v>0</v>
      </c>
      <c r="Q1566" s="334">
        <f t="shared" si="76"/>
        <v>0</v>
      </c>
      <c r="R1566" s="335" t="str">
        <f>VLOOKUP(F1566,'3-Productie normen'!A:P,16,FALSE)</f>
        <v>V</v>
      </c>
      <c r="S1566" s="335"/>
      <c r="U1566" s="336">
        <f t="shared" si="77"/>
        <v>9632</v>
      </c>
      <c r="V1566" s="2"/>
    </row>
    <row r="1567" spans="1:22" ht="14.1" customHeight="1">
      <c r="A1567" s="75">
        <v>1567</v>
      </c>
      <c r="B1567" s="72" t="s">
        <v>48</v>
      </c>
      <c r="C1567" s="539" t="s">
        <v>136</v>
      </c>
      <c r="D1567" s="415" t="s">
        <v>1988</v>
      </c>
      <c r="E1567" s="72" t="s">
        <v>108</v>
      </c>
      <c r="F1567" s="72" t="s">
        <v>108</v>
      </c>
      <c r="G1567" s="72" t="s">
        <v>1989</v>
      </c>
      <c r="H1567" s="482" t="s">
        <v>197</v>
      </c>
      <c r="I1567" s="537">
        <v>27.94</v>
      </c>
      <c r="J1567" s="526"/>
      <c r="K1567" s="333">
        <f t="shared" si="75"/>
        <v>200</v>
      </c>
      <c r="L1567" s="534">
        <v>200</v>
      </c>
      <c r="M1567" s="540"/>
      <c r="N1567" s="247" t="e">
        <f>IF(L1567="nio",0,IF(L1567&gt;0,L1567*I1567/P1567,0))*VLOOKUP(B1567,'2-Kosten per locatie'!$A$14:$C$31,3,FALSE)</f>
        <v>#DIV/0!</v>
      </c>
      <c r="O1567" s="247">
        <f>IF(M1567&gt;0,M1567*I1567/Q1567,0)*VLOOKUP(B1567,'2-Kosten per locatie'!$A$14:$C$31,3,FALSE)</f>
        <v>0</v>
      </c>
      <c r="P1567" s="334">
        <f>IF(L1567="nio",0,IF(L1567&gt;0,VLOOKUP(F1567,'3-Productie normen'!A:O,VLOOKUP(L1567,'3-Productie normen'!$B$38:$C$48,2,FALSE),FALSE)))</f>
        <v>0</v>
      </c>
      <c r="Q1567" s="334">
        <f t="shared" si="76"/>
        <v>0</v>
      </c>
      <c r="R1567" s="335" t="str">
        <f>VLOOKUP(F1567,'3-Productie normen'!A:P,16,FALSE)</f>
        <v>V</v>
      </c>
      <c r="S1567" s="335"/>
      <c r="U1567" s="336">
        <f t="shared" si="77"/>
        <v>5588</v>
      </c>
      <c r="V1567" s="2"/>
    </row>
    <row r="1568" spans="1:22" ht="14.1" customHeight="1">
      <c r="A1568" s="75">
        <v>1568</v>
      </c>
      <c r="B1568" s="72" t="s">
        <v>48</v>
      </c>
      <c r="C1568" s="539" t="s">
        <v>136</v>
      </c>
      <c r="D1568" s="415" t="s">
        <v>1990</v>
      </c>
      <c r="E1568" s="72" t="s">
        <v>1991</v>
      </c>
      <c r="F1568" s="300" t="s">
        <v>111</v>
      </c>
      <c r="G1568" s="72" t="s">
        <v>205</v>
      </c>
      <c r="H1568" s="482" t="s">
        <v>197</v>
      </c>
      <c r="I1568" s="537">
        <v>10.92</v>
      </c>
      <c r="J1568" s="526"/>
      <c r="K1568" s="333">
        <f t="shared" si="75"/>
        <v>0</v>
      </c>
      <c r="L1568" s="534" t="s">
        <v>148</v>
      </c>
      <c r="M1568" s="540"/>
      <c r="N1568" s="247">
        <f>IF(L1568="nio",0,IF(L1568&gt;0,L1568*I1568/P1568,0))*VLOOKUP(B1568,'2-Kosten per locatie'!$A$14:$C$31,3,FALSE)</f>
        <v>0</v>
      </c>
      <c r="O1568" s="247">
        <f>IF(M1568&gt;0,M1568*I1568/Q1568,0)*VLOOKUP(B1568,'2-Kosten per locatie'!$A$14:$C$31,3,FALSE)</f>
        <v>0</v>
      </c>
      <c r="P1568" s="334">
        <f>IF(L1568="nio",0,IF(L1568&gt;0,VLOOKUP(F1568,'3-Productie normen'!A:O,VLOOKUP(L1568,'3-Productie normen'!$B$38:$C$48,2,FALSE),FALSE)))</f>
        <v>0</v>
      </c>
      <c r="Q1568" s="334">
        <f t="shared" si="76"/>
        <v>0</v>
      </c>
      <c r="R1568" s="335" t="str">
        <f>VLOOKUP(F1568,'3-Productie normen'!A:P,16,FALSE)</f>
        <v>nvt</v>
      </c>
      <c r="S1568" s="335"/>
      <c r="U1568" s="336">
        <f t="shared" si="77"/>
        <v>0</v>
      </c>
      <c r="V1568" s="2"/>
    </row>
    <row r="1569" spans="1:22" ht="14.1" customHeight="1">
      <c r="A1569" s="75">
        <v>1569</v>
      </c>
      <c r="B1569" s="72" t="s">
        <v>48</v>
      </c>
      <c r="C1569" s="539" t="s">
        <v>136</v>
      </c>
      <c r="D1569" s="415" t="s">
        <v>1992</v>
      </c>
      <c r="E1569" s="72" t="s">
        <v>1991</v>
      </c>
      <c r="F1569" s="300" t="s">
        <v>111</v>
      </c>
      <c r="G1569" s="72" t="s">
        <v>205</v>
      </c>
      <c r="H1569" s="482" t="s">
        <v>197</v>
      </c>
      <c r="I1569" s="537">
        <v>13.95</v>
      </c>
      <c r="J1569" s="526"/>
      <c r="K1569" s="333">
        <f t="shared" si="75"/>
        <v>0</v>
      </c>
      <c r="L1569" s="534" t="s">
        <v>148</v>
      </c>
      <c r="M1569" s="534"/>
      <c r="N1569" s="247">
        <f>IF(L1569="nio",0,IF(L1569&gt;0,L1569*I1569/P1569,0))*VLOOKUP(B1569,'2-Kosten per locatie'!$A$14:$C$31,3,FALSE)</f>
        <v>0</v>
      </c>
      <c r="O1569" s="247">
        <f>IF(M1569&gt;0,M1569*I1569/Q1569,0)*VLOOKUP(B1569,'2-Kosten per locatie'!$A$14:$C$31,3,FALSE)</f>
        <v>0</v>
      </c>
      <c r="P1569" s="334">
        <f>IF(L1569="nio",0,IF(L1569&gt;0,VLOOKUP(F1569,'3-Productie normen'!A:O,VLOOKUP(L1569,'3-Productie normen'!$B$38:$C$48,2,FALSE),FALSE)))</f>
        <v>0</v>
      </c>
      <c r="Q1569" s="334">
        <f t="shared" si="76"/>
        <v>0</v>
      </c>
      <c r="R1569" s="335" t="str">
        <f>VLOOKUP(F1569,'3-Productie normen'!A:P,16,FALSE)</f>
        <v>nvt</v>
      </c>
      <c r="S1569" s="335"/>
      <c r="U1569" s="336">
        <f t="shared" si="77"/>
        <v>0</v>
      </c>
      <c r="V1569" s="2"/>
    </row>
    <row r="1570" spans="1:22" ht="14.1" customHeight="1">
      <c r="A1570" s="75">
        <v>1570</v>
      </c>
      <c r="B1570" s="72" t="s">
        <v>48</v>
      </c>
      <c r="C1570" s="539" t="s">
        <v>136</v>
      </c>
      <c r="D1570" s="415" t="s">
        <v>1993</v>
      </c>
      <c r="E1570" s="72" t="s">
        <v>1991</v>
      </c>
      <c r="F1570" s="300" t="s">
        <v>111</v>
      </c>
      <c r="G1570" s="72" t="s">
        <v>205</v>
      </c>
      <c r="H1570" s="482" t="s">
        <v>197</v>
      </c>
      <c r="I1570" s="537">
        <v>41.82</v>
      </c>
      <c r="J1570" s="526"/>
      <c r="K1570" s="333">
        <f t="shared" si="75"/>
        <v>0</v>
      </c>
      <c r="L1570" s="534" t="s">
        <v>148</v>
      </c>
      <c r="M1570" s="534"/>
      <c r="N1570" s="247">
        <f>IF(L1570="nio",0,IF(L1570&gt;0,L1570*I1570/P1570,0))*VLOOKUP(B1570,'2-Kosten per locatie'!$A$14:$C$31,3,FALSE)</f>
        <v>0</v>
      </c>
      <c r="O1570" s="247">
        <f>IF(M1570&gt;0,M1570*I1570/Q1570,0)*VLOOKUP(B1570,'2-Kosten per locatie'!$A$14:$C$31,3,FALSE)</f>
        <v>0</v>
      </c>
      <c r="P1570" s="334">
        <f>IF(L1570="nio",0,IF(L1570&gt;0,VLOOKUP(F1570,'3-Productie normen'!A:O,VLOOKUP(L1570,'3-Productie normen'!$B$38:$C$48,2,FALSE),FALSE)))</f>
        <v>0</v>
      </c>
      <c r="Q1570" s="334">
        <f t="shared" si="76"/>
        <v>0</v>
      </c>
      <c r="R1570" s="335" t="str">
        <f>VLOOKUP(F1570,'3-Productie normen'!A:P,16,FALSE)</f>
        <v>nvt</v>
      </c>
      <c r="S1570" s="335"/>
      <c r="U1570" s="336">
        <f t="shared" si="77"/>
        <v>0</v>
      </c>
      <c r="V1570" s="2"/>
    </row>
    <row r="1571" spans="1:22" ht="14.1" customHeight="1">
      <c r="A1571" s="75">
        <v>1571</v>
      </c>
      <c r="B1571" s="72" t="s">
        <v>48</v>
      </c>
      <c r="C1571" s="539" t="s">
        <v>136</v>
      </c>
      <c r="D1571" s="415" t="s">
        <v>1994</v>
      </c>
      <c r="E1571" s="72" t="s">
        <v>1991</v>
      </c>
      <c r="F1571" s="300" t="s">
        <v>111</v>
      </c>
      <c r="G1571" s="72" t="s">
        <v>205</v>
      </c>
      <c r="H1571" s="482" t="s">
        <v>197</v>
      </c>
      <c r="I1571" s="537">
        <v>24.48</v>
      </c>
      <c r="J1571" s="526"/>
      <c r="K1571" s="333">
        <f t="shared" si="75"/>
        <v>0</v>
      </c>
      <c r="L1571" s="534" t="s">
        <v>148</v>
      </c>
      <c r="M1571" s="534"/>
      <c r="N1571" s="247">
        <f>IF(L1571="nio",0,IF(L1571&gt;0,L1571*I1571/P1571,0))*VLOOKUP(B1571,'2-Kosten per locatie'!$A$14:$C$31,3,FALSE)</f>
        <v>0</v>
      </c>
      <c r="O1571" s="247">
        <f>IF(M1571&gt;0,M1571*I1571/Q1571,0)*VLOOKUP(B1571,'2-Kosten per locatie'!$A$14:$C$31,3,FALSE)</f>
        <v>0</v>
      </c>
      <c r="P1571" s="334">
        <f>IF(L1571="nio",0,IF(L1571&gt;0,VLOOKUP(F1571,'3-Productie normen'!A:O,VLOOKUP(L1571,'3-Productie normen'!$B$38:$C$48,2,FALSE),FALSE)))</f>
        <v>0</v>
      </c>
      <c r="Q1571" s="334">
        <f t="shared" si="76"/>
        <v>0</v>
      </c>
      <c r="R1571" s="335" t="str">
        <f>VLOOKUP(F1571,'3-Productie normen'!A:P,16,FALSE)</f>
        <v>nvt</v>
      </c>
      <c r="S1571" s="335"/>
      <c r="U1571" s="336">
        <f t="shared" si="77"/>
        <v>0</v>
      </c>
      <c r="V1571" s="2"/>
    </row>
    <row r="1572" spans="1:22" ht="14.1" customHeight="1">
      <c r="A1572" s="75">
        <v>1572</v>
      </c>
      <c r="B1572" s="72" t="s">
        <v>48</v>
      </c>
      <c r="C1572" s="539" t="s">
        <v>136</v>
      </c>
      <c r="D1572" s="415" t="s">
        <v>1995</v>
      </c>
      <c r="E1572" s="72" t="s">
        <v>633</v>
      </c>
      <c r="F1572" s="72" t="s">
        <v>97</v>
      </c>
      <c r="G1572" s="72" t="s">
        <v>139</v>
      </c>
      <c r="H1572" s="482" t="s">
        <v>139</v>
      </c>
      <c r="I1572" s="537">
        <v>131.69</v>
      </c>
      <c r="J1572" s="526"/>
      <c r="K1572" s="333">
        <f t="shared" si="75"/>
        <v>200</v>
      </c>
      <c r="L1572" s="534">
        <v>200</v>
      </c>
      <c r="M1572" s="540"/>
      <c r="N1572" s="247" t="e">
        <f>IF(L1572="nio",0,IF(L1572&gt;0,L1572*I1572/P1572,0))*VLOOKUP(B1572,'2-Kosten per locatie'!$A$14:$C$31,3,FALSE)</f>
        <v>#DIV/0!</v>
      </c>
      <c r="O1572" s="247">
        <f>IF(M1572&gt;0,M1572*I1572/Q1572,0)*VLOOKUP(B1572,'2-Kosten per locatie'!$A$14:$C$31,3,FALSE)</f>
        <v>0</v>
      </c>
      <c r="P1572" s="334">
        <f>IF(L1572="nio",0,IF(L1572&gt;0,VLOOKUP(F1572,'3-Productie normen'!A:O,VLOOKUP(L1572,'3-Productie normen'!$B$38:$C$48,2,FALSE),FALSE)))</f>
        <v>0</v>
      </c>
      <c r="Q1572" s="334">
        <f t="shared" si="76"/>
        <v>0</v>
      </c>
      <c r="R1572" s="335" t="str">
        <f>VLOOKUP(F1572,'3-Productie normen'!A:P,16,FALSE)</f>
        <v>V</v>
      </c>
      <c r="S1572" s="335"/>
      <c r="U1572" s="336">
        <f t="shared" si="77"/>
        <v>26338</v>
      </c>
      <c r="V1572" s="2"/>
    </row>
    <row r="1573" spans="1:22" ht="14.1" customHeight="1">
      <c r="A1573" s="75">
        <v>1573</v>
      </c>
      <c r="B1573" s="72" t="s">
        <v>48</v>
      </c>
      <c r="C1573" s="539" t="s">
        <v>136</v>
      </c>
      <c r="D1573" s="415" t="s">
        <v>1996</v>
      </c>
      <c r="E1573" s="72" t="s">
        <v>1997</v>
      </c>
      <c r="F1573" s="300" t="s">
        <v>103</v>
      </c>
      <c r="G1573" s="72" t="s">
        <v>1998</v>
      </c>
      <c r="H1573" s="482" t="s">
        <v>517</v>
      </c>
      <c r="I1573" s="537">
        <v>107.96</v>
      </c>
      <c r="J1573" s="526"/>
      <c r="K1573" s="333">
        <f t="shared" si="75"/>
        <v>200</v>
      </c>
      <c r="L1573" s="534">
        <v>200</v>
      </c>
      <c r="M1573" s="540"/>
      <c r="N1573" s="247" t="e">
        <f>IF(L1573="nio",0,IF(L1573&gt;0,L1573*I1573/P1573,0))*VLOOKUP(B1573,'2-Kosten per locatie'!$A$14:$C$31,3,FALSE)</f>
        <v>#DIV/0!</v>
      </c>
      <c r="O1573" s="247">
        <f>IF(M1573&gt;0,M1573*I1573/Q1573,0)*VLOOKUP(B1573,'2-Kosten per locatie'!$A$14:$C$31,3,FALSE)</f>
        <v>0</v>
      </c>
      <c r="P1573" s="334">
        <f>IF(L1573="nio",0,IF(L1573&gt;0,VLOOKUP(F1573,'3-Productie normen'!A:O,VLOOKUP(L1573,'3-Productie normen'!$B$38:$C$48,2,FALSE),FALSE)))</f>
        <v>0</v>
      </c>
      <c r="Q1573" s="334">
        <f t="shared" si="76"/>
        <v>0</v>
      </c>
      <c r="R1573" s="335" t="str">
        <f>VLOOKUP(F1573,'3-Productie normen'!A:P,16,FALSE)</f>
        <v>L</v>
      </c>
      <c r="S1573" s="335"/>
      <c r="U1573" s="336">
        <f t="shared" si="77"/>
        <v>21592</v>
      </c>
      <c r="V1573" s="2"/>
    </row>
    <row r="1574" spans="1:22" ht="14.1" customHeight="1">
      <c r="A1574" s="75">
        <v>1574</v>
      </c>
      <c r="B1574" s="72" t="s">
        <v>48</v>
      </c>
      <c r="C1574" s="539" t="s">
        <v>136</v>
      </c>
      <c r="D1574" s="415" t="s">
        <v>1999</v>
      </c>
      <c r="E1574" s="72" t="s">
        <v>717</v>
      </c>
      <c r="F1574" s="300" t="s">
        <v>111</v>
      </c>
      <c r="G1574" s="72" t="s">
        <v>139</v>
      </c>
      <c r="H1574" s="482" t="s">
        <v>139</v>
      </c>
      <c r="I1574" s="537">
        <v>26.22</v>
      </c>
      <c r="J1574" s="526"/>
      <c r="K1574" s="333">
        <f t="shared" si="75"/>
        <v>0</v>
      </c>
      <c r="L1574" s="534" t="s">
        <v>148</v>
      </c>
      <c r="M1574" s="540"/>
      <c r="N1574" s="247">
        <f>IF(L1574="nio",0,IF(L1574&gt;0,L1574*I1574/P1574,0))*VLOOKUP(B1574,'2-Kosten per locatie'!$A$14:$C$31,3,FALSE)</f>
        <v>0</v>
      </c>
      <c r="O1574" s="247">
        <f>IF(M1574&gt;0,M1574*I1574/Q1574,0)*VLOOKUP(B1574,'2-Kosten per locatie'!$A$14:$C$31,3,FALSE)</f>
        <v>0</v>
      </c>
      <c r="P1574" s="334">
        <f>IF(L1574="nio",0,IF(L1574&gt;0,VLOOKUP(F1574,'3-Productie normen'!A:O,VLOOKUP(L1574,'3-Productie normen'!$B$38:$C$48,2,FALSE),FALSE)))</f>
        <v>0</v>
      </c>
      <c r="Q1574" s="334">
        <f t="shared" si="76"/>
        <v>0</v>
      </c>
      <c r="R1574" s="335" t="str">
        <f>VLOOKUP(F1574,'3-Productie normen'!A:P,16,FALSE)</f>
        <v>nvt</v>
      </c>
      <c r="S1574" s="335"/>
      <c r="U1574" s="336">
        <f t="shared" si="77"/>
        <v>0</v>
      </c>
      <c r="V1574" s="2"/>
    </row>
    <row r="1575" spans="1:22" ht="14.1" customHeight="1">
      <c r="A1575" s="75">
        <v>1575</v>
      </c>
      <c r="B1575" s="72" t="s">
        <v>48</v>
      </c>
      <c r="C1575" s="539" t="s">
        <v>136</v>
      </c>
      <c r="D1575" s="415" t="s">
        <v>2000</v>
      </c>
      <c r="E1575" s="72" t="s">
        <v>2001</v>
      </c>
      <c r="F1575" s="72" t="s">
        <v>102</v>
      </c>
      <c r="G1575" s="72" t="s">
        <v>139</v>
      </c>
      <c r="H1575" s="482" t="s">
        <v>139</v>
      </c>
      <c r="I1575" s="537">
        <v>22.16</v>
      </c>
      <c r="J1575" s="526"/>
      <c r="K1575" s="333">
        <f t="shared" si="75"/>
        <v>40</v>
      </c>
      <c r="L1575" s="534">
        <v>40</v>
      </c>
      <c r="M1575" s="540"/>
      <c r="N1575" s="247" t="e">
        <f>IF(L1575="nio",0,IF(L1575&gt;0,L1575*I1575/P1575,0))*VLOOKUP(B1575,'2-Kosten per locatie'!$A$14:$C$31,3,FALSE)</f>
        <v>#DIV/0!</v>
      </c>
      <c r="O1575" s="247">
        <f>IF(M1575&gt;0,M1575*I1575/Q1575,0)*VLOOKUP(B1575,'2-Kosten per locatie'!$A$14:$C$31,3,FALSE)</f>
        <v>0</v>
      </c>
      <c r="P1575" s="334">
        <f>IF(L1575="nio",0,IF(L1575&gt;0,VLOOKUP(F1575,'3-Productie normen'!A:O,VLOOKUP(L1575,'3-Productie normen'!$B$38:$C$48,2,FALSE),FALSE)))</f>
        <v>0</v>
      </c>
      <c r="Q1575" s="334">
        <f t="shared" si="76"/>
        <v>0</v>
      </c>
      <c r="R1575" s="335" t="str">
        <f>VLOOKUP(F1575,'3-Productie normen'!A:P,16,FALSE)</f>
        <v>V</v>
      </c>
      <c r="S1575" s="335"/>
      <c r="U1575" s="336">
        <f t="shared" si="77"/>
        <v>886.4</v>
      </c>
      <c r="V1575" s="2"/>
    </row>
    <row r="1576" spans="1:22" ht="14.1" customHeight="1">
      <c r="A1576" s="75">
        <v>1576</v>
      </c>
      <c r="B1576" s="72" t="s">
        <v>48</v>
      </c>
      <c r="C1576" s="539" t="s">
        <v>136</v>
      </c>
      <c r="D1576" s="415" t="s">
        <v>2002</v>
      </c>
      <c r="E1576" s="72" t="s">
        <v>2003</v>
      </c>
      <c r="F1576" s="300" t="s">
        <v>103</v>
      </c>
      <c r="G1576" s="72" t="s">
        <v>1998</v>
      </c>
      <c r="H1576" s="482" t="s">
        <v>517</v>
      </c>
      <c r="I1576" s="537">
        <v>171.69</v>
      </c>
      <c r="J1576" s="526"/>
      <c r="K1576" s="333">
        <f t="shared" si="75"/>
        <v>200</v>
      </c>
      <c r="L1576" s="534">
        <v>200</v>
      </c>
      <c r="M1576" s="540"/>
      <c r="N1576" s="247" t="e">
        <f>IF(L1576="nio",0,IF(L1576&gt;0,L1576*I1576/P1576,0))*VLOOKUP(B1576,'2-Kosten per locatie'!$A$14:$C$31,3,FALSE)</f>
        <v>#DIV/0!</v>
      </c>
      <c r="O1576" s="247">
        <f>IF(M1576&gt;0,M1576*I1576/Q1576,0)*VLOOKUP(B1576,'2-Kosten per locatie'!$A$14:$C$31,3,FALSE)</f>
        <v>0</v>
      </c>
      <c r="P1576" s="334">
        <f>IF(L1576="nio",0,IF(L1576&gt;0,VLOOKUP(F1576,'3-Productie normen'!A:O,VLOOKUP(L1576,'3-Productie normen'!$B$38:$C$48,2,FALSE),FALSE)))</f>
        <v>0</v>
      </c>
      <c r="Q1576" s="334">
        <f t="shared" si="76"/>
        <v>0</v>
      </c>
      <c r="R1576" s="335" t="str">
        <f>VLOOKUP(F1576,'3-Productie normen'!A:P,16,FALSE)</f>
        <v>L</v>
      </c>
      <c r="S1576" s="335"/>
      <c r="U1576" s="336">
        <f t="shared" si="77"/>
        <v>34338</v>
      </c>
      <c r="V1576" s="2"/>
    </row>
    <row r="1577" spans="1:22" ht="14.1" customHeight="1">
      <c r="A1577" s="75">
        <v>1577</v>
      </c>
      <c r="B1577" s="72" t="s">
        <v>48</v>
      </c>
      <c r="C1577" s="539" t="s">
        <v>136</v>
      </c>
      <c r="D1577" s="415" t="s">
        <v>2004</v>
      </c>
      <c r="E1577" s="72" t="s">
        <v>633</v>
      </c>
      <c r="F1577" s="72" t="s">
        <v>97</v>
      </c>
      <c r="G1577" s="72" t="s">
        <v>139</v>
      </c>
      <c r="H1577" s="482" t="s">
        <v>139</v>
      </c>
      <c r="I1577" s="537">
        <v>78.11</v>
      </c>
      <c r="J1577" s="526"/>
      <c r="K1577" s="333">
        <f t="shared" si="75"/>
        <v>200</v>
      </c>
      <c r="L1577" s="534">
        <v>200</v>
      </c>
      <c r="M1577" s="540"/>
      <c r="N1577" s="247" t="e">
        <f>IF(L1577="nio",0,IF(L1577&gt;0,L1577*I1577/P1577,0))*VLOOKUP(B1577,'2-Kosten per locatie'!$A$14:$C$31,3,FALSE)</f>
        <v>#DIV/0!</v>
      </c>
      <c r="O1577" s="247">
        <f>IF(M1577&gt;0,M1577*I1577/Q1577,0)*VLOOKUP(B1577,'2-Kosten per locatie'!$A$14:$C$31,3,FALSE)</f>
        <v>0</v>
      </c>
      <c r="P1577" s="334">
        <f>IF(L1577="nio",0,IF(L1577&gt;0,VLOOKUP(F1577,'3-Productie normen'!A:O,VLOOKUP(L1577,'3-Productie normen'!$B$38:$C$48,2,FALSE),FALSE)))</f>
        <v>0</v>
      </c>
      <c r="Q1577" s="334">
        <f t="shared" si="76"/>
        <v>0</v>
      </c>
      <c r="R1577" s="335" t="str">
        <f>VLOOKUP(F1577,'3-Productie normen'!A:P,16,FALSE)</f>
        <v>V</v>
      </c>
      <c r="S1577" s="335"/>
      <c r="U1577" s="336">
        <f t="shared" si="77"/>
        <v>15622</v>
      </c>
      <c r="V1577" s="2"/>
    </row>
    <row r="1578" spans="1:22" ht="14.1" customHeight="1">
      <c r="A1578" s="75">
        <v>1578</v>
      </c>
      <c r="B1578" s="72" t="s">
        <v>48</v>
      </c>
      <c r="C1578" s="539" t="s">
        <v>136</v>
      </c>
      <c r="D1578" s="415" t="s">
        <v>2005</v>
      </c>
      <c r="E1578" s="72" t="s">
        <v>2006</v>
      </c>
      <c r="F1578" s="72" t="s">
        <v>95</v>
      </c>
      <c r="G1578" s="72" t="s">
        <v>205</v>
      </c>
      <c r="H1578" s="482" t="s">
        <v>197</v>
      </c>
      <c r="I1578" s="537">
        <v>14.25</v>
      </c>
      <c r="J1578" s="526"/>
      <c r="K1578" s="333">
        <f t="shared" si="75"/>
        <v>200</v>
      </c>
      <c r="L1578" s="534">
        <v>200</v>
      </c>
      <c r="M1578" s="534"/>
      <c r="N1578" s="247" t="e">
        <f>IF(L1578="nio",0,IF(L1578&gt;0,L1578*I1578/P1578,0))*VLOOKUP(B1578,'2-Kosten per locatie'!$A$14:$C$31,3,FALSE)</f>
        <v>#DIV/0!</v>
      </c>
      <c r="O1578" s="247">
        <f>IF(M1578&gt;0,M1578*I1578/Q1578,0)*VLOOKUP(B1578,'2-Kosten per locatie'!$A$14:$C$31,3,FALSE)</f>
        <v>0</v>
      </c>
      <c r="P1578" s="334">
        <f>IF(L1578="nio",0,IF(L1578&gt;0,VLOOKUP(F1578,'3-Productie normen'!A:O,VLOOKUP(L1578,'3-Productie normen'!$B$38:$C$48,2,FALSE),FALSE)))</f>
        <v>0</v>
      </c>
      <c r="Q1578" s="334">
        <f t="shared" si="76"/>
        <v>0</v>
      </c>
      <c r="R1578" s="335" t="str">
        <f>VLOOKUP(F1578,'3-Productie normen'!A:P,16,FALSE)</f>
        <v>V</v>
      </c>
      <c r="S1578" s="335"/>
      <c r="U1578" s="336">
        <f t="shared" si="77"/>
        <v>2850</v>
      </c>
      <c r="V1578" s="2"/>
    </row>
    <row r="1579" spans="1:22" ht="14.1" customHeight="1">
      <c r="A1579" s="75">
        <v>1579</v>
      </c>
      <c r="B1579" s="72" t="s">
        <v>48</v>
      </c>
      <c r="C1579" s="539" t="s">
        <v>136</v>
      </c>
      <c r="D1579" s="415" t="s">
        <v>2007</v>
      </c>
      <c r="E1579" s="72" t="s">
        <v>2008</v>
      </c>
      <c r="F1579" s="72" t="s">
        <v>97</v>
      </c>
      <c r="G1579" s="72" t="s">
        <v>139</v>
      </c>
      <c r="H1579" s="482" t="s">
        <v>139</v>
      </c>
      <c r="I1579" s="537">
        <v>12.17</v>
      </c>
      <c r="J1579" s="526"/>
      <c r="K1579" s="333">
        <f t="shared" si="75"/>
        <v>200</v>
      </c>
      <c r="L1579" s="534">
        <v>200</v>
      </c>
      <c r="M1579" s="534"/>
      <c r="N1579" s="247" t="e">
        <f>IF(L1579="nio",0,IF(L1579&gt;0,L1579*I1579/P1579,0))*VLOOKUP(B1579,'2-Kosten per locatie'!$A$14:$C$31,3,FALSE)</f>
        <v>#DIV/0!</v>
      </c>
      <c r="O1579" s="247">
        <f>IF(M1579&gt;0,M1579*I1579/Q1579,0)*VLOOKUP(B1579,'2-Kosten per locatie'!$A$14:$C$31,3,FALSE)</f>
        <v>0</v>
      </c>
      <c r="P1579" s="334">
        <f>IF(L1579="nio",0,IF(L1579&gt;0,VLOOKUP(F1579,'3-Productie normen'!A:O,VLOOKUP(L1579,'3-Productie normen'!$B$38:$C$48,2,FALSE),FALSE)))</f>
        <v>0</v>
      </c>
      <c r="Q1579" s="334">
        <f t="shared" si="76"/>
        <v>0</v>
      </c>
      <c r="R1579" s="335" t="str">
        <f>VLOOKUP(F1579,'3-Productie normen'!A:P,16,FALSE)</f>
        <v>V</v>
      </c>
      <c r="S1579" s="335"/>
      <c r="U1579" s="336">
        <f t="shared" si="77"/>
        <v>2434</v>
      </c>
      <c r="V1579" s="2"/>
    </row>
    <row r="1580" spans="1:22" ht="14.1" customHeight="1">
      <c r="A1580" s="75">
        <v>1580</v>
      </c>
      <c r="B1580" s="72" t="s">
        <v>48</v>
      </c>
      <c r="C1580" s="539" t="s">
        <v>267</v>
      </c>
      <c r="D1580" s="415" t="s">
        <v>2009</v>
      </c>
      <c r="E1580" s="72" t="s">
        <v>633</v>
      </c>
      <c r="F1580" s="72" t="s">
        <v>97</v>
      </c>
      <c r="G1580" s="72" t="s">
        <v>139</v>
      </c>
      <c r="H1580" s="482" t="s">
        <v>139</v>
      </c>
      <c r="I1580" s="537">
        <v>68.73</v>
      </c>
      <c r="J1580" s="526"/>
      <c r="K1580" s="333">
        <f t="shared" si="75"/>
        <v>200</v>
      </c>
      <c r="L1580" s="534">
        <v>200</v>
      </c>
      <c r="M1580" s="534"/>
      <c r="N1580" s="247" t="e">
        <f>IF(L1580="nio",0,IF(L1580&gt;0,L1580*I1580/P1580,0))*VLOOKUP(B1580,'2-Kosten per locatie'!$A$14:$C$31,3,FALSE)</f>
        <v>#DIV/0!</v>
      </c>
      <c r="O1580" s="247">
        <f>IF(M1580&gt;0,M1580*I1580/Q1580,0)*VLOOKUP(B1580,'2-Kosten per locatie'!$A$14:$C$31,3,FALSE)</f>
        <v>0</v>
      </c>
      <c r="P1580" s="334">
        <f>IF(L1580="nio",0,IF(L1580&gt;0,VLOOKUP(F1580,'3-Productie normen'!A:O,VLOOKUP(L1580,'3-Productie normen'!$B$38:$C$48,2,FALSE),FALSE)))</f>
        <v>0</v>
      </c>
      <c r="Q1580" s="334">
        <f t="shared" si="76"/>
        <v>0</v>
      </c>
      <c r="R1580" s="335" t="str">
        <f>VLOOKUP(F1580,'3-Productie normen'!A:P,16,FALSE)</f>
        <v>V</v>
      </c>
      <c r="S1580" s="335"/>
      <c r="U1580" s="336">
        <f t="shared" si="77"/>
        <v>13746</v>
      </c>
      <c r="V1580" s="2"/>
    </row>
    <row r="1581" spans="1:22" ht="14.1" customHeight="1">
      <c r="A1581" s="75">
        <v>1581</v>
      </c>
      <c r="B1581" s="72" t="s">
        <v>48</v>
      </c>
      <c r="C1581" s="539" t="s">
        <v>267</v>
      </c>
      <c r="D1581" s="415" t="s">
        <v>2010</v>
      </c>
      <c r="E1581" s="72" t="s">
        <v>2011</v>
      </c>
      <c r="F1581" s="300" t="s">
        <v>103</v>
      </c>
      <c r="G1581" s="72" t="s">
        <v>139</v>
      </c>
      <c r="H1581" s="482" t="s">
        <v>139</v>
      </c>
      <c r="I1581" s="537">
        <v>32.119999999999997</v>
      </c>
      <c r="J1581" s="526"/>
      <c r="K1581" s="333">
        <f t="shared" si="75"/>
        <v>200</v>
      </c>
      <c r="L1581" s="534">
        <v>200</v>
      </c>
      <c r="M1581" s="534"/>
      <c r="N1581" s="247" t="e">
        <f>IF(L1581="nio",0,IF(L1581&gt;0,L1581*I1581/P1581,0))*VLOOKUP(B1581,'2-Kosten per locatie'!$A$14:$C$31,3,FALSE)</f>
        <v>#DIV/0!</v>
      </c>
      <c r="O1581" s="247">
        <f>IF(M1581&gt;0,M1581*I1581/Q1581,0)*VLOOKUP(B1581,'2-Kosten per locatie'!$A$14:$C$31,3,FALSE)</f>
        <v>0</v>
      </c>
      <c r="P1581" s="334">
        <f>IF(L1581="nio",0,IF(L1581&gt;0,VLOOKUP(F1581,'3-Productie normen'!A:O,VLOOKUP(L1581,'3-Productie normen'!$B$38:$C$48,2,FALSE),FALSE)))</f>
        <v>0</v>
      </c>
      <c r="Q1581" s="334">
        <f t="shared" si="76"/>
        <v>0</v>
      </c>
      <c r="R1581" s="335" t="str">
        <f>VLOOKUP(F1581,'3-Productie normen'!A:P,16,FALSE)</f>
        <v>L</v>
      </c>
      <c r="S1581" s="335"/>
      <c r="U1581" s="336">
        <f t="shared" si="77"/>
        <v>6423.9999999999991</v>
      </c>
      <c r="V1581" s="2"/>
    </row>
    <row r="1582" spans="1:22" ht="14.1" customHeight="1">
      <c r="A1582" s="75">
        <v>1582</v>
      </c>
      <c r="B1582" s="72" t="s">
        <v>48</v>
      </c>
      <c r="C1582" s="539" t="s">
        <v>267</v>
      </c>
      <c r="D1582" s="415" t="s">
        <v>2012</v>
      </c>
      <c r="E1582" s="72" t="s">
        <v>1964</v>
      </c>
      <c r="F1582" s="72" t="s">
        <v>106</v>
      </c>
      <c r="G1582" s="72" t="s">
        <v>187</v>
      </c>
      <c r="H1582" s="482" t="s">
        <v>188</v>
      </c>
      <c r="I1582" s="537">
        <v>12.49</v>
      </c>
      <c r="J1582" s="526"/>
      <c r="K1582" s="333">
        <f t="shared" si="75"/>
        <v>400</v>
      </c>
      <c r="L1582" s="534">
        <v>200</v>
      </c>
      <c r="M1582" s="540">
        <v>200</v>
      </c>
      <c r="N1582" s="247" t="e">
        <f>IF(L1582="nio",0,IF(L1582&gt;0,L1582*I1582/P1582,0))*VLOOKUP(B1582,'2-Kosten per locatie'!$A$14:$C$31,3,FALSE)</f>
        <v>#DIV/0!</v>
      </c>
      <c r="O1582" s="247" t="e">
        <f>IF(M1582&gt;0,M1582*I1582/Q1582,0)*VLOOKUP(B1582,'2-Kosten per locatie'!$A$14:$C$31,3,FALSE)</f>
        <v>#DIV/0!</v>
      </c>
      <c r="P1582" s="334">
        <f>IF(L1582="nio",0,IF(L1582&gt;0,VLOOKUP(F1582,'3-Productie normen'!A:O,VLOOKUP(L1582,'3-Productie normen'!$B$38:$C$48,2,FALSE),FALSE)))</f>
        <v>0</v>
      </c>
      <c r="Q1582" s="334">
        <f t="shared" si="76"/>
        <v>0</v>
      </c>
      <c r="R1582" s="335" t="str">
        <f>VLOOKUP(F1582,'3-Productie normen'!A:P,16,FALSE)</f>
        <v>S</v>
      </c>
      <c r="S1582" s="335"/>
      <c r="U1582" s="336">
        <f t="shared" si="77"/>
        <v>4996</v>
      </c>
      <c r="V1582" s="2"/>
    </row>
    <row r="1583" spans="1:22" ht="14.1" customHeight="1">
      <c r="A1583" s="75">
        <v>1583</v>
      </c>
      <c r="B1583" s="72" t="s">
        <v>48</v>
      </c>
      <c r="C1583" s="539" t="s">
        <v>267</v>
      </c>
      <c r="D1583" s="415" t="s">
        <v>2013</v>
      </c>
      <c r="E1583" s="72" t="s">
        <v>1964</v>
      </c>
      <c r="F1583" s="72" t="s">
        <v>106</v>
      </c>
      <c r="G1583" s="72" t="s">
        <v>208</v>
      </c>
      <c r="H1583" s="482" t="s">
        <v>188</v>
      </c>
      <c r="I1583" s="537">
        <v>12.04</v>
      </c>
      <c r="J1583" s="526"/>
      <c r="K1583" s="333">
        <f t="shared" si="75"/>
        <v>400</v>
      </c>
      <c r="L1583" s="534">
        <v>200</v>
      </c>
      <c r="M1583" s="540">
        <v>200</v>
      </c>
      <c r="N1583" s="247" t="e">
        <f>IF(L1583="nio",0,IF(L1583&gt;0,L1583*I1583/P1583,0))*VLOOKUP(B1583,'2-Kosten per locatie'!$A$14:$C$31,3,FALSE)</f>
        <v>#DIV/0!</v>
      </c>
      <c r="O1583" s="247" t="e">
        <f>IF(M1583&gt;0,M1583*I1583/Q1583,0)*VLOOKUP(B1583,'2-Kosten per locatie'!$A$14:$C$31,3,FALSE)</f>
        <v>#DIV/0!</v>
      </c>
      <c r="P1583" s="334">
        <f>IF(L1583="nio",0,IF(L1583&gt;0,VLOOKUP(F1583,'3-Productie normen'!A:O,VLOOKUP(L1583,'3-Productie normen'!$B$38:$C$48,2,FALSE),FALSE)))</f>
        <v>0</v>
      </c>
      <c r="Q1583" s="334">
        <f t="shared" si="76"/>
        <v>0</v>
      </c>
      <c r="R1583" s="335" t="str">
        <f>VLOOKUP(F1583,'3-Productie normen'!A:P,16,FALSE)</f>
        <v>S</v>
      </c>
      <c r="S1583" s="335"/>
      <c r="U1583" s="336">
        <f t="shared" si="77"/>
        <v>4816</v>
      </c>
      <c r="V1583" s="2"/>
    </row>
    <row r="1584" spans="1:22" ht="14.1" customHeight="1">
      <c r="A1584" s="75">
        <v>1584</v>
      </c>
      <c r="B1584" s="72" t="s">
        <v>48</v>
      </c>
      <c r="C1584" s="539" t="s">
        <v>267</v>
      </c>
      <c r="D1584" s="415" t="s">
        <v>2014</v>
      </c>
      <c r="E1584" s="72" t="s">
        <v>633</v>
      </c>
      <c r="F1584" s="72" t="s">
        <v>97</v>
      </c>
      <c r="G1584" s="72" t="s">
        <v>139</v>
      </c>
      <c r="H1584" s="482" t="s">
        <v>139</v>
      </c>
      <c r="I1584" s="537">
        <v>24.49</v>
      </c>
      <c r="J1584" s="526"/>
      <c r="K1584" s="333">
        <f t="shared" si="75"/>
        <v>200</v>
      </c>
      <c r="L1584" s="534">
        <v>200</v>
      </c>
      <c r="M1584" s="534"/>
      <c r="N1584" s="247" t="e">
        <f>IF(L1584="nio",0,IF(L1584&gt;0,L1584*I1584/P1584,0))*VLOOKUP(B1584,'2-Kosten per locatie'!$A$14:$C$31,3,FALSE)</f>
        <v>#DIV/0!</v>
      </c>
      <c r="O1584" s="247">
        <f>IF(M1584&gt;0,M1584*I1584/Q1584,0)*VLOOKUP(B1584,'2-Kosten per locatie'!$A$14:$C$31,3,FALSE)</f>
        <v>0</v>
      </c>
      <c r="P1584" s="334">
        <f>IF(L1584="nio",0,IF(L1584&gt;0,VLOOKUP(F1584,'3-Productie normen'!A:O,VLOOKUP(L1584,'3-Productie normen'!$B$38:$C$48,2,FALSE),FALSE)))</f>
        <v>0</v>
      </c>
      <c r="Q1584" s="334">
        <f t="shared" si="76"/>
        <v>0</v>
      </c>
      <c r="R1584" s="335" t="str">
        <f>VLOOKUP(F1584,'3-Productie normen'!A:P,16,FALSE)</f>
        <v>V</v>
      </c>
      <c r="S1584" s="335"/>
      <c r="U1584" s="336">
        <f t="shared" si="77"/>
        <v>4898</v>
      </c>
      <c r="V1584" s="2"/>
    </row>
    <row r="1585" spans="1:22" ht="14.1" customHeight="1">
      <c r="A1585" s="75">
        <v>1585</v>
      </c>
      <c r="B1585" s="72" t="s">
        <v>48</v>
      </c>
      <c r="C1585" s="539" t="s">
        <v>267</v>
      </c>
      <c r="D1585" s="415" t="s">
        <v>2015</v>
      </c>
      <c r="E1585" s="72" t="s">
        <v>1970</v>
      </c>
      <c r="F1585" s="72" t="s">
        <v>106</v>
      </c>
      <c r="G1585" s="72" t="s">
        <v>208</v>
      </c>
      <c r="H1585" s="482" t="s">
        <v>188</v>
      </c>
      <c r="I1585" s="537">
        <v>12</v>
      </c>
      <c r="J1585" s="526"/>
      <c r="K1585" s="333">
        <f t="shared" si="75"/>
        <v>400</v>
      </c>
      <c r="L1585" s="534">
        <v>200</v>
      </c>
      <c r="M1585" s="540">
        <v>200</v>
      </c>
      <c r="N1585" s="247" t="e">
        <f>IF(L1585="nio",0,IF(L1585&gt;0,L1585*I1585/P1585,0))*VLOOKUP(B1585,'2-Kosten per locatie'!$A$14:$C$31,3,FALSE)</f>
        <v>#DIV/0!</v>
      </c>
      <c r="O1585" s="247" t="e">
        <f>IF(M1585&gt;0,M1585*I1585/Q1585,0)*VLOOKUP(B1585,'2-Kosten per locatie'!$A$14:$C$31,3,FALSE)</f>
        <v>#DIV/0!</v>
      </c>
      <c r="P1585" s="334">
        <f>IF(L1585="nio",0,IF(L1585&gt;0,VLOOKUP(F1585,'3-Productie normen'!A:O,VLOOKUP(L1585,'3-Productie normen'!$B$38:$C$48,2,FALSE),FALSE)))</f>
        <v>0</v>
      </c>
      <c r="Q1585" s="334">
        <f t="shared" si="76"/>
        <v>0</v>
      </c>
      <c r="R1585" s="335" t="str">
        <f>VLOOKUP(F1585,'3-Productie normen'!A:P,16,FALSE)</f>
        <v>S</v>
      </c>
      <c r="S1585" s="335"/>
      <c r="U1585" s="336">
        <f t="shared" si="77"/>
        <v>4800</v>
      </c>
      <c r="V1585" s="2"/>
    </row>
    <row r="1586" spans="1:22" ht="14.1" customHeight="1">
      <c r="A1586" s="75">
        <v>1586</v>
      </c>
      <c r="B1586" s="72" t="s">
        <v>48</v>
      </c>
      <c r="C1586" s="539" t="s">
        <v>267</v>
      </c>
      <c r="D1586" s="415" t="s">
        <v>2016</v>
      </c>
      <c r="E1586" s="72" t="s">
        <v>1962</v>
      </c>
      <c r="F1586" s="300" t="s">
        <v>111</v>
      </c>
      <c r="G1586" s="72" t="s">
        <v>187</v>
      </c>
      <c r="H1586" s="482" t="s">
        <v>197</v>
      </c>
      <c r="I1586" s="537">
        <v>4.95</v>
      </c>
      <c r="J1586" s="526"/>
      <c r="K1586" s="333">
        <f t="shared" si="75"/>
        <v>0</v>
      </c>
      <c r="L1586" s="534" t="s">
        <v>148</v>
      </c>
      <c r="M1586" s="540"/>
      <c r="N1586" s="247">
        <f>IF(L1586="nio",0,IF(L1586&gt;0,L1586*I1586/P1586,0))*VLOOKUP(B1586,'2-Kosten per locatie'!$A$14:$C$31,3,FALSE)</f>
        <v>0</v>
      </c>
      <c r="O1586" s="247">
        <f>IF(M1586&gt;0,M1586*I1586/Q1586,0)*VLOOKUP(B1586,'2-Kosten per locatie'!$A$14:$C$31,3,FALSE)</f>
        <v>0</v>
      </c>
      <c r="P1586" s="334">
        <f>IF(L1586="nio",0,IF(L1586&gt;0,VLOOKUP(F1586,'3-Productie normen'!A:O,VLOOKUP(L1586,'3-Productie normen'!$B$38:$C$48,2,FALSE),FALSE)))</f>
        <v>0</v>
      </c>
      <c r="Q1586" s="334">
        <f t="shared" si="76"/>
        <v>0</v>
      </c>
      <c r="R1586" s="335" t="str">
        <f>VLOOKUP(F1586,'3-Productie normen'!A:P,16,FALSE)</f>
        <v>nvt</v>
      </c>
      <c r="S1586" s="335"/>
      <c r="U1586" s="336">
        <f t="shared" si="77"/>
        <v>0</v>
      </c>
      <c r="V1586" s="2"/>
    </row>
    <row r="1587" spans="1:22" ht="14.1" customHeight="1">
      <c r="A1587" s="75">
        <v>1587</v>
      </c>
      <c r="B1587" s="72" t="s">
        <v>48</v>
      </c>
      <c r="C1587" s="539" t="s">
        <v>267</v>
      </c>
      <c r="D1587" s="415" t="s">
        <v>2017</v>
      </c>
      <c r="E1587" s="72" t="s">
        <v>2018</v>
      </c>
      <c r="F1587" s="300" t="s">
        <v>103</v>
      </c>
      <c r="G1587" s="72" t="s">
        <v>139</v>
      </c>
      <c r="H1587" s="482" t="s">
        <v>139</v>
      </c>
      <c r="I1587" s="537">
        <v>67.209999999999994</v>
      </c>
      <c r="J1587" s="526"/>
      <c r="K1587" s="333">
        <f t="shared" si="75"/>
        <v>200</v>
      </c>
      <c r="L1587" s="534">
        <v>200</v>
      </c>
      <c r="M1587" s="540"/>
      <c r="N1587" s="247" t="e">
        <f>IF(L1587="nio",0,IF(L1587&gt;0,L1587*I1587/P1587,0))*VLOOKUP(B1587,'2-Kosten per locatie'!$A$14:$C$31,3,FALSE)</f>
        <v>#DIV/0!</v>
      </c>
      <c r="O1587" s="247">
        <f>IF(M1587&gt;0,M1587*I1587/Q1587,0)*VLOOKUP(B1587,'2-Kosten per locatie'!$A$14:$C$31,3,FALSE)</f>
        <v>0</v>
      </c>
      <c r="P1587" s="334">
        <f>IF(L1587="nio",0,IF(L1587&gt;0,VLOOKUP(F1587,'3-Productie normen'!A:O,VLOOKUP(L1587,'3-Productie normen'!$B$38:$C$48,2,FALSE),FALSE)))</f>
        <v>0</v>
      </c>
      <c r="Q1587" s="334">
        <f t="shared" si="76"/>
        <v>0</v>
      </c>
      <c r="R1587" s="335" t="str">
        <f>VLOOKUP(F1587,'3-Productie normen'!A:P,16,FALSE)</f>
        <v>L</v>
      </c>
      <c r="S1587" s="335"/>
      <c r="U1587" s="336">
        <f t="shared" si="77"/>
        <v>13441.999999999998</v>
      </c>
      <c r="V1587" s="2"/>
    </row>
    <row r="1588" spans="1:22" ht="14.1" customHeight="1">
      <c r="A1588" s="75">
        <v>1588</v>
      </c>
      <c r="B1588" s="72" t="s">
        <v>48</v>
      </c>
      <c r="C1588" s="539" t="s">
        <v>267</v>
      </c>
      <c r="D1588" s="415" t="s">
        <v>2019</v>
      </c>
      <c r="E1588" s="72" t="s">
        <v>2020</v>
      </c>
      <c r="F1588" s="300" t="s">
        <v>103</v>
      </c>
      <c r="G1588" s="72" t="s">
        <v>139</v>
      </c>
      <c r="H1588" s="482" t="s">
        <v>139</v>
      </c>
      <c r="I1588" s="537">
        <v>45.73</v>
      </c>
      <c r="J1588" s="526"/>
      <c r="K1588" s="333">
        <f t="shared" si="75"/>
        <v>200</v>
      </c>
      <c r="L1588" s="534">
        <v>200</v>
      </c>
      <c r="M1588" s="540"/>
      <c r="N1588" s="247" t="e">
        <f>IF(L1588="nio",0,IF(L1588&gt;0,L1588*I1588/P1588,0))*VLOOKUP(B1588,'2-Kosten per locatie'!$A$14:$C$31,3,FALSE)</f>
        <v>#DIV/0!</v>
      </c>
      <c r="O1588" s="247">
        <f>IF(M1588&gt;0,M1588*I1588/Q1588,0)*VLOOKUP(B1588,'2-Kosten per locatie'!$A$14:$C$31,3,FALSE)</f>
        <v>0</v>
      </c>
      <c r="P1588" s="334">
        <f>IF(L1588="nio",0,IF(L1588&gt;0,VLOOKUP(F1588,'3-Productie normen'!A:O,VLOOKUP(L1588,'3-Productie normen'!$B$38:$C$48,2,FALSE),FALSE)))</f>
        <v>0</v>
      </c>
      <c r="Q1588" s="334">
        <f t="shared" si="76"/>
        <v>0</v>
      </c>
      <c r="R1588" s="335" t="str">
        <f>VLOOKUP(F1588,'3-Productie normen'!A:P,16,FALSE)</f>
        <v>L</v>
      </c>
      <c r="S1588" s="335"/>
      <c r="U1588" s="336">
        <f t="shared" si="77"/>
        <v>9146</v>
      </c>
      <c r="V1588" s="2"/>
    </row>
    <row r="1589" spans="1:22" ht="14.1" customHeight="1">
      <c r="A1589" s="75">
        <v>1589</v>
      </c>
      <c r="B1589" s="72" t="s">
        <v>48</v>
      </c>
      <c r="C1589" s="539" t="s">
        <v>267</v>
      </c>
      <c r="D1589" s="415" t="s">
        <v>2021</v>
      </c>
      <c r="E1589" s="72" t="s">
        <v>2022</v>
      </c>
      <c r="F1589" s="300" t="s">
        <v>103</v>
      </c>
      <c r="G1589" s="72" t="s">
        <v>139</v>
      </c>
      <c r="H1589" s="482" t="s">
        <v>139</v>
      </c>
      <c r="I1589" s="537">
        <v>46.45</v>
      </c>
      <c r="J1589" s="526"/>
      <c r="K1589" s="333">
        <f t="shared" si="75"/>
        <v>200</v>
      </c>
      <c r="L1589" s="534">
        <v>200</v>
      </c>
      <c r="M1589" s="540"/>
      <c r="N1589" s="247" t="e">
        <f>IF(L1589="nio",0,IF(L1589&gt;0,L1589*I1589/P1589,0))*VLOOKUP(B1589,'2-Kosten per locatie'!$A$14:$C$31,3,FALSE)</f>
        <v>#DIV/0!</v>
      </c>
      <c r="O1589" s="247">
        <f>IF(M1589&gt;0,M1589*I1589/Q1589,0)*VLOOKUP(B1589,'2-Kosten per locatie'!$A$14:$C$31,3,FALSE)</f>
        <v>0</v>
      </c>
      <c r="P1589" s="334">
        <f>IF(L1589="nio",0,IF(L1589&gt;0,VLOOKUP(F1589,'3-Productie normen'!A:O,VLOOKUP(L1589,'3-Productie normen'!$B$38:$C$48,2,FALSE),FALSE)))</f>
        <v>0</v>
      </c>
      <c r="Q1589" s="334">
        <f t="shared" si="76"/>
        <v>0</v>
      </c>
      <c r="R1589" s="335" t="str">
        <f>VLOOKUP(F1589,'3-Productie normen'!A:P,16,FALSE)</f>
        <v>L</v>
      </c>
      <c r="S1589" s="335"/>
      <c r="U1589" s="336">
        <f t="shared" si="77"/>
        <v>9290</v>
      </c>
      <c r="V1589" s="2"/>
    </row>
    <row r="1590" spans="1:22" ht="14.1" customHeight="1">
      <c r="A1590" s="75">
        <v>1590</v>
      </c>
      <c r="B1590" s="72" t="s">
        <v>48</v>
      </c>
      <c r="C1590" s="539" t="s">
        <v>267</v>
      </c>
      <c r="D1590" s="415" t="s">
        <v>2023</v>
      </c>
      <c r="E1590" s="72" t="s">
        <v>2024</v>
      </c>
      <c r="F1590" s="72" t="s">
        <v>103</v>
      </c>
      <c r="G1590" s="72" t="s">
        <v>139</v>
      </c>
      <c r="H1590" s="482" t="s">
        <v>139</v>
      </c>
      <c r="I1590" s="537">
        <v>46.45</v>
      </c>
      <c r="J1590" s="526"/>
      <c r="K1590" s="333">
        <f t="shared" si="75"/>
        <v>200</v>
      </c>
      <c r="L1590" s="534">
        <v>200</v>
      </c>
      <c r="M1590" s="540"/>
      <c r="N1590" s="247" t="e">
        <f>IF(L1590="nio",0,IF(L1590&gt;0,L1590*I1590/P1590,0))*VLOOKUP(B1590,'2-Kosten per locatie'!$A$14:$C$31,3,FALSE)</f>
        <v>#DIV/0!</v>
      </c>
      <c r="O1590" s="247">
        <f>IF(M1590&gt;0,M1590*I1590/Q1590,0)*VLOOKUP(B1590,'2-Kosten per locatie'!$A$14:$C$31,3,FALSE)</f>
        <v>0</v>
      </c>
      <c r="P1590" s="334">
        <f>IF(L1590="nio",0,IF(L1590&gt;0,VLOOKUP(F1590,'3-Productie normen'!A:O,VLOOKUP(L1590,'3-Productie normen'!$B$38:$C$48,2,FALSE),FALSE)))</f>
        <v>0</v>
      </c>
      <c r="Q1590" s="334">
        <f t="shared" si="76"/>
        <v>0</v>
      </c>
      <c r="R1590" s="335" t="str">
        <f>VLOOKUP(F1590,'3-Productie normen'!A:P,16,FALSE)</f>
        <v>L</v>
      </c>
      <c r="S1590" s="335"/>
      <c r="U1590" s="336">
        <f t="shared" si="77"/>
        <v>9290</v>
      </c>
      <c r="V1590" s="2"/>
    </row>
    <row r="1591" spans="1:22" ht="14.1" customHeight="1">
      <c r="A1591" s="75">
        <v>1591</v>
      </c>
      <c r="B1591" s="72" t="s">
        <v>48</v>
      </c>
      <c r="C1591" s="539" t="s">
        <v>267</v>
      </c>
      <c r="D1591" s="415" t="s">
        <v>2025</v>
      </c>
      <c r="E1591" s="72" t="s">
        <v>2026</v>
      </c>
      <c r="F1591" s="72" t="s">
        <v>103</v>
      </c>
      <c r="G1591" s="72" t="s">
        <v>139</v>
      </c>
      <c r="H1591" s="482" t="s">
        <v>139</v>
      </c>
      <c r="I1591" s="537">
        <v>22.13</v>
      </c>
      <c r="J1591" s="526"/>
      <c r="K1591" s="333">
        <f t="shared" si="75"/>
        <v>200</v>
      </c>
      <c r="L1591" s="534">
        <v>200</v>
      </c>
      <c r="M1591" s="540"/>
      <c r="N1591" s="247" t="e">
        <f>IF(L1591="nio",0,IF(L1591&gt;0,L1591*I1591/P1591,0))*VLOOKUP(B1591,'2-Kosten per locatie'!$A$14:$C$31,3,FALSE)</f>
        <v>#DIV/0!</v>
      </c>
      <c r="O1591" s="247">
        <f>IF(M1591&gt;0,M1591*I1591/Q1591,0)*VLOOKUP(B1591,'2-Kosten per locatie'!$A$14:$C$31,3,FALSE)</f>
        <v>0</v>
      </c>
      <c r="P1591" s="334">
        <f>IF(L1591="nio",0,IF(L1591&gt;0,VLOOKUP(F1591,'3-Productie normen'!A:O,VLOOKUP(L1591,'3-Productie normen'!$B$38:$C$48,2,FALSE),FALSE)))</f>
        <v>0</v>
      </c>
      <c r="Q1591" s="334">
        <f t="shared" si="76"/>
        <v>0</v>
      </c>
      <c r="R1591" s="335" t="str">
        <f>VLOOKUP(F1591,'3-Productie normen'!A:P,16,FALSE)</f>
        <v>L</v>
      </c>
      <c r="S1591" s="335"/>
      <c r="U1591" s="336">
        <f t="shared" si="77"/>
        <v>4426</v>
      </c>
      <c r="V1591" s="2"/>
    </row>
    <row r="1592" spans="1:22" ht="14.1" customHeight="1">
      <c r="A1592" s="75">
        <v>1592</v>
      </c>
      <c r="B1592" s="72" t="s">
        <v>48</v>
      </c>
      <c r="C1592" s="539" t="s">
        <v>267</v>
      </c>
      <c r="D1592" s="415" t="s">
        <v>2027</v>
      </c>
      <c r="E1592" s="72" t="s">
        <v>2028</v>
      </c>
      <c r="F1592" s="72" t="s">
        <v>103</v>
      </c>
      <c r="G1592" s="72" t="s">
        <v>139</v>
      </c>
      <c r="H1592" s="482" t="s">
        <v>139</v>
      </c>
      <c r="I1592" s="537">
        <v>10.5</v>
      </c>
      <c r="J1592" s="526"/>
      <c r="K1592" s="333">
        <f t="shared" si="75"/>
        <v>200</v>
      </c>
      <c r="L1592" s="534">
        <v>200</v>
      </c>
      <c r="M1592" s="540"/>
      <c r="N1592" s="247" t="e">
        <f>IF(L1592="nio",0,IF(L1592&gt;0,L1592*I1592/P1592,0))*VLOOKUP(B1592,'2-Kosten per locatie'!$A$14:$C$31,3,FALSE)</f>
        <v>#DIV/0!</v>
      </c>
      <c r="O1592" s="247">
        <f>IF(M1592&gt;0,M1592*I1592/Q1592,0)*VLOOKUP(B1592,'2-Kosten per locatie'!$A$14:$C$31,3,FALSE)</f>
        <v>0</v>
      </c>
      <c r="P1592" s="334">
        <f>IF(L1592="nio",0,IF(L1592&gt;0,VLOOKUP(F1592,'3-Productie normen'!A:O,VLOOKUP(L1592,'3-Productie normen'!$B$38:$C$48,2,FALSE),FALSE)))</f>
        <v>0</v>
      </c>
      <c r="Q1592" s="334">
        <f t="shared" si="76"/>
        <v>0</v>
      </c>
      <c r="R1592" s="335" t="str">
        <f>VLOOKUP(F1592,'3-Productie normen'!A:P,16,FALSE)</f>
        <v>L</v>
      </c>
      <c r="S1592" s="335"/>
      <c r="U1592" s="336">
        <f t="shared" si="77"/>
        <v>2100</v>
      </c>
      <c r="V1592" s="2"/>
    </row>
    <row r="1593" spans="1:22" ht="14.1" customHeight="1">
      <c r="A1593" s="75">
        <v>1593</v>
      </c>
      <c r="B1593" s="72" t="s">
        <v>48</v>
      </c>
      <c r="C1593" s="539" t="s">
        <v>267</v>
      </c>
      <c r="D1593" s="415" t="s">
        <v>2029</v>
      </c>
      <c r="E1593" s="72" t="s">
        <v>2030</v>
      </c>
      <c r="F1593" s="300" t="s">
        <v>103</v>
      </c>
      <c r="G1593" s="72" t="s">
        <v>139</v>
      </c>
      <c r="H1593" s="482" t="s">
        <v>139</v>
      </c>
      <c r="I1593" s="537">
        <v>188.44</v>
      </c>
      <c r="J1593" s="526"/>
      <c r="K1593" s="333">
        <f t="shared" si="75"/>
        <v>200</v>
      </c>
      <c r="L1593" s="534">
        <v>200</v>
      </c>
      <c r="M1593" s="540"/>
      <c r="N1593" s="247" t="e">
        <f>IF(L1593="nio",0,IF(L1593&gt;0,L1593*I1593/P1593,0))*VLOOKUP(B1593,'2-Kosten per locatie'!$A$14:$C$31,3,FALSE)</f>
        <v>#DIV/0!</v>
      </c>
      <c r="O1593" s="247">
        <f>IF(M1593&gt;0,M1593*I1593/Q1593,0)*VLOOKUP(B1593,'2-Kosten per locatie'!$A$14:$C$31,3,FALSE)</f>
        <v>0</v>
      </c>
      <c r="P1593" s="334">
        <f>IF(L1593="nio",0,IF(L1593&gt;0,VLOOKUP(F1593,'3-Productie normen'!A:O,VLOOKUP(L1593,'3-Productie normen'!$B$38:$C$48,2,FALSE),FALSE)))</f>
        <v>0</v>
      </c>
      <c r="Q1593" s="334">
        <f t="shared" si="76"/>
        <v>0</v>
      </c>
      <c r="R1593" s="335" t="str">
        <f>VLOOKUP(F1593,'3-Productie normen'!A:P,16,FALSE)</f>
        <v>L</v>
      </c>
      <c r="S1593" s="335"/>
      <c r="U1593" s="336">
        <f t="shared" si="77"/>
        <v>37688</v>
      </c>
      <c r="V1593" s="2"/>
    </row>
    <row r="1594" spans="1:22" ht="14.1" customHeight="1">
      <c r="A1594" s="75">
        <v>1594</v>
      </c>
      <c r="B1594" s="72" t="s">
        <v>48</v>
      </c>
      <c r="C1594" s="539" t="s">
        <v>267</v>
      </c>
      <c r="D1594" s="415" t="s">
        <v>2031</v>
      </c>
      <c r="E1594" s="72" t="s">
        <v>2032</v>
      </c>
      <c r="F1594" s="72" t="s">
        <v>100</v>
      </c>
      <c r="G1594" s="72" t="s">
        <v>237</v>
      </c>
      <c r="H1594" s="482" t="s">
        <v>238</v>
      </c>
      <c r="I1594" s="537">
        <v>13.28</v>
      </c>
      <c r="J1594" s="526"/>
      <c r="K1594" s="333">
        <f t="shared" si="75"/>
        <v>200</v>
      </c>
      <c r="L1594" s="534">
        <v>200</v>
      </c>
      <c r="M1594" s="540"/>
      <c r="N1594" s="247" t="e">
        <f>IF(L1594="nio",0,IF(L1594&gt;0,L1594*I1594/P1594,0))*VLOOKUP(B1594,'2-Kosten per locatie'!$A$14:$C$31,3,FALSE)</f>
        <v>#DIV/0!</v>
      </c>
      <c r="O1594" s="247">
        <f>IF(M1594&gt;0,M1594*I1594/Q1594,0)*VLOOKUP(B1594,'2-Kosten per locatie'!$A$14:$C$31,3,FALSE)</f>
        <v>0</v>
      </c>
      <c r="P1594" s="334">
        <f>IF(L1594="nio",0,IF(L1594&gt;0,VLOOKUP(F1594,'3-Productie normen'!A:O,VLOOKUP(L1594,'3-Productie normen'!$B$38:$C$48,2,FALSE),FALSE)))</f>
        <v>0</v>
      </c>
      <c r="Q1594" s="334">
        <f t="shared" si="76"/>
        <v>0</v>
      </c>
      <c r="R1594" s="335" t="str">
        <f>VLOOKUP(F1594,'3-Productie normen'!A:P,16,FALSE)</f>
        <v>L</v>
      </c>
      <c r="S1594" s="335"/>
      <c r="U1594" s="336">
        <f t="shared" si="77"/>
        <v>2656</v>
      </c>
      <c r="V1594" s="2"/>
    </row>
    <row r="1595" spans="1:22" ht="14.1" customHeight="1">
      <c r="A1595" s="75">
        <v>1595</v>
      </c>
      <c r="B1595" s="72" t="s">
        <v>48</v>
      </c>
      <c r="C1595" s="539" t="s">
        <v>267</v>
      </c>
      <c r="D1595" s="415" t="s">
        <v>2033</v>
      </c>
      <c r="E1595" s="72" t="s">
        <v>2032</v>
      </c>
      <c r="F1595" s="72" t="s">
        <v>100</v>
      </c>
      <c r="G1595" s="72" t="s">
        <v>237</v>
      </c>
      <c r="H1595" s="482" t="s">
        <v>238</v>
      </c>
      <c r="I1595" s="537">
        <v>15.27</v>
      </c>
      <c r="J1595" s="526"/>
      <c r="K1595" s="333">
        <f t="shared" si="75"/>
        <v>200</v>
      </c>
      <c r="L1595" s="534">
        <v>200</v>
      </c>
      <c r="M1595" s="540"/>
      <c r="N1595" s="247" t="e">
        <f>IF(L1595="nio",0,IF(L1595&gt;0,L1595*I1595/P1595,0))*VLOOKUP(B1595,'2-Kosten per locatie'!$A$14:$C$31,3,FALSE)</f>
        <v>#DIV/0!</v>
      </c>
      <c r="O1595" s="247">
        <f>IF(M1595&gt;0,M1595*I1595/Q1595,0)*VLOOKUP(B1595,'2-Kosten per locatie'!$A$14:$C$31,3,FALSE)</f>
        <v>0</v>
      </c>
      <c r="P1595" s="334">
        <f>IF(L1595="nio",0,IF(L1595&gt;0,VLOOKUP(F1595,'3-Productie normen'!A:O,VLOOKUP(L1595,'3-Productie normen'!$B$38:$C$48,2,FALSE),FALSE)))</f>
        <v>0</v>
      </c>
      <c r="Q1595" s="334">
        <f t="shared" si="76"/>
        <v>0</v>
      </c>
      <c r="R1595" s="335" t="str">
        <f>VLOOKUP(F1595,'3-Productie normen'!A:P,16,FALSE)</f>
        <v>L</v>
      </c>
      <c r="S1595" s="335"/>
      <c r="U1595" s="336">
        <f t="shared" si="77"/>
        <v>3054</v>
      </c>
      <c r="V1595" s="2"/>
    </row>
    <row r="1596" spans="1:22" ht="14.1" customHeight="1">
      <c r="A1596" s="75">
        <v>1596</v>
      </c>
      <c r="B1596" s="72" t="s">
        <v>48</v>
      </c>
      <c r="C1596" s="539" t="s">
        <v>267</v>
      </c>
      <c r="D1596" s="415" t="s">
        <v>2034</v>
      </c>
      <c r="E1596" s="72" t="s">
        <v>2035</v>
      </c>
      <c r="F1596" s="72" t="s">
        <v>99</v>
      </c>
      <c r="G1596" s="72" t="s">
        <v>187</v>
      </c>
      <c r="H1596" s="482" t="s">
        <v>197</v>
      </c>
      <c r="I1596" s="537">
        <v>9.6300000000000008</v>
      </c>
      <c r="J1596" s="526"/>
      <c r="K1596" s="333">
        <f t="shared" si="75"/>
        <v>200</v>
      </c>
      <c r="L1596" s="534">
        <v>200</v>
      </c>
      <c r="M1596" s="534"/>
      <c r="N1596" s="247" t="e">
        <f>IF(L1596="nio",0,IF(L1596&gt;0,L1596*I1596/P1596,0))*VLOOKUP(B1596,'2-Kosten per locatie'!$A$14:$C$31,3,FALSE)</f>
        <v>#DIV/0!</v>
      </c>
      <c r="O1596" s="247">
        <f>IF(M1596&gt;0,M1596*I1596/Q1596,0)*VLOOKUP(B1596,'2-Kosten per locatie'!$A$14:$C$31,3,FALSE)</f>
        <v>0</v>
      </c>
      <c r="P1596" s="334">
        <f>IF(L1596="nio",0,IF(L1596&gt;0,VLOOKUP(F1596,'3-Productie normen'!A:O,VLOOKUP(L1596,'3-Productie normen'!$B$38:$C$48,2,FALSE),FALSE)))</f>
        <v>0</v>
      </c>
      <c r="Q1596" s="334">
        <f t="shared" si="76"/>
        <v>0</v>
      </c>
      <c r="R1596" s="335" t="str">
        <f>VLOOKUP(F1596,'3-Productie normen'!A:P,16,FALSE)</f>
        <v>S</v>
      </c>
      <c r="S1596" s="335"/>
      <c r="U1596" s="336">
        <f t="shared" si="77"/>
        <v>1926.0000000000002</v>
      </c>
      <c r="V1596" s="2"/>
    </row>
    <row r="1597" spans="1:22" ht="14.1" customHeight="1">
      <c r="A1597" s="75">
        <v>1597</v>
      </c>
      <c r="B1597" s="72" t="s">
        <v>48</v>
      </c>
      <c r="C1597" s="539" t="s">
        <v>267</v>
      </c>
      <c r="D1597" s="415" t="s">
        <v>2036</v>
      </c>
      <c r="E1597" s="72" t="s">
        <v>633</v>
      </c>
      <c r="F1597" s="72" t="s">
        <v>97</v>
      </c>
      <c r="G1597" s="72" t="s">
        <v>139</v>
      </c>
      <c r="H1597" s="482" t="s">
        <v>139</v>
      </c>
      <c r="I1597" s="537">
        <v>11.72</v>
      </c>
      <c r="J1597" s="526"/>
      <c r="K1597" s="333">
        <f t="shared" si="75"/>
        <v>200</v>
      </c>
      <c r="L1597" s="534">
        <v>200</v>
      </c>
      <c r="M1597" s="534"/>
      <c r="N1597" s="247" t="e">
        <f>IF(L1597="nio",0,IF(L1597&gt;0,L1597*I1597/P1597,0))*VLOOKUP(B1597,'2-Kosten per locatie'!$A$14:$C$31,3,FALSE)</f>
        <v>#DIV/0!</v>
      </c>
      <c r="O1597" s="247">
        <f>IF(M1597&gt;0,M1597*I1597/Q1597,0)*VLOOKUP(B1597,'2-Kosten per locatie'!$A$14:$C$31,3,FALSE)</f>
        <v>0</v>
      </c>
      <c r="P1597" s="334">
        <f>IF(L1597="nio",0,IF(L1597&gt;0,VLOOKUP(F1597,'3-Productie normen'!A:O,VLOOKUP(L1597,'3-Productie normen'!$B$38:$C$48,2,FALSE),FALSE)))</f>
        <v>0</v>
      </c>
      <c r="Q1597" s="334">
        <f t="shared" si="76"/>
        <v>0</v>
      </c>
      <c r="R1597" s="335" t="str">
        <f>VLOOKUP(F1597,'3-Productie normen'!A:P,16,FALSE)</f>
        <v>V</v>
      </c>
      <c r="S1597" s="335"/>
      <c r="U1597" s="336">
        <f t="shared" si="77"/>
        <v>2344</v>
      </c>
      <c r="V1597" s="2"/>
    </row>
    <row r="1598" spans="1:22" ht="14.1" customHeight="1">
      <c r="A1598" s="75">
        <v>1598</v>
      </c>
      <c r="B1598" s="72" t="s">
        <v>48</v>
      </c>
      <c r="C1598" s="539" t="s">
        <v>267</v>
      </c>
      <c r="D1598" s="415" t="s">
        <v>2037</v>
      </c>
      <c r="E1598" s="72" t="s">
        <v>2038</v>
      </c>
      <c r="F1598" s="72" t="s">
        <v>99</v>
      </c>
      <c r="G1598" s="72" t="s">
        <v>187</v>
      </c>
      <c r="H1598" s="482" t="s">
        <v>197</v>
      </c>
      <c r="I1598" s="537">
        <v>9.3699999999999992</v>
      </c>
      <c r="J1598" s="526"/>
      <c r="K1598" s="333">
        <f t="shared" si="75"/>
        <v>200</v>
      </c>
      <c r="L1598" s="534">
        <v>200</v>
      </c>
      <c r="M1598" s="534"/>
      <c r="N1598" s="247" t="e">
        <f>IF(L1598="nio",0,IF(L1598&gt;0,L1598*I1598/P1598,0))*VLOOKUP(B1598,'2-Kosten per locatie'!$A$14:$C$31,3,FALSE)</f>
        <v>#DIV/0!</v>
      </c>
      <c r="O1598" s="247">
        <f>IF(M1598&gt;0,M1598*I1598/Q1598,0)*VLOOKUP(B1598,'2-Kosten per locatie'!$A$14:$C$31,3,FALSE)</f>
        <v>0</v>
      </c>
      <c r="P1598" s="334">
        <f>IF(L1598="nio",0,IF(L1598&gt;0,VLOOKUP(F1598,'3-Productie normen'!A:O,VLOOKUP(L1598,'3-Productie normen'!$B$38:$C$48,2,FALSE),FALSE)))</f>
        <v>0</v>
      </c>
      <c r="Q1598" s="334">
        <f t="shared" si="76"/>
        <v>0</v>
      </c>
      <c r="R1598" s="335" t="str">
        <f>VLOOKUP(F1598,'3-Productie normen'!A:P,16,FALSE)</f>
        <v>S</v>
      </c>
      <c r="S1598" s="335"/>
      <c r="U1598" s="336">
        <f t="shared" si="77"/>
        <v>1873.9999999999998</v>
      </c>
      <c r="V1598" s="2"/>
    </row>
    <row r="1599" spans="1:22" ht="14.1" customHeight="1">
      <c r="A1599" s="75">
        <v>1599</v>
      </c>
      <c r="B1599" s="72" t="s">
        <v>48</v>
      </c>
      <c r="C1599" s="539" t="s">
        <v>267</v>
      </c>
      <c r="D1599" s="415" t="s">
        <v>2039</v>
      </c>
      <c r="E1599" s="72" t="s">
        <v>2040</v>
      </c>
      <c r="F1599" s="72" t="s">
        <v>102</v>
      </c>
      <c r="G1599" s="72" t="s">
        <v>187</v>
      </c>
      <c r="H1599" s="482" t="s">
        <v>197</v>
      </c>
      <c r="I1599" s="537">
        <v>20.99</v>
      </c>
      <c r="J1599" s="526"/>
      <c r="K1599" s="333">
        <f t="shared" si="75"/>
        <v>40</v>
      </c>
      <c r="L1599" s="534">
        <v>40</v>
      </c>
      <c r="M1599" s="540"/>
      <c r="N1599" s="247" t="e">
        <f>IF(L1599="nio",0,IF(L1599&gt;0,L1599*I1599/P1599,0))*VLOOKUP(B1599,'2-Kosten per locatie'!$A$14:$C$31,3,FALSE)</f>
        <v>#DIV/0!</v>
      </c>
      <c r="O1599" s="247">
        <f>IF(M1599&gt;0,M1599*I1599/Q1599,0)*VLOOKUP(B1599,'2-Kosten per locatie'!$A$14:$C$31,3,FALSE)</f>
        <v>0</v>
      </c>
      <c r="P1599" s="334">
        <f>IF(L1599="nio",0,IF(L1599&gt;0,VLOOKUP(F1599,'3-Productie normen'!A:O,VLOOKUP(L1599,'3-Productie normen'!$B$38:$C$48,2,FALSE),FALSE)))</f>
        <v>0</v>
      </c>
      <c r="Q1599" s="334">
        <f t="shared" si="76"/>
        <v>0</v>
      </c>
      <c r="R1599" s="335" t="str">
        <f>VLOOKUP(F1599,'3-Productie normen'!A:P,16,FALSE)</f>
        <v>V</v>
      </c>
      <c r="S1599" s="335"/>
      <c r="U1599" s="336">
        <f t="shared" si="77"/>
        <v>839.59999999999991</v>
      </c>
      <c r="V1599" s="2"/>
    </row>
    <row r="1600" spans="1:22" ht="14.1" customHeight="1">
      <c r="A1600" s="75">
        <v>1600</v>
      </c>
      <c r="B1600" s="72" t="s">
        <v>48</v>
      </c>
      <c r="C1600" s="539" t="s">
        <v>267</v>
      </c>
      <c r="D1600" s="415" t="s">
        <v>2041</v>
      </c>
      <c r="E1600" s="72" t="s">
        <v>2042</v>
      </c>
      <c r="F1600" s="72" t="s">
        <v>97</v>
      </c>
      <c r="G1600" s="72" t="s">
        <v>139</v>
      </c>
      <c r="H1600" s="482" t="s">
        <v>139</v>
      </c>
      <c r="I1600" s="537">
        <v>21.4</v>
      </c>
      <c r="J1600" s="526"/>
      <c r="K1600" s="333">
        <f t="shared" si="75"/>
        <v>200</v>
      </c>
      <c r="L1600" s="534">
        <v>200</v>
      </c>
      <c r="M1600" s="540"/>
      <c r="N1600" s="247" t="e">
        <f>IF(L1600="nio",0,IF(L1600&gt;0,L1600*I1600/P1600,0))*VLOOKUP(B1600,'2-Kosten per locatie'!$A$14:$C$31,3,FALSE)</f>
        <v>#DIV/0!</v>
      </c>
      <c r="O1600" s="247">
        <f>IF(M1600&gt;0,M1600*I1600/Q1600,0)*VLOOKUP(B1600,'2-Kosten per locatie'!$A$14:$C$31,3,FALSE)</f>
        <v>0</v>
      </c>
      <c r="P1600" s="334">
        <f>IF(L1600="nio",0,IF(L1600&gt;0,VLOOKUP(F1600,'3-Productie normen'!A:O,VLOOKUP(L1600,'3-Productie normen'!$B$38:$C$48,2,FALSE),FALSE)))</f>
        <v>0</v>
      </c>
      <c r="Q1600" s="334">
        <f t="shared" si="76"/>
        <v>0</v>
      </c>
      <c r="R1600" s="335" t="str">
        <f>VLOOKUP(F1600,'3-Productie normen'!A:P,16,FALSE)</f>
        <v>V</v>
      </c>
      <c r="S1600" s="335"/>
      <c r="U1600" s="336">
        <f t="shared" si="77"/>
        <v>4280</v>
      </c>
      <c r="V1600" s="2"/>
    </row>
    <row r="1601" spans="1:22" ht="14.1" customHeight="1">
      <c r="A1601" s="75">
        <v>1601</v>
      </c>
      <c r="B1601" s="72" t="s">
        <v>48</v>
      </c>
      <c r="C1601" s="539" t="s">
        <v>267</v>
      </c>
      <c r="D1601" s="415" t="s">
        <v>2043</v>
      </c>
      <c r="E1601" s="72" t="s">
        <v>108</v>
      </c>
      <c r="F1601" s="72" t="s">
        <v>108</v>
      </c>
      <c r="G1601" s="72" t="s">
        <v>1989</v>
      </c>
      <c r="H1601" s="482" t="s">
        <v>197</v>
      </c>
      <c r="I1601" s="537">
        <v>27.94</v>
      </c>
      <c r="J1601" s="526"/>
      <c r="K1601" s="333">
        <f t="shared" ref="K1601:K1664" si="78">SUM(L1601:M1601)</f>
        <v>200</v>
      </c>
      <c r="L1601" s="534">
        <v>200</v>
      </c>
      <c r="M1601" s="540"/>
      <c r="N1601" s="247" t="e">
        <f>IF(L1601="nio",0,IF(L1601&gt;0,L1601*I1601/P1601,0))*VLOOKUP(B1601,'2-Kosten per locatie'!$A$14:$C$31,3,FALSE)</f>
        <v>#DIV/0!</v>
      </c>
      <c r="O1601" s="247">
        <f>IF(M1601&gt;0,M1601*I1601/Q1601,0)*VLOOKUP(B1601,'2-Kosten per locatie'!$A$14:$C$31,3,FALSE)</f>
        <v>0</v>
      </c>
      <c r="P1601" s="334">
        <f>IF(L1601="nio",0,IF(L1601&gt;0,VLOOKUP(F1601,'3-Productie normen'!A:O,VLOOKUP(L1601,'3-Productie normen'!$B$38:$C$48,2,FALSE),FALSE)))</f>
        <v>0</v>
      </c>
      <c r="Q1601" s="334">
        <f t="shared" ref="Q1601:Q1619" si="79">IF(M1601&gt;0,P1601*$Q$8,0)</f>
        <v>0</v>
      </c>
      <c r="R1601" s="335" t="str">
        <f>VLOOKUP(F1601,'3-Productie normen'!A:P,16,FALSE)</f>
        <v>V</v>
      </c>
      <c r="S1601" s="335"/>
      <c r="U1601" s="336">
        <f t="shared" ref="U1601:U1619" si="80">K1601*I1601</f>
        <v>5588</v>
      </c>
      <c r="V1601" s="2"/>
    </row>
    <row r="1602" spans="1:22" ht="14.1" customHeight="1">
      <c r="A1602" s="75">
        <v>1602</v>
      </c>
      <c r="B1602" s="72" t="s">
        <v>48</v>
      </c>
      <c r="C1602" s="539" t="s">
        <v>267</v>
      </c>
      <c r="D1602" s="415" t="s">
        <v>2044</v>
      </c>
      <c r="E1602" s="72" t="s">
        <v>1991</v>
      </c>
      <c r="F1602" s="300" t="s">
        <v>111</v>
      </c>
      <c r="G1602" s="72" t="s">
        <v>205</v>
      </c>
      <c r="H1602" s="482" t="s">
        <v>197</v>
      </c>
      <c r="I1602" s="537">
        <v>9.5</v>
      </c>
      <c r="J1602" s="526"/>
      <c r="K1602" s="333">
        <f t="shared" si="78"/>
        <v>0</v>
      </c>
      <c r="L1602" s="534" t="s">
        <v>148</v>
      </c>
      <c r="M1602" s="540"/>
      <c r="N1602" s="247">
        <f>IF(L1602="nio",0,IF(L1602&gt;0,L1602*I1602/P1602,0))*VLOOKUP(B1602,'2-Kosten per locatie'!$A$14:$C$31,3,FALSE)</f>
        <v>0</v>
      </c>
      <c r="O1602" s="247">
        <f>IF(M1602&gt;0,M1602*I1602/Q1602,0)*VLOOKUP(B1602,'2-Kosten per locatie'!$A$14:$C$31,3,FALSE)</f>
        <v>0</v>
      </c>
      <c r="P1602" s="334">
        <f>IF(L1602="nio",0,IF(L1602&gt;0,VLOOKUP(F1602,'3-Productie normen'!A:O,VLOOKUP(L1602,'3-Productie normen'!$B$38:$C$48,2,FALSE),FALSE)))</f>
        <v>0</v>
      </c>
      <c r="Q1602" s="334">
        <f t="shared" si="79"/>
        <v>0</v>
      </c>
      <c r="R1602" s="335" t="str">
        <f>VLOOKUP(F1602,'3-Productie normen'!A:P,16,FALSE)</f>
        <v>nvt</v>
      </c>
      <c r="S1602" s="335"/>
      <c r="U1602" s="336">
        <f t="shared" si="80"/>
        <v>0</v>
      </c>
      <c r="V1602" s="2"/>
    </row>
    <row r="1603" spans="1:22" ht="14.1" customHeight="1">
      <c r="A1603" s="75">
        <v>1603</v>
      </c>
      <c r="B1603" s="72" t="s">
        <v>48</v>
      </c>
      <c r="C1603" s="539" t="s">
        <v>267</v>
      </c>
      <c r="D1603" s="415" t="s">
        <v>2045</v>
      </c>
      <c r="E1603" s="72" t="s">
        <v>1991</v>
      </c>
      <c r="F1603" s="300" t="s">
        <v>111</v>
      </c>
      <c r="G1603" s="72" t="s">
        <v>205</v>
      </c>
      <c r="H1603" s="482" t="s">
        <v>197</v>
      </c>
      <c r="I1603" s="537">
        <v>14.07</v>
      </c>
      <c r="J1603" s="526"/>
      <c r="K1603" s="333">
        <f t="shared" si="78"/>
        <v>0</v>
      </c>
      <c r="L1603" s="534" t="s">
        <v>148</v>
      </c>
      <c r="M1603" s="540"/>
      <c r="N1603" s="247">
        <f>IF(L1603="nio",0,IF(L1603&gt;0,L1603*I1603/P1603,0))*VLOOKUP(B1603,'2-Kosten per locatie'!$A$14:$C$31,3,FALSE)</f>
        <v>0</v>
      </c>
      <c r="O1603" s="247">
        <f>IF(M1603&gt;0,M1603*I1603/Q1603,0)*VLOOKUP(B1603,'2-Kosten per locatie'!$A$14:$C$31,3,FALSE)</f>
        <v>0</v>
      </c>
      <c r="P1603" s="334">
        <f>IF(L1603="nio",0,IF(L1603&gt;0,VLOOKUP(F1603,'3-Productie normen'!A:O,VLOOKUP(L1603,'3-Productie normen'!$B$38:$C$48,2,FALSE),FALSE)))</f>
        <v>0</v>
      </c>
      <c r="Q1603" s="334">
        <f t="shared" si="79"/>
        <v>0</v>
      </c>
      <c r="R1603" s="335" t="str">
        <f>VLOOKUP(F1603,'3-Productie normen'!A:P,16,FALSE)</f>
        <v>nvt</v>
      </c>
      <c r="S1603" s="335"/>
      <c r="U1603" s="336">
        <f t="shared" si="80"/>
        <v>0</v>
      </c>
      <c r="V1603" s="2"/>
    </row>
    <row r="1604" spans="1:22" ht="14.1" customHeight="1">
      <c r="A1604" s="75">
        <v>1604</v>
      </c>
      <c r="B1604" s="72" t="s">
        <v>48</v>
      </c>
      <c r="C1604" s="539" t="s">
        <v>267</v>
      </c>
      <c r="D1604" s="415" t="s">
        <v>2046</v>
      </c>
      <c r="E1604" s="72" t="s">
        <v>1991</v>
      </c>
      <c r="F1604" s="300" t="s">
        <v>111</v>
      </c>
      <c r="G1604" s="72" t="s">
        <v>205</v>
      </c>
      <c r="H1604" s="482" t="s">
        <v>197</v>
      </c>
      <c r="I1604" s="537">
        <v>42.78</v>
      </c>
      <c r="J1604" s="526"/>
      <c r="K1604" s="333">
        <f t="shared" si="78"/>
        <v>0</v>
      </c>
      <c r="L1604" s="534" t="s">
        <v>148</v>
      </c>
      <c r="M1604" s="540"/>
      <c r="N1604" s="247">
        <f>IF(L1604="nio",0,IF(L1604&gt;0,L1604*I1604/P1604,0))*VLOOKUP(B1604,'2-Kosten per locatie'!$A$14:$C$31,3,FALSE)</f>
        <v>0</v>
      </c>
      <c r="O1604" s="247">
        <f>IF(M1604&gt;0,M1604*I1604/Q1604,0)*VLOOKUP(B1604,'2-Kosten per locatie'!$A$14:$C$31,3,FALSE)</f>
        <v>0</v>
      </c>
      <c r="P1604" s="334">
        <f>IF(L1604="nio",0,IF(L1604&gt;0,VLOOKUP(F1604,'3-Productie normen'!A:O,VLOOKUP(L1604,'3-Productie normen'!$B$38:$C$48,2,FALSE),FALSE)))</f>
        <v>0</v>
      </c>
      <c r="Q1604" s="334">
        <f t="shared" si="79"/>
        <v>0</v>
      </c>
      <c r="R1604" s="335" t="str">
        <f>VLOOKUP(F1604,'3-Productie normen'!A:P,16,FALSE)</f>
        <v>nvt</v>
      </c>
      <c r="S1604" s="335"/>
      <c r="U1604" s="336">
        <f t="shared" si="80"/>
        <v>0</v>
      </c>
      <c r="V1604" s="2"/>
    </row>
    <row r="1605" spans="1:22" ht="14.1" customHeight="1">
      <c r="A1605" s="75">
        <v>1605</v>
      </c>
      <c r="B1605" s="72" t="s">
        <v>48</v>
      </c>
      <c r="C1605" s="539" t="s">
        <v>267</v>
      </c>
      <c r="D1605" s="415" t="s">
        <v>2047</v>
      </c>
      <c r="E1605" s="72" t="s">
        <v>1991</v>
      </c>
      <c r="F1605" s="300" t="s">
        <v>111</v>
      </c>
      <c r="G1605" s="72" t="s">
        <v>205</v>
      </c>
      <c r="H1605" s="482" t="s">
        <v>197</v>
      </c>
      <c r="I1605" s="537">
        <v>24.48</v>
      </c>
      <c r="J1605" s="526"/>
      <c r="K1605" s="333">
        <f t="shared" si="78"/>
        <v>0</v>
      </c>
      <c r="L1605" s="534" t="s">
        <v>148</v>
      </c>
      <c r="M1605" s="534"/>
      <c r="N1605" s="247">
        <f>IF(L1605="nio",0,IF(L1605&gt;0,L1605*I1605/P1605,0))*VLOOKUP(B1605,'2-Kosten per locatie'!$A$14:$C$31,3,FALSE)</f>
        <v>0</v>
      </c>
      <c r="O1605" s="247">
        <f>IF(M1605&gt;0,M1605*I1605/Q1605,0)*VLOOKUP(B1605,'2-Kosten per locatie'!$A$14:$C$31,3,FALSE)</f>
        <v>0</v>
      </c>
      <c r="P1605" s="334">
        <f>IF(L1605="nio",0,IF(L1605&gt;0,VLOOKUP(F1605,'3-Productie normen'!A:O,VLOOKUP(L1605,'3-Productie normen'!$B$38:$C$48,2,FALSE),FALSE)))</f>
        <v>0</v>
      </c>
      <c r="Q1605" s="334">
        <f t="shared" si="79"/>
        <v>0</v>
      </c>
      <c r="R1605" s="335" t="str">
        <f>VLOOKUP(F1605,'3-Productie normen'!A:P,16,FALSE)</f>
        <v>nvt</v>
      </c>
      <c r="S1605" s="335"/>
      <c r="U1605" s="336">
        <f t="shared" si="80"/>
        <v>0</v>
      </c>
      <c r="V1605" s="2"/>
    </row>
    <row r="1606" spans="1:22" ht="14.1" customHeight="1">
      <c r="A1606" s="75">
        <v>1606</v>
      </c>
      <c r="B1606" s="72" t="s">
        <v>48</v>
      </c>
      <c r="C1606" s="539" t="s">
        <v>267</v>
      </c>
      <c r="D1606" s="415" t="s">
        <v>2048</v>
      </c>
      <c r="E1606" s="72" t="s">
        <v>633</v>
      </c>
      <c r="F1606" s="72" t="s">
        <v>97</v>
      </c>
      <c r="G1606" s="72" t="s">
        <v>139</v>
      </c>
      <c r="H1606" s="482" t="s">
        <v>139</v>
      </c>
      <c r="I1606" s="537">
        <v>98.88</v>
      </c>
      <c r="J1606" s="526"/>
      <c r="K1606" s="333">
        <f t="shared" si="78"/>
        <v>200</v>
      </c>
      <c r="L1606" s="534">
        <v>200</v>
      </c>
      <c r="M1606" s="534"/>
      <c r="N1606" s="247" t="e">
        <f>IF(L1606="nio",0,IF(L1606&gt;0,L1606*I1606/P1606,0))*VLOOKUP(B1606,'2-Kosten per locatie'!$A$14:$C$31,3,FALSE)</f>
        <v>#DIV/0!</v>
      </c>
      <c r="O1606" s="247">
        <f>IF(M1606&gt;0,M1606*I1606/Q1606,0)*VLOOKUP(B1606,'2-Kosten per locatie'!$A$14:$C$31,3,FALSE)</f>
        <v>0</v>
      </c>
      <c r="P1606" s="334">
        <f>IF(L1606="nio",0,IF(L1606&gt;0,VLOOKUP(F1606,'3-Productie normen'!A:O,VLOOKUP(L1606,'3-Productie normen'!$B$38:$C$48,2,FALSE),FALSE)))</f>
        <v>0</v>
      </c>
      <c r="Q1606" s="334">
        <f t="shared" si="79"/>
        <v>0</v>
      </c>
      <c r="R1606" s="335" t="str">
        <f>VLOOKUP(F1606,'3-Productie normen'!A:P,16,FALSE)</f>
        <v>V</v>
      </c>
      <c r="S1606" s="335"/>
      <c r="U1606" s="336">
        <f t="shared" si="80"/>
        <v>19776</v>
      </c>
      <c r="V1606" s="2"/>
    </row>
    <row r="1607" spans="1:22" ht="14.1" customHeight="1">
      <c r="A1607" s="75">
        <v>1607</v>
      </c>
      <c r="B1607" s="72" t="s">
        <v>48</v>
      </c>
      <c r="C1607" s="539" t="s">
        <v>267</v>
      </c>
      <c r="D1607" s="415" t="s">
        <v>2049</v>
      </c>
      <c r="E1607" s="72" t="s">
        <v>2050</v>
      </c>
      <c r="F1607" s="72" t="s">
        <v>100</v>
      </c>
      <c r="G1607" s="72" t="s">
        <v>237</v>
      </c>
      <c r="H1607" s="482" t="s">
        <v>238</v>
      </c>
      <c r="I1607" s="537">
        <v>32.32</v>
      </c>
      <c r="J1607" s="526"/>
      <c r="K1607" s="333">
        <f t="shared" si="78"/>
        <v>200</v>
      </c>
      <c r="L1607" s="534">
        <v>200</v>
      </c>
      <c r="M1607" s="540"/>
      <c r="N1607" s="247" t="e">
        <f>IF(L1607="nio",0,IF(L1607&gt;0,L1607*I1607/P1607,0))*VLOOKUP(B1607,'2-Kosten per locatie'!$A$14:$C$31,3,FALSE)</f>
        <v>#DIV/0!</v>
      </c>
      <c r="O1607" s="247">
        <f>IF(M1607&gt;0,M1607*I1607/Q1607,0)*VLOOKUP(B1607,'2-Kosten per locatie'!$A$14:$C$31,3,FALSE)</f>
        <v>0</v>
      </c>
      <c r="P1607" s="334">
        <f>IF(L1607="nio",0,IF(L1607&gt;0,VLOOKUP(F1607,'3-Productie normen'!A:O,VLOOKUP(L1607,'3-Productie normen'!$B$38:$C$48,2,FALSE),FALSE)))</f>
        <v>0</v>
      </c>
      <c r="Q1607" s="334">
        <f t="shared" si="79"/>
        <v>0</v>
      </c>
      <c r="R1607" s="335" t="str">
        <f>VLOOKUP(F1607,'3-Productie normen'!A:P,16,FALSE)</f>
        <v>L</v>
      </c>
      <c r="S1607" s="335"/>
      <c r="U1607" s="336">
        <f t="shared" si="80"/>
        <v>6464</v>
      </c>
      <c r="V1607" s="2"/>
    </row>
    <row r="1608" spans="1:22" ht="14.1" customHeight="1">
      <c r="A1608" s="75">
        <v>1608</v>
      </c>
      <c r="B1608" s="72" t="s">
        <v>48</v>
      </c>
      <c r="C1608" s="539" t="s">
        <v>267</v>
      </c>
      <c r="D1608" s="415" t="s">
        <v>2051</v>
      </c>
      <c r="E1608" s="72" t="s">
        <v>2052</v>
      </c>
      <c r="F1608" s="72" t="s">
        <v>100</v>
      </c>
      <c r="G1608" s="72" t="s">
        <v>237</v>
      </c>
      <c r="H1608" s="482" t="s">
        <v>238</v>
      </c>
      <c r="I1608" s="537">
        <v>32.130000000000003</v>
      </c>
      <c r="J1608" s="526"/>
      <c r="K1608" s="333">
        <f t="shared" si="78"/>
        <v>200</v>
      </c>
      <c r="L1608" s="534">
        <v>200</v>
      </c>
      <c r="M1608" s="540"/>
      <c r="N1608" s="247" t="e">
        <f>IF(L1608="nio",0,IF(L1608&gt;0,L1608*I1608/P1608,0))*VLOOKUP(B1608,'2-Kosten per locatie'!$A$14:$C$31,3,FALSE)</f>
        <v>#DIV/0!</v>
      </c>
      <c r="O1608" s="247">
        <f>IF(M1608&gt;0,M1608*I1608/Q1608,0)*VLOOKUP(B1608,'2-Kosten per locatie'!$A$14:$C$31,3,FALSE)</f>
        <v>0</v>
      </c>
      <c r="P1608" s="334">
        <f>IF(L1608="nio",0,IF(L1608&gt;0,VLOOKUP(F1608,'3-Productie normen'!A:O,VLOOKUP(L1608,'3-Productie normen'!$B$38:$C$48,2,FALSE),FALSE)))</f>
        <v>0</v>
      </c>
      <c r="Q1608" s="334">
        <f t="shared" si="79"/>
        <v>0</v>
      </c>
      <c r="R1608" s="335" t="str">
        <f>VLOOKUP(F1608,'3-Productie normen'!A:P,16,FALSE)</f>
        <v>L</v>
      </c>
      <c r="S1608" s="335"/>
      <c r="U1608" s="336">
        <f t="shared" si="80"/>
        <v>6426.0000000000009</v>
      </c>
      <c r="V1608" s="2"/>
    </row>
    <row r="1609" spans="1:22" ht="14.1" customHeight="1">
      <c r="A1609" s="75">
        <v>1609</v>
      </c>
      <c r="B1609" s="72" t="s">
        <v>48</v>
      </c>
      <c r="C1609" s="539" t="s">
        <v>267</v>
      </c>
      <c r="D1609" s="415" t="s">
        <v>2053</v>
      </c>
      <c r="E1609" s="72" t="s">
        <v>2054</v>
      </c>
      <c r="F1609" s="72" t="s">
        <v>100</v>
      </c>
      <c r="G1609" s="72" t="s">
        <v>237</v>
      </c>
      <c r="H1609" s="482" t="s">
        <v>238</v>
      </c>
      <c r="I1609" s="537">
        <v>32.119999999999997</v>
      </c>
      <c r="J1609" s="526"/>
      <c r="K1609" s="333">
        <f t="shared" si="78"/>
        <v>200</v>
      </c>
      <c r="L1609" s="534">
        <v>200</v>
      </c>
      <c r="M1609" s="540"/>
      <c r="N1609" s="247" t="e">
        <f>IF(L1609="nio",0,IF(L1609&gt;0,L1609*I1609/P1609,0))*VLOOKUP(B1609,'2-Kosten per locatie'!$A$14:$C$31,3,FALSE)</f>
        <v>#DIV/0!</v>
      </c>
      <c r="O1609" s="247">
        <f>IF(M1609&gt;0,M1609*I1609/Q1609,0)*VLOOKUP(B1609,'2-Kosten per locatie'!$A$14:$C$31,3,FALSE)</f>
        <v>0</v>
      </c>
      <c r="P1609" s="334">
        <f>IF(L1609="nio",0,IF(L1609&gt;0,VLOOKUP(F1609,'3-Productie normen'!A:O,VLOOKUP(L1609,'3-Productie normen'!$B$38:$C$48,2,FALSE),FALSE)))</f>
        <v>0</v>
      </c>
      <c r="Q1609" s="334">
        <f t="shared" si="79"/>
        <v>0</v>
      </c>
      <c r="R1609" s="335" t="str">
        <f>VLOOKUP(F1609,'3-Productie normen'!A:P,16,FALSE)</f>
        <v>L</v>
      </c>
      <c r="S1609" s="335"/>
      <c r="U1609" s="336">
        <f t="shared" si="80"/>
        <v>6423.9999999999991</v>
      </c>
      <c r="V1609" s="2"/>
    </row>
    <row r="1610" spans="1:22" ht="14.1" customHeight="1">
      <c r="A1610" s="75">
        <v>1610</v>
      </c>
      <c r="B1610" s="72" t="s">
        <v>48</v>
      </c>
      <c r="C1610" s="539" t="s">
        <v>267</v>
      </c>
      <c r="D1610" s="415" t="s">
        <v>2055</v>
      </c>
      <c r="E1610" s="72" t="s">
        <v>2056</v>
      </c>
      <c r="F1610" s="300" t="s">
        <v>103</v>
      </c>
      <c r="G1610" s="72" t="s">
        <v>139</v>
      </c>
      <c r="H1610" s="482" t="s">
        <v>139</v>
      </c>
      <c r="I1610" s="537">
        <v>32.39</v>
      </c>
      <c r="J1610" s="526"/>
      <c r="K1610" s="333">
        <f t="shared" si="78"/>
        <v>200</v>
      </c>
      <c r="L1610" s="534">
        <v>200</v>
      </c>
      <c r="M1610" s="540"/>
      <c r="N1610" s="247" t="e">
        <f>IF(L1610="nio",0,IF(L1610&gt;0,L1610*I1610/P1610,0))*VLOOKUP(B1610,'2-Kosten per locatie'!$A$14:$C$31,3,FALSE)</f>
        <v>#DIV/0!</v>
      </c>
      <c r="O1610" s="247">
        <f>IF(M1610&gt;0,M1610*I1610/Q1610,0)*VLOOKUP(B1610,'2-Kosten per locatie'!$A$14:$C$31,3,FALSE)</f>
        <v>0</v>
      </c>
      <c r="P1610" s="334">
        <f>IF(L1610="nio",0,IF(L1610&gt;0,VLOOKUP(F1610,'3-Productie normen'!A:O,VLOOKUP(L1610,'3-Productie normen'!$B$38:$C$48,2,FALSE),FALSE)))</f>
        <v>0</v>
      </c>
      <c r="Q1610" s="334">
        <f t="shared" si="79"/>
        <v>0</v>
      </c>
      <c r="R1610" s="335" t="str">
        <f>VLOOKUP(F1610,'3-Productie normen'!A:P,16,FALSE)</f>
        <v>L</v>
      </c>
      <c r="S1610" s="335"/>
      <c r="U1610" s="336">
        <f t="shared" si="80"/>
        <v>6478</v>
      </c>
      <c r="V1610" s="2"/>
    </row>
    <row r="1611" spans="1:22" ht="14.1" customHeight="1">
      <c r="A1611" s="75">
        <v>1611</v>
      </c>
      <c r="B1611" s="72" t="s">
        <v>48</v>
      </c>
      <c r="C1611" s="539" t="s">
        <v>267</v>
      </c>
      <c r="D1611" s="415" t="s">
        <v>2057</v>
      </c>
      <c r="E1611" s="72" t="s">
        <v>2058</v>
      </c>
      <c r="F1611" s="72" t="s">
        <v>88</v>
      </c>
      <c r="G1611" s="72" t="s">
        <v>139</v>
      </c>
      <c r="H1611" s="482" t="s">
        <v>139</v>
      </c>
      <c r="I1611" s="537">
        <v>3.21</v>
      </c>
      <c r="J1611" s="526"/>
      <c r="K1611" s="333">
        <f t="shared" si="78"/>
        <v>120</v>
      </c>
      <c r="L1611" s="534">
        <v>120</v>
      </c>
      <c r="M1611" s="540"/>
      <c r="N1611" s="247" t="e">
        <f>IF(L1611="nio",0,IF(L1611&gt;0,L1611*I1611/P1611,0))*VLOOKUP(B1611,'2-Kosten per locatie'!$A$14:$C$31,3,FALSE)</f>
        <v>#DIV/0!</v>
      </c>
      <c r="O1611" s="247">
        <f>IF(M1611&gt;0,M1611*I1611/Q1611,0)*VLOOKUP(B1611,'2-Kosten per locatie'!$A$14:$C$31,3,FALSE)</f>
        <v>0</v>
      </c>
      <c r="P1611" s="334">
        <f>IF(L1611="nio",0,IF(L1611&gt;0,VLOOKUP(F1611,'3-Productie normen'!A:O,VLOOKUP(L1611,'3-Productie normen'!$B$38:$C$48,2,FALSE),FALSE)))</f>
        <v>0</v>
      </c>
      <c r="Q1611" s="334">
        <f t="shared" si="79"/>
        <v>0</v>
      </c>
      <c r="R1611" s="335" t="str">
        <f>VLOOKUP(F1611,'3-Productie normen'!A:P,16,FALSE)</f>
        <v>B</v>
      </c>
      <c r="S1611" s="335"/>
      <c r="U1611" s="336">
        <f t="shared" si="80"/>
        <v>385.2</v>
      </c>
      <c r="V1611" s="2"/>
    </row>
    <row r="1612" spans="1:22" ht="14.1" customHeight="1">
      <c r="A1612" s="75">
        <v>1612</v>
      </c>
      <c r="B1612" s="72" t="s">
        <v>48</v>
      </c>
      <c r="C1612" s="539" t="s">
        <v>267</v>
      </c>
      <c r="D1612" s="415" t="s">
        <v>2059</v>
      </c>
      <c r="E1612" s="72" t="s">
        <v>2058</v>
      </c>
      <c r="F1612" s="72" t="s">
        <v>88</v>
      </c>
      <c r="G1612" s="72" t="s">
        <v>139</v>
      </c>
      <c r="H1612" s="482" t="s">
        <v>139</v>
      </c>
      <c r="I1612" s="537">
        <v>3.45</v>
      </c>
      <c r="J1612" s="526"/>
      <c r="K1612" s="333">
        <f t="shared" si="78"/>
        <v>120</v>
      </c>
      <c r="L1612" s="534">
        <v>120</v>
      </c>
      <c r="M1612" s="540"/>
      <c r="N1612" s="247" t="e">
        <f>IF(L1612="nio",0,IF(L1612&gt;0,L1612*I1612/P1612,0))*VLOOKUP(B1612,'2-Kosten per locatie'!$A$14:$C$31,3,FALSE)</f>
        <v>#DIV/0!</v>
      </c>
      <c r="O1612" s="247">
        <f>IF(M1612&gt;0,M1612*I1612/Q1612,0)*VLOOKUP(B1612,'2-Kosten per locatie'!$A$14:$C$31,3,FALSE)</f>
        <v>0</v>
      </c>
      <c r="P1612" s="334">
        <f>IF(L1612="nio",0,IF(L1612&gt;0,VLOOKUP(F1612,'3-Productie normen'!A:O,VLOOKUP(L1612,'3-Productie normen'!$B$38:$C$48,2,FALSE),FALSE)))</f>
        <v>0</v>
      </c>
      <c r="Q1612" s="334">
        <f t="shared" si="79"/>
        <v>0</v>
      </c>
      <c r="R1612" s="335" t="str">
        <f>VLOOKUP(F1612,'3-Productie normen'!A:P,16,FALSE)</f>
        <v>B</v>
      </c>
      <c r="S1612" s="335"/>
      <c r="U1612" s="336">
        <f t="shared" si="80"/>
        <v>414</v>
      </c>
      <c r="V1612" s="2"/>
    </row>
    <row r="1613" spans="1:22" ht="14.1" customHeight="1">
      <c r="A1613" s="75">
        <v>1613</v>
      </c>
      <c r="B1613" s="72" t="s">
        <v>48</v>
      </c>
      <c r="C1613" s="539" t="s">
        <v>267</v>
      </c>
      <c r="D1613" s="415" t="s">
        <v>2060</v>
      </c>
      <c r="E1613" s="72" t="s">
        <v>2058</v>
      </c>
      <c r="F1613" s="72" t="s">
        <v>88</v>
      </c>
      <c r="G1613" s="72" t="s">
        <v>139</v>
      </c>
      <c r="H1613" s="482" t="s">
        <v>139</v>
      </c>
      <c r="I1613" s="537">
        <v>3.45</v>
      </c>
      <c r="J1613" s="526"/>
      <c r="K1613" s="333">
        <f t="shared" si="78"/>
        <v>120</v>
      </c>
      <c r="L1613" s="534">
        <v>120</v>
      </c>
      <c r="M1613" s="540"/>
      <c r="N1613" s="247" t="e">
        <f>IF(L1613="nio",0,IF(L1613&gt;0,L1613*I1613/P1613,0))*VLOOKUP(B1613,'2-Kosten per locatie'!$A$14:$C$31,3,FALSE)</f>
        <v>#DIV/0!</v>
      </c>
      <c r="O1613" s="247">
        <f>IF(M1613&gt;0,M1613*I1613/Q1613,0)*VLOOKUP(B1613,'2-Kosten per locatie'!$A$14:$C$31,3,FALSE)</f>
        <v>0</v>
      </c>
      <c r="P1613" s="334">
        <f>IF(L1613="nio",0,IF(L1613&gt;0,VLOOKUP(F1613,'3-Productie normen'!A:O,VLOOKUP(L1613,'3-Productie normen'!$B$38:$C$48,2,FALSE),FALSE)))</f>
        <v>0</v>
      </c>
      <c r="Q1613" s="334">
        <f t="shared" si="79"/>
        <v>0</v>
      </c>
      <c r="R1613" s="335" t="str">
        <f>VLOOKUP(F1613,'3-Productie normen'!A:P,16,FALSE)</f>
        <v>B</v>
      </c>
      <c r="S1613" s="335"/>
      <c r="U1613" s="336">
        <f t="shared" si="80"/>
        <v>414</v>
      </c>
      <c r="V1613" s="2"/>
    </row>
    <row r="1614" spans="1:22" ht="14.1" customHeight="1">
      <c r="A1614" s="75">
        <v>1614</v>
      </c>
      <c r="B1614" s="72" t="s">
        <v>48</v>
      </c>
      <c r="C1614" s="539" t="s">
        <v>267</v>
      </c>
      <c r="D1614" s="415" t="s">
        <v>2061</v>
      </c>
      <c r="E1614" s="72" t="s">
        <v>2058</v>
      </c>
      <c r="F1614" s="72" t="s">
        <v>88</v>
      </c>
      <c r="G1614" s="72" t="s">
        <v>139</v>
      </c>
      <c r="H1614" s="482" t="s">
        <v>139</v>
      </c>
      <c r="I1614" s="537">
        <v>3.45</v>
      </c>
      <c r="J1614" s="526"/>
      <c r="K1614" s="333">
        <f t="shared" si="78"/>
        <v>120</v>
      </c>
      <c r="L1614" s="534">
        <v>120</v>
      </c>
      <c r="M1614" s="540"/>
      <c r="N1614" s="247" t="e">
        <f>IF(L1614="nio",0,IF(L1614&gt;0,L1614*I1614/P1614,0))*VLOOKUP(B1614,'2-Kosten per locatie'!$A$14:$C$31,3,FALSE)</f>
        <v>#DIV/0!</v>
      </c>
      <c r="O1614" s="247">
        <f>IF(M1614&gt;0,M1614*I1614/Q1614,0)*VLOOKUP(B1614,'2-Kosten per locatie'!$A$14:$C$31,3,FALSE)</f>
        <v>0</v>
      </c>
      <c r="P1614" s="334">
        <f>IF(L1614="nio",0,IF(L1614&gt;0,VLOOKUP(F1614,'3-Productie normen'!A:O,VLOOKUP(L1614,'3-Productie normen'!$B$38:$C$48,2,FALSE),FALSE)))</f>
        <v>0</v>
      </c>
      <c r="Q1614" s="334">
        <f t="shared" si="79"/>
        <v>0</v>
      </c>
      <c r="R1614" s="335" t="str">
        <f>VLOOKUP(F1614,'3-Productie normen'!A:P,16,FALSE)</f>
        <v>B</v>
      </c>
      <c r="S1614" s="335"/>
      <c r="U1614" s="336">
        <f t="shared" si="80"/>
        <v>414</v>
      </c>
      <c r="V1614" s="2"/>
    </row>
    <row r="1615" spans="1:22" ht="14.1" customHeight="1">
      <c r="A1615" s="75">
        <v>1615</v>
      </c>
      <c r="B1615" s="72" t="s">
        <v>48</v>
      </c>
      <c r="C1615" s="539" t="s">
        <v>267</v>
      </c>
      <c r="D1615" s="415" t="s">
        <v>2062</v>
      </c>
      <c r="E1615" s="72" t="s">
        <v>2058</v>
      </c>
      <c r="F1615" s="72" t="s">
        <v>88</v>
      </c>
      <c r="G1615" s="72" t="s">
        <v>139</v>
      </c>
      <c r="H1615" s="482" t="s">
        <v>139</v>
      </c>
      <c r="I1615" s="537">
        <v>3.43</v>
      </c>
      <c r="J1615" s="526"/>
      <c r="K1615" s="333">
        <f t="shared" si="78"/>
        <v>120</v>
      </c>
      <c r="L1615" s="534">
        <v>120</v>
      </c>
      <c r="M1615" s="540"/>
      <c r="N1615" s="247" t="e">
        <f>IF(L1615="nio",0,IF(L1615&gt;0,L1615*I1615/P1615,0))*VLOOKUP(B1615,'2-Kosten per locatie'!$A$14:$C$31,3,FALSE)</f>
        <v>#DIV/0!</v>
      </c>
      <c r="O1615" s="247">
        <f>IF(M1615&gt;0,M1615*I1615/Q1615,0)*VLOOKUP(B1615,'2-Kosten per locatie'!$A$14:$C$31,3,FALSE)</f>
        <v>0</v>
      </c>
      <c r="P1615" s="334">
        <f>IF(L1615="nio",0,IF(L1615&gt;0,VLOOKUP(F1615,'3-Productie normen'!A:O,VLOOKUP(L1615,'3-Productie normen'!$B$38:$C$48,2,FALSE),FALSE)))</f>
        <v>0</v>
      </c>
      <c r="Q1615" s="334">
        <f t="shared" si="79"/>
        <v>0</v>
      </c>
      <c r="R1615" s="335" t="str">
        <f>VLOOKUP(F1615,'3-Productie normen'!A:P,16,FALSE)</f>
        <v>B</v>
      </c>
      <c r="S1615" s="335"/>
      <c r="U1615" s="336">
        <f t="shared" si="80"/>
        <v>411.6</v>
      </c>
      <c r="V1615" s="2"/>
    </row>
    <row r="1616" spans="1:22" ht="14.1" customHeight="1">
      <c r="A1616" s="75">
        <v>1616</v>
      </c>
      <c r="B1616" s="72" t="s">
        <v>48</v>
      </c>
      <c r="C1616" s="539" t="s">
        <v>267</v>
      </c>
      <c r="D1616" s="415" t="s">
        <v>2063</v>
      </c>
      <c r="E1616" s="72" t="s">
        <v>2064</v>
      </c>
      <c r="F1616" s="300" t="s">
        <v>103</v>
      </c>
      <c r="G1616" s="72" t="s">
        <v>139</v>
      </c>
      <c r="H1616" s="482" t="s">
        <v>139</v>
      </c>
      <c r="I1616" s="537">
        <v>107.52</v>
      </c>
      <c r="J1616" s="526"/>
      <c r="K1616" s="333">
        <f t="shared" si="78"/>
        <v>200</v>
      </c>
      <c r="L1616" s="534">
        <v>200</v>
      </c>
      <c r="M1616" s="540"/>
      <c r="N1616" s="247" t="e">
        <f>IF(L1616="nio",0,IF(L1616&gt;0,L1616*I1616/P1616,0))*VLOOKUP(B1616,'2-Kosten per locatie'!$A$14:$C$31,3,FALSE)</f>
        <v>#DIV/0!</v>
      </c>
      <c r="O1616" s="247">
        <f>IF(M1616&gt;0,M1616*I1616/Q1616,0)*VLOOKUP(B1616,'2-Kosten per locatie'!$A$14:$C$31,3,FALSE)</f>
        <v>0</v>
      </c>
      <c r="P1616" s="334">
        <f>IF(L1616="nio",0,IF(L1616&gt;0,VLOOKUP(F1616,'3-Productie normen'!A:O,VLOOKUP(L1616,'3-Productie normen'!$B$38:$C$48,2,FALSE),FALSE)))</f>
        <v>0</v>
      </c>
      <c r="Q1616" s="334">
        <f t="shared" si="79"/>
        <v>0</v>
      </c>
      <c r="R1616" s="335" t="str">
        <f>VLOOKUP(F1616,'3-Productie normen'!A:P,16,FALSE)</f>
        <v>L</v>
      </c>
      <c r="S1616" s="335"/>
      <c r="U1616" s="336">
        <f t="shared" si="80"/>
        <v>21504</v>
      </c>
      <c r="V1616" s="2"/>
    </row>
    <row r="1617" spans="1:22" ht="14.1" customHeight="1">
      <c r="A1617" s="75">
        <v>1617</v>
      </c>
      <c r="B1617" s="72" t="s">
        <v>48</v>
      </c>
      <c r="C1617" s="539" t="s">
        <v>267</v>
      </c>
      <c r="D1617" s="415" t="s">
        <v>2065</v>
      </c>
      <c r="E1617" s="72" t="s">
        <v>2032</v>
      </c>
      <c r="F1617" s="72" t="s">
        <v>100</v>
      </c>
      <c r="G1617" s="72" t="s">
        <v>237</v>
      </c>
      <c r="H1617" s="482" t="s">
        <v>238</v>
      </c>
      <c r="I1617" s="537">
        <v>14.08</v>
      </c>
      <c r="J1617" s="526"/>
      <c r="K1617" s="333">
        <f t="shared" si="78"/>
        <v>200</v>
      </c>
      <c r="L1617" s="534">
        <v>200</v>
      </c>
      <c r="M1617" s="534"/>
      <c r="N1617" s="247" t="e">
        <f>IF(L1617="nio",0,IF(L1617&gt;0,L1617*I1617/P1617,0))*VLOOKUP(B1617,'2-Kosten per locatie'!$A$14:$C$31,3,FALSE)</f>
        <v>#DIV/0!</v>
      </c>
      <c r="O1617" s="247">
        <f>IF(M1617&gt;0,M1617*I1617/Q1617,0)*VLOOKUP(B1617,'2-Kosten per locatie'!$A$14:$C$31,3,FALSE)</f>
        <v>0</v>
      </c>
      <c r="P1617" s="334">
        <f>IF(L1617="nio",0,IF(L1617&gt;0,VLOOKUP(F1617,'3-Productie normen'!A:O,VLOOKUP(L1617,'3-Productie normen'!$B$38:$C$48,2,FALSE),FALSE)))</f>
        <v>0</v>
      </c>
      <c r="Q1617" s="334">
        <f t="shared" si="79"/>
        <v>0</v>
      </c>
      <c r="R1617" s="335" t="str">
        <f>VLOOKUP(F1617,'3-Productie normen'!A:P,16,FALSE)</f>
        <v>L</v>
      </c>
      <c r="S1617" s="335"/>
      <c r="U1617" s="336">
        <f t="shared" si="80"/>
        <v>2816</v>
      </c>
      <c r="V1617" s="2"/>
    </row>
    <row r="1618" spans="1:22" ht="14.1" customHeight="1">
      <c r="A1618" s="75">
        <v>1618</v>
      </c>
      <c r="B1618" s="72" t="s">
        <v>48</v>
      </c>
      <c r="C1618" s="539" t="s">
        <v>267</v>
      </c>
      <c r="D1618" s="415" t="s">
        <v>2066</v>
      </c>
      <c r="E1618" s="72" t="s">
        <v>2032</v>
      </c>
      <c r="F1618" s="72" t="s">
        <v>100</v>
      </c>
      <c r="G1618" s="72" t="s">
        <v>237</v>
      </c>
      <c r="H1618" s="482" t="s">
        <v>238</v>
      </c>
      <c r="I1618" s="537">
        <v>14.35</v>
      </c>
      <c r="J1618" s="526"/>
      <c r="K1618" s="333">
        <f t="shared" si="78"/>
        <v>200</v>
      </c>
      <c r="L1618" s="534">
        <v>200</v>
      </c>
      <c r="M1618" s="534"/>
      <c r="N1618" s="247" t="e">
        <f>IF(L1618="nio",0,IF(L1618&gt;0,L1618*I1618/P1618,0))*VLOOKUP(B1618,'2-Kosten per locatie'!$A$14:$C$31,3,FALSE)</f>
        <v>#DIV/0!</v>
      </c>
      <c r="O1618" s="247">
        <f>IF(M1618&gt;0,M1618*I1618/Q1618,0)*VLOOKUP(B1618,'2-Kosten per locatie'!$A$14:$C$31,3,FALSE)</f>
        <v>0</v>
      </c>
      <c r="P1618" s="334">
        <f>IF(L1618="nio",0,IF(L1618&gt;0,VLOOKUP(F1618,'3-Productie normen'!A:O,VLOOKUP(L1618,'3-Productie normen'!$B$38:$C$48,2,FALSE),FALSE)))</f>
        <v>0</v>
      </c>
      <c r="Q1618" s="334">
        <f t="shared" si="79"/>
        <v>0</v>
      </c>
      <c r="R1618" s="335" t="str">
        <f>VLOOKUP(F1618,'3-Productie normen'!A:P,16,FALSE)</f>
        <v>L</v>
      </c>
      <c r="S1618" s="335"/>
      <c r="U1618" s="336">
        <f t="shared" si="80"/>
        <v>2870</v>
      </c>
      <c r="V1618" s="2"/>
    </row>
    <row r="1619" spans="1:22" ht="14.1" customHeight="1">
      <c r="A1619" s="75">
        <v>1619</v>
      </c>
      <c r="B1619" s="72" t="s">
        <v>48</v>
      </c>
      <c r="C1619" s="539" t="s">
        <v>267</v>
      </c>
      <c r="D1619" s="415" t="s">
        <v>2067</v>
      </c>
      <c r="E1619" s="72" t="s">
        <v>2068</v>
      </c>
      <c r="F1619" s="72" t="s">
        <v>100</v>
      </c>
      <c r="G1619" s="72" t="s">
        <v>237</v>
      </c>
      <c r="H1619" s="482" t="s">
        <v>238</v>
      </c>
      <c r="I1619" s="537">
        <v>14.4</v>
      </c>
      <c r="J1619" s="526"/>
      <c r="K1619" s="333">
        <f t="shared" si="78"/>
        <v>200</v>
      </c>
      <c r="L1619" s="534">
        <v>200</v>
      </c>
      <c r="M1619" s="534"/>
      <c r="N1619" s="247" t="e">
        <f>IF(L1619="nio",0,IF(L1619&gt;0,L1619*I1619/P1619,0))*VLOOKUP(B1619,'2-Kosten per locatie'!$A$14:$C$31,3,FALSE)</f>
        <v>#DIV/0!</v>
      </c>
      <c r="O1619" s="247">
        <f>IF(M1619&gt;0,M1619*I1619/Q1619,0)*VLOOKUP(B1619,'2-Kosten per locatie'!$A$14:$C$31,3,FALSE)</f>
        <v>0</v>
      </c>
      <c r="P1619" s="334">
        <f>IF(L1619="nio",0,IF(L1619&gt;0,VLOOKUP(F1619,'3-Productie normen'!A:O,VLOOKUP(L1619,'3-Productie normen'!$B$38:$C$48,2,FALSE),FALSE)))</f>
        <v>0</v>
      </c>
      <c r="Q1619" s="334">
        <f t="shared" si="79"/>
        <v>0</v>
      </c>
      <c r="R1619" s="335" t="str">
        <f>VLOOKUP(F1619,'3-Productie normen'!A:P,16,FALSE)</f>
        <v>L</v>
      </c>
      <c r="S1619" s="335"/>
      <c r="U1619" s="336">
        <f t="shared" si="80"/>
        <v>2880</v>
      </c>
      <c r="V1619" s="2"/>
    </row>
    <row r="1620" spans="1:22" ht="14.1" customHeight="1">
      <c r="A1620" s="75">
        <v>1620</v>
      </c>
      <c r="B1620" s="72" t="s">
        <v>48</v>
      </c>
      <c r="C1620" s="539" t="s">
        <v>267</v>
      </c>
      <c r="D1620" s="415" t="s">
        <v>2069</v>
      </c>
      <c r="E1620" s="72" t="s">
        <v>2070</v>
      </c>
      <c r="F1620" s="300" t="s">
        <v>97</v>
      </c>
      <c r="G1620" s="72" t="s">
        <v>139</v>
      </c>
      <c r="H1620" s="482" t="s">
        <v>139</v>
      </c>
      <c r="I1620" s="537">
        <v>5.63</v>
      </c>
      <c r="J1620" s="526"/>
      <c r="K1620" s="333">
        <f t="shared" si="78"/>
        <v>200</v>
      </c>
      <c r="L1620" s="534">
        <v>200</v>
      </c>
      <c r="M1620" s="534"/>
      <c r="N1620" s="247" t="e">
        <f>IF(L1620="nio",0,IF(L1620&gt;0,L1620*I1620/P1620,0))*VLOOKUP(B1620,'2-Kosten per locatie'!$A$14:$C$31,3,FALSE)</f>
        <v>#DIV/0!</v>
      </c>
      <c r="O1620" s="247">
        <f>IF(M1620&gt;0,M1620*I1620/Q1620,0)*VLOOKUP(B1620,'2-Kosten per locatie'!$A$14:$C$31,3,FALSE)</f>
        <v>0</v>
      </c>
      <c r="P1620" s="334">
        <f>IF(L1620="nio",0,IF(L1620&gt;0,VLOOKUP(F1620,'3-Productie normen'!A:O,VLOOKUP(L1620,'3-Productie normen'!$B$38:$C$48,2,FALSE),FALSE)))</f>
        <v>0</v>
      </c>
      <c r="Q1620" s="334">
        <f t="shared" ref="Q1620:Q1683" si="81">IF(M1620&gt;0,P1620*$Q$8,0)</f>
        <v>0</v>
      </c>
      <c r="R1620" s="335" t="str">
        <f>VLOOKUP(F1620,'3-Productie normen'!A:P,16,FALSE)</f>
        <v>V</v>
      </c>
      <c r="S1620" s="335"/>
      <c r="U1620" s="336">
        <f t="shared" ref="U1620:U1683" si="82">K1620*I1620</f>
        <v>1126</v>
      </c>
    </row>
    <row r="1621" spans="1:22" ht="14.1" customHeight="1">
      <c r="A1621" s="75">
        <v>1621</v>
      </c>
      <c r="B1621" s="72" t="s">
        <v>48</v>
      </c>
      <c r="C1621" s="539" t="s">
        <v>267</v>
      </c>
      <c r="D1621" s="415" t="s">
        <v>2071</v>
      </c>
      <c r="E1621" s="72" t="s">
        <v>2072</v>
      </c>
      <c r="F1621" s="300" t="s">
        <v>97</v>
      </c>
      <c r="G1621" s="72" t="s">
        <v>139</v>
      </c>
      <c r="H1621" s="482" t="s">
        <v>139</v>
      </c>
      <c r="I1621" s="537">
        <v>6.41</v>
      </c>
      <c r="J1621" s="526"/>
      <c r="K1621" s="333">
        <f t="shared" si="78"/>
        <v>200</v>
      </c>
      <c r="L1621" s="534">
        <v>200</v>
      </c>
      <c r="M1621" s="534"/>
      <c r="N1621" s="247" t="e">
        <f>IF(L1621="nio",0,IF(L1621&gt;0,L1621*I1621/P1621,0))*VLOOKUP(B1621,'2-Kosten per locatie'!$A$14:$C$31,3,FALSE)</f>
        <v>#DIV/0!</v>
      </c>
      <c r="O1621" s="247">
        <f>IF(M1621&gt;0,M1621*I1621/Q1621,0)*VLOOKUP(B1621,'2-Kosten per locatie'!$A$14:$C$31,3,FALSE)</f>
        <v>0</v>
      </c>
      <c r="P1621" s="334">
        <f>IF(L1621="nio",0,IF(L1621&gt;0,VLOOKUP(F1621,'3-Productie normen'!A:O,VLOOKUP(L1621,'3-Productie normen'!$B$38:$C$48,2,FALSE),FALSE)))</f>
        <v>0</v>
      </c>
      <c r="Q1621" s="334">
        <f t="shared" si="81"/>
        <v>0</v>
      </c>
      <c r="R1621" s="335" t="str">
        <f>VLOOKUP(F1621,'3-Productie normen'!A:P,16,FALSE)</f>
        <v>V</v>
      </c>
      <c r="S1621" s="335"/>
      <c r="U1621" s="336">
        <f t="shared" si="82"/>
        <v>1282</v>
      </c>
    </row>
    <row r="1622" spans="1:22" ht="14.1" customHeight="1">
      <c r="A1622" s="75">
        <v>1622</v>
      </c>
      <c r="B1622" s="72" t="s">
        <v>48</v>
      </c>
      <c r="C1622" s="539" t="s">
        <v>267</v>
      </c>
      <c r="D1622" s="415" t="s">
        <v>2073</v>
      </c>
      <c r="E1622" s="72" t="s">
        <v>2074</v>
      </c>
      <c r="F1622" s="300" t="s">
        <v>97</v>
      </c>
      <c r="G1622" s="72" t="s">
        <v>139</v>
      </c>
      <c r="H1622" s="482" t="s">
        <v>139</v>
      </c>
      <c r="I1622" s="537">
        <v>6.41</v>
      </c>
      <c r="J1622" s="526"/>
      <c r="K1622" s="333">
        <f t="shared" si="78"/>
        <v>200</v>
      </c>
      <c r="L1622" s="534">
        <v>200</v>
      </c>
      <c r="M1622" s="534"/>
      <c r="N1622" s="247" t="e">
        <f>IF(L1622="nio",0,IF(L1622&gt;0,L1622*I1622/P1622,0))*VLOOKUP(B1622,'2-Kosten per locatie'!$A$14:$C$31,3,FALSE)</f>
        <v>#DIV/0!</v>
      </c>
      <c r="O1622" s="247">
        <f>IF(M1622&gt;0,M1622*I1622/Q1622,0)*VLOOKUP(B1622,'2-Kosten per locatie'!$A$14:$C$31,3,FALSE)</f>
        <v>0</v>
      </c>
      <c r="P1622" s="334">
        <f>IF(L1622="nio",0,IF(L1622&gt;0,VLOOKUP(F1622,'3-Productie normen'!A:O,VLOOKUP(L1622,'3-Productie normen'!$B$38:$C$48,2,FALSE),FALSE)))</f>
        <v>0</v>
      </c>
      <c r="Q1622" s="334">
        <f t="shared" si="81"/>
        <v>0</v>
      </c>
      <c r="R1622" s="335" t="str">
        <f>VLOOKUP(F1622,'3-Productie normen'!A:P,16,FALSE)</f>
        <v>V</v>
      </c>
      <c r="S1622" s="335"/>
      <c r="U1622" s="336">
        <f t="shared" si="82"/>
        <v>1282</v>
      </c>
    </row>
    <row r="1623" spans="1:22" ht="14.1" customHeight="1">
      <c r="A1623" s="75">
        <v>1623</v>
      </c>
      <c r="B1623" s="72" t="s">
        <v>48</v>
      </c>
      <c r="C1623" s="539" t="s">
        <v>267</v>
      </c>
      <c r="D1623" s="415" t="s">
        <v>2075</v>
      </c>
      <c r="E1623" s="72" t="s">
        <v>2008</v>
      </c>
      <c r="F1623" s="300" t="s">
        <v>97</v>
      </c>
      <c r="G1623" s="72" t="s">
        <v>139</v>
      </c>
      <c r="H1623" s="482" t="s">
        <v>139</v>
      </c>
      <c r="I1623" s="537">
        <v>45.81</v>
      </c>
      <c r="J1623" s="526"/>
      <c r="K1623" s="333">
        <f t="shared" si="78"/>
        <v>200</v>
      </c>
      <c r="L1623" s="534">
        <v>200</v>
      </c>
      <c r="M1623" s="534"/>
      <c r="N1623" s="247" t="e">
        <f>IF(L1623="nio",0,IF(L1623&gt;0,L1623*I1623/P1623,0))*VLOOKUP(B1623,'2-Kosten per locatie'!$A$14:$C$31,3,FALSE)</f>
        <v>#DIV/0!</v>
      </c>
      <c r="O1623" s="247">
        <f>IF(M1623&gt;0,M1623*I1623/Q1623,0)*VLOOKUP(B1623,'2-Kosten per locatie'!$A$14:$C$31,3,FALSE)</f>
        <v>0</v>
      </c>
      <c r="P1623" s="334">
        <f>IF(L1623="nio",0,IF(L1623&gt;0,VLOOKUP(F1623,'3-Productie normen'!A:O,VLOOKUP(L1623,'3-Productie normen'!$B$38:$C$48,2,FALSE),FALSE)))</f>
        <v>0</v>
      </c>
      <c r="Q1623" s="334">
        <f t="shared" si="81"/>
        <v>0</v>
      </c>
      <c r="R1623" s="335" t="str">
        <f>VLOOKUP(F1623,'3-Productie normen'!A:P,16,FALSE)</f>
        <v>V</v>
      </c>
      <c r="S1623" s="335"/>
      <c r="U1623" s="336">
        <f t="shared" si="82"/>
        <v>9162</v>
      </c>
    </row>
    <row r="1624" spans="1:22" ht="14.1" customHeight="1">
      <c r="A1624" s="75">
        <v>1624</v>
      </c>
      <c r="B1624" s="72" t="s">
        <v>48</v>
      </c>
      <c r="C1624" s="539" t="s">
        <v>509</v>
      </c>
      <c r="D1624" s="415" t="s">
        <v>2076</v>
      </c>
      <c r="E1624" s="72" t="s">
        <v>633</v>
      </c>
      <c r="F1624" s="300" t="s">
        <v>97</v>
      </c>
      <c r="G1624" s="72" t="s">
        <v>139</v>
      </c>
      <c r="H1624" s="482" t="s">
        <v>139</v>
      </c>
      <c r="I1624" s="537">
        <v>66.900000000000006</v>
      </c>
      <c r="J1624" s="526"/>
      <c r="K1624" s="333">
        <f t="shared" si="78"/>
        <v>200</v>
      </c>
      <c r="L1624" s="534">
        <v>200</v>
      </c>
      <c r="M1624" s="534"/>
      <c r="N1624" s="247" t="e">
        <f>IF(L1624="nio",0,IF(L1624&gt;0,L1624*I1624/P1624,0))*VLOOKUP(B1624,'2-Kosten per locatie'!$A$14:$C$31,3,FALSE)</f>
        <v>#DIV/0!</v>
      </c>
      <c r="O1624" s="247">
        <f>IF(M1624&gt;0,M1624*I1624/Q1624,0)*VLOOKUP(B1624,'2-Kosten per locatie'!$A$14:$C$31,3,FALSE)</f>
        <v>0</v>
      </c>
      <c r="P1624" s="334">
        <f>IF(L1624="nio",0,IF(L1624&gt;0,VLOOKUP(F1624,'3-Productie normen'!A:O,VLOOKUP(L1624,'3-Productie normen'!$B$38:$C$48,2,FALSE),FALSE)))</f>
        <v>0</v>
      </c>
      <c r="Q1624" s="334">
        <f t="shared" si="81"/>
        <v>0</v>
      </c>
      <c r="R1624" s="335" t="str">
        <f>VLOOKUP(F1624,'3-Productie normen'!A:P,16,FALSE)</f>
        <v>V</v>
      </c>
      <c r="S1624" s="335"/>
      <c r="U1624" s="336">
        <f t="shared" si="82"/>
        <v>13380.000000000002</v>
      </c>
    </row>
    <row r="1625" spans="1:22" ht="14.1" customHeight="1">
      <c r="A1625" s="75">
        <v>1625</v>
      </c>
      <c r="B1625" s="72" t="s">
        <v>48</v>
      </c>
      <c r="C1625" s="539" t="s">
        <v>509</v>
      </c>
      <c r="D1625" s="415" t="s">
        <v>2077</v>
      </c>
      <c r="E1625" s="72" t="s">
        <v>2078</v>
      </c>
      <c r="F1625" s="300" t="s">
        <v>103</v>
      </c>
      <c r="G1625" s="72" t="s">
        <v>139</v>
      </c>
      <c r="H1625" s="482" t="s">
        <v>139</v>
      </c>
      <c r="I1625" s="537">
        <v>72.03</v>
      </c>
      <c r="J1625" s="526"/>
      <c r="K1625" s="333">
        <f t="shared" si="78"/>
        <v>200</v>
      </c>
      <c r="L1625" s="534">
        <v>200</v>
      </c>
      <c r="M1625" s="534"/>
      <c r="N1625" s="247" t="e">
        <f>IF(L1625="nio",0,IF(L1625&gt;0,L1625*I1625/P1625,0))*VLOOKUP(B1625,'2-Kosten per locatie'!$A$14:$C$31,3,FALSE)</f>
        <v>#DIV/0!</v>
      </c>
      <c r="O1625" s="247">
        <f>IF(M1625&gt;0,M1625*I1625/Q1625,0)*VLOOKUP(B1625,'2-Kosten per locatie'!$A$14:$C$31,3,FALSE)</f>
        <v>0</v>
      </c>
      <c r="P1625" s="334">
        <f>IF(L1625="nio",0,IF(L1625&gt;0,VLOOKUP(F1625,'3-Productie normen'!A:O,VLOOKUP(L1625,'3-Productie normen'!$B$38:$C$48,2,FALSE),FALSE)))</f>
        <v>0</v>
      </c>
      <c r="Q1625" s="334">
        <f t="shared" si="81"/>
        <v>0</v>
      </c>
      <c r="R1625" s="335" t="str">
        <f>VLOOKUP(F1625,'3-Productie normen'!A:P,16,FALSE)</f>
        <v>L</v>
      </c>
      <c r="S1625" s="335"/>
      <c r="U1625" s="336">
        <f t="shared" si="82"/>
        <v>14406</v>
      </c>
    </row>
    <row r="1626" spans="1:22" ht="14.1" customHeight="1">
      <c r="A1626" s="75">
        <v>1626</v>
      </c>
      <c r="B1626" s="72" t="s">
        <v>48</v>
      </c>
      <c r="C1626" s="539" t="s">
        <v>509</v>
      </c>
      <c r="D1626" s="415" t="s">
        <v>2079</v>
      </c>
      <c r="E1626" s="72" t="s">
        <v>2080</v>
      </c>
      <c r="F1626" s="72" t="s">
        <v>100</v>
      </c>
      <c r="G1626" s="72" t="s">
        <v>237</v>
      </c>
      <c r="H1626" s="482" t="s">
        <v>238</v>
      </c>
      <c r="I1626" s="537">
        <v>7.59</v>
      </c>
      <c r="J1626" s="526"/>
      <c r="K1626" s="333">
        <f t="shared" si="78"/>
        <v>200</v>
      </c>
      <c r="L1626" s="534">
        <v>200</v>
      </c>
      <c r="M1626" s="534"/>
      <c r="N1626" s="247" t="e">
        <f>IF(L1626="nio",0,IF(L1626&gt;0,L1626*I1626/P1626,0))*VLOOKUP(B1626,'2-Kosten per locatie'!$A$14:$C$31,3,FALSE)</f>
        <v>#DIV/0!</v>
      </c>
      <c r="O1626" s="247">
        <f>IF(M1626&gt;0,M1626*I1626/Q1626,0)*VLOOKUP(B1626,'2-Kosten per locatie'!$A$14:$C$31,3,FALSE)</f>
        <v>0</v>
      </c>
      <c r="P1626" s="334">
        <f>IF(L1626="nio",0,IF(L1626&gt;0,VLOOKUP(F1626,'3-Productie normen'!A:O,VLOOKUP(L1626,'3-Productie normen'!$B$38:$C$48,2,FALSE),FALSE)))</f>
        <v>0</v>
      </c>
      <c r="Q1626" s="334">
        <f t="shared" si="81"/>
        <v>0</v>
      </c>
      <c r="R1626" s="335" t="str">
        <f>VLOOKUP(F1626,'3-Productie normen'!A:P,16,FALSE)</f>
        <v>L</v>
      </c>
      <c r="S1626" s="335"/>
      <c r="U1626" s="336">
        <f t="shared" si="82"/>
        <v>1518</v>
      </c>
    </row>
    <row r="1627" spans="1:22" ht="14.1" customHeight="1">
      <c r="A1627" s="75">
        <v>1627</v>
      </c>
      <c r="B1627" s="72" t="s">
        <v>48</v>
      </c>
      <c r="C1627" s="539" t="s">
        <v>509</v>
      </c>
      <c r="D1627" s="415" t="s">
        <v>2081</v>
      </c>
      <c r="E1627" s="72" t="s">
        <v>2080</v>
      </c>
      <c r="F1627" s="72" t="s">
        <v>100</v>
      </c>
      <c r="G1627" s="72" t="s">
        <v>237</v>
      </c>
      <c r="H1627" s="482" t="s">
        <v>238</v>
      </c>
      <c r="I1627" s="537">
        <v>7.47</v>
      </c>
      <c r="J1627" s="526"/>
      <c r="K1627" s="333">
        <f t="shared" si="78"/>
        <v>200</v>
      </c>
      <c r="L1627" s="534">
        <v>200</v>
      </c>
      <c r="M1627" s="534"/>
      <c r="N1627" s="247" t="e">
        <f>IF(L1627="nio",0,IF(L1627&gt;0,L1627*I1627/P1627,0))*VLOOKUP(B1627,'2-Kosten per locatie'!$A$14:$C$31,3,FALSE)</f>
        <v>#DIV/0!</v>
      </c>
      <c r="O1627" s="247">
        <f>IF(M1627&gt;0,M1627*I1627/Q1627,0)*VLOOKUP(B1627,'2-Kosten per locatie'!$A$14:$C$31,3,FALSE)</f>
        <v>0</v>
      </c>
      <c r="P1627" s="334">
        <f>IF(L1627="nio",0,IF(L1627&gt;0,VLOOKUP(F1627,'3-Productie normen'!A:O,VLOOKUP(L1627,'3-Productie normen'!$B$38:$C$48,2,FALSE),FALSE)))</f>
        <v>0</v>
      </c>
      <c r="Q1627" s="334">
        <f t="shared" si="81"/>
        <v>0</v>
      </c>
      <c r="R1627" s="335" t="str">
        <f>VLOOKUP(F1627,'3-Productie normen'!A:P,16,FALSE)</f>
        <v>L</v>
      </c>
      <c r="S1627" s="335"/>
      <c r="U1627" s="336">
        <f t="shared" si="82"/>
        <v>1494</v>
      </c>
    </row>
    <row r="1628" spans="1:22" ht="14.1" customHeight="1">
      <c r="A1628" s="75">
        <v>1628</v>
      </c>
      <c r="B1628" s="72" t="s">
        <v>48</v>
      </c>
      <c r="C1628" s="539" t="s">
        <v>509</v>
      </c>
      <c r="D1628" s="415" t="s">
        <v>2082</v>
      </c>
      <c r="E1628" s="72" t="s">
        <v>2083</v>
      </c>
      <c r="F1628" s="300" t="s">
        <v>102</v>
      </c>
      <c r="G1628" s="72" t="s">
        <v>139</v>
      </c>
      <c r="H1628" s="482" t="s">
        <v>139</v>
      </c>
      <c r="I1628" s="537">
        <v>4.78</v>
      </c>
      <c r="J1628" s="526"/>
      <c r="K1628" s="333">
        <f t="shared" si="78"/>
        <v>40</v>
      </c>
      <c r="L1628" s="534">
        <v>40</v>
      </c>
      <c r="M1628" s="534"/>
      <c r="N1628" s="247" t="e">
        <f>IF(L1628="nio",0,IF(L1628&gt;0,L1628*I1628/P1628,0))*VLOOKUP(B1628,'2-Kosten per locatie'!$A$14:$C$31,3,FALSE)</f>
        <v>#DIV/0!</v>
      </c>
      <c r="O1628" s="247">
        <f>IF(M1628&gt;0,M1628*I1628/Q1628,0)*VLOOKUP(B1628,'2-Kosten per locatie'!$A$14:$C$31,3,FALSE)</f>
        <v>0</v>
      </c>
      <c r="P1628" s="334">
        <f>IF(L1628="nio",0,IF(L1628&gt;0,VLOOKUP(F1628,'3-Productie normen'!A:O,VLOOKUP(L1628,'3-Productie normen'!$B$38:$C$48,2,FALSE),FALSE)))</f>
        <v>0</v>
      </c>
      <c r="Q1628" s="334">
        <f t="shared" si="81"/>
        <v>0</v>
      </c>
      <c r="R1628" s="335" t="str">
        <f>VLOOKUP(F1628,'3-Productie normen'!A:P,16,FALSE)</f>
        <v>V</v>
      </c>
      <c r="S1628" s="335"/>
      <c r="U1628" s="336">
        <f t="shared" si="82"/>
        <v>191.20000000000002</v>
      </c>
    </row>
    <row r="1629" spans="1:22" ht="14.1" customHeight="1">
      <c r="A1629" s="75">
        <v>1629</v>
      </c>
      <c r="B1629" s="72" t="s">
        <v>48</v>
      </c>
      <c r="C1629" s="539" t="s">
        <v>509</v>
      </c>
      <c r="D1629" s="415" t="s">
        <v>2084</v>
      </c>
      <c r="E1629" s="72" t="s">
        <v>1964</v>
      </c>
      <c r="F1629" s="300" t="s">
        <v>106</v>
      </c>
      <c r="G1629" s="72" t="s">
        <v>187</v>
      </c>
      <c r="H1629" s="482" t="s">
        <v>188</v>
      </c>
      <c r="I1629" s="537">
        <v>12.56</v>
      </c>
      <c r="J1629" s="526"/>
      <c r="K1629" s="333">
        <f t="shared" si="78"/>
        <v>400</v>
      </c>
      <c r="L1629" s="534">
        <v>200</v>
      </c>
      <c r="M1629" s="534">
        <v>200</v>
      </c>
      <c r="N1629" s="247" t="e">
        <f>IF(L1629="nio",0,IF(L1629&gt;0,L1629*I1629/P1629,0))*VLOOKUP(B1629,'2-Kosten per locatie'!$A$14:$C$31,3,FALSE)</f>
        <v>#DIV/0!</v>
      </c>
      <c r="O1629" s="247" t="e">
        <f>IF(M1629&gt;0,M1629*I1629/Q1629,0)*VLOOKUP(B1629,'2-Kosten per locatie'!$A$14:$C$31,3,FALSE)</f>
        <v>#DIV/0!</v>
      </c>
      <c r="P1629" s="334">
        <f>IF(L1629="nio",0,IF(L1629&gt;0,VLOOKUP(F1629,'3-Productie normen'!A:O,VLOOKUP(L1629,'3-Productie normen'!$B$38:$C$48,2,FALSE),FALSE)))</f>
        <v>0</v>
      </c>
      <c r="Q1629" s="334">
        <f t="shared" si="81"/>
        <v>0</v>
      </c>
      <c r="R1629" s="335" t="str">
        <f>VLOOKUP(F1629,'3-Productie normen'!A:P,16,FALSE)</f>
        <v>S</v>
      </c>
      <c r="S1629" s="335"/>
      <c r="U1629" s="336">
        <f t="shared" si="82"/>
        <v>5024</v>
      </c>
    </row>
    <row r="1630" spans="1:22" ht="14.1" customHeight="1">
      <c r="A1630" s="75">
        <v>1630</v>
      </c>
      <c r="B1630" s="72" t="s">
        <v>48</v>
      </c>
      <c r="C1630" s="539" t="s">
        <v>509</v>
      </c>
      <c r="D1630" s="415" t="s">
        <v>2085</v>
      </c>
      <c r="E1630" s="72" t="s">
        <v>1964</v>
      </c>
      <c r="F1630" s="300" t="s">
        <v>106</v>
      </c>
      <c r="G1630" s="72" t="s">
        <v>208</v>
      </c>
      <c r="H1630" s="482" t="s">
        <v>188</v>
      </c>
      <c r="I1630" s="537">
        <v>11.62</v>
      </c>
      <c r="J1630" s="526"/>
      <c r="K1630" s="333">
        <f t="shared" si="78"/>
        <v>400</v>
      </c>
      <c r="L1630" s="534">
        <v>200</v>
      </c>
      <c r="M1630" s="534">
        <v>200</v>
      </c>
      <c r="N1630" s="247" t="e">
        <f>IF(L1630="nio",0,IF(L1630&gt;0,L1630*I1630/P1630,0))*VLOOKUP(B1630,'2-Kosten per locatie'!$A$14:$C$31,3,FALSE)</f>
        <v>#DIV/0!</v>
      </c>
      <c r="O1630" s="247" t="e">
        <f>IF(M1630&gt;0,M1630*I1630/Q1630,0)*VLOOKUP(B1630,'2-Kosten per locatie'!$A$14:$C$31,3,FALSE)</f>
        <v>#DIV/0!</v>
      </c>
      <c r="P1630" s="334">
        <f>IF(L1630="nio",0,IF(L1630&gt;0,VLOOKUP(F1630,'3-Productie normen'!A:O,VLOOKUP(L1630,'3-Productie normen'!$B$38:$C$48,2,FALSE),FALSE)))</f>
        <v>0</v>
      </c>
      <c r="Q1630" s="334">
        <f t="shared" si="81"/>
        <v>0</v>
      </c>
      <c r="R1630" s="335" t="str">
        <f>VLOOKUP(F1630,'3-Productie normen'!A:P,16,FALSE)</f>
        <v>S</v>
      </c>
      <c r="S1630" s="335"/>
      <c r="U1630" s="336">
        <f t="shared" si="82"/>
        <v>4648</v>
      </c>
    </row>
    <row r="1631" spans="1:22" ht="14.1" customHeight="1">
      <c r="A1631" s="75">
        <v>1631</v>
      </c>
      <c r="B1631" s="72" t="s">
        <v>48</v>
      </c>
      <c r="C1631" s="539" t="s">
        <v>509</v>
      </c>
      <c r="D1631" s="415" t="s">
        <v>2086</v>
      </c>
      <c r="E1631" s="72" t="s">
        <v>633</v>
      </c>
      <c r="F1631" s="300" t="s">
        <v>97</v>
      </c>
      <c r="G1631" s="72" t="s">
        <v>139</v>
      </c>
      <c r="H1631" s="482" t="s">
        <v>139</v>
      </c>
      <c r="I1631" s="537">
        <v>34.01</v>
      </c>
      <c r="J1631" s="526"/>
      <c r="K1631" s="333">
        <f t="shared" si="78"/>
        <v>200</v>
      </c>
      <c r="L1631" s="534">
        <v>200</v>
      </c>
      <c r="M1631" s="534"/>
      <c r="N1631" s="247" t="e">
        <f>IF(L1631="nio",0,IF(L1631&gt;0,L1631*I1631/P1631,0))*VLOOKUP(B1631,'2-Kosten per locatie'!$A$14:$C$31,3,FALSE)</f>
        <v>#DIV/0!</v>
      </c>
      <c r="O1631" s="247">
        <f>IF(M1631&gt;0,M1631*I1631/Q1631,0)*VLOOKUP(B1631,'2-Kosten per locatie'!$A$14:$C$31,3,FALSE)</f>
        <v>0</v>
      </c>
      <c r="P1631" s="334">
        <f>IF(L1631="nio",0,IF(L1631&gt;0,VLOOKUP(F1631,'3-Productie normen'!A:O,VLOOKUP(L1631,'3-Productie normen'!$B$38:$C$48,2,FALSE),FALSE)))</f>
        <v>0</v>
      </c>
      <c r="Q1631" s="334">
        <f t="shared" si="81"/>
        <v>0</v>
      </c>
      <c r="R1631" s="335" t="str">
        <f>VLOOKUP(F1631,'3-Productie normen'!A:P,16,FALSE)</f>
        <v>V</v>
      </c>
      <c r="S1631" s="335"/>
      <c r="U1631" s="336">
        <f t="shared" si="82"/>
        <v>6802</v>
      </c>
    </row>
    <row r="1632" spans="1:22" ht="14.1" customHeight="1">
      <c r="A1632" s="75">
        <v>1632</v>
      </c>
      <c r="B1632" s="72" t="s">
        <v>48</v>
      </c>
      <c r="C1632" s="539" t="s">
        <v>509</v>
      </c>
      <c r="D1632" s="415" t="s">
        <v>2087</v>
      </c>
      <c r="E1632" s="72" t="s">
        <v>1970</v>
      </c>
      <c r="F1632" s="300" t="s">
        <v>106</v>
      </c>
      <c r="G1632" s="72" t="s">
        <v>208</v>
      </c>
      <c r="H1632" s="482" t="s">
        <v>188</v>
      </c>
      <c r="I1632" s="537">
        <v>11.72</v>
      </c>
      <c r="J1632" s="526"/>
      <c r="K1632" s="333">
        <f t="shared" si="78"/>
        <v>400</v>
      </c>
      <c r="L1632" s="534">
        <v>200</v>
      </c>
      <c r="M1632" s="534">
        <v>200</v>
      </c>
      <c r="N1632" s="247" t="e">
        <f>IF(L1632="nio",0,IF(L1632&gt;0,L1632*I1632/P1632,0))*VLOOKUP(B1632,'2-Kosten per locatie'!$A$14:$C$31,3,FALSE)</f>
        <v>#DIV/0!</v>
      </c>
      <c r="O1632" s="247" t="e">
        <f>IF(M1632&gt;0,M1632*I1632/Q1632,0)*VLOOKUP(B1632,'2-Kosten per locatie'!$A$14:$C$31,3,FALSE)</f>
        <v>#DIV/0!</v>
      </c>
      <c r="P1632" s="334">
        <f>IF(L1632="nio",0,IF(L1632&gt;0,VLOOKUP(F1632,'3-Productie normen'!A:O,VLOOKUP(L1632,'3-Productie normen'!$B$38:$C$48,2,FALSE),FALSE)))</f>
        <v>0</v>
      </c>
      <c r="Q1632" s="334">
        <f t="shared" si="81"/>
        <v>0</v>
      </c>
      <c r="R1632" s="335" t="str">
        <f>VLOOKUP(F1632,'3-Productie normen'!A:P,16,FALSE)</f>
        <v>S</v>
      </c>
      <c r="S1632" s="335"/>
      <c r="U1632" s="336">
        <f t="shared" si="82"/>
        <v>4688</v>
      </c>
    </row>
    <row r="1633" spans="1:21" ht="14.1" customHeight="1">
      <c r="A1633" s="75">
        <v>1633</v>
      </c>
      <c r="B1633" s="72" t="s">
        <v>48</v>
      </c>
      <c r="C1633" s="539" t="s">
        <v>509</v>
      </c>
      <c r="D1633" s="415" t="s">
        <v>2088</v>
      </c>
      <c r="E1633" s="72" t="s">
        <v>1962</v>
      </c>
      <c r="F1633" s="300" t="s">
        <v>111</v>
      </c>
      <c r="G1633" s="72" t="s">
        <v>187</v>
      </c>
      <c r="H1633" s="482" t="s">
        <v>197</v>
      </c>
      <c r="I1633" s="537">
        <v>5.05</v>
      </c>
      <c r="J1633" s="526"/>
      <c r="K1633" s="333">
        <f t="shared" si="78"/>
        <v>0</v>
      </c>
      <c r="L1633" s="534" t="s">
        <v>148</v>
      </c>
      <c r="M1633" s="534"/>
      <c r="N1633" s="247">
        <f>IF(L1633="nio",0,IF(L1633&gt;0,L1633*I1633/P1633,0))*VLOOKUP(B1633,'2-Kosten per locatie'!$A$14:$C$31,3,FALSE)</f>
        <v>0</v>
      </c>
      <c r="O1633" s="247">
        <f>IF(M1633&gt;0,M1633*I1633/Q1633,0)*VLOOKUP(B1633,'2-Kosten per locatie'!$A$14:$C$31,3,FALSE)</f>
        <v>0</v>
      </c>
      <c r="P1633" s="334">
        <f>IF(L1633="nio",0,IF(L1633&gt;0,VLOOKUP(F1633,'3-Productie normen'!A:O,VLOOKUP(L1633,'3-Productie normen'!$B$38:$C$48,2,FALSE),FALSE)))</f>
        <v>0</v>
      </c>
      <c r="Q1633" s="334">
        <f t="shared" si="81"/>
        <v>0</v>
      </c>
      <c r="R1633" s="335" t="str">
        <f>VLOOKUP(F1633,'3-Productie normen'!A:P,16,FALSE)</f>
        <v>nvt</v>
      </c>
      <c r="S1633" s="335"/>
      <c r="U1633" s="336">
        <f t="shared" si="82"/>
        <v>0</v>
      </c>
    </row>
    <row r="1634" spans="1:21" ht="14.1" customHeight="1">
      <c r="A1634" s="75">
        <v>1634</v>
      </c>
      <c r="B1634" s="72" t="s">
        <v>48</v>
      </c>
      <c r="C1634" s="539" t="s">
        <v>509</v>
      </c>
      <c r="D1634" s="415" t="s">
        <v>2089</v>
      </c>
      <c r="E1634" s="72" t="s">
        <v>2090</v>
      </c>
      <c r="F1634" s="300" t="s">
        <v>103</v>
      </c>
      <c r="G1634" s="72" t="s">
        <v>139</v>
      </c>
      <c r="H1634" s="482" t="s">
        <v>139</v>
      </c>
      <c r="I1634" s="537">
        <v>90.33</v>
      </c>
      <c r="J1634" s="526"/>
      <c r="K1634" s="333">
        <f t="shared" si="78"/>
        <v>200</v>
      </c>
      <c r="L1634" s="534">
        <v>200</v>
      </c>
      <c r="M1634" s="534"/>
      <c r="N1634" s="247" t="e">
        <f>IF(L1634="nio",0,IF(L1634&gt;0,L1634*I1634/P1634,0))*VLOOKUP(B1634,'2-Kosten per locatie'!$A$14:$C$31,3,FALSE)</f>
        <v>#DIV/0!</v>
      </c>
      <c r="O1634" s="247">
        <f>IF(M1634&gt;0,M1634*I1634/Q1634,0)*VLOOKUP(B1634,'2-Kosten per locatie'!$A$14:$C$31,3,FALSE)</f>
        <v>0</v>
      </c>
      <c r="P1634" s="334">
        <f>IF(L1634="nio",0,IF(L1634&gt;0,VLOOKUP(F1634,'3-Productie normen'!A:O,VLOOKUP(L1634,'3-Productie normen'!$B$38:$C$48,2,FALSE),FALSE)))</f>
        <v>0</v>
      </c>
      <c r="Q1634" s="334">
        <f t="shared" si="81"/>
        <v>0</v>
      </c>
      <c r="R1634" s="335" t="str">
        <f>VLOOKUP(F1634,'3-Productie normen'!A:P,16,FALSE)</f>
        <v>L</v>
      </c>
      <c r="S1634" s="335"/>
      <c r="U1634" s="336">
        <f t="shared" si="82"/>
        <v>18066</v>
      </c>
    </row>
    <row r="1635" spans="1:21" ht="14.1" customHeight="1">
      <c r="A1635" s="75">
        <v>1635</v>
      </c>
      <c r="B1635" s="72" t="s">
        <v>48</v>
      </c>
      <c r="C1635" s="539" t="s">
        <v>509</v>
      </c>
      <c r="D1635" s="415" t="s">
        <v>2091</v>
      </c>
      <c r="E1635" s="72" t="s">
        <v>2092</v>
      </c>
      <c r="F1635" s="300" t="s">
        <v>103</v>
      </c>
      <c r="G1635" s="72" t="s">
        <v>139</v>
      </c>
      <c r="H1635" s="482" t="s">
        <v>139</v>
      </c>
      <c r="I1635" s="537">
        <v>58.13</v>
      </c>
      <c r="J1635" s="526"/>
      <c r="K1635" s="333">
        <f t="shared" si="78"/>
        <v>200</v>
      </c>
      <c r="L1635" s="534">
        <v>200</v>
      </c>
      <c r="M1635" s="534"/>
      <c r="N1635" s="247" t="e">
        <f>IF(L1635="nio",0,IF(L1635&gt;0,L1635*I1635/P1635,0))*VLOOKUP(B1635,'2-Kosten per locatie'!$A$14:$C$31,3,FALSE)</f>
        <v>#DIV/0!</v>
      </c>
      <c r="O1635" s="247">
        <f>IF(M1635&gt;0,M1635*I1635/Q1635,0)*VLOOKUP(B1635,'2-Kosten per locatie'!$A$14:$C$31,3,FALSE)</f>
        <v>0</v>
      </c>
      <c r="P1635" s="334">
        <f>IF(L1635="nio",0,IF(L1635&gt;0,VLOOKUP(F1635,'3-Productie normen'!A:O,VLOOKUP(L1635,'3-Productie normen'!$B$38:$C$48,2,FALSE),FALSE)))</f>
        <v>0</v>
      </c>
      <c r="Q1635" s="334">
        <f t="shared" si="81"/>
        <v>0</v>
      </c>
      <c r="R1635" s="335" t="str">
        <f>VLOOKUP(F1635,'3-Productie normen'!A:P,16,FALSE)</f>
        <v>L</v>
      </c>
      <c r="S1635" s="335"/>
      <c r="U1635" s="336">
        <f t="shared" si="82"/>
        <v>11626</v>
      </c>
    </row>
    <row r="1636" spans="1:21" ht="14.1" customHeight="1">
      <c r="A1636" s="75">
        <v>1636</v>
      </c>
      <c r="B1636" s="72" t="s">
        <v>48</v>
      </c>
      <c r="C1636" s="539" t="s">
        <v>509</v>
      </c>
      <c r="D1636" s="415" t="s">
        <v>2093</v>
      </c>
      <c r="E1636" s="72" t="s">
        <v>2094</v>
      </c>
      <c r="F1636" s="300" t="s">
        <v>103</v>
      </c>
      <c r="G1636" s="72" t="s">
        <v>139</v>
      </c>
      <c r="H1636" s="482" t="s">
        <v>139</v>
      </c>
      <c r="I1636" s="537">
        <v>78.2</v>
      </c>
      <c r="J1636" s="526"/>
      <c r="K1636" s="333">
        <f t="shared" si="78"/>
        <v>200</v>
      </c>
      <c r="L1636" s="534">
        <v>200</v>
      </c>
      <c r="M1636" s="534"/>
      <c r="N1636" s="247" t="e">
        <f>IF(L1636="nio",0,IF(L1636&gt;0,L1636*I1636/P1636,0))*VLOOKUP(B1636,'2-Kosten per locatie'!$A$14:$C$31,3,FALSE)</f>
        <v>#DIV/0!</v>
      </c>
      <c r="O1636" s="247">
        <f>IF(M1636&gt;0,M1636*I1636/Q1636,0)*VLOOKUP(B1636,'2-Kosten per locatie'!$A$14:$C$31,3,FALSE)</f>
        <v>0</v>
      </c>
      <c r="P1636" s="334">
        <f>IF(L1636="nio",0,IF(L1636&gt;0,VLOOKUP(F1636,'3-Productie normen'!A:O,VLOOKUP(L1636,'3-Productie normen'!$B$38:$C$48,2,FALSE),FALSE)))</f>
        <v>0</v>
      </c>
      <c r="Q1636" s="334">
        <f t="shared" si="81"/>
        <v>0</v>
      </c>
      <c r="R1636" s="335" t="str">
        <f>VLOOKUP(F1636,'3-Productie normen'!A:P,16,FALSE)</f>
        <v>L</v>
      </c>
      <c r="S1636" s="335"/>
      <c r="U1636" s="336">
        <f t="shared" si="82"/>
        <v>15640</v>
      </c>
    </row>
    <row r="1637" spans="1:21" ht="14.1" customHeight="1">
      <c r="A1637" s="75">
        <v>1637</v>
      </c>
      <c r="B1637" s="72" t="s">
        <v>48</v>
      </c>
      <c r="C1637" s="539" t="s">
        <v>509</v>
      </c>
      <c r="D1637" s="415" t="s">
        <v>2095</v>
      </c>
      <c r="E1637" s="72" t="s">
        <v>2096</v>
      </c>
      <c r="F1637" s="300" t="s">
        <v>103</v>
      </c>
      <c r="G1637" s="72" t="s">
        <v>139</v>
      </c>
      <c r="H1637" s="482" t="s">
        <v>139</v>
      </c>
      <c r="I1637" s="537">
        <v>81.84</v>
      </c>
      <c r="J1637" s="526"/>
      <c r="K1637" s="333">
        <f t="shared" si="78"/>
        <v>200</v>
      </c>
      <c r="L1637" s="534">
        <v>200</v>
      </c>
      <c r="M1637" s="534"/>
      <c r="N1637" s="247" t="e">
        <f>IF(L1637="nio",0,IF(L1637&gt;0,L1637*I1637/P1637,0))*VLOOKUP(B1637,'2-Kosten per locatie'!$A$14:$C$31,3,FALSE)</f>
        <v>#DIV/0!</v>
      </c>
      <c r="O1637" s="247">
        <f>IF(M1637&gt;0,M1637*I1637/Q1637,0)*VLOOKUP(B1637,'2-Kosten per locatie'!$A$14:$C$31,3,FALSE)</f>
        <v>0</v>
      </c>
      <c r="P1637" s="334">
        <f>IF(L1637="nio",0,IF(L1637&gt;0,VLOOKUP(F1637,'3-Productie normen'!A:O,VLOOKUP(L1637,'3-Productie normen'!$B$38:$C$48,2,FALSE),FALSE)))</f>
        <v>0</v>
      </c>
      <c r="Q1637" s="334">
        <f t="shared" si="81"/>
        <v>0</v>
      </c>
      <c r="R1637" s="335" t="str">
        <f>VLOOKUP(F1637,'3-Productie normen'!A:P,16,FALSE)</f>
        <v>L</v>
      </c>
      <c r="S1637" s="335"/>
      <c r="U1637" s="336">
        <f t="shared" si="82"/>
        <v>16368</v>
      </c>
    </row>
    <row r="1638" spans="1:21" ht="14.1" customHeight="1">
      <c r="A1638" s="75">
        <v>1638</v>
      </c>
      <c r="B1638" s="72" t="s">
        <v>48</v>
      </c>
      <c r="C1638" s="539" t="s">
        <v>509</v>
      </c>
      <c r="D1638" s="415" t="s">
        <v>2097</v>
      </c>
      <c r="E1638" s="72" t="s">
        <v>2098</v>
      </c>
      <c r="F1638" s="300" t="s">
        <v>103</v>
      </c>
      <c r="G1638" s="72" t="s">
        <v>139</v>
      </c>
      <c r="H1638" s="482" t="s">
        <v>139</v>
      </c>
      <c r="I1638" s="537">
        <v>25.56</v>
      </c>
      <c r="J1638" s="526"/>
      <c r="K1638" s="333">
        <f t="shared" si="78"/>
        <v>200</v>
      </c>
      <c r="L1638" s="534">
        <v>200</v>
      </c>
      <c r="M1638" s="534"/>
      <c r="N1638" s="247" t="e">
        <f>IF(L1638="nio",0,IF(L1638&gt;0,L1638*I1638/P1638,0))*VLOOKUP(B1638,'2-Kosten per locatie'!$A$14:$C$31,3,FALSE)</f>
        <v>#DIV/0!</v>
      </c>
      <c r="O1638" s="247">
        <f>IF(M1638&gt;0,M1638*I1638/Q1638,0)*VLOOKUP(B1638,'2-Kosten per locatie'!$A$14:$C$31,3,FALSE)</f>
        <v>0</v>
      </c>
      <c r="P1638" s="334">
        <f>IF(L1638="nio",0,IF(L1638&gt;0,VLOOKUP(F1638,'3-Productie normen'!A:O,VLOOKUP(L1638,'3-Productie normen'!$B$38:$C$48,2,FALSE),FALSE)))</f>
        <v>0</v>
      </c>
      <c r="Q1638" s="334">
        <f t="shared" si="81"/>
        <v>0</v>
      </c>
      <c r="R1638" s="335" t="str">
        <f>VLOOKUP(F1638,'3-Productie normen'!A:P,16,FALSE)</f>
        <v>L</v>
      </c>
      <c r="S1638" s="335"/>
      <c r="U1638" s="336">
        <f t="shared" si="82"/>
        <v>5112</v>
      </c>
    </row>
    <row r="1639" spans="1:21" ht="14.1" customHeight="1">
      <c r="A1639" s="75">
        <v>1639</v>
      </c>
      <c r="B1639" s="72" t="s">
        <v>48</v>
      </c>
      <c r="C1639" s="539" t="s">
        <v>509</v>
      </c>
      <c r="D1639" s="415" t="s">
        <v>2099</v>
      </c>
      <c r="E1639" s="72" t="s">
        <v>2100</v>
      </c>
      <c r="F1639" s="72" t="s">
        <v>100</v>
      </c>
      <c r="G1639" s="72" t="s">
        <v>237</v>
      </c>
      <c r="H1639" s="482" t="s">
        <v>238</v>
      </c>
      <c r="I1639" s="537">
        <v>5.44</v>
      </c>
      <c r="J1639" s="526"/>
      <c r="K1639" s="333">
        <f t="shared" si="78"/>
        <v>200</v>
      </c>
      <c r="L1639" s="534">
        <v>200</v>
      </c>
      <c r="M1639" s="534"/>
      <c r="N1639" s="247" t="e">
        <f>IF(L1639="nio",0,IF(L1639&gt;0,L1639*I1639/P1639,0))*VLOOKUP(B1639,'2-Kosten per locatie'!$A$14:$C$31,3,FALSE)</f>
        <v>#DIV/0!</v>
      </c>
      <c r="O1639" s="247">
        <f>IF(M1639&gt;0,M1639*I1639/Q1639,0)*VLOOKUP(B1639,'2-Kosten per locatie'!$A$14:$C$31,3,FALSE)</f>
        <v>0</v>
      </c>
      <c r="P1639" s="334">
        <f>IF(L1639="nio",0,IF(L1639&gt;0,VLOOKUP(F1639,'3-Productie normen'!A:O,VLOOKUP(L1639,'3-Productie normen'!$B$38:$C$48,2,FALSE),FALSE)))</f>
        <v>0</v>
      </c>
      <c r="Q1639" s="334">
        <f t="shared" si="81"/>
        <v>0</v>
      </c>
      <c r="R1639" s="335" t="str">
        <f>VLOOKUP(F1639,'3-Productie normen'!A:P,16,FALSE)</f>
        <v>L</v>
      </c>
      <c r="S1639" s="335"/>
      <c r="U1639" s="336">
        <f t="shared" si="82"/>
        <v>1088</v>
      </c>
    </row>
    <row r="1640" spans="1:21" ht="14.1" customHeight="1">
      <c r="A1640" s="75">
        <v>1640</v>
      </c>
      <c r="B1640" s="72" t="s">
        <v>48</v>
      </c>
      <c r="C1640" s="539" t="s">
        <v>509</v>
      </c>
      <c r="D1640" s="415" t="s">
        <v>2101</v>
      </c>
      <c r="E1640" s="72" t="s">
        <v>2100</v>
      </c>
      <c r="F1640" s="72" t="s">
        <v>100</v>
      </c>
      <c r="G1640" s="72" t="s">
        <v>237</v>
      </c>
      <c r="H1640" s="482" t="s">
        <v>238</v>
      </c>
      <c r="I1640" s="537">
        <v>5.44</v>
      </c>
      <c r="J1640" s="526"/>
      <c r="K1640" s="333">
        <f t="shared" si="78"/>
        <v>200</v>
      </c>
      <c r="L1640" s="534">
        <v>200</v>
      </c>
      <c r="M1640" s="534"/>
      <c r="N1640" s="247" t="e">
        <f>IF(L1640="nio",0,IF(L1640&gt;0,L1640*I1640/P1640,0))*VLOOKUP(B1640,'2-Kosten per locatie'!$A$14:$C$31,3,FALSE)</f>
        <v>#DIV/0!</v>
      </c>
      <c r="O1640" s="247">
        <f>IF(M1640&gt;0,M1640*I1640/Q1640,0)*VLOOKUP(B1640,'2-Kosten per locatie'!$A$14:$C$31,3,FALSE)</f>
        <v>0</v>
      </c>
      <c r="P1640" s="334">
        <f>IF(L1640="nio",0,IF(L1640&gt;0,VLOOKUP(F1640,'3-Productie normen'!A:O,VLOOKUP(L1640,'3-Productie normen'!$B$38:$C$48,2,FALSE),FALSE)))</f>
        <v>0</v>
      </c>
      <c r="Q1640" s="334">
        <f t="shared" si="81"/>
        <v>0</v>
      </c>
      <c r="R1640" s="335" t="str">
        <f>VLOOKUP(F1640,'3-Productie normen'!A:P,16,FALSE)</f>
        <v>L</v>
      </c>
      <c r="S1640" s="335"/>
      <c r="U1640" s="336">
        <f t="shared" si="82"/>
        <v>1088</v>
      </c>
    </row>
    <row r="1641" spans="1:21" ht="14.1" customHeight="1">
      <c r="A1641" s="75">
        <v>1641</v>
      </c>
      <c r="B1641" s="72" t="s">
        <v>48</v>
      </c>
      <c r="C1641" s="539" t="s">
        <v>509</v>
      </c>
      <c r="D1641" s="415" t="s">
        <v>2102</v>
      </c>
      <c r="E1641" s="72" t="s">
        <v>2080</v>
      </c>
      <c r="F1641" s="72" t="s">
        <v>100</v>
      </c>
      <c r="G1641" s="72" t="s">
        <v>237</v>
      </c>
      <c r="H1641" s="482" t="s">
        <v>238</v>
      </c>
      <c r="I1641" s="537">
        <v>7.89</v>
      </c>
      <c r="J1641" s="526"/>
      <c r="K1641" s="333">
        <f t="shared" si="78"/>
        <v>200</v>
      </c>
      <c r="L1641" s="534">
        <v>200</v>
      </c>
      <c r="M1641" s="534"/>
      <c r="N1641" s="247" t="e">
        <f>IF(L1641="nio",0,IF(L1641&gt;0,L1641*I1641/P1641,0))*VLOOKUP(B1641,'2-Kosten per locatie'!$A$14:$C$31,3,FALSE)</f>
        <v>#DIV/0!</v>
      </c>
      <c r="O1641" s="247">
        <f>IF(M1641&gt;0,M1641*I1641/Q1641,0)*VLOOKUP(B1641,'2-Kosten per locatie'!$A$14:$C$31,3,FALSE)</f>
        <v>0</v>
      </c>
      <c r="P1641" s="334">
        <f>IF(L1641="nio",0,IF(L1641&gt;0,VLOOKUP(F1641,'3-Productie normen'!A:O,VLOOKUP(L1641,'3-Productie normen'!$B$38:$C$48,2,FALSE),FALSE)))</f>
        <v>0</v>
      </c>
      <c r="Q1641" s="334">
        <f t="shared" si="81"/>
        <v>0</v>
      </c>
      <c r="R1641" s="335" t="str">
        <f>VLOOKUP(F1641,'3-Productie normen'!A:P,16,FALSE)</f>
        <v>L</v>
      </c>
      <c r="S1641" s="335"/>
      <c r="U1641" s="336">
        <f t="shared" si="82"/>
        <v>1578</v>
      </c>
    </row>
    <row r="1642" spans="1:21" ht="14.1" customHeight="1">
      <c r="A1642" s="75">
        <v>1642</v>
      </c>
      <c r="B1642" s="72" t="s">
        <v>48</v>
      </c>
      <c r="C1642" s="539" t="s">
        <v>509</v>
      </c>
      <c r="D1642" s="415" t="s">
        <v>2103</v>
      </c>
      <c r="E1642" s="72" t="s">
        <v>2100</v>
      </c>
      <c r="F1642" s="72" t="s">
        <v>100</v>
      </c>
      <c r="G1642" s="72" t="s">
        <v>237</v>
      </c>
      <c r="H1642" s="482" t="s">
        <v>238</v>
      </c>
      <c r="I1642" s="537">
        <v>5.99</v>
      </c>
      <c r="J1642" s="526"/>
      <c r="K1642" s="333">
        <f t="shared" si="78"/>
        <v>200</v>
      </c>
      <c r="L1642" s="534">
        <v>200</v>
      </c>
      <c r="M1642" s="534"/>
      <c r="N1642" s="247" t="e">
        <f>IF(L1642="nio",0,IF(L1642&gt;0,L1642*I1642/P1642,0))*VLOOKUP(B1642,'2-Kosten per locatie'!$A$14:$C$31,3,FALSE)</f>
        <v>#DIV/0!</v>
      </c>
      <c r="O1642" s="247">
        <f>IF(M1642&gt;0,M1642*I1642/Q1642,0)*VLOOKUP(B1642,'2-Kosten per locatie'!$A$14:$C$31,3,FALSE)</f>
        <v>0</v>
      </c>
      <c r="P1642" s="334">
        <f>IF(L1642="nio",0,IF(L1642&gt;0,VLOOKUP(F1642,'3-Productie normen'!A:O,VLOOKUP(L1642,'3-Productie normen'!$B$38:$C$48,2,FALSE),FALSE)))</f>
        <v>0</v>
      </c>
      <c r="Q1642" s="334">
        <f t="shared" si="81"/>
        <v>0</v>
      </c>
      <c r="R1642" s="335" t="str">
        <f>VLOOKUP(F1642,'3-Productie normen'!A:P,16,FALSE)</f>
        <v>L</v>
      </c>
      <c r="S1642" s="335"/>
      <c r="U1642" s="336">
        <f t="shared" si="82"/>
        <v>1198</v>
      </c>
    </row>
    <row r="1643" spans="1:21" ht="14.1" customHeight="1">
      <c r="A1643" s="75">
        <v>1643</v>
      </c>
      <c r="B1643" s="72" t="s">
        <v>48</v>
      </c>
      <c r="C1643" s="539" t="s">
        <v>509</v>
      </c>
      <c r="D1643" s="415" t="s">
        <v>2104</v>
      </c>
      <c r="E1643" s="72" t="s">
        <v>2100</v>
      </c>
      <c r="F1643" s="72" t="s">
        <v>100</v>
      </c>
      <c r="G1643" s="72" t="s">
        <v>237</v>
      </c>
      <c r="H1643" s="482" t="s">
        <v>238</v>
      </c>
      <c r="I1643" s="537">
        <v>5.99</v>
      </c>
      <c r="J1643" s="526"/>
      <c r="K1643" s="333">
        <f t="shared" si="78"/>
        <v>200</v>
      </c>
      <c r="L1643" s="534">
        <v>200</v>
      </c>
      <c r="M1643" s="534"/>
      <c r="N1643" s="247" t="e">
        <f>IF(L1643="nio",0,IF(L1643&gt;0,L1643*I1643/P1643,0))*VLOOKUP(B1643,'2-Kosten per locatie'!$A$14:$C$31,3,FALSE)</f>
        <v>#DIV/0!</v>
      </c>
      <c r="O1643" s="247">
        <f>IF(M1643&gt;0,M1643*I1643/Q1643,0)*VLOOKUP(B1643,'2-Kosten per locatie'!$A$14:$C$31,3,FALSE)</f>
        <v>0</v>
      </c>
      <c r="P1643" s="334">
        <f>IF(L1643="nio",0,IF(L1643&gt;0,VLOOKUP(F1643,'3-Productie normen'!A:O,VLOOKUP(L1643,'3-Productie normen'!$B$38:$C$48,2,FALSE),FALSE)))</f>
        <v>0</v>
      </c>
      <c r="Q1643" s="334">
        <f t="shared" si="81"/>
        <v>0</v>
      </c>
      <c r="R1643" s="335" t="str">
        <f>VLOOKUP(F1643,'3-Productie normen'!A:P,16,FALSE)</f>
        <v>L</v>
      </c>
      <c r="S1643" s="335"/>
      <c r="U1643" s="336">
        <f t="shared" si="82"/>
        <v>1198</v>
      </c>
    </row>
    <row r="1644" spans="1:21" ht="14.1" customHeight="1">
      <c r="A1644" s="75">
        <v>1644</v>
      </c>
      <c r="B1644" s="72" t="s">
        <v>48</v>
      </c>
      <c r="C1644" s="539" t="s">
        <v>509</v>
      </c>
      <c r="D1644" s="415" t="s">
        <v>2105</v>
      </c>
      <c r="E1644" s="72" t="s">
        <v>2100</v>
      </c>
      <c r="F1644" s="72" t="s">
        <v>100</v>
      </c>
      <c r="G1644" s="72" t="s">
        <v>237</v>
      </c>
      <c r="H1644" s="482" t="s">
        <v>238</v>
      </c>
      <c r="I1644" s="537">
        <v>5.99</v>
      </c>
      <c r="J1644" s="526"/>
      <c r="K1644" s="333">
        <f t="shared" si="78"/>
        <v>200</v>
      </c>
      <c r="L1644" s="534">
        <v>200</v>
      </c>
      <c r="M1644" s="534"/>
      <c r="N1644" s="247" t="e">
        <f>IF(L1644="nio",0,IF(L1644&gt;0,L1644*I1644/P1644,0))*VLOOKUP(B1644,'2-Kosten per locatie'!$A$14:$C$31,3,FALSE)</f>
        <v>#DIV/0!</v>
      </c>
      <c r="O1644" s="247">
        <f>IF(M1644&gt;0,M1644*I1644/Q1644,0)*VLOOKUP(B1644,'2-Kosten per locatie'!$A$14:$C$31,3,FALSE)</f>
        <v>0</v>
      </c>
      <c r="P1644" s="334">
        <f>IF(L1644="nio",0,IF(L1644&gt;0,VLOOKUP(F1644,'3-Productie normen'!A:O,VLOOKUP(L1644,'3-Productie normen'!$B$38:$C$48,2,FALSE),FALSE)))</f>
        <v>0</v>
      </c>
      <c r="Q1644" s="334">
        <f t="shared" si="81"/>
        <v>0</v>
      </c>
      <c r="R1644" s="335" t="str">
        <f>VLOOKUP(F1644,'3-Productie normen'!A:P,16,FALSE)</f>
        <v>L</v>
      </c>
      <c r="S1644" s="335"/>
      <c r="U1644" s="336">
        <f t="shared" si="82"/>
        <v>1198</v>
      </c>
    </row>
    <row r="1645" spans="1:21" ht="14.1" customHeight="1">
      <c r="A1645" s="75">
        <v>1645</v>
      </c>
      <c r="B1645" s="72" t="s">
        <v>48</v>
      </c>
      <c r="C1645" s="539" t="s">
        <v>509</v>
      </c>
      <c r="D1645" s="415" t="s">
        <v>2106</v>
      </c>
      <c r="E1645" s="72" t="s">
        <v>2100</v>
      </c>
      <c r="F1645" s="300" t="s">
        <v>103</v>
      </c>
      <c r="G1645" s="72" t="s">
        <v>139</v>
      </c>
      <c r="H1645" s="482" t="s">
        <v>139</v>
      </c>
      <c r="I1645" s="537">
        <v>5.99</v>
      </c>
      <c r="J1645" s="526"/>
      <c r="K1645" s="333">
        <f t="shared" si="78"/>
        <v>200</v>
      </c>
      <c r="L1645" s="534">
        <v>200</v>
      </c>
      <c r="M1645" s="534"/>
      <c r="N1645" s="247" t="e">
        <f>IF(L1645="nio",0,IF(L1645&gt;0,L1645*I1645/P1645,0))*VLOOKUP(B1645,'2-Kosten per locatie'!$A$14:$C$31,3,FALSE)</f>
        <v>#DIV/0!</v>
      </c>
      <c r="O1645" s="247">
        <f>IF(M1645&gt;0,M1645*I1645/Q1645,0)*VLOOKUP(B1645,'2-Kosten per locatie'!$A$14:$C$31,3,FALSE)</f>
        <v>0</v>
      </c>
      <c r="P1645" s="334">
        <f>IF(L1645="nio",0,IF(L1645&gt;0,VLOOKUP(F1645,'3-Productie normen'!A:O,VLOOKUP(L1645,'3-Productie normen'!$B$38:$C$48,2,FALSE),FALSE)))</f>
        <v>0</v>
      </c>
      <c r="Q1645" s="334">
        <f t="shared" si="81"/>
        <v>0</v>
      </c>
      <c r="R1645" s="335" t="str">
        <f>VLOOKUP(F1645,'3-Productie normen'!A:P,16,FALSE)</f>
        <v>L</v>
      </c>
      <c r="S1645" s="335"/>
      <c r="U1645" s="336">
        <f t="shared" si="82"/>
        <v>1198</v>
      </c>
    </row>
    <row r="1646" spans="1:21" ht="14.1" customHeight="1">
      <c r="A1646" s="75">
        <v>1646</v>
      </c>
      <c r="B1646" s="72" t="s">
        <v>48</v>
      </c>
      <c r="C1646" s="539" t="s">
        <v>509</v>
      </c>
      <c r="D1646" s="415" t="s">
        <v>2107</v>
      </c>
      <c r="E1646" s="72" t="s">
        <v>2080</v>
      </c>
      <c r="F1646" s="300" t="s">
        <v>103</v>
      </c>
      <c r="G1646" s="72" t="s">
        <v>139</v>
      </c>
      <c r="H1646" s="482" t="s">
        <v>139</v>
      </c>
      <c r="I1646" s="537">
        <v>9.99</v>
      </c>
      <c r="J1646" s="526"/>
      <c r="K1646" s="333">
        <f t="shared" si="78"/>
        <v>200</v>
      </c>
      <c r="L1646" s="534">
        <v>200</v>
      </c>
      <c r="M1646" s="534"/>
      <c r="N1646" s="247" t="e">
        <f>IF(L1646="nio",0,IF(L1646&gt;0,L1646*I1646/P1646,0))*VLOOKUP(B1646,'2-Kosten per locatie'!$A$14:$C$31,3,FALSE)</f>
        <v>#DIV/0!</v>
      </c>
      <c r="O1646" s="247">
        <f>IF(M1646&gt;0,M1646*I1646/Q1646,0)*VLOOKUP(B1646,'2-Kosten per locatie'!$A$14:$C$31,3,FALSE)</f>
        <v>0</v>
      </c>
      <c r="P1646" s="334">
        <f>IF(L1646="nio",0,IF(L1646&gt;0,VLOOKUP(F1646,'3-Productie normen'!A:O,VLOOKUP(L1646,'3-Productie normen'!$B$38:$C$48,2,FALSE),FALSE)))</f>
        <v>0</v>
      </c>
      <c r="Q1646" s="334">
        <f t="shared" si="81"/>
        <v>0</v>
      </c>
      <c r="R1646" s="335" t="str">
        <f>VLOOKUP(F1646,'3-Productie normen'!A:P,16,FALSE)</f>
        <v>L</v>
      </c>
      <c r="S1646" s="335"/>
      <c r="U1646" s="336">
        <f t="shared" si="82"/>
        <v>1998</v>
      </c>
    </row>
    <row r="1647" spans="1:21" ht="14.1" customHeight="1">
      <c r="A1647" s="75">
        <v>1647</v>
      </c>
      <c r="B1647" s="72" t="s">
        <v>48</v>
      </c>
      <c r="C1647" s="539" t="s">
        <v>509</v>
      </c>
      <c r="D1647" s="415" t="s">
        <v>2108</v>
      </c>
      <c r="E1647" s="72" t="s">
        <v>2109</v>
      </c>
      <c r="F1647" s="300" t="s">
        <v>88</v>
      </c>
      <c r="G1647" s="72" t="s">
        <v>237</v>
      </c>
      <c r="H1647" s="482" t="s">
        <v>238</v>
      </c>
      <c r="I1647" s="537">
        <v>19.350000000000001</v>
      </c>
      <c r="J1647" s="526"/>
      <c r="K1647" s="333">
        <f t="shared" si="78"/>
        <v>120</v>
      </c>
      <c r="L1647" s="534">
        <v>120</v>
      </c>
      <c r="M1647" s="534"/>
      <c r="N1647" s="247" t="e">
        <f>IF(L1647="nio",0,IF(L1647&gt;0,L1647*I1647/P1647,0))*VLOOKUP(B1647,'2-Kosten per locatie'!$A$14:$C$31,3,FALSE)</f>
        <v>#DIV/0!</v>
      </c>
      <c r="O1647" s="247">
        <f>IF(M1647&gt;0,M1647*I1647/Q1647,0)*VLOOKUP(B1647,'2-Kosten per locatie'!$A$14:$C$31,3,FALSE)</f>
        <v>0</v>
      </c>
      <c r="P1647" s="334">
        <f>IF(L1647="nio",0,IF(L1647&gt;0,VLOOKUP(F1647,'3-Productie normen'!A:O,VLOOKUP(L1647,'3-Productie normen'!$B$38:$C$48,2,FALSE),FALSE)))</f>
        <v>0</v>
      </c>
      <c r="Q1647" s="334">
        <f t="shared" si="81"/>
        <v>0</v>
      </c>
      <c r="R1647" s="335" t="str">
        <f>VLOOKUP(F1647,'3-Productie normen'!A:P,16,FALSE)</f>
        <v>B</v>
      </c>
      <c r="S1647" s="335"/>
      <c r="U1647" s="336">
        <f t="shared" si="82"/>
        <v>2322</v>
      </c>
    </row>
    <row r="1648" spans="1:21" ht="14.1" customHeight="1">
      <c r="A1648" s="75">
        <v>1648</v>
      </c>
      <c r="B1648" s="72" t="s">
        <v>48</v>
      </c>
      <c r="C1648" s="539" t="s">
        <v>509</v>
      </c>
      <c r="D1648" s="415" t="s">
        <v>2110</v>
      </c>
      <c r="E1648" s="72" t="s">
        <v>633</v>
      </c>
      <c r="F1648" s="300" t="s">
        <v>97</v>
      </c>
      <c r="G1648" s="72" t="s">
        <v>139</v>
      </c>
      <c r="H1648" s="482" t="s">
        <v>139</v>
      </c>
      <c r="I1648" s="537">
        <v>129.05000000000001</v>
      </c>
      <c r="J1648" s="526"/>
      <c r="K1648" s="333">
        <f t="shared" si="78"/>
        <v>200</v>
      </c>
      <c r="L1648" s="534">
        <v>200</v>
      </c>
      <c r="M1648" s="534"/>
      <c r="N1648" s="247" t="e">
        <f>IF(L1648="nio",0,IF(L1648&gt;0,L1648*I1648/P1648,0))*VLOOKUP(B1648,'2-Kosten per locatie'!$A$14:$C$31,3,FALSE)</f>
        <v>#DIV/0!</v>
      </c>
      <c r="O1648" s="247">
        <f>IF(M1648&gt;0,M1648*I1648/Q1648,0)*VLOOKUP(B1648,'2-Kosten per locatie'!$A$14:$C$31,3,FALSE)</f>
        <v>0</v>
      </c>
      <c r="P1648" s="334">
        <f>IF(L1648="nio",0,IF(L1648&gt;0,VLOOKUP(F1648,'3-Productie normen'!A:O,VLOOKUP(L1648,'3-Productie normen'!$B$38:$C$48,2,FALSE),FALSE)))</f>
        <v>0</v>
      </c>
      <c r="Q1648" s="334">
        <f t="shared" si="81"/>
        <v>0</v>
      </c>
      <c r="R1648" s="335" t="str">
        <f>VLOOKUP(F1648,'3-Productie normen'!A:P,16,FALSE)</f>
        <v>V</v>
      </c>
      <c r="S1648" s="335"/>
      <c r="U1648" s="336">
        <f t="shared" si="82"/>
        <v>25810.000000000004</v>
      </c>
    </row>
    <row r="1649" spans="1:21" ht="14.1" customHeight="1">
      <c r="A1649" s="75">
        <v>1649</v>
      </c>
      <c r="B1649" s="72" t="s">
        <v>48</v>
      </c>
      <c r="C1649" s="539" t="s">
        <v>509</v>
      </c>
      <c r="D1649" s="415" t="s">
        <v>2111</v>
      </c>
      <c r="E1649" s="72" t="s">
        <v>2112</v>
      </c>
      <c r="F1649" s="300" t="s">
        <v>103</v>
      </c>
      <c r="G1649" s="72" t="s">
        <v>139</v>
      </c>
      <c r="H1649" s="482" t="s">
        <v>139</v>
      </c>
      <c r="I1649" s="537">
        <v>87.78</v>
      </c>
      <c r="J1649" s="526"/>
      <c r="K1649" s="333">
        <f t="shared" si="78"/>
        <v>200</v>
      </c>
      <c r="L1649" s="534">
        <v>200</v>
      </c>
      <c r="M1649" s="534"/>
      <c r="N1649" s="247" t="e">
        <f>IF(L1649="nio",0,IF(L1649&gt;0,L1649*I1649/P1649,0))*VLOOKUP(B1649,'2-Kosten per locatie'!$A$14:$C$31,3,FALSE)</f>
        <v>#DIV/0!</v>
      </c>
      <c r="O1649" s="247">
        <f>IF(M1649&gt;0,M1649*I1649/Q1649,0)*VLOOKUP(B1649,'2-Kosten per locatie'!$A$14:$C$31,3,FALSE)</f>
        <v>0</v>
      </c>
      <c r="P1649" s="334">
        <f>IF(L1649="nio",0,IF(L1649&gt;0,VLOOKUP(F1649,'3-Productie normen'!A:O,VLOOKUP(L1649,'3-Productie normen'!$B$38:$C$48,2,FALSE),FALSE)))</f>
        <v>0</v>
      </c>
      <c r="Q1649" s="334">
        <f t="shared" si="81"/>
        <v>0</v>
      </c>
      <c r="R1649" s="335" t="str">
        <f>VLOOKUP(F1649,'3-Productie normen'!A:P,16,FALSE)</f>
        <v>L</v>
      </c>
      <c r="S1649" s="335"/>
      <c r="U1649" s="336">
        <f t="shared" si="82"/>
        <v>17556</v>
      </c>
    </row>
    <row r="1650" spans="1:21" ht="14.1" customHeight="1">
      <c r="A1650" s="75">
        <v>1650</v>
      </c>
      <c r="B1650" s="72" t="s">
        <v>48</v>
      </c>
      <c r="C1650" s="539" t="s">
        <v>509</v>
      </c>
      <c r="D1650" s="415" t="s">
        <v>2113</v>
      </c>
      <c r="E1650" s="72" t="s">
        <v>2042</v>
      </c>
      <c r="F1650" s="300" t="s">
        <v>97</v>
      </c>
      <c r="G1650" s="72" t="s">
        <v>205</v>
      </c>
      <c r="H1650" s="482" t="s">
        <v>197</v>
      </c>
      <c r="I1650" s="537">
        <v>21.4</v>
      </c>
      <c r="J1650" s="526"/>
      <c r="K1650" s="333">
        <f t="shared" si="78"/>
        <v>40</v>
      </c>
      <c r="L1650" s="534">
        <v>40</v>
      </c>
      <c r="M1650" s="534"/>
      <c r="N1650" s="247" t="e">
        <f>IF(L1650="nio",0,IF(L1650&gt;0,L1650*I1650/P1650,0))*VLOOKUP(B1650,'2-Kosten per locatie'!$A$14:$C$31,3,FALSE)</f>
        <v>#DIV/0!</v>
      </c>
      <c r="O1650" s="247">
        <f>IF(M1650&gt;0,M1650*I1650/Q1650,0)*VLOOKUP(B1650,'2-Kosten per locatie'!$A$14:$C$31,3,FALSE)</f>
        <v>0</v>
      </c>
      <c r="P1650" s="334">
        <f>IF(L1650="nio",0,IF(L1650&gt;0,VLOOKUP(F1650,'3-Productie normen'!A:O,VLOOKUP(L1650,'3-Productie normen'!$B$38:$C$48,2,FALSE),FALSE)))</f>
        <v>0</v>
      </c>
      <c r="Q1650" s="334">
        <f t="shared" si="81"/>
        <v>0</v>
      </c>
      <c r="R1650" s="335" t="str">
        <f>VLOOKUP(F1650,'3-Productie normen'!A:P,16,FALSE)</f>
        <v>V</v>
      </c>
      <c r="S1650" s="335"/>
      <c r="U1650" s="336">
        <f t="shared" si="82"/>
        <v>856</v>
      </c>
    </row>
    <row r="1651" spans="1:21" ht="14.1" customHeight="1">
      <c r="A1651" s="75">
        <v>1651</v>
      </c>
      <c r="B1651" s="72" t="s">
        <v>48</v>
      </c>
      <c r="C1651" s="539" t="s">
        <v>509</v>
      </c>
      <c r="D1651" s="415" t="s">
        <v>2114</v>
      </c>
      <c r="E1651" s="72" t="s">
        <v>1991</v>
      </c>
      <c r="F1651" s="300" t="s">
        <v>111</v>
      </c>
      <c r="G1651" s="72" t="s">
        <v>205</v>
      </c>
      <c r="H1651" s="482" t="s">
        <v>197</v>
      </c>
      <c r="I1651" s="537">
        <v>9.5</v>
      </c>
      <c r="J1651" s="526"/>
      <c r="K1651" s="333">
        <f t="shared" si="78"/>
        <v>0</v>
      </c>
      <c r="L1651" s="534" t="s">
        <v>148</v>
      </c>
      <c r="M1651" s="534"/>
      <c r="N1651" s="247">
        <f>IF(L1651="nio",0,IF(L1651&gt;0,L1651*I1651/P1651,0))*VLOOKUP(B1651,'2-Kosten per locatie'!$A$14:$C$31,3,FALSE)</f>
        <v>0</v>
      </c>
      <c r="O1651" s="247">
        <f>IF(M1651&gt;0,M1651*I1651/Q1651,0)*VLOOKUP(B1651,'2-Kosten per locatie'!$A$14:$C$31,3,FALSE)</f>
        <v>0</v>
      </c>
      <c r="P1651" s="334">
        <f>IF(L1651="nio",0,IF(L1651&gt;0,VLOOKUP(F1651,'3-Productie normen'!A:O,VLOOKUP(L1651,'3-Productie normen'!$B$38:$C$48,2,FALSE),FALSE)))</f>
        <v>0</v>
      </c>
      <c r="Q1651" s="334">
        <f t="shared" si="81"/>
        <v>0</v>
      </c>
      <c r="R1651" s="335" t="str">
        <f>VLOOKUP(F1651,'3-Productie normen'!A:P,16,FALSE)</f>
        <v>nvt</v>
      </c>
      <c r="S1651" s="335"/>
      <c r="U1651" s="336">
        <f t="shared" si="82"/>
        <v>0</v>
      </c>
    </row>
    <row r="1652" spans="1:21" ht="14.1" customHeight="1">
      <c r="A1652" s="75">
        <v>1652</v>
      </c>
      <c r="B1652" s="72" t="s">
        <v>48</v>
      </c>
      <c r="C1652" s="539" t="s">
        <v>509</v>
      </c>
      <c r="D1652" s="415" t="s">
        <v>2115</v>
      </c>
      <c r="E1652" s="72" t="s">
        <v>1991</v>
      </c>
      <c r="F1652" s="300" t="s">
        <v>111</v>
      </c>
      <c r="G1652" s="72" t="s">
        <v>205</v>
      </c>
      <c r="H1652" s="482" t="s">
        <v>197</v>
      </c>
      <c r="I1652" s="537">
        <v>14.07</v>
      </c>
      <c r="J1652" s="526"/>
      <c r="K1652" s="333">
        <f t="shared" si="78"/>
        <v>0</v>
      </c>
      <c r="L1652" s="534" t="s">
        <v>148</v>
      </c>
      <c r="M1652" s="534"/>
      <c r="N1652" s="247">
        <f>IF(L1652="nio",0,IF(L1652&gt;0,L1652*I1652/P1652,0))*VLOOKUP(B1652,'2-Kosten per locatie'!$A$14:$C$31,3,FALSE)</f>
        <v>0</v>
      </c>
      <c r="O1652" s="247">
        <f>IF(M1652&gt;0,M1652*I1652/Q1652,0)*VLOOKUP(B1652,'2-Kosten per locatie'!$A$14:$C$31,3,FALSE)</f>
        <v>0</v>
      </c>
      <c r="P1652" s="334">
        <f>IF(L1652="nio",0,IF(L1652&gt;0,VLOOKUP(F1652,'3-Productie normen'!A:O,VLOOKUP(L1652,'3-Productie normen'!$B$38:$C$48,2,FALSE),FALSE)))</f>
        <v>0</v>
      </c>
      <c r="Q1652" s="334">
        <f t="shared" si="81"/>
        <v>0</v>
      </c>
      <c r="R1652" s="335" t="str">
        <f>VLOOKUP(F1652,'3-Productie normen'!A:P,16,FALSE)</f>
        <v>nvt</v>
      </c>
      <c r="S1652" s="335"/>
      <c r="U1652" s="336">
        <f t="shared" si="82"/>
        <v>0</v>
      </c>
    </row>
    <row r="1653" spans="1:21" ht="14.1" customHeight="1">
      <c r="A1653" s="75">
        <v>1653</v>
      </c>
      <c r="B1653" s="72" t="s">
        <v>48</v>
      </c>
      <c r="C1653" s="539" t="s">
        <v>509</v>
      </c>
      <c r="D1653" s="415" t="s">
        <v>2116</v>
      </c>
      <c r="E1653" s="72" t="s">
        <v>1991</v>
      </c>
      <c r="F1653" s="300" t="s">
        <v>111</v>
      </c>
      <c r="G1653" s="72" t="s">
        <v>205</v>
      </c>
      <c r="H1653" s="482" t="s">
        <v>197</v>
      </c>
      <c r="I1653" s="537">
        <v>41.82</v>
      </c>
      <c r="J1653" s="526"/>
      <c r="K1653" s="333">
        <f t="shared" si="78"/>
        <v>0</v>
      </c>
      <c r="L1653" s="534" t="s">
        <v>148</v>
      </c>
      <c r="M1653" s="534"/>
      <c r="N1653" s="247">
        <f>IF(L1653="nio",0,IF(L1653&gt;0,L1653*I1653/P1653,0))*VLOOKUP(B1653,'2-Kosten per locatie'!$A$14:$C$31,3,FALSE)</f>
        <v>0</v>
      </c>
      <c r="O1653" s="247">
        <f>IF(M1653&gt;0,M1653*I1653/Q1653,0)*VLOOKUP(B1653,'2-Kosten per locatie'!$A$14:$C$31,3,FALSE)</f>
        <v>0</v>
      </c>
      <c r="P1653" s="334">
        <f>IF(L1653="nio",0,IF(L1653&gt;0,VLOOKUP(F1653,'3-Productie normen'!A:O,VLOOKUP(L1653,'3-Productie normen'!$B$38:$C$48,2,FALSE),FALSE)))</f>
        <v>0</v>
      </c>
      <c r="Q1653" s="334">
        <f t="shared" si="81"/>
        <v>0</v>
      </c>
      <c r="R1653" s="335" t="str">
        <f>VLOOKUP(F1653,'3-Productie normen'!A:P,16,FALSE)</f>
        <v>nvt</v>
      </c>
      <c r="S1653" s="335"/>
      <c r="U1653" s="336">
        <f t="shared" si="82"/>
        <v>0</v>
      </c>
    </row>
    <row r="1654" spans="1:21" ht="14.1" customHeight="1">
      <c r="A1654" s="75">
        <v>1654</v>
      </c>
      <c r="B1654" s="72" t="s">
        <v>48</v>
      </c>
      <c r="C1654" s="539" t="s">
        <v>509</v>
      </c>
      <c r="D1654" s="415" t="s">
        <v>2117</v>
      </c>
      <c r="E1654" s="72" t="s">
        <v>1991</v>
      </c>
      <c r="F1654" s="300" t="s">
        <v>111</v>
      </c>
      <c r="G1654" s="72" t="s">
        <v>205</v>
      </c>
      <c r="H1654" s="482" t="s">
        <v>197</v>
      </c>
      <c r="I1654" s="537">
        <v>17.940000000000001</v>
      </c>
      <c r="J1654" s="526"/>
      <c r="K1654" s="333">
        <f t="shared" si="78"/>
        <v>0</v>
      </c>
      <c r="L1654" s="534" t="s">
        <v>148</v>
      </c>
      <c r="M1654" s="534"/>
      <c r="N1654" s="247">
        <f>IF(L1654="nio",0,IF(L1654&gt;0,L1654*I1654/P1654,0))*VLOOKUP(B1654,'2-Kosten per locatie'!$A$14:$C$31,3,FALSE)</f>
        <v>0</v>
      </c>
      <c r="O1654" s="247">
        <f>IF(M1654&gt;0,M1654*I1654/Q1654,0)*VLOOKUP(B1654,'2-Kosten per locatie'!$A$14:$C$31,3,FALSE)</f>
        <v>0</v>
      </c>
      <c r="P1654" s="334">
        <f>IF(L1654="nio",0,IF(L1654&gt;0,VLOOKUP(F1654,'3-Productie normen'!A:O,VLOOKUP(L1654,'3-Productie normen'!$B$38:$C$48,2,FALSE),FALSE)))</f>
        <v>0</v>
      </c>
      <c r="Q1654" s="334">
        <f t="shared" si="81"/>
        <v>0</v>
      </c>
      <c r="R1654" s="335" t="str">
        <f>VLOOKUP(F1654,'3-Productie normen'!A:P,16,FALSE)</f>
        <v>nvt</v>
      </c>
      <c r="S1654" s="335"/>
      <c r="U1654" s="336">
        <f t="shared" si="82"/>
        <v>0</v>
      </c>
    </row>
    <row r="1655" spans="1:21" ht="14.1" customHeight="1">
      <c r="A1655" s="75">
        <v>1655</v>
      </c>
      <c r="B1655" s="72" t="s">
        <v>48</v>
      </c>
      <c r="C1655" s="539" t="s">
        <v>509</v>
      </c>
      <c r="D1655" s="415" t="s">
        <v>2118</v>
      </c>
      <c r="E1655" s="72" t="s">
        <v>2119</v>
      </c>
      <c r="F1655" s="72" t="s">
        <v>100</v>
      </c>
      <c r="G1655" s="72" t="s">
        <v>237</v>
      </c>
      <c r="H1655" s="482" t="s">
        <v>238</v>
      </c>
      <c r="I1655" s="537">
        <v>55.98</v>
      </c>
      <c r="J1655" s="526"/>
      <c r="K1655" s="333">
        <f t="shared" si="78"/>
        <v>200</v>
      </c>
      <c r="L1655" s="534">
        <v>200</v>
      </c>
      <c r="M1655" s="534"/>
      <c r="N1655" s="247" t="e">
        <f>IF(L1655="nio",0,IF(L1655&gt;0,L1655*I1655/P1655,0))*VLOOKUP(B1655,'2-Kosten per locatie'!$A$14:$C$31,3,FALSE)</f>
        <v>#DIV/0!</v>
      </c>
      <c r="O1655" s="247">
        <f>IF(M1655&gt;0,M1655*I1655/Q1655,0)*VLOOKUP(B1655,'2-Kosten per locatie'!$A$14:$C$31,3,FALSE)</f>
        <v>0</v>
      </c>
      <c r="P1655" s="334">
        <f>IF(L1655="nio",0,IF(L1655&gt;0,VLOOKUP(F1655,'3-Productie normen'!A:O,VLOOKUP(L1655,'3-Productie normen'!$B$38:$C$48,2,FALSE),FALSE)))</f>
        <v>0</v>
      </c>
      <c r="Q1655" s="334">
        <f t="shared" si="81"/>
        <v>0</v>
      </c>
      <c r="R1655" s="335" t="str">
        <f>VLOOKUP(F1655,'3-Productie normen'!A:P,16,FALSE)</f>
        <v>L</v>
      </c>
      <c r="S1655" s="335"/>
      <c r="U1655" s="336">
        <f t="shared" si="82"/>
        <v>11196</v>
      </c>
    </row>
    <row r="1656" spans="1:21" ht="14.1" customHeight="1">
      <c r="A1656" s="75">
        <v>1656</v>
      </c>
      <c r="B1656" s="72" t="s">
        <v>48</v>
      </c>
      <c r="C1656" s="539" t="s">
        <v>509</v>
      </c>
      <c r="D1656" s="415" t="s">
        <v>2120</v>
      </c>
      <c r="E1656" s="72" t="s">
        <v>2121</v>
      </c>
      <c r="F1656" s="300" t="s">
        <v>103</v>
      </c>
      <c r="G1656" s="72" t="s">
        <v>139</v>
      </c>
      <c r="H1656" s="482" t="s">
        <v>139</v>
      </c>
      <c r="I1656" s="537">
        <v>88.08</v>
      </c>
      <c r="J1656" s="526"/>
      <c r="K1656" s="333">
        <f t="shared" si="78"/>
        <v>200</v>
      </c>
      <c r="L1656" s="534">
        <v>200</v>
      </c>
      <c r="M1656" s="534"/>
      <c r="N1656" s="247" t="e">
        <f>IF(L1656="nio",0,IF(L1656&gt;0,L1656*I1656/P1656,0))*VLOOKUP(B1656,'2-Kosten per locatie'!$A$14:$C$31,3,FALSE)</f>
        <v>#DIV/0!</v>
      </c>
      <c r="O1656" s="247">
        <f>IF(M1656&gt;0,M1656*I1656/Q1656,0)*VLOOKUP(B1656,'2-Kosten per locatie'!$A$14:$C$31,3,FALSE)</f>
        <v>0</v>
      </c>
      <c r="P1656" s="334">
        <f>IF(L1656="nio",0,IF(L1656&gt;0,VLOOKUP(F1656,'3-Productie normen'!A:O,VLOOKUP(L1656,'3-Productie normen'!$B$38:$C$48,2,FALSE),FALSE)))</f>
        <v>0</v>
      </c>
      <c r="Q1656" s="334">
        <f t="shared" si="81"/>
        <v>0</v>
      </c>
      <c r="R1656" s="335" t="str">
        <f>VLOOKUP(F1656,'3-Productie normen'!A:P,16,FALSE)</f>
        <v>L</v>
      </c>
      <c r="S1656" s="335"/>
      <c r="U1656" s="336">
        <f t="shared" si="82"/>
        <v>17616</v>
      </c>
    </row>
    <row r="1657" spans="1:21" ht="14.1" customHeight="1">
      <c r="A1657" s="75">
        <v>1657</v>
      </c>
      <c r="B1657" s="72" t="s">
        <v>48</v>
      </c>
      <c r="C1657" s="539" t="s">
        <v>509</v>
      </c>
      <c r="D1657" s="415" t="s">
        <v>2122</v>
      </c>
      <c r="E1657" s="72" t="s">
        <v>2121</v>
      </c>
      <c r="F1657" s="300" t="s">
        <v>103</v>
      </c>
      <c r="G1657" s="72" t="s">
        <v>139</v>
      </c>
      <c r="H1657" s="482" t="s">
        <v>139</v>
      </c>
      <c r="I1657" s="537">
        <v>53.4</v>
      </c>
      <c r="J1657" s="526"/>
      <c r="K1657" s="333">
        <f t="shared" si="78"/>
        <v>200</v>
      </c>
      <c r="L1657" s="534">
        <v>200</v>
      </c>
      <c r="M1657" s="534"/>
      <c r="N1657" s="247" t="e">
        <f>IF(L1657="nio",0,IF(L1657&gt;0,L1657*I1657/P1657,0))*VLOOKUP(B1657,'2-Kosten per locatie'!$A$14:$C$31,3,FALSE)</f>
        <v>#DIV/0!</v>
      </c>
      <c r="O1657" s="247">
        <f>IF(M1657&gt;0,M1657*I1657/Q1657,0)*VLOOKUP(B1657,'2-Kosten per locatie'!$A$14:$C$31,3,FALSE)</f>
        <v>0</v>
      </c>
      <c r="P1657" s="334">
        <f>IF(L1657="nio",0,IF(L1657&gt;0,VLOOKUP(F1657,'3-Productie normen'!A:O,VLOOKUP(L1657,'3-Productie normen'!$B$38:$C$48,2,FALSE),FALSE)))</f>
        <v>0</v>
      </c>
      <c r="Q1657" s="334">
        <f t="shared" si="81"/>
        <v>0</v>
      </c>
      <c r="R1657" s="335" t="str">
        <f>VLOOKUP(F1657,'3-Productie normen'!A:P,16,FALSE)</f>
        <v>L</v>
      </c>
      <c r="S1657" s="335"/>
      <c r="U1657" s="336">
        <f t="shared" si="82"/>
        <v>10680</v>
      </c>
    </row>
    <row r="1658" spans="1:21" ht="14.1" customHeight="1">
      <c r="A1658" s="75">
        <v>1658</v>
      </c>
      <c r="B1658" s="72" t="s">
        <v>48</v>
      </c>
      <c r="C1658" s="539" t="s">
        <v>509</v>
      </c>
      <c r="D1658" s="415" t="s">
        <v>2123</v>
      </c>
      <c r="E1658" s="72" t="s">
        <v>2124</v>
      </c>
      <c r="F1658" s="300" t="s">
        <v>88</v>
      </c>
      <c r="G1658" s="72" t="s">
        <v>139</v>
      </c>
      <c r="H1658" s="482" t="s">
        <v>139</v>
      </c>
      <c r="I1658" s="537">
        <v>19.329999999999998</v>
      </c>
      <c r="J1658" s="526"/>
      <c r="K1658" s="333">
        <f t="shared" si="78"/>
        <v>120</v>
      </c>
      <c r="L1658" s="534">
        <v>120</v>
      </c>
      <c r="M1658" s="534"/>
      <c r="N1658" s="247" t="e">
        <f>IF(L1658="nio",0,IF(L1658&gt;0,L1658*I1658/P1658,0))*VLOOKUP(B1658,'2-Kosten per locatie'!$A$14:$C$31,3,FALSE)</f>
        <v>#DIV/0!</v>
      </c>
      <c r="O1658" s="247">
        <f>IF(M1658&gt;0,M1658*I1658/Q1658,0)*VLOOKUP(B1658,'2-Kosten per locatie'!$A$14:$C$31,3,FALSE)</f>
        <v>0</v>
      </c>
      <c r="P1658" s="334">
        <f>IF(L1658="nio",0,IF(L1658&gt;0,VLOOKUP(F1658,'3-Productie normen'!A:O,VLOOKUP(L1658,'3-Productie normen'!$B$38:$C$48,2,FALSE),FALSE)))</f>
        <v>0</v>
      </c>
      <c r="Q1658" s="334">
        <f t="shared" si="81"/>
        <v>0</v>
      </c>
      <c r="R1658" s="335" t="str">
        <f>VLOOKUP(F1658,'3-Productie normen'!A:P,16,FALSE)</f>
        <v>B</v>
      </c>
      <c r="S1658" s="335"/>
      <c r="U1658" s="336">
        <f t="shared" si="82"/>
        <v>2319.6</v>
      </c>
    </row>
    <row r="1659" spans="1:21" ht="14.1" customHeight="1">
      <c r="A1659" s="75">
        <v>1659</v>
      </c>
      <c r="B1659" s="72" t="s">
        <v>48</v>
      </c>
      <c r="C1659" s="539" t="s">
        <v>509</v>
      </c>
      <c r="D1659" s="415" t="s">
        <v>2125</v>
      </c>
      <c r="E1659" s="72" t="s">
        <v>2126</v>
      </c>
      <c r="F1659" s="300" t="s">
        <v>103</v>
      </c>
      <c r="G1659" s="72" t="s">
        <v>139</v>
      </c>
      <c r="H1659" s="482" t="s">
        <v>139</v>
      </c>
      <c r="I1659" s="537">
        <v>44.73</v>
      </c>
      <c r="J1659" s="526"/>
      <c r="K1659" s="333">
        <f t="shared" si="78"/>
        <v>200</v>
      </c>
      <c r="L1659" s="534">
        <v>200</v>
      </c>
      <c r="M1659" s="534"/>
      <c r="N1659" s="247" t="e">
        <f>IF(L1659="nio",0,IF(L1659&gt;0,L1659*I1659/P1659,0))*VLOOKUP(B1659,'2-Kosten per locatie'!$A$14:$C$31,3,FALSE)</f>
        <v>#DIV/0!</v>
      </c>
      <c r="O1659" s="247">
        <f>IF(M1659&gt;0,M1659*I1659/Q1659,0)*VLOOKUP(B1659,'2-Kosten per locatie'!$A$14:$C$31,3,FALSE)</f>
        <v>0</v>
      </c>
      <c r="P1659" s="334">
        <f>IF(L1659="nio",0,IF(L1659&gt;0,VLOOKUP(F1659,'3-Productie normen'!A:O,VLOOKUP(L1659,'3-Productie normen'!$B$38:$C$48,2,FALSE),FALSE)))</f>
        <v>0</v>
      </c>
      <c r="Q1659" s="334">
        <f t="shared" si="81"/>
        <v>0</v>
      </c>
      <c r="R1659" s="335" t="str">
        <f>VLOOKUP(F1659,'3-Productie normen'!A:P,16,FALSE)</f>
        <v>L</v>
      </c>
      <c r="S1659" s="335"/>
      <c r="U1659" s="336">
        <f t="shared" si="82"/>
        <v>8946</v>
      </c>
    </row>
    <row r="1660" spans="1:21" ht="14.1" customHeight="1">
      <c r="A1660" s="75">
        <v>1660</v>
      </c>
      <c r="B1660" s="72" t="s">
        <v>48</v>
      </c>
      <c r="C1660" s="539" t="s">
        <v>509</v>
      </c>
      <c r="D1660" s="415" t="s">
        <v>2127</v>
      </c>
      <c r="E1660" s="72" t="s">
        <v>2008</v>
      </c>
      <c r="F1660" s="300" t="s">
        <v>97</v>
      </c>
      <c r="G1660" s="72" t="s">
        <v>139</v>
      </c>
      <c r="H1660" s="482" t="s">
        <v>139</v>
      </c>
      <c r="I1660" s="537">
        <v>37.26</v>
      </c>
      <c r="J1660" s="526"/>
      <c r="K1660" s="333">
        <f t="shared" si="78"/>
        <v>200</v>
      </c>
      <c r="L1660" s="534">
        <v>200</v>
      </c>
      <c r="M1660" s="534"/>
      <c r="N1660" s="247" t="e">
        <f>IF(L1660="nio",0,IF(L1660&gt;0,L1660*I1660/P1660,0))*VLOOKUP(B1660,'2-Kosten per locatie'!$A$14:$C$31,3,FALSE)</f>
        <v>#DIV/0!</v>
      </c>
      <c r="O1660" s="247">
        <f>IF(M1660&gt;0,M1660*I1660/Q1660,0)*VLOOKUP(B1660,'2-Kosten per locatie'!$A$14:$C$31,3,FALSE)</f>
        <v>0</v>
      </c>
      <c r="P1660" s="334">
        <f>IF(L1660="nio",0,IF(L1660&gt;0,VLOOKUP(F1660,'3-Productie normen'!A:O,VLOOKUP(L1660,'3-Productie normen'!$B$38:$C$48,2,FALSE),FALSE)))</f>
        <v>0</v>
      </c>
      <c r="Q1660" s="334">
        <f t="shared" si="81"/>
        <v>0</v>
      </c>
      <c r="R1660" s="335" t="str">
        <f>VLOOKUP(F1660,'3-Productie normen'!A:P,16,FALSE)</f>
        <v>V</v>
      </c>
      <c r="S1660" s="335"/>
      <c r="U1660" s="336">
        <f t="shared" si="82"/>
        <v>7452</v>
      </c>
    </row>
    <row r="1661" spans="1:21" ht="14.1" customHeight="1">
      <c r="A1661" s="75">
        <v>1661</v>
      </c>
      <c r="B1661" s="72" t="s">
        <v>48</v>
      </c>
      <c r="C1661" s="539" t="s">
        <v>877</v>
      </c>
      <c r="D1661" s="415" t="s">
        <v>2128</v>
      </c>
      <c r="E1661" s="72" t="s">
        <v>2129</v>
      </c>
      <c r="F1661" s="300" t="s">
        <v>103</v>
      </c>
      <c r="G1661" s="72" t="s">
        <v>139</v>
      </c>
      <c r="H1661" s="482" t="s">
        <v>139</v>
      </c>
      <c r="I1661" s="537">
        <v>19.420000000000002</v>
      </c>
      <c r="J1661" s="526"/>
      <c r="K1661" s="333">
        <f t="shared" si="78"/>
        <v>200</v>
      </c>
      <c r="L1661" s="534">
        <v>200</v>
      </c>
      <c r="M1661" s="534"/>
      <c r="N1661" s="247" t="e">
        <f>IF(L1661="nio",0,IF(L1661&gt;0,L1661*I1661/P1661,0))*VLOOKUP(B1661,'2-Kosten per locatie'!$A$14:$C$31,3,FALSE)</f>
        <v>#DIV/0!</v>
      </c>
      <c r="O1661" s="247">
        <f>IF(M1661&gt;0,M1661*I1661/Q1661,0)*VLOOKUP(B1661,'2-Kosten per locatie'!$A$14:$C$31,3,FALSE)</f>
        <v>0</v>
      </c>
      <c r="P1661" s="334">
        <f>IF(L1661="nio",0,IF(L1661&gt;0,VLOOKUP(F1661,'3-Productie normen'!A:O,VLOOKUP(L1661,'3-Productie normen'!$B$38:$C$48,2,FALSE),FALSE)))</f>
        <v>0</v>
      </c>
      <c r="Q1661" s="334">
        <f t="shared" si="81"/>
        <v>0</v>
      </c>
      <c r="R1661" s="335" t="str">
        <f>VLOOKUP(F1661,'3-Productie normen'!A:P,16,FALSE)</f>
        <v>L</v>
      </c>
      <c r="S1661" s="335"/>
      <c r="U1661" s="336">
        <f t="shared" si="82"/>
        <v>3884.0000000000005</v>
      </c>
    </row>
    <row r="1662" spans="1:21" ht="14.1" customHeight="1">
      <c r="A1662" s="75">
        <v>1662</v>
      </c>
      <c r="B1662" s="72" t="s">
        <v>48</v>
      </c>
      <c r="C1662" s="539" t="s">
        <v>877</v>
      </c>
      <c r="D1662" s="415" t="s">
        <v>2130</v>
      </c>
      <c r="E1662" s="72" t="s">
        <v>633</v>
      </c>
      <c r="F1662" s="300" t="s">
        <v>97</v>
      </c>
      <c r="G1662" s="72" t="s">
        <v>139</v>
      </c>
      <c r="H1662" s="482" t="s">
        <v>139</v>
      </c>
      <c r="I1662" s="537">
        <v>49.27</v>
      </c>
      <c r="J1662" s="526"/>
      <c r="K1662" s="333">
        <f t="shared" si="78"/>
        <v>200</v>
      </c>
      <c r="L1662" s="534">
        <v>200</v>
      </c>
      <c r="M1662" s="534"/>
      <c r="N1662" s="247" t="e">
        <f>IF(L1662="nio",0,IF(L1662&gt;0,L1662*I1662/P1662,0))*VLOOKUP(B1662,'2-Kosten per locatie'!$A$14:$C$31,3,FALSE)</f>
        <v>#DIV/0!</v>
      </c>
      <c r="O1662" s="247">
        <f>IF(M1662&gt;0,M1662*I1662/Q1662,0)*VLOOKUP(B1662,'2-Kosten per locatie'!$A$14:$C$31,3,FALSE)</f>
        <v>0</v>
      </c>
      <c r="P1662" s="334">
        <f>IF(L1662="nio",0,IF(L1662&gt;0,VLOOKUP(F1662,'3-Productie normen'!A:O,VLOOKUP(L1662,'3-Productie normen'!$B$38:$C$48,2,FALSE),FALSE)))</f>
        <v>0</v>
      </c>
      <c r="Q1662" s="334">
        <f t="shared" si="81"/>
        <v>0</v>
      </c>
      <c r="R1662" s="335" t="str">
        <f>VLOOKUP(F1662,'3-Productie normen'!A:P,16,FALSE)</f>
        <v>V</v>
      </c>
      <c r="S1662" s="335"/>
      <c r="U1662" s="336">
        <f t="shared" si="82"/>
        <v>9854</v>
      </c>
    </row>
    <row r="1663" spans="1:21" ht="14.1" customHeight="1">
      <c r="A1663" s="75">
        <v>1663</v>
      </c>
      <c r="B1663" s="72" t="s">
        <v>48</v>
      </c>
      <c r="C1663" s="539" t="s">
        <v>877</v>
      </c>
      <c r="D1663" s="415" t="s">
        <v>2131</v>
      </c>
      <c r="E1663" s="72" t="s">
        <v>2132</v>
      </c>
      <c r="F1663" s="300" t="s">
        <v>103</v>
      </c>
      <c r="G1663" s="72" t="s">
        <v>139</v>
      </c>
      <c r="H1663" s="482" t="s">
        <v>139</v>
      </c>
      <c r="I1663" s="537">
        <v>72.8</v>
      </c>
      <c r="J1663" s="526"/>
      <c r="K1663" s="333">
        <f t="shared" si="78"/>
        <v>200</v>
      </c>
      <c r="L1663" s="534">
        <v>200</v>
      </c>
      <c r="M1663" s="534"/>
      <c r="N1663" s="247" t="e">
        <f>IF(L1663="nio",0,IF(L1663&gt;0,L1663*I1663/P1663,0))*VLOOKUP(B1663,'2-Kosten per locatie'!$A$14:$C$31,3,FALSE)</f>
        <v>#DIV/0!</v>
      </c>
      <c r="O1663" s="247">
        <f>IF(M1663&gt;0,M1663*I1663/Q1663,0)*VLOOKUP(B1663,'2-Kosten per locatie'!$A$14:$C$31,3,FALSE)</f>
        <v>0</v>
      </c>
      <c r="P1663" s="334">
        <f>IF(L1663="nio",0,IF(L1663&gt;0,VLOOKUP(F1663,'3-Productie normen'!A:O,VLOOKUP(L1663,'3-Productie normen'!$B$38:$C$48,2,FALSE),FALSE)))</f>
        <v>0</v>
      </c>
      <c r="Q1663" s="334">
        <f t="shared" si="81"/>
        <v>0</v>
      </c>
      <c r="R1663" s="335" t="str">
        <f>VLOOKUP(F1663,'3-Productie normen'!A:P,16,FALSE)</f>
        <v>L</v>
      </c>
      <c r="S1663" s="335"/>
      <c r="U1663" s="336">
        <f t="shared" si="82"/>
        <v>14560</v>
      </c>
    </row>
    <row r="1664" spans="1:21" ht="14.1" customHeight="1">
      <c r="A1664" s="75">
        <v>1664</v>
      </c>
      <c r="B1664" s="72" t="s">
        <v>48</v>
      </c>
      <c r="C1664" s="539" t="s">
        <v>877</v>
      </c>
      <c r="D1664" s="415" t="s">
        <v>2133</v>
      </c>
      <c r="E1664" s="72" t="s">
        <v>2134</v>
      </c>
      <c r="F1664" s="300" t="s">
        <v>103</v>
      </c>
      <c r="G1664" s="72" t="s">
        <v>139</v>
      </c>
      <c r="H1664" s="482" t="s">
        <v>139</v>
      </c>
      <c r="I1664" s="537">
        <v>32.619999999999997</v>
      </c>
      <c r="J1664" s="526"/>
      <c r="K1664" s="333">
        <f t="shared" si="78"/>
        <v>200</v>
      </c>
      <c r="L1664" s="534">
        <v>200</v>
      </c>
      <c r="M1664" s="534"/>
      <c r="N1664" s="247" t="e">
        <f>IF(L1664="nio",0,IF(L1664&gt;0,L1664*I1664/P1664,0))*VLOOKUP(B1664,'2-Kosten per locatie'!$A$14:$C$31,3,FALSE)</f>
        <v>#DIV/0!</v>
      </c>
      <c r="O1664" s="247">
        <f>IF(M1664&gt;0,M1664*I1664/Q1664,0)*VLOOKUP(B1664,'2-Kosten per locatie'!$A$14:$C$31,3,FALSE)</f>
        <v>0</v>
      </c>
      <c r="P1664" s="334">
        <f>IF(L1664="nio",0,IF(L1664&gt;0,VLOOKUP(F1664,'3-Productie normen'!A:O,VLOOKUP(L1664,'3-Productie normen'!$B$38:$C$48,2,FALSE),FALSE)))</f>
        <v>0</v>
      </c>
      <c r="Q1664" s="334">
        <f t="shared" si="81"/>
        <v>0</v>
      </c>
      <c r="R1664" s="335" t="str">
        <f>VLOOKUP(F1664,'3-Productie normen'!A:P,16,FALSE)</f>
        <v>L</v>
      </c>
      <c r="S1664" s="335"/>
      <c r="U1664" s="336">
        <f t="shared" si="82"/>
        <v>6523.9999999999991</v>
      </c>
    </row>
    <row r="1665" spans="1:21" ht="14.1" customHeight="1">
      <c r="A1665" s="75">
        <v>1665</v>
      </c>
      <c r="B1665" s="72" t="s">
        <v>48</v>
      </c>
      <c r="C1665" s="539" t="s">
        <v>877</v>
      </c>
      <c r="D1665" s="415" t="s">
        <v>2135</v>
      </c>
      <c r="E1665" s="72" t="s">
        <v>1964</v>
      </c>
      <c r="F1665" s="300" t="s">
        <v>106</v>
      </c>
      <c r="G1665" s="72" t="s">
        <v>187</v>
      </c>
      <c r="H1665" s="482" t="s">
        <v>188</v>
      </c>
      <c r="I1665" s="537">
        <v>12.55</v>
      </c>
      <c r="J1665" s="526"/>
      <c r="K1665" s="333">
        <f t="shared" ref="K1665:K1728" si="83">SUM(L1665:M1665)</f>
        <v>400</v>
      </c>
      <c r="L1665" s="534">
        <v>200</v>
      </c>
      <c r="M1665" s="534">
        <v>200</v>
      </c>
      <c r="N1665" s="247" t="e">
        <f>IF(L1665="nio",0,IF(L1665&gt;0,L1665*I1665/P1665,0))*VLOOKUP(B1665,'2-Kosten per locatie'!$A$14:$C$31,3,FALSE)</f>
        <v>#DIV/0!</v>
      </c>
      <c r="O1665" s="247" t="e">
        <f>IF(M1665&gt;0,M1665*I1665/Q1665,0)*VLOOKUP(B1665,'2-Kosten per locatie'!$A$14:$C$31,3,FALSE)</f>
        <v>#DIV/0!</v>
      </c>
      <c r="P1665" s="334">
        <f>IF(L1665="nio",0,IF(L1665&gt;0,VLOOKUP(F1665,'3-Productie normen'!A:O,VLOOKUP(L1665,'3-Productie normen'!$B$38:$C$48,2,FALSE),FALSE)))</f>
        <v>0</v>
      </c>
      <c r="Q1665" s="334">
        <f t="shared" si="81"/>
        <v>0</v>
      </c>
      <c r="R1665" s="335" t="str">
        <f>VLOOKUP(F1665,'3-Productie normen'!A:P,16,FALSE)</f>
        <v>S</v>
      </c>
      <c r="S1665" s="335"/>
      <c r="U1665" s="336">
        <f t="shared" si="82"/>
        <v>5020</v>
      </c>
    </row>
    <row r="1666" spans="1:21" ht="14.1" customHeight="1">
      <c r="A1666" s="75">
        <v>1666</v>
      </c>
      <c r="B1666" s="72" t="s">
        <v>48</v>
      </c>
      <c r="C1666" s="539" t="s">
        <v>877</v>
      </c>
      <c r="D1666" s="415" t="s">
        <v>2136</v>
      </c>
      <c r="E1666" s="72" t="s">
        <v>1964</v>
      </c>
      <c r="F1666" s="300" t="s">
        <v>106</v>
      </c>
      <c r="G1666" s="72" t="s">
        <v>208</v>
      </c>
      <c r="H1666" s="482" t="s">
        <v>188</v>
      </c>
      <c r="I1666" s="537">
        <v>11.95</v>
      </c>
      <c r="J1666" s="526"/>
      <c r="K1666" s="333">
        <f t="shared" si="83"/>
        <v>400</v>
      </c>
      <c r="L1666" s="534">
        <v>200</v>
      </c>
      <c r="M1666" s="534">
        <v>200</v>
      </c>
      <c r="N1666" s="247" t="e">
        <f>IF(L1666="nio",0,IF(L1666&gt;0,L1666*I1666/P1666,0))*VLOOKUP(B1666,'2-Kosten per locatie'!$A$14:$C$31,3,FALSE)</f>
        <v>#DIV/0!</v>
      </c>
      <c r="O1666" s="247" t="e">
        <f>IF(M1666&gt;0,M1666*I1666/Q1666,0)*VLOOKUP(B1666,'2-Kosten per locatie'!$A$14:$C$31,3,FALSE)</f>
        <v>#DIV/0!</v>
      </c>
      <c r="P1666" s="334">
        <f>IF(L1666="nio",0,IF(L1666&gt;0,VLOOKUP(F1666,'3-Productie normen'!A:O,VLOOKUP(L1666,'3-Productie normen'!$B$38:$C$48,2,FALSE),FALSE)))</f>
        <v>0</v>
      </c>
      <c r="Q1666" s="334">
        <f t="shared" si="81"/>
        <v>0</v>
      </c>
      <c r="R1666" s="335" t="str">
        <f>VLOOKUP(F1666,'3-Productie normen'!A:P,16,FALSE)</f>
        <v>S</v>
      </c>
      <c r="S1666" s="335"/>
      <c r="U1666" s="336">
        <f t="shared" si="82"/>
        <v>4780</v>
      </c>
    </row>
    <row r="1667" spans="1:21" ht="14.1" customHeight="1">
      <c r="A1667" s="75">
        <v>1667</v>
      </c>
      <c r="B1667" s="72" t="s">
        <v>48</v>
      </c>
      <c r="C1667" s="539" t="s">
        <v>877</v>
      </c>
      <c r="D1667" s="415" t="s">
        <v>2137</v>
      </c>
      <c r="E1667" s="72" t="s">
        <v>633</v>
      </c>
      <c r="F1667" s="300" t="s">
        <v>97</v>
      </c>
      <c r="G1667" s="72" t="s">
        <v>139</v>
      </c>
      <c r="H1667" s="482" t="s">
        <v>139</v>
      </c>
      <c r="I1667" s="537">
        <v>24.69</v>
      </c>
      <c r="J1667" s="526"/>
      <c r="K1667" s="333">
        <f t="shared" si="83"/>
        <v>200</v>
      </c>
      <c r="L1667" s="534">
        <v>200</v>
      </c>
      <c r="M1667" s="534"/>
      <c r="N1667" s="247" t="e">
        <f>IF(L1667="nio",0,IF(L1667&gt;0,L1667*I1667/P1667,0))*VLOOKUP(B1667,'2-Kosten per locatie'!$A$14:$C$31,3,FALSE)</f>
        <v>#DIV/0!</v>
      </c>
      <c r="O1667" s="247">
        <f>IF(M1667&gt;0,M1667*I1667/Q1667,0)*VLOOKUP(B1667,'2-Kosten per locatie'!$A$14:$C$31,3,FALSE)</f>
        <v>0</v>
      </c>
      <c r="P1667" s="334">
        <f>IF(L1667="nio",0,IF(L1667&gt;0,VLOOKUP(F1667,'3-Productie normen'!A:O,VLOOKUP(L1667,'3-Productie normen'!$B$38:$C$48,2,FALSE),FALSE)))</f>
        <v>0</v>
      </c>
      <c r="Q1667" s="334">
        <f t="shared" si="81"/>
        <v>0</v>
      </c>
      <c r="R1667" s="335" t="str">
        <f>VLOOKUP(F1667,'3-Productie normen'!A:P,16,FALSE)</f>
        <v>V</v>
      </c>
      <c r="S1667" s="335"/>
      <c r="U1667" s="336">
        <f t="shared" si="82"/>
        <v>4938</v>
      </c>
    </row>
    <row r="1668" spans="1:21" ht="14.1" customHeight="1">
      <c r="A1668" s="75">
        <v>1668</v>
      </c>
      <c r="B1668" s="72" t="s">
        <v>48</v>
      </c>
      <c r="C1668" s="539" t="s">
        <v>877</v>
      </c>
      <c r="D1668" s="415" t="s">
        <v>2138</v>
      </c>
      <c r="E1668" s="72" t="s">
        <v>1970</v>
      </c>
      <c r="F1668" s="300" t="s">
        <v>106</v>
      </c>
      <c r="G1668" s="72" t="s">
        <v>208</v>
      </c>
      <c r="H1668" s="482" t="s">
        <v>188</v>
      </c>
      <c r="I1668" s="537">
        <v>11.7</v>
      </c>
      <c r="J1668" s="526"/>
      <c r="K1668" s="333">
        <f t="shared" si="83"/>
        <v>400</v>
      </c>
      <c r="L1668" s="534">
        <v>200</v>
      </c>
      <c r="M1668" s="534">
        <v>200</v>
      </c>
      <c r="N1668" s="247" t="e">
        <f>IF(L1668="nio",0,IF(L1668&gt;0,L1668*I1668/P1668,0))*VLOOKUP(B1668,'2-Kosten per locatie'!$A$14:$C$31,3,FALSE)</f>
        <v>#DIV/0!</v>
      </c>
      <c r="O1668" s="247" t="e">
        <f>IF(M1668&gt;0,M1668*I1668/Q1668,0)*VLOOKUP(B1668,'2-Kosten per locatie'!$A$14:$C$31,3,FALSE)</f>
        <v>#DIV/0!</v>
      </c>
      <c r="P1668" s="334">
        <f>IF(L1668="nio",0,IF(L1668&gt;0,VLOOKUP(F1668,'3-Productie normen'!A:O,VLOOKUP(L1668,'3-Productie normen'!$B$38:$C$48,2,FALSE),FALSE)))</f>
        <v>0</v>
      </c>
      <c r="Q1668" s="334">
        <f t="shared" si="81"/>
        <v>0</v>
      </c>
      <c r="R1668" s="335" t="str">
        <f>VLOOKUP(F1668,'3-Productie normen'!A:P,16,FALSE)</f>
        <v>S</v>
      </c>
      <c r="S1668" s="335"/>
      <c r="U1668" s="336">
        <f t="shared" si="82"/>
        <v>4680</v>
      </c>
    </row>
    <row r="1669" spans="1:21" ht="14.1" customHeight="1">
      <c r="A1669" s="75">
        <v>1669</v>
      </c>
      <c r="B1669" s="72" t="s">
        <v>48</v>
      </c>
      <c r="C1669" s="539" t="s">
        <v>877</v>
      </c>
      <c r="D1669" s="415" t="s">
        <v>2139</v>
      </c>
      <c r="E1669" s="72" t="s">
        <v>1962</v>
      </c>
      <c r="F1669" s="300" t="s">
        <v>111</v>
      </c>
      <c r="G1669" s="72" t="s">
        <v>187</v>
      </c>
      <c r="H1669" s="482" t="s">
        <v>197</v>
      </c>
      <c r="I1669" s="537">
        <v>4.7699999999999996</v>
      </c>
      <c r="J1669" s="526"/>
      <c r="K1669" s="333">
        <f t="shared" si="83"/>
        <v>0</v>
      </c>
      <c r="L1669" s="534" t="s">
        <v>148</v>
      </c>
      <c r="M1669" s="534"/>
      <c r="N1669" s="247">
        <f>IF(L1669="nio",0,IF(L1669&gt;0,L1669*I1669/P1669,0))*VLOOKUP(B1669,'2-Kosten per locatie'!$A$14:$C$31,3,FALSE)</f>
        <v>0</v>
      </c>
      <c r="O1669" s="247">
        <f>IF(M1669&gt;0,M1669*I1669/Q1669,0)*VLOOKUP(B1669,'2-Kosten per locatie'!$A$14:$C$31,3,FALSE)</f>
        <v>0</v>
      </c>
      <c r="P1669" s="334">
        <f>IF(L1669="nio",0,IF(L1669&gt;0,VLOOKUP(F1669,'3-Productie normen'!A:O,VLOOKUP(L1669,'3-Productie normen'!$B$38:$C$48,2,FALSE),FALSE)))</f>
        <v>0</v>
      </c>
      <c r="Q1669" s="334">
        <f t="shared" si="81"/>
        <v>0</v>
      </c>
      <c r="R1669" s="335" t="str">
        <f>VLOOKUP(F1669,'3-Productie normen'!A:P,16,FALSE)</f>
        <v>nvt</v>
      </c>
      <c r="S1669" s="335"/>
      <c r="U1669" s="336">
        <f t="shared" si="82"/>
        <v>0</v>
      </c>
    </row>
    <row r="1670" spans="1:21" ht="14.1" customHeight="1">
      <c r="A1670" s="75">
        <v>1670</v>
      </c>
      <c r="B1670" s="72" t="s">
        <v>48</v>
      </c>
      <c r="C1670" s="539" t="s">
        <v>877</v>
      </c>
      <c r="D1670" s="415" t="s">
        <v>2140</v>
      </c>
      <c r="E1670" s="72" t="s">
        <v>2141</v>
      </c>
      <c r="F1670" s="300" t="s">
        <v>103</v>
      </c>
      <c r="G1670" s="72" t="s">
        <v>139</v>
      </c>
      <c r="H1670" s="482" t="s">
        <v>139</v>
      </c>
      <c r="I1670" s="537">
        <v>80.459999999999994</v>
      </c>
      <c r="J1670" s="526"/>
      <c r="K1670" s="333">
        <f t="shared" si="83"/>
        <v>200</v>
      </c>
      <c r="L1670" s="534">
        <v>200</v>
      </c>
      <c r="M1670" s="534"/>
      <c r="N1670" s="247" t="e">
        <f>IF(L1670="nio",0,IF(L1670&gt;0,L1670*I1670/P1670,0))*VLOOKUP(B1670,'2-Kosten per locatie'!$A$14:$C$31,3,FALSE)</f>
        <v>#DIV/0!</v>
      </c>
      <c r="O1670" s="247">
        <f>IF(M1670&gt;0,M1670*I1670/Q1670,0)*VLOOKUP(B1670,'2-Kosten per locatie'!$A$14:$C$31,3,FALSE)</f>
        <v>0</v>
      </c>
      <c r="P1670" s="334">
        <f>IF(L1670="nio",0,IF(L1670&gt;0,VLOOKUP(F1670,'3-Productie normen'!A:O,VLOOKUP(L1670,'3-Productie normen'!$B$38:$C$48,2,FALSE),FALSE)))</f>
        <v>0</v>
      </c>
      <c r="Q1670" s="334">
        <f t="shared" si="81"/>
        <v>0</v>
      </c>
      <c r="R1670" s="335" t="str">
        <f>VLOOKUP(F1670,'3-Productie normen'!A:P,16,FALSE)</f>
        <v>L</v>
      </c>
      <c r="S1670" s="335"/>
      <c r="U1670" s="336">
        <f t="shared" si="82"/>
        <v>16091.999999999998</v>
      </c>
    </row>
    <row r="1671" spans="1:21" ht="14.1" customHeight="1">
      <c r="A1671" s="75">
        <v>1671</v>
      </c>
      <c r="B1671" s="72" t="s">
        <v>48</v>
      </c>
      <c r="C1671" s="539" t="s">
        <v>877</v>
      </c>
      <c r="D1671" s="415" t="s">
        <v>2142</v>
      </c>
      <c r="E1671" s="72" t="s">
        <v>2143</v>
      </c>
      <c r="F1671" s="300" t="s">
        <v>103</v>
      </c>
      <c r="G1671" s="72" t="s">
        <v>139</v>
      </c>
      <c r="H1671" s="482" t="s">
        <v>139</v>
      </c>
      <c r="I1671" s="537">
        <v>93.97</v>
      </c>
      <c r="J1671" s="526"/>
      <c r="K1671" s="333">
        <f t="shared" si="83"/>
        <v>200</v>
      </c>
      <c r="L1671" s="534">
        <v>200</v>
      </c>
      <c r="M1671" s="534"/>
      <c r="N1671" s="247" t="e">
        <f>IF(L1671="nio",0,IF(L1671&gt;0,L1671*I1671/P1671,0))*VLOOKUP(B1671,'2-Kosten per locatie'!$A$14:$C$31,3,FALSE)</f>
        <v>#DIV/0!</v>
      </c>
      <c r="O1671" s="247">
        <f>IF(M1671&gt;0,M1671*I1671/Q1671,0)*VLOOKUP(B1671,'2-Kosten per locatie'!$A$14:$C$31,3,FALSE)</f>
        <v>0</v>
      </c>
      <c r="P1671" s="334">
        <f>IF(L1671="nio",0,IF(L1671&gt;0,VLOOKUP(F1671,'3-Productie normen'!A:O,VLOOKUP(L1671,'3-Productie normen'!$B$38:$C$48,2,FALSE),FALSE)))</f>
        <v>0</v>
      </c>
      <c r="Q1671" s="334">
        <f t="shared" si="81"/>
        <v>0</v>
      </c>
      <c r="R1671" s="335" t="str">
        <f>VLOOKUP(F1671,'3-Productie normen'!A:P,16,FALSE)</f>
        <v>L</v>
      </c>
      <c r="S1671" s="335"/>
      <c r="U1671" s="336">
        <f t="shared" si="82"/>
        <v>18794</v>
      </c>
    </row>
    <row r="1672" spans="1:21" ht="14.1" customHeight="1">
      <c r="A1672" s="75">
        <v>1672</v>
      </c>
      <c r="B1672" s="72" t="s">
        <v>48</v>
      </c>
      <c r="C1672" s="539" t="s">
        <v>877</v>
      </c>
      <c r="D1672" s="415" t="s">
        <v>2144</v>
      </c>
      <c r="E1672" s="72" t="s">
        <v>2145</v>
      </c>
      <c r="F1672" s="300" t="s">
        <v>103</v>
      </c>
      <c r="G1672" s="72" t="s">
        <v>139</v>
      </c>
      <c r="H1672" s="482" t="s">
        <v>139</v>
      </c>
      <c r="I1672" s="537">
        <v>90.1</v>
      </c>
      <c r="J1672" s="526"/>
      <c r="K1672" s="333">
        <f t="shared" si="83"/>
        <v>200</v>
      </c>
      <c r="L1672" s="534">
        <v>200</v>
      </c>
      <c r="M1672" s="534"/>
      <c r="N1672" s="247" t="e">
        <f>IF(L1672="nio",0,IF(L1672&gt;0,L1672*I1672/P1672,0))*VLOOKUP(B1672,'2-Kosten per locatie'!$A$14:$C$31,3,FALSE)</f>
        <v>#DIV/0!</v>
      </c>
      <c r="O1672" s="247">
        <f>IF(M1672&gt;0,M1672*I1672/Q1672,0)*VLOOKUP(B1672,'2-Kosten per locatie'!$A$14:$C$31,3,FALSE)</f>
        <v>0</v>
      </c>
      <c r="P1672" s="334">
        <f>IF(L1672="nio",0,IF(L1672&gt;0,VLOOKUP(F1672,'3-Productie normen'!A:O,VLOOKUP(L1672,'3-Productie normen'!$B$38:$C$48,2,FALSE),FALSE)))</f>
        <v>0</v>
      </c>
      <c r="Q1672" s="334">
        <f t="shared" si="81"/>
        <v>0</v>
      </c>
      <c r="R1672" s="335" t="str">
        <f>VLOOKUP(F1672,'3-Productie normen'!A:P,16,FALSE)</f>
        <v>L</v>
      </c>
      <c r="S1672" s="335"/>
      <c r="U1672" s="336">
        <f t="shared" si="82"/>
        <v>18020</v>
      </c>
    </row>
    <row r="1673" spans="1:21" ht="14.1" customHeight="1">
      <c r="A1673" s="75">
        <v>1673</v>
      </c>
      <c r="B1673" s="72" t="s">
        <v>48</v>
      </c>
      <c r="C1673" s="539" t="s">
        <v>877</v>
      </c>
      <c r="D1673" s="415" t="s">
        <v>2146</v>
      </c>
      <c r="E1673" s="72" t="s">
        <v>2147</v>
      </c>
      <c r="F1673" s="300" t="s">
        <v>103</v>
      </c>
      <c r="G1673" s="72" t="s">
        <v>139</v>
      </c>
      <c r="H1673" s="482" t="s">
        <v>139</v>
      </c>
      <c r="I1673" s="537">
        <v>91.94</v>
      </c>
      <c r="J1673" s="526"/>
      <c r="K1673" s="333">
        <f t="shared" si="83"/>
        <v>200</v>
      </c>
      <c r="L1673" s="534">
        <v>200</v>
      </c>
      <c r="M1673" s="534"/>
      <c r="N1673" s="247" t="e">
        <f>IF(L1673="nio",0,IF(L1673&gt;0,L1673*I1673/P1673,0))*VLOOKUP(B1673,'2-Kosten per locatie'!$A$14:$C$31,3,FALSE)</f>
        <v>#DIV/0!</v>
      </c>
      <c r="O1673" s="247">
        <f>IF(M1673&gt;0,M1673*I1673/Q1673,0)*VLOOKUP(B1673,'2-Kosten per locatie'!$A$14:$C$31,3,FALSE)</f>
        <v>0</v>
      </c>
      <c r="P1673" s="334">
        <f>IF(L1673="nio",0,IF(L1673&gt;0,VLOOKUP(F1673,'3-Productie normen'!A:O,VLOOKUP(L1673,'3-Productie normen'!$B$38:$C$48,2,FALSE),FALSE)))</f>
        <v>0</v>
      </c>
      <c r="Q1673" s="334">
        <f t="shared" si="81"/>
        <v>0</v>
      </c>
      <c r="R1673" s="335" t="str">
        <f>VLOOKUP(F1673,'3-Productie normen'!A:P,16,FALSE)</f>
        <v>L</v>
      </c>
      <c r="S1673" s="335"/>
      <c r="U1673" s="336">
        <f t="shared" si="82"/>
        <v>18388</v>
      </c>
    </row>
    <row r="1674" spans="1:21" ht="14.1" customHeight="1">
      <c r="A1674" s="75">
        <v>1674</v>
      </c>
      <c r="B1674" s="72" t="s">
        <v>48</v>
      </c>
      <c r="C1674" s="539" t="s">
        <v>877</v>
      </c>
      <c r="D1674" s="415" t="s">
        <v>2148</v>
      </c>
      <c r="E1674" s="72" t="s">
        <v>2149</v>
      </c>
      <c r="F1674" s="300" t="s">
        <v>103</v>
      </c>
      <c r="G1674" s="72" t="s">
        <v>139</v>
      </c>
      <c r="H1674" s="482" t="s">
        <v>139</v>
      </c>
      <c r="I1674" s="537">
        <v>6.19</v>
      </c>
      <c r="J1674" s="526"/>
      <c r="K1674" s="333">
        <f t="shared" si="83"/>
        <v>200</v>
      </c>
      <c r="L1674" s="534">
        <v>200</v>
      </c>
      <c r="M1674" s="534"/>
      <c r="N1674" s="247" t="e">
        <f>IF(L1674="nio",0,IF(L1674&gt;0,L1674*I1674/P1674,0))*VLOOKUP(B1674,'2-Kosten per locatie'!$A$14:$C$31,3,FALSE)</f>
        <v>#DIV/0!</v>
      </c>
      <c r="O1674" s="247">
        <f>IF(M1674&gt;0,M1674*I1674/Q1674,0)*VLOOKUP(B1674,'2-Kosten per locatie'!$A$14:$C$31,3,FALSE)</f>
        <v>0</v>
      </c>
      <c r="P1674" s="334">
        <f>IF(L1674="nio",0,IF(L1674&gt;0,VLOOKUP(F1674,'3-Productie normen'!A:O,VLOOKUP(L1674,'3-Productie normen'!$B$38:$C$48,2,FALSE),FALSE)))</f>
        <v>0</v>
      </c>
      <c r="Q1674" s="334">
        <f t="shared" si="81"/>
        <v>0</v>
      </c>
      <c r="R1674" s="335" t="str">
        <f>VLOOKUP(F1674,'3-Productie normen'!A:P,16,FALSE)</f>
        <v>L</v>
      </c>
      <c r="S1674" s="335"/>
      <c r="U1674" s="336">
        <f t="shared" si="82"/>
        <v>1238</v>
      </c>
    </row>
    <row r="1675" spans="1:21" ht="14.1" customHeight="1">
      <c r="A1675" s="75">
        <v>1675</v>
      </c>
      <c r="B1675" s="72" t="s">
        <v>48</v>
      </c>
      <c r="C1675" s="539" t="s">
        <v>877</v>
      </c>
      <c r="D1675" s="415" t="s">
        <v>2150</v>
      </c>
      <c r="E1675" s="72" t="s">
        <v>2149</v>
      </c>
      <c r="F1675" s="300" t="s">
        <v>103</v>
      </c>
      <c r="G1675" s="72" t="s">
        <v>139</v>
      </c>
      <c r="H1675" s="482" t="s">
        <v>139</v>
      </c>
      <c r="I1675" s="537">
        <v>7.35</v>
      </c>
      <c r="J1675" s="526"/>
      <c r="K1675" s="333">
        <f t="shared" si="83"/>
        <v>200</v>
      </c>
      <c r="L1675" s="534">
        <v>200</v>
      </c>
      <c r="M1675" s="534"/>
      <c r="N1675" s="247" t="e">
        <f>IF(L1675="nio",0,IF(L1675&gt;0,L1675*I1675/P1675,0))*VLOOKUP(B1675,'2-Kosten per locatie'!$A$14:$C$31,3,FALSE)</f>
        <v>#DIV/0!</v>
      </c>
      <c r="O1675" s="247">
        <f>IF(M1675&gt;0,M1675*I1675/Q1675,0)*VLOOKUP(B1675,'2-Kosten per locatie'!$A$14:$C$31,3,FALSE)</f>
        <v>0</v>
      </c>
      <c r="P1675" s="334">
        <f>IF(L1675="nio",0,IF(L1675&gt;0,VLOOKUP(F1675,'3-Productie normen'!A:O,VLOOKUP(L1675,'3-Productie normen'!$B$38:$C$48,2,FALSE),FALSE)))</f>
        <v>0</v>
      </c>
      <c r="Q1675" s="334">
        <f t="shared" si="81"/>
        <v>0</v>
      </c>
      <c r="R1675" s="335" t="str">
        <f>VLOOKUP(F1675,'3-Productie normen'!A:P,16,FALSE)</f>
        <v>L</v>
      </c>
      <c r="S1675" s="335"/>
      <c r="U1675" s="336">
        <f t="shared" si="82"/>
        <v>1470</v>
      </c>
    </row>
    <row r="1676" spans="1:21" ht="14.1" customHeight="1">
      <c r="A1676" s="75">
        <v>1676</v>
      </c>
      <c r="B1676" s="72" t="s">
        <v>48</v>
      </c>
      <c r="C1676" s="539" t="s">
        <v>877</v>
      </c>
      <c r="D1676" s="415" t="s">
        <v>2151</v>
      </c>
      <c r="E1676" s="72" t="s">
        <v>2152</v>
      </c>
      <c r="F1676" s="300" t="s">
        <v>102</v>
      </c>
      <c r="G1676" s="72" t="s">
        <v>139</v>
      </c>
      <c r="H1676" s="482" t="s">
        <v>139</v>
      </c>
      <c r="I1676" s="537">
        <v>11.74</v>
      </c>
      <c r="J1676" s="526"/>
      <c r="K1676" s="333">
        <f t="shared" si="83"/>
        <v>40</v>
      </c>
      <c r="L1676" s="534">
        <v>40</v>
      </c>
      <c r="M1676" s="534"/>
      <c r="N1676" s="247" t="e">
        <f>IF(L1676="nio",0,IF(L1676&gt;0,L1676*I1676/P1676,0))*VLOOKUP(B1676,'2-Kosten per locatie'!$A$14:$C$31,3,FALSE)</f>
        <v>#DIV/0!</v>
      </c>
      <c r="O1676" s="247">
        <f>IF(M1676&gt;0,M1676*I1676/Q1676,0)*VLOOKUP(B1676,'2-Kosten per locatie'!$A$14:$C$31,3,FALSE)</f>
        <v>0</v>
      </c>
      <c r="P1676" s="334">
        <f>IF(L1676="nio",0,IF(L1676&gt;0,VLOOKUP(F1676,'3-Productie normen'!A:O,VLOOKUP(L1676,'3-Productie normen'!$B$38:$C$48,2,FALSE),FALSE)))</f>
        <v>0</v>
      </c>
      <c r="Q1676" s="334">
        <f t="shared" si="81"/>
        <v>0</v>
      </c>
      <c r="R1676" s="335" t="str">
        <f>VLOOKUP(F1676,'3-Productie normen'!A:P,16,FALSE)</f>
        <v>V</v>
      </c>
      <c r="S1676" s="335"/>
      <c r="U1676" s="336">
        <f t="shared" si="82"/>
        <v>469.6</v>
      </c>
    </row>
    <row r="1677" spans="1:21" ht="14.1" customHeight="1">
      <c r="A1677" s="75">
        <v>1677</v>
      </c>
      <c r="B1677" s="72" t="s">
        <v>48</v>
      </c>
      <c r="C1677" s="539" t="s">
        <v>877</v>
      </c>
      <c r="D1677" s="415" t="s">
        <v>2153</v>
      </c>
      <c r="E1677" s="72" t="s">
        <v>633</v>
      </c>
      <c r="F1677" s="300" t="s">
        <v>97</v>
      </c>
      <c r="G1677" s="72" t="s">
        <v>139</v>
      </c>
      <c r="H1677" s="482" t="s">
        <v>139</v>
      </c>
      <c r="I1677" s="537">
        <v>120.75</v>
      </c>
      <c r="J1677" s="526"/>
      <c r="K1677" s="333">
        <f t="shared" si="83"/>
        <v>200</v>
      </c>
      <c r="L1677" s="534">
        <v>200</v>
      </c>
      <c r="M1677" s="534"/>
      <c r="N1677" s="247" t="e">
        <f>IF(L1677="nio",0,IF(L1677&gt;0,L1677*I1677/P1677,0))*VLOOKUP(B1677,'2-Kosten per locatie'!$A$14:$C$31,3,FALSE)</f>
        <v>#DIV/0!</v>
      </c>
      <c r="O1677" s="247">
        <f>IF(M1677&gt;0,M1677*I1677/Q1677,0)*VLOOKUP(B1677,'2-Kosten per locatie'!$A$14:$C$31,3,FALSE)</f>
        <v>0</v>
      </c>
      <c r="P1677" s="334">
        <f>IF(L1677="nio",0,IF(L1677&gt;0,VLOOKUP(F1677,'3-Productie normen'!A:O,VLOOKUP(L1677,'3-Productie normen'!$B$38:$C$48,2,FALSE),FALSE)))</f>
        <v>0</v>
      </c>
      <c r="Q1677" s="334">
        <f t="shared" si="81"/>
        <v>0</v>
      </c>
      <c r="R1677" s="335" t="str">
        <f>VLOOKUP(F1677,'3-Productie normen'!A:P,16,FALSE)</f>
        <v>V</v>
      </c>
      <c r="S1677" s="335"/>
      <c r="U1677" s="336">
        <f t="shared" si="82"/>
        <v>24150</v>
      </c>
    </row>
    <row r="1678" spans="1:21" ht="14.1" customHeight="1">
      <c r="A1678" s="75">
        <v>1678</v>
      </c>
      <c r="B1678" s="72" t="s">
        <v>48</v>
      </c>
      <c r="C1678" s="539" t="s">
        <v>877</v>
      </c>
      <c r="D1678" s="415" t="s">
        <v>2154</v>
      </c>
      <c r="E1678" s="72" t="s">
        <v>2155</v>
      </c>
      <c r="F1678" s="300" t="s">
        <v>103</v>
      </c>
      <c r="G1678" s="72" t="s">
        <v>139</v>
      </c>
      <c r="H1678" s="482" t="s">
        <v>139</v>
      </c>
      <c r="I1678" s="537">
        <v>48.13</v>
      </c>
      <c r="J1678" s="526"/>
      <c r="K1678" s="333">
        <f t="shared" si="83"/>
        <v>200</v>
      </c>
      <c r="L1678" s="534">
        <v>200</v>
      </c>
      <c r="M1678" s="534"/>
      <c r="N1678" s="247" t="e">
        <f>IF(L1678="nio",0,IF(L1678&gt;0,L1678*I1678/P1678,0))*VLOOKUP(B1678,'2-Kosten per locatie'!$A$14:$C$31,3,FALSE)</f>
        <v>#DIV/0!</v>
      </c>
      <c r="O1678" s="247">
        <f>IF(M1678&gt;0,M1678*I1678/Q1678,0)*VLOOKUP(B1678,'2-Kosten per locatie'!$A$14:$C$31,3,FALSE)</f>
        <v>0</v>
      </c>
      <c r="P1678" s="334">
        <f>IF(L1678="nio",0,IF(L1678&gt;0,VLOOKUP(F1678,'3-Productie normen'!A:O,VLOOKUP(L1678,'3-Productie normen'!$B$38:$C$48,2,FALSE),FALSE)))</f>
        <v>0</v>
      </c>
      <c r="Q1678" s="334">
        <f t="shared" si="81"/>
        <v>0</v>
      </c>
      <c r="R1678" s="335" t="str">
        <f>VLOOKUP(F1678,'3-Productie normen'!A:P,16,FALSE)</f>
        <v>L</v>
      </c>
      <c r="S1678" s="335"/>
      <c r="U1678" s="336">
        <f t="shared" si="82"/>
        <v>9626</v>
      </c>
    </row>
    <row r="1679" spans="1:21" ht="14.1" customHeight="1">
      <c r="A1679" s="75">
        <v>1679</v>
      </c>
      <c r="B1679" s="72" t="s">
        <v>48</v>
      </c>
      <c r="C1679" s="539" t="s">
        <v>877</v>
      </c>
      <c r="D1679" s="415" t="s">
        <v>2156</v>
      </c>
      <c r="E1679" s="72" t="s">
        <v>2157</v>
      </c>
      <c r="F1679" s="300" t="s">
        <v>103</v>
      </c>
      <c r="G1679" s="72" t="s">
        <v>139</v>
      </c>
      <c r="H1679" s="482" t="s">
        <v>139</v>
      </c>
      <c r="I1679" s="537">
        <v>69.47</v>
      </c>
      <c r="J1679" s="526"/>
      <c r="K1679" s="333">
        <f t="shared" si="83"/>
        <v>200</v>
      </c>
      <c r="L1679" s="534">
        <v>200</v>
      </c>
      <c r="M1679" s="534"/>
      <c r="N1679" s="247" t="e">
        <f>IF(L1679="nio",0,IF(L1679&gt;0,L1679*I1679/P1679,0))*VLOOKUP(B1679,'2-Kosten per locatie'!$A$14:$C$31,3,FALSE)</f>
        <v>#DIV/0!</v>
      </c>
      <c r="O1679" s="247">
        <f>IF(M1679&gt;0,M1679*I1679/Q1679,0)*VLOOKUP(B1679,'2-Kosten per locatie'!$A$14:$C$31,3,FALSE)</f>
        <v>0</v>
      </c>
      <c r="P1679" s="334">
        <f>IF(L1679="nio",0,IF(L1679&gt;0,VLOOKUP(F1679,'3-Productie normen'!A:O,VLOOKUP(L1679,'3-Productie normen'!$B$38:$C$48,2,FALSE),FALSE)))</f>
        <v>0</v>
      </c>
      <c r="Q1679" s="334">
        <f t="shared" si="81"/>
        <v>0</v>
      </c>
      <c r="R1679" s="335" t="str">
        <f>VLOOKUP(F1679,'3-Productie normen'!A:P,16,FALSE)</f>
        <v>L</v>
      </c>
      <c r="S1679" s="335"/>
      <c r="U1679" s="336">
        <f t="shared" si="82"/>
        <v>13894</v>
      </c>
    </row>
    <row r="1680" spans="1:21" ht="14.1" customHeight="1">
      <c r="A1680" s="75">
        <v>1680</v>
      </c>
      <c r="B1680" s="72" t="s">
        <v>48</v>
      </c>
      <c r="C1680" s="539" t="s">
        <v>877</v>
      </c>
      <c r="D1680" s="415" t="s">
        <v>2158</v>
      </c>
      <c r="E1680" s="72" t="s">
        <v>2042</v>
      </c>
      <c r="F1680" s="300" t="s">
        <v>97</v>
      </c>
      <c r="G1680" s="72" t="s">
        <v>139</v>
      </c>
      <c r="H1680" s="482" t="s">
        <v>139</v>
      </c>
      <c r="I1680" s="537">
        <v>21.4</v>
      </c>
      <c r="J1680" s="526"/>
      <c r="K1680" s="333">
        <f t="shared" si="83"/>
        <v>200</v>
      </c>
      <c r="L1680" s="534">
        <v>200</v>
      </c>
      <c r="M1680" s="534"/>
      <c r="N1680" s="247" t="e">
        <f>IF(L1680="nio",0,IF(L1680&gt;0,L1680*I1680/P1680,0))*VLOOKUP(B1680,'2-Kosten per locatie'!$A$14:$C$31,3,FALSE)</f>
        <v>#DIV/0!</v>
      </c>
      <c r="O1680" s="247">
        <f>IF(M1680&gt;0,M1680*I1680/Q1680,0)*VLOOKUP(B1680,'2-Kosten per locatie'!$A$14:$C$31,3,FALSE)</f>
        <v>0</v>
      </c>
      <c r="P1680" s="334">
        <f>IF(L1680="nio",0,IF(L1680&gt;0,VLOOKUP(F1680,'3-Productie normen'!A:O,VLOOKUP(L1680,'3-Productie normen'!$B$38:$C$48,2,FALSE),FALSE)))</f>
        <v>0</v>
      </c>
      <c r="Q1680" s="334">
        <f t="shared" si="81"/>
        <v>0</v>
      </c>
      <c r="R1680" s="335" t="str">
        <f>VLOOKUP(F1680,'3-Productie normen'!A:P,16,FALSE)</f>
        <v>V</v>
      </c>
      <c r="S1680" s="335"/>
      <c r="U1680" s="336">
        <f t="shared" si="82"/>
        <v>4280</v>
      </c>
    </row>
    <row r="1681" spans="1:21" ht="14.1" customHeight="1">
      <c r="A1681" s="75">
        <v>1681</v>
      </c>
      <c r="B1681" s="72" t="s">
        <v>48</v>
      </c>
      <c r="C1681" s="539" t="s">
        <v>877</v>
      </c>
      <c r="D1681" s="415" t="s">
        <v>2159</v>
      </c>
      <c r="E1681" s="72" t="s">
        <v>108</v>
      </c>
      <c r="F1681" s="300" t="s">
        <v>108</v>
      </c>
      <c r="G1681" s="72" t="s">
        <v>1989</v>
      </c>
      <c r="H1681" s="482" t="s">
        <v>197</v>
      </c>
      <c r="I1681" s="537">
        <v>27.94</v>
      </c>
      <c r="J1681" s="526"/>
      <c r="K1681" s="333">
        <f t="shared" si="83"/>
        <v>200</v>
      </c>
      <c r="L1681" s="534">
        <v>200</v>
      </c>
      <c r="M1681" s="534"/>
      <c r="N1681" s="247" t="e">
        <f>IF(L1681="nio",0,IF(L1681&gt;0,L1681*I1681/P1681,0))*VLOOKUP(B1681,'2-Kosten per locatie'!$A$14:$C$31,3,FALSE)</f>
        <v>#DIV/0!</v>
      </c>
      <c r="O1681" s="247">
        <f>IF(M1681&gt;0,M1681*I1681/Q1681,0)*VLOOKUP(B1681,'2-Kosten per locatie'!$A$14:$C$31,3,FALSE)</f>
        <v>0</v>
      </c>
      <c r="P1681" s="334">
        <f>IF(L1681="nio",0,IF(L1681&gt;0,VLOOKUP(F1681,'3-Productie normen'!A:O,VLOOKUP(L1681,'3-Productie normen'!$B$38:$C$48,2,FALSE),FALSE)))</f>
        <v>0</v>
      </c>
      <c r="Q1681" s="334">
        <f t="shared" si="81"/>
        <v>0</v>
      </c>
      <c r="R1681" s="335" t="str">
        <f>VLOOKUP(F1681,'3-Productie normen'!A:P,16,FALSE)</f>
        <v>V</v>
      </c>
      <c r="S1681" s="335"/>
      <c r="U1681" s="336">
        <f t="shared" si="82"/>
        <v>5588</v>
      </c>
    </row>
    <row r="1682" spans="1:21" ht="14.1" customHeight="1">
      <c r="A1682" s="75">
        <v>1682</v>
      </c>
      <c r="B1682" s="72" t="s">
        <v>48</v>
      </c>
      <c r="C1682" s="539" t="s">
        <v>877</v>
      </c>
      <c r="D1682" s="415" t="s">
        <v>2160</v>
      </c>
      <c r="E1682" s="72" t="s">
        <v>1991</v>
      </c>
      <c r="F1682" s="300" t="s">
        <v>111</v>
      </c>
      <c r="G1682" s="72" t="s">
        <v>205</v>
      </c>
      <c r="H1682" s="482" t="s">
        <v>197</v>
      </c>
      <c r="I1682" s="537">
        <v>10.15</v>
      </c>
      <c r="J1682" s="526"/>
      <c r="K1682" s="333">
        <f t="shared" si="83"/>
        <v>0</v>
      </c>
      <c r="L1682" s="534" t="s">
        <v>148</v>
      </c>
      <c r="M1682" s="534"/>
      <c r="N1682" s="247">
        <f>IF(L1682="nio",0,IF(L1682&gt;0,L1682*I1682/P1682,0))*VLOOKUP(B1682,'2-Kosten per locatie'!$A$14:$C$31,3,FALSE)</f>
        <v>0</v>
      </c>
      <c r="O1682" s="247">
        <f>IF(M1682&gt;0,M1682*I1682/Q1682,0)*VLOOKUP(B1682,'2-Kosten per locatie'!$A$14:$C$31,3,FALSE)</f>
        <v>0</v>
      </c>
      <c r="P1682" s="334">
        <f>IF(L1682="nio",0,IF(L1682&gt;0,VLOOKUP(F1682,'3-Productie normen'!A:O,VLOOKUP(L1682,'3-Productie normen'!$B$38:$C$48,2,FALSE),FALSE)))</f>
        <v>0</v>
      </c>
      <c r="Q1682" s="334">
        <f t="shared" si="81"/>
        <v>0</v>
      </c>
      <c r="R1682" s="335" t="str">
        <f>VLOOKUP(F1682,'3-Productie normen'!A:P,16,FALSE)</f>
        <v>nvt</v>
      </c>
      <c r="S1682" s="335"/>
      <c r="U1682" s="336">
        <f t="shared" si="82"/>
        <v>0</v>
      </c>
    </row>
    <row r="1683" spans="1:21" ht="14.1" customHeight="1">
      <c r="A1683" s="75">
        <v>1683</v>
      </c>
      <c r="B1683" s="72" t="s">
        <v>48</v>
      </c>
      <c r="C1683" s="539" t="s">
        <v>877</v>
      </c>
      <c r="D1683" s="415" t="s">
        <v>2161</v>
      </c>
      <c r="E1683" s="72" t="s">
        <v>1991</v>
      </c>
      <c r="F1683" s="300" t="s">
        <v>111</v>
      </c>
      <c r="G1683" s="72" t="s">
        <v>205</v>
      </c>
      <c r="H1683" s="482" t="s">
        <v>197</v>
      </c>
      <c r="I1683" s="537">
        <v>14.07</v>
      </c>
      <c r="J1683" s="526"/>
      <c r="K1683" s="333">
        <f t="shared" si="83"/>
        <v>0</v>
      </c>
      <c r="L1683" s="534" t="s">
        <v>148</v>
      </c>
      <c r="M1683" s="534"/>
      <c r="N1683" s="247">
        <f>IF(L1683="nio",0,IF(L1683&gt;0,L1683*I1683/P1683,0))*VLOOKUP(B1683,'2-Kosten per locatie'!$A$14:$C$31,3,FALSE)</f>
        <v>0</v>
      </c>
      <c r="O1683" s="247">
        <f>IF(M1683&gt;0,M1683*I1683/Q1683,0)*VLOOKUP(B1683,'2-Kosten per locatie'!$A$14:$C$31,3,FALSE)</f>
        <v>0</v>
      </c>
      <c r="P1683" s="334">
        <f>IF(L1683="nio",0,IF(L1683&gt;0,VLOOKUP(F1683,'3-Productie normen'!A:O,VLOOKUP(L1683,'3-Productie normen'!$B$38:$C$48,2,FALSE),FALSE)))</f>
        <v>0</v>
      </c>
      <c r="Q1683" s="334">
        <f t="shared" si="81"/>
        <v>0</v>
      </c>
      <c r="R1683" s="335" t="str">
        <f>VLOOKUP(F1683,'3-Productie normen'!A:P,16,FALSE)</f>
        <v>nvt</v>
      </c>
      <c r="S1683" s="335"/>
      <c r="U1683" s="336">
        <f t="shared" si="82"/>
        <v>0</v>
      </c>
    </row>
    <row r="1684" spans="1:21" ht="14.1" customHeight="1">
      <c r="A1684" s="75">
        <v>1684</v>
      </c>
      <c r="B1684" s="72" t="s">
        <v>48</v>
      </c>
      <c r="C1684" s="539" t="s">
        <v>877</v>
      </c>
      <c r="D1684" s="415" t="s">
        <v>2162</v>
      </c>
      <c r="E1684" s="72" t="s">
        <v>1991</v>
      </c>
      <c r="F1684" s="300" t="s">
        <v>111</v>
      </c>
      <c r="G1684" s="72" t="s">
        <v>205</v>
      </c>
      <c r="H1684" s="482" t="s">
        <v>197</v>
      </c>
      <c r="I1684" s="537">
        <v>41.82</v>
      </c>
      <c r="J1684" s="526"/>
      <c r="K1684" s="333">
        <f t="shared" si="83"/>
        <v>0</v>
      </c>
      <c r="L1684" s="534" t="s">
        <v>148</v>
      </c>
      <c r="M1684" s="534"/>
      <c r="N1684" s="247">
        <f>IF(L1684="nio",0,IF(L1684&gt;0,L1684*I1684/P1684,0))*VLOOKUP(B1684,'2-Kosten per locatie'!$A$14:$C$31,3,FALSE)</f>
        <v>0</v>
      </c>
      <c r="O1684" s="247">
        <f>IF(M1684&gt;0,M1684*I1684/Q1684,0)*VLOOKUP(B1684,'2-Kosten per locatie'!$A$14:$C$31,3,FALSE)</f>
        <v>0</v>
      </c>
      <c r="P1684" s="334">
        <f>IF(L1684="nio",0,IF(L1684&gt;0,VLOOKUP(F1684,'3-Productie normen'!A:O,VLOOKUP(L1684,'3-Productie normen'!$B$38:$C$48,2,FALSE),FALSE)))</f>
        <v>0</v>
      </c>
      <c r="Q1684" s="334">
        <f t="shared" ref="Q1684:Q1747" si="84">IF(M1684&gt;0,P1684*$Q$8,0)</f>
        <v>0</v>
      </c>
      <c r="R1684" s="335" t="str">
        <f>VLOOKUP(F1684,'3-Productie normen'!A:P,16,FALSE)</f>
        <v>nvt</v>
      </c>
      <c r="S1684" s="335"/>
      <c r="U1684" s="336">
        <f t="shared" ref="U1684:U1747" si="85">K1684*I1684</f>
        <v>0</v>
      </c>
    </row>
    <row r="1685" spans="1:21" ht="14.1" customHeight="1">
      <c r="A1685" s="75">
        <v>1685</v>
      </c>
      <c r="B1685" s="72" t="s">
        <v>48</v>
      </c>
      <c r="C1685" s="539" t="s">
        <v>877</v>
      </c>
      <c r="D1685" s="415" t="s">
        <v>2163</v>
      </c>
      <c r="E1685" s="72" t="s">
        <v>1991</v>
      </c>
      <c r="F1685" s="300" t="s">
        <v>111</v>
      </c>
      <c r="G1685" s="72" t="s">
        <v>205</v>
      </c>
      <c r="H1685" s="482" t="s">
        <v>197</v>
      </c>
      <c r="I1685" s="537">
        <v>24.48</v>
      </c>
      <c r="J1685" s="526"/>
      <c r="K1685" s="333">
        <f t="shared" si="83"/>
        <v>0</v>
      </c>
      <c r="L1685" s="534" t="s">
        <v>148</v>
      </c>
      <c r="M1685" s="534"/>
      <c r="N1685" s="247">
        <f>IF(L1685="nio",0,IF(L1685&gt;0,L1685*I1685/P1685,0))*VLOOKUP(B1685,'2-Kosten per locatie'!$A$14:$C$31,3,FALSE)</f>
        <v>0</v>
      </c>
      <c r="O1685" s="247">
        <f>IF(M1685&gt;0,M1685*I1685/Q1685,0)*VLOOKUP(B1685,'2-Kosten per locatie'!$A$14:$C$31,3,FALSE)</f>
        <v>0</v>
      </c>
      <c r="P1685" s="334">
        <f>IF(L1685="nio",0,IF(L1685&gt;0,VLOOKUP(F1685,'3-Productie normen'!A:O,VLOOKUP(L1685,'3-Productie normen'!$B$38:$C$48,2,FALSE),FALSE)))</f>
        <v>0</v>
      </c>
      <c r="Q1685" s="334">
        <f t="shared" si="84"/>
        <v>0</v>
      </c>
      <c r="R1685" s="335" t="str">
        <f>VLOOKUP(F1685,'3-Productie normen'!A:P,16,FALSE)</f>
        <v>nvt</v>
      </c>
      <c r="S1685" s="335"/>
      <c r="U1685" s="336">
        <f t="shared" si="85"/>
        <v>0</v>
      </c>
    </row>
    <row r="1686" spans="1:21" ht="14.1" customHeight="1">
      <c r="A1686" s="75">
        <v>1686</v>
      </c>
      <c r="B1686" s="72" t="s">
        <v>48</v>
      </c>
      <c r="C1686" s="539" t="s">
        <v>877</v>
      </c>
      <c r="D1686" s="415" t="s">
        <v>2164</v>
      </c>
      <c r="E1686" s="72" t="s">
        <v>2165</v>
      </c>
      <c r="F1686" s="300" t="s">
        <v>103</v>
      </c>
      <c r="G1686" s="72" t="s">
        <v>139</v>
      </c>
      <c r="H1686" s="482" t="s">
        <v>139</v>
      </c>
      <c r="I1686" s="537">
        <v>81.75</v>
      </c>
      <c r="J1686" s="526"/>
      <c r="K1686" s="333">
        <f t="shared" si="83"/>
        <v>200</v>
      </c>
      <c r="L1686" s="534">
        <v>200</v>
      </c>
      <c r="M1686" s="534"/>
      <c r="N1686" s="247" t="e">
        <f>IF(L1686="nio",0,IF(L1686&gt;0,L1686*I1686/P1686,0))*VLOOKUP(B1686,'2-Kosten per locatie'!$A$14:$C$31,3,FALSE)</f>
        <v>#DIV/0!</v>
      </c>
      <c r="O1686" s="247">
        <f>IF(M1686&gt;0,M1686*I1686/Q1686,0)*VLOOKUP(B1686,'2-Kosten per locatie'!$A$14:$C$31,3,FALSE)</f>
        <v>0</v>
      </c>
      <c r="P1686" s="334">
        <f>IF(L1686="nio",0,IF(L1686&gt;0,VLOOKUP(F1686,'3-Productie normen'!A:O,VLOOKUP(L1686,'3-Productie normen'!$B$38:$C$48,2,FALSE),FALSE)))</f>
        <v>0</v>
      </c>
      <c r="Q1686" s="334">
        <f t="shared" si="84"/>
        <v>0</v>
      </c>
      <c r="R1686" s="335" t="str">
        <f>VLOOKUP(F1686,'3-Productie normen'!A:P,16,FALSE)</f>
        <v>L</v>
      </c>
      <c r="S1686" s="335"/>
      <c r="U1686" s="336">
        <f t="shared" si="85"/>
        <v>16350</v>
      </c>
    </row>
    <row r="1687" spans="1:21" ht="14.1" customHeight="1">
      <c r="A1687" s="75">
        <v>1687</v>
      </c>
      <c r="B1687" s="72" t="s">
        <v>48</v>
      </c>
      <c r="C1687" s="539" t="s">
        <v>877</v>
      </c>
      <c r="D1687" s="415" t="s">
        <v>2166</v>
      </c>
      <c r="E1687" s="72" t="s">
        <v>2167</v>
      </c>
      <c r="F1687" s="300" t="s">
        <v>103</v>
      </c>
      <c r="G1687" s="72" t="s">
        <v>139</v>
      </c>
      <c r="H1687" s="482" t="s">
        <v>139</v>
      </c>
      <c r="I1687" s="537">
        <v>82.85</v>
      </c>
      <c r="J1687" s="526"/>
      <c r="K1687" s="333">
        <f t="shared" si="83"/>
        <v>200</v>
      </c>
      <c r="L1687" s="534">
        <v>200</v>
      </c>
      <c r="M1687" s="534"/>
      <c r="N1687" s="247" t="e">
        <f>IF(L1687="nio",0,IF(L1687&gt;0,L1687*I1687/P1687,0))*VLOOKUP(B1687,'2-Kosten per locatie'!$A$14:$C$31,3,FALSE)</f>
        <v>#DIV/0!</v>
      </c>
      <c r="O1687" s="247">
        <f>IF(M1687&gt;0,M1687*I1687/Q1687,0)*VLOOKUP(B1687,'2-Kosten per locatie'!$A$14:$C$31,3,FALSE)</f>
        <v>0</v>
      </c>
      <c r="P1687" s="334">
        <f>IF(L1687="nio",0,IF(L1687&gt;0,VLOOKUP(F1687,'3-Productie normen'!A:O,VLOOKUP(L1687,'3-Productie normen'!$B$38:$C$48,2,FALSE),FALSE)))</f>
        <v>0</v>
      </c>
      <c r="Q1687" s="334">
        <f t="shared" si="84"/>
        <v>0</v>
      </c>
      <c r="R1687" s="335" t="str">
        <f>VLOOKUP(F1687,'3-Productie normen'!A:P,16,FALSE)</f>
        <v>L</v>
      </c>
      <c r="S1687" s="335"/>
      <c r="U1687" s="336">
        <f t="shared" si="85"/>
        <v>16570</v>
      </c>
    </row>
    <row r="1688" spans="1:21" ht="14.1" customHeight="1">
      <c r="A1688" s="75">
        <v>1688</v>
      </c>
      <c r="B1688" s="72" t="s">
        <v>48</v>
      </c>
      <c r="C1688" s="539" t="s">
        <v>877</v>
      </c>
      <c r="D1688" s="415" t="s">
        <v>2168</v>
      </c>
      <c r="E1688" s="72" t="s">
        <v>2169</v>
      </c>
      <c r="F1688" s="300" t="s">
        <v>103</v>
      </c>
      <c r="G1688" s="72" t="s">
        <v>139</v>
      </c>
      <c r="H1688" s="482" t="s">
        <v>139</v>
      </c>
      <c r="I1688" s="537">
        <v>82.85</v>
      </c>
      <c r="J1688" s="526"/>
      <c r="K1688" s="333">
        <f t="shared" si="83"/>
        <v>200</v>
      </c>
      <c r="L1688" s="534">
        <v>200</v>
      </c>
      <c r="M1688" s="534"/>
      <c r="N1688" s="247" t="e">
        <f>IF(L1688="nio",0,IF(L1688&gt;0,L1688*I1688/P1688,0))*VLOOKUP(B1688,'2-Kosten per locatie'!$A$14:$C$31,3,FALSE)</f>
        <v>#DIV/0!</v>
      </c>
      <c r="O1688" s="247">
        <f>IF(M1688&gt;0,M1688*I1688/Q1688,0)*VLOOKUP(B1688,'2-Kosten per locatie'!$A$14:$C$31,3,FALSE)</f>
        <v>0</v>
      </c>
      <c r="P1688" s="334">
        <f>IF(L1688="nio",0,IF(L1688&gt;0,VLOOKUP(F1688,'3-Productie normen'!A:O,VLOOKUP(L1688,'3-Productie normen'!$B$38:$C$48,2,FALSE),FALSE)))</f>
        <v>0</v>
      </c>
      <c r="Q1688" s="334">
        <f t="shared" si="84"/>
        <v>0</v>
      </c>
      <c r="R1688" s="335" t="str">
        <f>VLOOKUP(F1688,'3-Productie normen'!A:P,16,FALSE)</f>
        <v>L</v>
      </c>
      <c r="S1688" s="335"/>
      <c r="U1688" s="336">
        <f t="shared" si="85"/>
        <v>16570</v>
      </c>
    </row>
    <row r="1689" spans="1:21" ht="14.1" customHeight="1">
      <c r="A1689" s="75">
        <v>1689</v>
      </c>
      <c r="B1689" s="72" t="s">
        <v>48</v>
      </c>
      <c r="C1689" s="539" t="s">
        <v>877</v>
      </c>
      <c r="D1689" s="415" t="s">
        <v>2170</v>
      </c>
      <c r="E1689" s="72" t="s">
        <v>2171</v>
      </c>
      <c r="F1689" s="300" t="s">
        <v>103</v>
      </c>
      <c r="G1689" s="72" t="s">
        <v>139</v>
      </c>
      <c r="H1689" s="482" t="s">
        <v>139</v>
      </c>
      <c r="I1689" s="537">
        <v>85.32</v>
      </c>
      <c r="J1689" s="526"/>
      <c r="K1689" s="333">
        <f t="shared" si="83"/>
        <v>200</v>
      </c>
      <c r="L1689" s="534">
        <v>200</v>
      </c>
      <c r="M1689" s="534"/>
      <c r="N1689" s="247" t="e">
        <f>IF(L1689="nio",0,IF(L1689&gt;0,L1689*I1689/P1689,0))*VLOOKUP(B1689,'2-Kosten per locatie'!$A$14:$C$31,3,FALSE)</f>
        <v>#DIV/0!</v>
      </c>
      <c r="O1689" s="247">
        <f>IF(M1689&gt;0,M1689*I1689/Q1689,0)*VLOOKUP(B1689,'2-Kosten per locatie'!$A$14:$C$31,3,FALSE)</f>
        <v>0</v>
      </c>
      <c r="P1689" s="334">
        <f>IF(L1689="nio",0,IF(L1689&gt;0,VLOOKUP(F1689,'3-Productie normen'!A:O,VLOOKUP(L1689,'3-Productie normen'!$B$38:$C$48,2,FALSE),FALSE)))</f>
        <v>0</v>
      </c>
      <c r="Q1689" s="334">
        <f t="shared" si="84"/>
        <v>0</v>
      </c>
      <c r="R1689" s="335" t="str">
        <f>VLOOKUP(F1689,'3-Productie normen'!A:P,16,FALSE)</f>
        <v>L</v>
      </c>
      <c r="S1689" s="335"/>
      <c r="U1689" s="336">
        <f t="shared" si="85"/>
        <v>17064</v>
      </c>
    </row>
    <row r="1690" spans="1:21" ht="14.1" customHeight="1">
      <c r="A1690" s="75">
        <v>1690</v>
      </c>
      <c r="B1690" s="72" t="s">
        <v>48</v>
      </c>
      <c r="C1690" s="539" t="s">
        <v>877</v>
      </c>
      <c r="D1690" s="415" t="s">
        <v>2172</v>
      </c>
      <c r="E1690" s="72" t="s">
        <v>2008</v>
      </c>
      <c r="F1690" s="300" t="s">
        <v>97</v>
      </c>
      <c r="G1690" s="72" t="s">
        <v>139</v>
      </c>
      <c r="H1690" s="482" t="s">
        <v>139</v>
      </c>
      <c r="I1690" s="537">
        <v>61.23</v>
      </c>
      <c r="J1690" s="526"/>
      <c r="K1690" s="333">
        <f t="shared" si="83"/>
        <v>200</v>
      </c>
      <c r="L1690" s="534">
        <v>200</v>
      </c>
      <c r="M1690" s="534"/>
      <c r="N1690" s="247" t="e">
        <f>IF(L1690="nio",0,IF(L1690&gt;0,L1690*I1690/P1690,0))*VLOOKUP(B1690,'2-Kosten per locatie'!$A$14:$C$31,3,FALSE)</f>
        <v>#DIV/0!</v>
      </c>
      <c r="O1690" s="247">
        <f>IF(M1690&gt;0,M1690*I1690/Q1690,0)*VLOOKUP(B1690,'2-Kosten per locatie'!$A$14:$C$31,3,FALSE)</f>
        <v>0</v>
      </c>
      <c r="P1690" s="334">
        <f>IF(L1690="nio",0,IF(L1690&gt;0,VLOOKUP(F1690,'3-Productie normen'!A:O,VLOOKUP(L1690,'3-Productie normen'!$B$38:$C$48,2,FALSE),FALSE)))</f>
        <v>0</v>
      </c>
      <c r="Q1690" s="334">
        <f t="shared" si="84"/>
        <v>0</v>
      </c>
      <c r="R1690" s="335" t="str">
        <f>VLOOKUP(F1690,'3-Productie normen'!A:P,16,FALSE)</f>
        <v>V</v>
      </c>
      <c r="S1690" s="335"/>
      <c r="U1690" s="336">
        <f t="shared" si="85"/>
        <v>12246</v>
      </c>
    </row>
    <row r="1691" spans="1:21" ht="14.1" customHeight="1">
      <c r="A1691" s="75">
        <v>1691</v>
      </c>
      <c r="B1691" s="72" t="s">
        <v>48</v>
      </c>
      <c r="C1691" s="539" t="s">
        <v>136</v>
      </c>
      <c r="D1691" s="415" t="s">
        <v>2173</v>
      </c>
      <c r="E1691" s="72" t="s">
        <v>2174</v>
      </c>
      <c r="F1691" s="316" t="s">
        <v>93</v>
      </c>
      <c r="G1691" s="72" t="s">
        <v>187</v>
      </c>
      <c r="H1691" s="482" t="s">
        <v>197</v>
      </c>
      <c r="I1691" s="537">
        <v>15.38</v>
      </c>
      <c r="J1691" s="526"/>
      <c r="K1691" s="333">
        <f t="shared" si="83"/>
        <v>200</v>
      </c>
      <c r="L1691" s="534">
        <v>200</v>
      </c>
      <c r="M1691" s="534"/>
      <c r="N1691" s="247" t="e">
        <f>IF(L1691="nio",0,IF(L1691&gt;0,L1691*I1691/P1691,0))*VLOOKUP(B1691,'2-Kosten per locatie'!$A$14:$C$31,3,FALSE)</f>
        <v>#DIV/0!</v>
      </c>
      <c r="O1691" s="247">
        <f>IF(M1691&gt;0,M1691*I1691/Q1691,0)*VLOOKUP(B1691,'2-Kosten per locatie'!$A$14:$C$31,3,FALSE)</f>
        <v>0</v>
      </c>
      <c r="P1691" s="334">
        <f>IF(L1691="nio",0,IF(L1691&gt;0,VLOOKUP(F1691,'3-Productie normen'!A:O,VLOOKUP(L1691,'3-Productie normen'!$B$38:$C$48,2,FALSE),FALSE)))</f>
        <v>0</v>
      </c>
      <c r="Q1691" s="334">
        <f t="shared" si="84"/>
        <v>0</v>
      </c>
      <c r="R1691" s="335" t="str">
        <f>VLOOKUP(F1691,'3-Productie normen'!A:P,16,FALSE)</f>
        <v>S</v>
      </c>
      <c r="S1691" s="335"/>
      <c r="U1691" s="336">
        <f t="shared" si="85"/>
        <v>3076</v>
      </c>
    </row>
    <row r="1692" spans="1:21" ht="14.1" customHeight="1">
      <c r="A1692" s="75">
        <v>1692</v>
      </c>
      <c r="B1692" s="72" t="s">
        <v>48</v>
      </c>
      <c r="C1692" s="539" t="s">
        <v>136</v>
      </c>
      <c r="D1692" s="415" t="s">
        <v>2175</v>
      </c>
      <c r="E1692" s="72" t="s">
        <v>2176</v>
      </c>
      <c r="F1692" s="300" t="s">
        <v>99</v>
      </c>
      <c r="G1692" s="72" t="s">
        <v>187</v>
      </c>
      <c r="H1692" s="482" t="s">
        <v>197</v>
      </c>
      <c r="I1692" s="537">
        <v>6.84</v>
      </c>
      <c r="J1692" s="526"/>
      <c r="K1692" s="333">
        <f t="shared" si="83"/>
        <v>200</v>
      </c>
      <c r="L1692" s="534">
        <v>200</v>
      </c>
      <c r="M1692" s="534"/>
      <c r="N1692" s="247" t="e">
        <f>IF(L1692="nio",0,IF(L1692&gt;0,L1692*I1692/P1692,0))*VLOOKUP(B1692,'2-Kosten per locatie'!$A$14:$C$31,3,FALSE)</f>
        <v>#DIV/0!</v>
      </c>
      <c r="O1692" s="247">
        <f>IF(M1692&gt;0,M1692*I1692/Q1692,0)*VLOOKUP(B1692,'2-Kosten per locatie'!$A$14:$C$31,3,FALSE)</f>
        <v>0</v>
      </c>
      <c r="P1692" s="334">
        <f>IF(L1692="nio",0,IF(L1692&gt;0,VLOOKUP(F1692,'3-Productie normen'!A:O,VLOOKUP(L1692,'3-Productie normen'!$B$38:$C$48,2,FALSE),FALSE)))</f>
        <v>0</v>
      </c>
      <c r="Q1692" s="334">
        <f t="shared" si="84"/>
        <v>0</v>
      </c>
      <c r="R1692" s="335" t="str">
        <f>VLOOKUP(F1692,'3-Productie normen'!A:P,16,FALSE)</f>
        <v>S</v>
      </c>
      <c r="S1692" s="335"/>
      <c r="U1692" s="336">
        <f t="shared" si="85"/>
        <v>1368</v>
      </c>
    </row>
    <row r="1693" spans="1:21" ht="14.1" customHeight="1">
      <c r="A1693" s="75">
        <v>1693</v>
      </c>
      <c r="B1693" s="72" t="s">
        <v>48</v>
      </c>
      <c r="C1693" s="539" t="s">
        <v>136</v>
      </c>
      <c r="D1693" s="415" t="s">
        <v>2177</v>
      </c>
      <c r="E1693" s="72" t="s">
        <v>2174</v>
      </c>
      <c r="F1693" s="316" t="s">
        <v>93</v>
      </c>
      <c r="G1693" s="72" t="s">
        <v>187</v>
      </c>
      <c r="H1693" s="482" t="s">
        <v>197</v>
      </c>
      <c r="I1693" s="537">
        <v>14.42</v>
      </c>
      <c r="J1693" s="526"/>
      <c r="K1693" s="333">
        <f t="shared" si="83"/>
        <v>200</v>
      </c>
      <c r="L1693" s="534">
        <v>200</v>
      </c>
      <c r="M1693" s="534"/>
      <c r="N1693" s="247" t="e">
        <f>IF(L1693="nio",0,IF(L1693&gt;0,L1693*I1693/P1693,0))*VLOOKUP(B1693,'2-Kosten per locatie'!$A$14:$C$31,3,FALSE)</f>
        <v>#DIV/0!</v>
      </c>
      <c r="O1693" s="247">
        <f>IF(M1693&gt;0,M1693*I1693/Q1693,0)*VLOOKUP(B1693,'2-Kosten per locatie'!$A$14:$C$31,3,FALSE)</f>
        <v>0</v>
      </c>
      <c r="P1693" s="334">
        <f>IF(L1693="nio",0,IF(L1693&gt;0,VLOOKUP(F1693,'3-Productie normen'!A:O,VLOOKUP(L1693,'3-Productie normen'!$B$38:$C$48,2,FALSE),FALSE)))</f>
        <v>0</v>
      </c>
      <c r="Q1693" s="334">
        <f t="shared" si="84"/>
        <v>0</v>
      </c>
      <c r="R1693" s="335" t="str">
        <f>VLOOKUP(F1693,'3-Productie normen'!A:P,16,FALSE)</f>
        <v>S</v>
      </c>
      <c r="S1693" s="335"/>
      <c r="U1693" s="336">
        <f t="shared" si="85"/>
        <v>2884</v>
      </c>
    </row>
    <row r="1694" spans="1:21" ht="14.1" customHeight="1">
      <c r="A1694" s="75">
        <v>1694</v>
      </c>
      <c r="B1694" s="72" t="s">
        <v>48</v>
      </c>
      <c r="C1694" s="539" t="s">
        <v>509</v>
      </c>
      <c r="D1694" s="415" t="s">
        <v>2178</v>
      </c>
      <c r="E1694" s="72" t="s">
        <v>2179</v>
      </c>
      <c r="F1694" s="300" t="s">
        <v>103</v>
      </c>
      <c r="G1694" s="72" t="s">
        <v>139</v>
      </c>
      <c r="H1694" s="482" t="s">
        <v>139</v>
      </c>
      <c r="I1694" s="537">
        <v>69.790000000000006</v>
      </c>
      <c r="J1694" s="526"/>
      <c r="K1694" s="333">
        <f t="shared" si="83"/>
        <v>200</v>
      </c>
      <c r="L1694" s="534">
        <v>200</v>
      </c>
      <c r="M1694" s="534"/>
      <c r="N1694" s="247" t="e">
        <f>IF(L1694="nio",0,IF(L1694&gt;0,L1694*I1694/P1694,0))*VLOOKUP(B1694,'2-Kosten per locatie'!$A$14:$C$31,3,FALSE)</f>
        <v>#DIV/0!</v>
      </c>
      <c r="O1694" s="247">
        <f>IF(M1694&gt;0,M1694*I1694/Q1694,0)*VLOOKUP(B1694,'2-Kosten per locatie'!$A$14:$C$31,3,FALSE)</f>
        <v>0</v>
      </c>
      <c r="P1694" s="334">
        <f>IF(L1694="nio",0,IF(L1694&gt;0,VLOOKUP(F1694,'3-Productie normen'!A:O,VLOOKUP(L1694,'3-Productie normen'!$B$38:$C$48,2,FALSE),FALSE)))</f>
        <v>0</v>
      </c>
      <c r="Q1694" s="334">
        <f t="shared" si="84"/>
        <v>0</v>
      </c>
      <c r="R1694" s="335" t="str">
        <f>VLOOKUP(F1694,'3-Productie normen'!A:P,16,FALSE)</f>
        <v>L</v>
      </c>
      <c r="S1694" s="335"/>
      <c r="U1694" s="336">
        <f t="shared" si="85"/>
        <v>13958.000000000002</v>
      </c>
    </row>
    <row r="1695" spans="1:21" ht="14.1" customHeight="1">
      <c r="A1695" s="75">
        <v>1695</v>
      </c>
      <c r="B1695" s="72" t="s">
        <v>48</v>
      </c>
      <c r="C1695" s="539" t="s">
        <v>1155</v>
      </c>
      <c r="D1695" s="415" t="s">
        <v>2180</v>
      </c>
      <c r="E1695" s="72" t="s">
        <v>633</v>
      </c>
      <c r="F1695" s="300" t="s">
        <v>111</v>
      </c>
      <c r="G1695" s="72" t="s">
        <v>237</v>
      </c>
      <c r="H1695" s="482" t="s">
        <v>238</v>
      </c>
      <c r="I1695" s="537">
        <v>92</v>
      </c>
      <c r="J1695" s="526"/>
      <c r="K1695" s="333">
        <f t="shared" si="83"/>
        <v>0</v>
      </c>
      <c r="L1695" s="534" t="s">
        <v>148</v>
      </c>
      <c r="M1695" s="534"/>
      <c r="N1695" s="247">
        <f>IF(L1695="nio",0,IF(L1695&gt;0,L1695*I1695/P1695,0))*VLOOKUP(B1695,'2-Kosten per locatie'!$A$14:$C$31,3,FALSE)</f>
        <v>0</v>
      </c>
      <c r="O1695" s="247">
        <f>IF(M1695&gt;0,M1695*I1695/Q1695,0)*VLOOKUP(B1695,'2-Kosten per locatie'!$A$14:$C$31,3,FALSE)</f>
        <v>0</v>
      </c>
      <c r="P1695" s="334">
        <f>IF(L1695="nio",0,IF(L1695&gt;0,VLOOKUP(F1695,'3-Productie normen'!A:O,VLOOKUP(L1695,'3-Productie normen'!$B$38:$C$48,2,FALSE),FALSE)))</f>
        <v>0</v>
      </c>
      <c r="Q1695" s="334">
        <f t="shared" si="84"/>
        <v>0</v>
      </c>
      <c r="R1695" s="335" t="str">
        <f>VLOOKUP(F1695,'3-Productie normen'!A:P,16,FALSE)</f>
        <v>nvt</v>
      </c>
      <c r="S1695" s="335"/>
      <c r="U1695" s="336">
        <f t="shared" si="85"/>
        <v>0</v>
      </c>
    </row>
    <row r="1696" spans="1:21" ht="14.1" customHeight="1">
      <c r="A1696" s="75">
        <v>1696</v>
      </c>
      <c r="B1696" s="72" t="s">
        <v>48</v>
      </c>
      <c r="C1696" s="539" t="s">
        <v>1155</v>
      </c>
      <c r="D1696" s="415" t="s">
        <v>2181</v>
      </c>
      <c r="E1696" s="72" t="s">
        <v>2182</v>
      </c>
      <c r="F1696" s="300" t="s">
        <v>111</v>
      </c>
      <c r="G1696" s="72" t="s">
        <v>208</v>
      </c>
      <c r="H1696" s="482" t="s">
        <v>197</v>
      </c>
      <c r="I1696" s="537">
        <v>4</v>
      </c>
      <c r="J1696" s="526"/>
      <c r="K1696" s="333">
        <f t="shared" si="83"/>
        <v>0</v>
      </c>
      <c r="L1696" s="534" t="s">
        <v>148</v>
      </c>
      <c r="M1696" s="534"/>
      <c r="N1696" s="247">
        <f>IF(L1696="nio",0,IF(L1696&gt;0,L1696*I1696/P1696,0))*VLOOKUP(B1696,'2-Kosten per locatie'!$A$14:$C$31,3,FALSE)</f>
        <v>0</v>
      </c>
      <c r="O1696" s="247">
        <f>IF(M1696&gt;0,M1696*I1696/Q1696,0)*VLOOKUP(B1696,'2-Kosten per locatie'!$A$14:$C$31,3,FALSE)</f>
        <v>0</v>
      </c>
      <c r="P1696" s="334">
        <f>IF(L1696="nio",0,IF(L1696&gt;0,VLOOKUP(F1696,'3-Productie normen'!A:O,VLOOKUP(L1696,'3-Productie normen'!$B$38:$C$48,2,FALSE),FALSE)))</f>
        <v>0</v>
      </c>
      <c r="Q1696" s="334">
        <f t="shared" si="84"/>
        <v>0</v>
      </c>
      <c r="R1696" s="335" t="str">
        <f>VLOOKUP(F1696,'3-Productie normen'!A:P,16,FALSE)</f>
        <v>nvt</v>
      </c>
      <c r="S1696" s="335"/>
      <c r="U1696" s="336">
        <f t="shared" si="85"/>
        <v>0</v>
      </c>
    </row>
    <row r="1697" spans="1:21" ht="14.1" customHeight="1">
      <c r="A1697" s="75">
        <v>1697</v>
      </c>
      <c r="B1697" s="72" t="s">
        <v>48</v>
      </c>
      <c r="C1697" s="539" t="s">
        <v>1155</v>
      </c>
      <c r="D1697" s="415" t="s">
        <v>2183</v>
      </c>
      <c r="E1697" s="72" t="s">
        <v>2184</v>
      </c>
      <c r="F1697" s="300" t="s">
        <v>111</v>
      </c>
      <c r="G1697" s="72" t="s">
        <v>208</v>
      </c>
      <c r="H1697" s="482" t="s">
        <v>197</v>
      </c>
      <c r="I1697" s="537">
        <v>13</v>
      </c>
      <c r="J1697" s="526"/>
      <c r="K1697" s="333">
        <f t="shared" si="83"/>
        <v>0</v>
      </c>
      <c r="L1697" s="534" t="s">
        <v>148</v>
      </c>
      <c r="M1697" s="534"/>
      <c r="N1697" s="247">
        <f>IF(L1697="nio",0,IF(L1697&gt;0,L1697*I1697/P1697,0))*VLOOKUP(B1697,'2-Kosten per locatie'!$A$14:$C$31,3,FALSE)</f>
        <v>0</v>
      </c>
      <c r="O1697" s="247">
        <f>IF(M1697&gt;0,M1697*I1697/Q1697,0)*VLOOKUP(B1697,'2-Kosten per locatie'!$A$14:$C$31,3,FALSE)</f>
        <v>0</v>
      </c>
      <c r="P1697" s="334">
        <f>IF(L1697="nio",0,IF(L1697&gt;0,VLOOKUP(F1697,'3-Productie normen'!A:O,VLOOKUP(L1697,'3-Productie normen'!$B$38:$C$48,2,FALSE),FALSE)))</f>
        <v>0</v>
      </c>
      <c r="Q1697" s="334">
        <f t="shared" si="84"/>
        <v>0</v>
      </c>
      <c r="R1697" s="335" t="str">
        <f>VLOOKUP(F1697,'3-Productie normen'!A:P,16,FALSE)</f>
        <v>nvt</v>
      </c>
      <c r="S1697" s="335"/>
      <c r="U1697" s="336">
        <f t="shared" si="85"/>
        <v>0</v>
      </c>
    </row>
    <row r="1698" spans="1:21" ht="14.1" customHeight="1">
      <c r="A1698" s="75">
        <v>1698</v>
      </c>
      <c r="B1698" s="72" t="s">
        <v>48</v>
      </c>
      <c r="C1698" s="539" t="s">
        <v>1155</v>
      </c>
      <c r="D1698" s="415" t="s">
        <v>2185</v>
      </c>
      <c r="E1698" s="72" t="s">
        <v>2186</v>
      </c>
      <c r="F1698" s="300" t="s">
        <v>111</v>
      </c>
      <c r="G1698" s="72" t="s">
        <v>208</v>
      </c>
      <c r="H1698" s="482" t="s">
        <v>197</v>
      </c>
      <c r="I1698" s="537">
        <v>14</v>
      </c>
      <c r="J1698" s="526"/>
      <c r="K1698" s="333">
        <f t="shared" si="83"/>
        <v>0</v>
      </c>
      <c r="L1698" s="534" t="s">
        <v>148</v>
      </c>
      <c r="M1698" s="534"/>
      <c r="N1698" s="247">
        <f>IF(L1698="nio",0,IF(L1698&gt;0,L1698*I1698/P1698,0))*VLOOKUP(B1698,'2-Kosten per locatie'!$A$14:$C$31,3,FALSE)</f>
        <v>0</v>
      </c>
      <c r="O1698" s="247">
        <f>IF(M1698&gt;0,M1698*I1698/Q1698,0)*VLOOKUP(B1698,'2-Kosten per locatie'!$A$14:$C$31,3,FALSE)</f>
        <v>0</v>
      </c>
      <c r="P1698" s="334">
        <f>IF(L1698="nio",0,IF(L1698&gt;0,VLOOKUP(F1698,'3-Productie normen'!A:O,VLOOKUP(L1698,'3-Productie normen'!$B$38:$C$48,2,FALSE),FALSE)))</f>
        <v>0</v>
      </c>
      <c r="Q1698" s="334">
        <f t="shared" si="84"/>
        <v>0</v>
      </c>
      <c r="R1698" s="335" t="str">
        <f>VLOOKUP(F1698,'3-Productie normen'!A:P,16,FALSE)</f>
        <v>nvt</v>
      </c>
      <c r="S1698" s="335"/>
      <c r="U1698" s="336">
        <f t="shared" si="85"/>
        <v>0</v>
      </c>
    </row>
    <row r="1699" spans="1:21" ht="14.1" customHeight="1">
      <c r="A1699" s="75">
        <v>1699</v>
      </c>
      <c r="B1699" s="72" t="s">
        <v>48</v>
      </c>
      <c r="C1699" s="539" t="s">
        <v>1155</v>
      </c>
      <c r="D1699" s="415" t="s">
        <v>2187</v>
      </c>
      <c r="E1699" s="72" t="s">
        <v>592</v>
      </c>
      <c r="F1699" s="300" t="s">
        <v>111</v>
      </c>
      <c r="G1699" s="72" t="s">
        <v>237</v>
      </c>
      <c r="H1699" s="482" t="s">
        <v>238</v>
      </c>
      <c r="I1699" s="537">
        <v>106.16</v>
      </c>
      <c r="J1699" s="526"/>
      <c r="K1699" s="333">
        <f t="shared" si="83"/>
        <v>0</v>
      </c>
      <c r="L1699" s="534" t="s">
        <v>148</v>
      </c>
      <c r="M1699" s="534"/>
      <c r="N1699" s="247">
        <f>IF(L1699="nio",0,IF(L1699&gt;0,L1699*I1699/P1699,0))*VLOOKUP(B1699,'2-Kosten per locatie'!$A$14:$C$31,3,FALSE)</f>
        <v>0</v>
      </c>
      <c r="O1699" s="247">
        <f>IF(M1699&gt;0,M1699*I1699/Q1699,0)*VLOOKUP(B1699,'2-Kosten per locatie'!$A$14:$C$31,3,FALSE)</f>
        <v>0</v>
      </c>
      <c r="P1699" s="334">
        <f>IF(L1699="nio",0,IF(L1699&gt;0,VLOOKUP(F1699,'3-Productie normen'!A:O,VLOOKUP(L1699,'3-Productie normen'!$B$38:$C$48,2,FALSE),FALSE)))</f>
        <v>0</v>
      </c>
      <c r="Q1699" s="334">
        <f t="shared" si="84"/>
        <v>0</v>
      </c>
      <c r="R1699" s="335" t="str">
        <f>VLOOKUP(F1699,'3-Productie normen'!A:P,16,FALSE)</f>
        <v>nvt</v>
      </c>
      <c r="S1699" s="335"/>
      <c r="U1699" s="336">
        <f t="shared" si="85"/>
        <v>0</v>
      </c>
    </row>
    <row r="1700" spans="1:21" ht="14.1" customHeight="1">
      <c r="A1700" s="75">
        <v>1700</v>
      </c>
      <c r="B1700" s="72" t="s">
        <v>48</v>
      </c>
      <c r="C1700" s="539" t="s">
        <v>1155</v>
      </c>
      <c r="D1700" s="415" t="s">
        <v>2188</v>
      </c>
      <c r="E1700" s="72" t="s">
        <v>887</v>
      </c>
      <c r="F1700" s="300" t="s">
        <v>111</v>
      </c>
      <c r="G1700" s="72" t="s">
        <v>237</v>
      </c>
      <c r="H1700" s="482" t="s">
        <v>238</v>
      </c>
      <c r="I1700" s="537">
        <v>10.25</v>
      </c>
      <c r="J1700" s="526"/>
      <c r="K1700" s="333">
        <f t="shared" si="83"/>
        <v>0</v>
      </c>
      <c r="L1700" s="534" t="s">
        <v>148</v>
      </c>
      <c r="M1700" s="534"/>
      <c r="N1700" s="247">
        <f>IF(L1700="nio",0,IF(L1700&gt;0,L1700*I1700/P1700,0))*VLOOKUP(B1700,'2-Kosten per locatie'!$A$14:$C$31,3,FALSE)</f>
        <v>0</v>
      </c>
      <c r="O1700" s="247">
        <f>IF(M1700&gt;0,M1700*I1700/Q1700,0)*VLOOKUP(B1700,'2-Kosten per locatie'!$A$14:$C$31,3,FALSE)</f>
        <v>0</v>
      </c>
      <c r="P1700" s="334">
        <f>IF(L1700="nio",0,IF(L1700&gt;0,VLOOKUP(F1700,'3-Productie normen'!A:O,VLOOKUP(L1700,'3-Productie normen'!$B$38:$C$48,2,FALSE),FALSE)))</f>
        <v>0</v>
      </c>
      <c r="Q1700" s="334">
        <f t="shared" si="84"/>
        <v>0</v>
      </c>
      <c r="R1700" s="335" t="str">
        <f>VLOOKUP(F1700,'3-Productie normen'!A:P,16,FALSE)</f>
        <v>nvt</v>
      </c>
      <c r="S1700" s="335"/>
      <c r="U1700" s="336">
        <f t="shared" si="85"/>
        <v>0</v>
      </c>
    </row>
    <row r="1701" spans="1:21" ht="14.1" customHeight="1">
      <c r="A1701" s="75">
        <v>1701</v>
      </c>
      <c r="B1701" s="72" t="s">
        <v>48</v>
      </c>
      <c r="C1701" s="539" t="s">
        <v>1155</v>
      </c>
      <c r="D1701" s="415" t="s">
        <v>2189</v>
      </c>
      <c r="E1701" s="72" t="s">
        <v>887</v>
      </c>
      <c r="F1701" s="300" t="s">
        <v>111</v>
      </c>
      <c r="G1701" s="72" t="s">
        <v>237</v>
      </c>
      <c r="H1701" s="482" t="s">
        <v>238</v>
      </c>
      <c r="I1701" s="537">
        <v>7.08</v>
      </c>
      <c r="J1701" s="526"/>
      <c r="K1701" s="333">
        <f t="shared" si="83"/>
        <v>0</v>
      </c>
      <c r="L1701" s="534" t="s">
        <v>148</v>
      </c>
      <c r="M1701" s="534"/>
      <c r="N1701" s="247">
        <f>IF(L1701="nio",0,IF(L1701&gt;0,L1701*I1701/P1701,0))*VLOOKUP(B1701,'2-Kosten per locatie'!$A$14:$C$31,3,FALSE)</f>
        <v>0</v>
      </c>
      <c r="O1701" s="247">
        <f>IF(M1701&gt;0,M1701*I1701/Q1701,0)*VLOOKUP(B1701,'2-Kosten per locatie'!$A$14:$C$31,3,FALSE)</f>
        <v>0</v>
      </c>
      <c r="P1701" s="334">
        <f>IF(L1701="nio",0,IF(L1701&gt;0,VLOOKUP(F1701,'3-Productie normen'!A:O,VLOOKUP(L1701,'3-Productie normen'!$B$38:$C$48,2,FALSE),FALSE)))</f>
        <v>0</v>
      </c>
      <c r="Q1701" s="334">
        <f t="shared" si="84"/>
        <v>0</v>
      </c>
      <c r="R1701" s="335" t="str">
        <f>VLOOKUP(F1701,'3-Productie normen'!A:P,16,FALSE)</f>
        <v>nvt</v>
      </c>
      <c r="S1701" s="335"/>
      <c r="U1701" s="336">
        <f t="shared" si="85"/>
        <v>0</v>
      </c>
    </row>
    <row r="1702" spans="1:21" ht="14.1" customHeight="1">
      <c r="A1702" s="75">
        <v>1702</v>
      </c>
      <c r="B1702" s="72" t="s">
        <v>48</v>
      </c>
      <c r="C1702" s="539" t="s">
        <v>1155</v>
      </c>
      <c r="D1702" s="415" t="s">
        <v>2190</v>
      </c>
      <c r="E1702" s="72" t="s">
        <v>592</v>
      </c>
      <c r="F1702" s="300" t="s">
        <v>111</v>
      </c>
      <c r="G1702" s="72" t="s">
        <v>237</v>
      </c>
      <c r="H1702" s="482" t="s">
        <v>238</v>
      </c>
      <c r="I1702" s="537">
        <v>79.03</v>
      </c>
      <c r="J1702" s="526"/>
      <c r="K1702" s="333">
        <f t="shared" si="83"/>
        <v>0</v>
      </c>
      <c r="L1702" s="534" t="s">
        <v>148</v>
      </c>
      <c r="M1702" s="534"/>
      <c r="N1702" s="247">
        <f>IF(L1702="nio",0,IF(L1702&gt;0,L1702*I1702/P1702,0))*VLOOKUP(B1702,'2-Kosten per locatie'!$A$14:$C$31,3,FALSE)</f>
        <v>0</v>
      </c>
      <c r="O1702" s="247">
        <f>IF(M1702&gt;0,M1702*I1702/Q1702,0)*VLOOKUP(B1702,'2-Kosten per locatie'!$A$14:$C$31,3,FALSE)</f>
        <v>0</v>
      </c>
      <c r="P1702" s="334">
        <f>IF(L1702="nio",0,IF(L1702&gt;0,VLOOKUP(F1702,'3-Productie normen'!A:O,VLOOKUP(L1702,'3-Productie normen'!$B$38:$C$48,2,FALSE),FALSE)))</f>
        <v>0</v>
      </c>
      <c r="Q1702" s="334">
        <f t="shared" si="84"/>
        <v>0</v>
      </c>
      <c r="R1702" s="335" t="str">
        <f>VLOOKUP(F1702,'3-Productie normen'!A:P,16,FALSE)</f>
        <v>nvt</v>
      </c>
      <c r="S1702" s="335"/>
      <c r="U1702" s="336">
        <f t="shared" si="85"/>
        <v>0</v>
      </c>
    </row>
    <row r="1703" spans="1:21" ht="14.1" customHeight="1">
      <c r="A1703" s="75">
        <v>1703</v>
      </c>
      <c r="B1703" s="72" t="s">
        <v>48</v>
      </c>
      <c r="C1703" s="539" t="s">
        <v>1155</v>
      </c>
      <c r="D1703" s="415" t="s">
        <v>2191</v>
      </c>
      <c r="E1703" s="72" t="s">
        <v>887</v>
      </c>
      <c r="F1703" s="300" t="s">
        <v>111</v>
      </c>
      <c r="G1703" s="72" t="s">
        <v>237</v>
      </c>
      <c r="H1703" s="482" t="s">
        <v>238</v>
      </c>
      <c r="I1703" s="537">
        <v>9.07</v>
      </c>
      <c r="J1703" s="526"/>
      <c r="K1703" s="333">
        <f t="shared" si="83"/>
        <v>0</v>
      </c>
      <c r="L1703" s="534" t="s">
        <v>148</v>
      </c>
      <c r="M1703" s="534"/>
      <c r="N1703" s="247">
        <f>IF(L1703="nio",0,IF(L1703&gt;0,L1703*I1703/P1703,0))*VLOOKUP(B1703,'2-Kosten per locatie'!$A$14:$C$31,3,FALSE)</f>
        <v>0</v>
      </c>
      <c r="O1703" s="247">
        <f>IF(M1703&gt;0,M1703*I1703/Q1703,0)*VLOOKUP(B1703,'2-Kosten per locatie'!$A$14:$C$31,3,FALSE)</f>
        <v>0</v>
      </c>
      <c r="P1703" s="334">
        <f>IF(L1703="nio",0,IF(L1703&gt;0,VLOOKUP(F1703,'3-Productie normen'!A:O,VLOOKUP(L1703,'3-Productie normen'!$B$38:$C$48,2,FALSE),FALSE)))</f>
        <v>0</v>
      </c>
      <c r="Q1703" s="334">
        <f t="shared" si="84"/>
        <v>0</v>
      </c>
      <c r="R1703" s="335" t="str">
        <f>VLOOKUP(F1703,'3-Productie normen'!A:P,16,FALSE)</f>
        <v>nvt</v>
      </c>
      <c r="S1703" s="335"/>
      <c r="U1703" s="336">
        <f t="shared" si="85"/>
        <v>0</v>
      </c>
    </row>
    <row r="1704" spans="1:21" ht="14.1" customHeight="1">
      <c r="A1704" s="75">
        <v>1704</v>
      </c>
      <c r="B1704" s="72" t="s">
        <v>48</v>
      </c>
      <c r="C1704" s="539" t="s">
        <v>1155</v>
      </c>
      <c r="D1704" s="415" t="s">
        <v>2192</v>
      </c>
      <c r="E1704" s="72" t="s">
        <v>887</v>
      </c>
      <c r="F1704" s="300" t="s">
        <v>111</v>
      </c>
      <c r="G1704" s="72" t="s">
        <v>237</v>
      </c>
      <c r="H1704" s="482" t="s">
        <v>238</v>
      </c>
      <c r="I1704" s="537">
        <v>9.83</v>
      </c>
      <c r="J1704" s="526"/>
      <c r="K1704" s="333">
        <f t="shared" si="83"/>
        <v>0</v>
      </c>
      <c r="L1704" s="534" t="s">
        <v>148</v>
      </c>
      <c r="M1704" s="534"/>
      <c r="N1704" s="247">
        <f>IF(L1704="nio",0,IF(L1704&gt;0,L1704*I1704/P1704,0))*VLOOKUP(B1704,'2-Kosten per locatie'!$A$14:$C$31,3,FALSE)</f>
        <v>0</v>
      </c>
      <c r="O1704" s="247">
        <f>IF(M1704&gt;0,M1704*I1704/Q1704,0)*VLOOKUP(B1704,'2-Kosten per locatie'!$A$14:$C$31,3,FALSE)</f>
        <v>0</v>
      </c>
      <c r="P1704" s="334">
        <f>IF(L1704="nio",0,IF(L1704&gt;0,VLOOKUP(F1704,'3-Productie normen'!A:O,VLOOKUP(L1704,'3-Productie normen'!$B$38:$C$48,2,FALSE),FALSE)))</f>
        <v>0</v>
      </c>
      <c r="Q1704" s="334">
        <f t="shared" si="84"/>
        <v>0</v>
      </c>
      <c r="R1704" s="335" t="str">
        <f>VLOOKUP(F1704,'3-Productie normen'!A:P,16,FALSE)</f>
        <v>nvt</v>
      </c>
      <c r="S1704" s="335"/>
      <c r="U1704" s="336">
        <f t="shared" si="85"/>
        <v>0</v>
      </c>
    </row>
    <row r="1705" spans="1:21" ht="14.1" customHeight="1">
      <c r="A1705" s="75">
        <v>1705</v>
      </c>
      <c r="B1705" s="72" t="s">
        <v>48</v>
      </c>
      <c r="C1705" s="539" t="s">
        <v>1155</v>
      </c>
      <c r="D1705" s="415" t="s">
        <v>2193</v>
      </c>
      <c r="E1705" s="72" t="s">
        <v>887</v>
      </c>
      <c r="F1705" s="300" t="s">
        <v>111</v>
      </c>
      <c r="G1705" s="72" t="s">
        <v>237</v>
      </c>
      <c r="H1705" s="482" t="s">
        <v>238</v>
      </c>
      <c r="I1705" s="537">
        <v>17.190000000000001</v>
      </c>
      <c r="J1705" s="526"/>
      <c r="K1705" s="333">
        <f t="shared" si="83"/>
        <v>0</v>
      </c>
      <c r="L1705" s="534" t="s">
        <v>148</v>
      </c>
      <c r="M1705" s="534"/>
      <c r="N1705" s="247">
        <f>IF(L1705="nio",0,IF(L1705&gt;0,L1705*I1705/P1705,0))*VLOOKUP(B1705,'2-Kosten per locatie'!$A$14:$C$31,3,FALSE)</f>
        <v>0</v>
      </c>
      <c r="O1705" s="247">
        <f>IF(M1705&gt;0,M1705*I1705/Q1705,0)*VLOOKUP(B1705,'2-Kosten per locatie'!$A$14:$C$31,3,FALSE)</f>
        <v>0</v>
      </c>
      <c r="P1705" s="334">
        <f>IF(L1705="nio",0,IF(L1705&gt;0,VLOOKUP(F1705,'3-Productie normen'!A:O,VLOOKUP(L1705,'3-Productie normen'!$B$38:$C$48,2,FALSE),FALSE)))</f>
        <v>0</v>
      </c>
      <c r="Q1705" s="334">
        <f t="shared" si="84"/>
        <v>0</v>
      </c>
      <c r="R1705" s="335" t="str">
        <f>VLOOKUP(F1705,'3-Productie normen'!A:P,16,FALSE)</f>
        <v>nvt</v>
      </c>
      <c r="S1705" s="335"/>
      <c r="U1705" s="336">
        <f t="shared" si="85"/>
        <v>0</v>
      </c>
    </row>
    <row r="1706" spans="1:21" ht="14.1" customHeight="1">
      <c r="A1706" s="75">
        <v>1706</v>
      </c>
      <c r="B1706" s="72" t="s">
        <v>48</v>
      </c>
      <c r="C1706" s="539" t="s">
        <v>1155</v>
      </c>
      <c r="D1706" s="415" t="s">
        <v>2194</v>
      </c>
      <c r="E1706" s="72" t="s">
        <v>592</v>
      </c>
      <c r="F1706" s="300" t="s">
        <v>111</v>
      </c>
      <c r="G1706" s="72" t="s">
        <v>237</v>
      </c>
      <c r="H1706" s="482" t="s">
        <v>238</v>
      </c>
      <c r="I1706" s="537">
        <v>36.86</v>
      </c>
      <c r="J1706" s="526"/>
      <c r="K1706" s="333">
        <f t="shared" si="83"/>
        <v>0</v>
      </c>
      <c r="L1706" s="534" t="s">
        <v>148</v>
      </c>
      <c r="M1706" s="534"/>
      <c r="N1706" s="247">
        <f>IF(L1706="nio",0,IF(L1706&gt;0,L1706*I1706/P1706,0))*VLOOKUP(B1706,'2-Kosten per locatie'!$A$14:$C$31,3,FALSE)</f>
        <v>0</v>
      </c>
      <c r="O1706" s="247">
        <f>IF(M1706&gt;0,M1706*I1706/Q1706,0)*VLOOKUP(B1706,'2-Kosten per locatie'!$A$14:$C$31,3,FALSE)</f>
        <v>0</v>
      </c>
      <c r="P1706" s="334">
        <f>IF(L1706="nio",0,IF(L1706&gt;0,VLOOKUP(F1706,'3-Productie normen'!A:O,VLOOKUP(L1706,'3-Productie normen'!$B$38:$C$48,2,FALSE),FALSE)))</f>
        <v>0</v>
      </c>
      <c r="Q1706" s="334">
        <f t="shared" si="84"/>
        <v>0</v>
      </c>
      <c r="R1706" s="335" t="str">
        <f>VLOOKUP(F1706,'3-Productie normen'!A:P,16,FALSE)</f>
        <v>nvt</v>
      </c>
      <c r="S1706" s="335"/>
      <c r="U1706" s="336">
        <f t="shared" si="85"/>
        <v>0</v>
      </c>
    </row>
    <row r="1707" spans="1:21" ht="14.1" customHeight="1">
      <c r="A1707" s="75">
        <v>1707</v>
      </c>
      <c r="B1707" s="72" t="s">
        <v>48</v>
      </c>
      <c r="C1707" s="539" t="s">
        <v>1155</v>
      </c>
      <c r="D1707" s="415" t="s">
        <v>2195</v>
      </c>
      <c r="E1707" s="72" t="s">
        <v>592</v>
      </c>
      <c r="F1707" s="300" t="s">
        <v>111</v>
      </c>
      <c r="G1707" s="72" t="s">
        <v>237</v>
      </c>
      <c r="H1707" s="482" t="s">
        <v>238</v>
      </c>
      <c r="I1707" s="537">
        <v>34.840000000000003</v>
      </c>
      <c r="J1707" s="526"/>
      <c r="K1707" s="333">
        <f t="shared" si="83"/>
        <v>0</v>
      </c>
      <c r="L1707" s="534" t="s">
        <v>148</v>
      </c>
      <c r="M1707" s="534"/>
      <c r="N1707" s="247">
        <f>IF(L1707="nio",0,IF(L1707&gt;0,L1707*I1707/P1707,0))*VLOOKUP(B1707,'2-Kosten per locatie'!$A$14:$C$31,3,FALSE)</f>
        <v>0</v>
      </c>
      <c r="O1707" s="247">
        <f>IF(M1707&gt;0,M1707*I1707/Q1707,0)*VLOOKUP(B1707,'2-Kosten per locatie'!$A$14:$C$31,3,FALSE)</f>
        <v>0</v>
      </c>
      <c r="P1707" s="334">
        <f>IF(L1707="nio",0,IF(L1707&gt;0,VLOOKUP(F1707,'3-Productie normen'!A:O,VLOOKUP(L1707,'3-Productie normen'!$B$38:$C$48,2,FALSE),FALSE)))</f>
        <v>0</v>
      </c>
      <c r="Q1707" s="334">
        <f t="shared" si="84"/>
        <v>0</v>
      </c>
      <c r="R1707" s="335" t="str">
        <f>VLOOKUP(F1707,'3-Productie normen'!A:P,16,FALSE)</f>
        <v>nvt</v>
      </c>
      <c r="S1707" s="335"/>
      <c r="U1707" s="336">
        <f t="shared" si="85"/>
        <v>0</v>
      </c>
    </row>
    <row r="1708" spans="1:21" ht="14.1" customHeight="1">
      <c r="A1708" s="75">
        <v>1708</v>
      </c>
      <c r="B1708" s="72" t="s">
        <v>48</v>
      </c>
      <c r="C1708" s="539" t="s">
        <v>1155</v>
      </c>
      <c r="D1708" s="415" t="s">
        <v>2196</v>
      </c>
      <c r="E1708" s="72" t="s">
        <v>887</v>
      </c>
      <c r="F1708" s="300" t="s">
        <v>111</v>
      </c>
      <c r="G1708" s="72" t="s">
        <v>237</v>
      </c>
      <c r="H1708" s="482" t="s">
        <v>238</v>
      </c>
      <c r="I1708" s="537">
        <v>22.71</v>
      </c>
      <c r="J1708" s="526"/>
      <c r="K1708" s="333">
        <f t="shared" si="83"/>
        <v>0</v>
      </c>
      <c r="L1708" s="534" t="s">
        <v>148</v>
      </c>
      <c r="M1708" s="534"/>
      <c r="N1708" s="247">
        <f>IF(L1708="nio",0,IF(L1708&gt;0,L1708*I1708/P1708,0))*VLOOKUP(B1708,'2-Kosten per locatie'!$A$14:$C$31,3,FALSE)</f>
        <v>0</v>
      </c>
      <c r="O1708" s="247">
        <f>IF(M1708&gt;0,M1708*I1708/Q1708,0)*VLOOKUP(B1708,'2-Kosten per locatie'!$A$14:$C$31,3,FALSE)</f>
        <v>0</v>
      </c>
      <c r="P1708" s="334">
        <f>IF(L1708="nio",0,IF(L1708&gt;0,VLOOKUP(F1708,'3-Productie normen'!A:O,VLOOKUP(L1708,'3-Productie normen'!$B$38:$C$48,2,FALSE),FALSE)))</f>
        <v>0</v>
      </c>
      <c r="Q1708" s="334">
        <f t="shared" si="84"/>
        <v>0</v>
      </c>
      <c r="R1708" s="335" t="str">
        <f>VLOOKUP(F1708,'3-Productie normen'!A:P,16,FALSE)</f>
        <v>nvt</v>
      </c>
      <c r="S1708" s="335"/>
      <c r="U1708" s="336">
        <f t="shared" si="85"/>
        <v>0</v>
      </c>
    </row>
    <row r="1709" spans="1:21" ht="14.1" customHeight="1">
      <c r="A1709" s="75">
        <v>1709</v>
      </c>
      <c r="B1709" s="72" t="s">
        <v>48</v>
      </c>
      <c r="C1709" s="539" t="s">
        <v>1155</v>
      </c>
      <c r="D1709" s="415" t="s">
        <v>2197</v>
      </c>
      <c r="E1709" s="72" t="s">
        <v>887</v>
      </c>
      <c r="F1709" s="300" t="s">
        <v>111</v>
      </c>
      <c r="G1709" s="72" t="s">
        <v>237</v>
      </c>
      <c r="H1709" s="482" t="s">
        <v>238</v>
      </c>
      <c r="I1709" s="537">
        <v>11.29</v>
      </c>
      <c r="J1709" s="526"/>
      <c r="K1709" s="333">
        <f t="shared" si="83"/>
        <v>0</v>
      </c>
      <c r="L1709" s="534" t="s">
        <v>148</v>
      </c>
      <c r="M1709" s="534"/>
      <c r="N1709" s="247">
        <f>IF(L1709="nio",0,IF(L1709&gt;0,L1709*I1709/P1709,0))*VLOOKUP(B1709,'2-Kosten per locatie'!$A$14:$C$31,3,FALSE)</f>
        <v>0</v>
      </c>
      <c r="O1709" s="247">
        <f>IF(M1709&gt;0,M1709*I1709/Q1709,0)*VLOOKUP(B1709,'2-Kosten per locatie'!$A$14:$C$31,3,FALSE)</f>
        <v>0</v>
      </c>
      <c r="P1709" s="334">
        <f>IF(L1709="nio",0,IF(L1709&gt;0,VLOOKUP(F1709,'3-Productie normen'!A:O,VLOOKUP(L1709,'3-Productie normen'!$B$38:$C$48,2,FALSE),FALSE)))</f>
        <v>0</v>
      </c>
      <c r="Q1709" s="334">
        <f t="shared" si="84"/>
        <v>0</v>
      </c>
      <c r="R1709" s="335" t="str">
        <f>VLOOKUP(F1709,'3-Productie normen'!A:P,16,FALSE)</f>
        <v>nvt</v>
      </c>
      <c r="S1709" s="335"/>
      <c r="U1709" s="336">
        <f t="shared" si="85"/>
        <v>0</v>
      </c>
    </row>
    <row r="1710" spans="1:21" ht="14.1" customHeight="1">
      <c r="A1710" s="75">
        <v>1710</v>
      </c>
      <c r="B1710" s="72" t="s">
        <v>48</v>
      </c>
      <c r="C1710" s="539" t="s">
        <v>1155</v>
      </c>
      <c r="D1710" s="415" t="s">
        <v>2198</v>
      </c>
      <c r="E1710" s="72" t="s">
        <v>887</v>
      </c>
      <c r="F1710" s="300" t="s">
        <v>111</v>
      </c>
      <c r="G1710" s="72" t="s">
        <v>237</v>
      </c>
      <c r="H1710" s="482" t="s">
        <v>238</v>
      </c>
      <c r="I1710" s="537">
        <v>22.53</v>
      </c>
      <c r="J1710" s="526"/>
      <c r="K1710" s="333">
        <f t="shared" si="83"/>
        <v>0</v>
      </c>
      <c r="L1710" s="534" t="s">
        <v>148</v>
      </c>
      <c r="M1710" s="534"/>
      <c r="N1710" s="247">
        <f>IF(L1710="nio",0,IF(L1710&gt;0,L1710*I1710/P1710,0))*VLOOKUP(B1710,'2-Kosten per locatie'!$A$14:$C$31,3,FALSE)</f>
        <v>0</v>
      </c>
      <c r="O1710" s="247">
        <f>IF(M1710&gt;0,M1710*I1710/Q1710,0)*VLOOKUP(B1710,'2-Kosten per locatie'!$A$14:$C$31,3,FALSE)</f>
        <v>0</v>
      </c>
      <c r="P1710" s="334">
        <f>IF(L1710="nio",0,IF(L1710&gt;0,VLOOKUP(F1710,'3-Productie normen'!A:O,VLOOKUP(L1710,'3-Productie normen'!$B$38:$C$48,2,FALSE),FALSE)))</f>
        <v>0</v>
      </c>
      <c r="Q1710" s="334">
        <f t="shared" si="84"/>
        <v>0</v>
      </c>
      <c r="R1710" s="335" t="str">
        <f>VLOOKUP(F1710,'3-Productie normen'!A:P,16,FALSE)</f>
        <v>nvt</v>
      </c>
      <c r="S1710" s="335"/>
      <c r="U1710" s="336">
        <f t="shared" si="85"/>
        <v>0</v>
      </c>
    </row>
    <row r="1711" spans="1:21" ht="14.1" customHeight="1">
      <c r="A1711" s="75">
        <v>1711</v>
      </c>
      <c r="B1711" s="72" t="s">
        <v>48</v>
      </c>
      <c r="C1711" s="539" t="s">
        <v>1155</v>
      </c>
      <c r="D1711" s="415" t="s">
        <v>2199</v>
      </c>
      <c r="E1711" s="72" t="s">
        <v>592</v>
      </c>
      <c r="F1711" s="300" t="s">
        <v>111</v>
      </c>
      <c r="G1711" s="72" t="s">
        <v>237</v>
      </c>
      <c r="H1711" s="482" t="s">
        <v>238</v>
      </c>
      <c r="I1711" s="537">
        <v>79.930000000000007</v>
      </c>
      <c r="J1711" s="526"/>
      <c r="K1711" s="333">
        <f t="shared" si="83"/>
        <v>0</v>
      </c>
      <c r="L1711" s="534" t="s">
        <v>148</v>
      </c>
      <c r="M1711" s="534"/>
      <c r="N1711" s="247">
        <f>IF(L1711="nio",0,IF(L1711&gt;0,L1711*I1711/P1711,0))*VLOOKUP(B1711,'2-Kosten per locatie'!$A$14:$C$31,3,FALSE)</f>
        <v>0</v>
      </c>
      <c r="O1711" s="247">
        <f>IF(M1711&gt;0,M1711*I1711/Q1711,0)*VLOOKUP(B1711,'2-Kosten per locatie'!$A$14:$C$31,3,FALSE)</f>
        <v>0</v>
      </c>
      <c r="P1711" s="334">
        <f>IF(L1711="nio",0,IF(L1711&gt;0,VLOOKUP(F1711,'3-Productie normen'!A:O,VLOOKUP(L1711,'3-Productie normen'!$B$38:$C$48,2,FALSE),FALSE)))</f>
        <v>0</v>
      </c>
      <c r="Q1711" s="334">
        <f t="shared" si="84"/>
        <v>0</v>
      </c>
      <c r="R1711" s="335" t="str">
        <f>VLOOKUP(F1711,'3-Productie normen'!A:P,16,FALSE)</f>
        <v>nvt</v>
      </c>
      <c r="S1711" s="335"/>
      <c r="U1711" s="336">
        <f t="shared" si="85"/>
        <v>0</v>
      </c>
    </row>
    <row r="1712" spans="1:21" ht="14.1" customHeight="1">
      <c r="A1712" s="75">
        <v>1712</v>
      </c>
      <c r="B1712" s="72" t="s">
        <v>48</v>
      </c>
      <c r="C1712" s="539" t="s">
        <v>1155</v>
      </c>
      <c r="D1712" s="415" t="s">
        <v>2200</v>
      </c>
      <c r="E1712" s="72" t="s">
        <v>887</v>
      </c>
      <c r="F1712" s="300" t="s">
        <v>111</v>
      </c>
      <c r="G1712" s="72" t="s">
        <v>237</v>
      </c>
      <c r="H1712" s="482" t="s">
        <v>238</v>
      </c>
      <c r="I1712" s="537">
        <v>7.04</v>
      </c>
      <c r="J1712" s="526"/>
      <c r="K1712" s="333">
        <f t="shared" si="83"/>
        <v>0</v>
      </c>
      <c r="L1712" s="534" t="s">
        <v>148</v>
      </c>
      <c r="M1712" s="534"/>
      <c r="N1712" s="247">
        <f>IF(L1712="nio",0,IF(L1712&gt;0,L1712*I1712/P1712,0))*VLOOKUP(B1712,'2-Kosten per locatie'!$A$14:$C$31,3,FALSE)</f>
        <v>0</v>
      </c>
      <c r="O1712" s="247">
        <f>IF(M1712&gt;0,M1712*I1712/Q1712,0)*VLOOKUP(B1712,'2-Kosten per locatie'!$A$14:$C$31,3,FALSE)</f>
        <v>0</v>
      </c>
      <c r="P1712" s="334">
        <f>IF(L1712="nio",0,IF(L1712&gt;0,VLOOKUP(F1712,'3-Productie normen'!A:O,VLOOKUP(L1712,'3-Productie normen'!$B$38:$C$48,2,FALSE),FALSE)))</f>
        <v>0</v>
      </c>
      <c r="Q1712" s="334">
        <f t="shared" si="84"/>
        <v>0</v>
      </c>
      <c r="R1712" s="335" t="str">
        <f>VLOOKUP(F1712,'3-Productie normen'!A:P,16,FALSE)</f>
        <v>nvt</v>
      </c>
      <c r="S1712" s="335"/>
      <c r="U1712" s="336">
        <f t="shared" si="85"/>
        <v>0</v>
      </c>
    </row>
    <row r="1713" spans="1:21" ht="14.1" customHeight="1">
      <c r="A1713" s="75">
        <v>1713</v>
      </c>
      <c r="B1713" s="72" t="s">
        <v>48</v>
      </c>
      <c r="C1713" s="539" t="s">
        <v>1155</v>
      </c>
      <c r="D1713" s="415" t="s">
        <v>2201</v>
      </c>
      <c r="E1713" s="72" t="s">
        <v>887</v>
      </c>
      <c r="F1713" s="300" t="s">
        <v>111</v>
      </c>
      <c r="G1713" s="72" t="s">
        <v>237</v>
      </c>
      <c r="H1713" s="482" t="s">
        <v>238</v>
      </c>
      <c r="I1713" s="537">
        <v>8.07</v>
      </c>
      <c r="J1713" s="526"/>
      <c r="K1713" s="333">
        <f t="shared" si="83"/>
        <v>0</v>
      </c>
      <c r="L1713" s="534" t="s">
        <v>148</v>
      </c>
      <c r="M1713" s="534"/>
      <c r="N1713" s="247">
        <f>IF(L1713="nio",0,IF(L1713&gt;0,L1713*I1713/P1713,0))*VLOOKUP(B1713,'2-Kosten per locatie'!$A$14:$C$31,3,FALSE)</f>
        <v>0</v>
      </c>
      <c r="O1713" s="247">
        <f>IF(M1713&gt;0,M1713*I1713/Q1713,0)*VLOOKUP(B1713,'2-Kosten per locatie'!$A$14:$C$31,3,FALSE)</f>
        <v>0</v>
      </c>
      <c r="P1713" s="334">
        <f>IF(L1713="nio",0,IF(L1713&gt;0,VLOOKUP(F1713,'3-Productie normen'!A:O,VLOOKUP(L1713,'3-Productie normen'!$B$38:$C$48,2,FALSE),FALSE)))</f>
        <v>0</v>
      </c>
      <c r="Q1713" s="334">
        <f t="shared" si="84"/>
        <v>0</v>
      </c>
      <c r="R1713" s="335" t="str">
        <f>VLOOKUP(F1713,'3-Productie normen'!A:P,16,FALSE)</f>
        <v>nvt</v>
      </c>
      <c r="S1713" s="335"/>
      <c r="U1713" s="336">
        <f t="shared" si="85"/>
        <v>0</v>
      </c>
    </row>
    <row r="1714" spans="1:21" ht="14.1" customHeight="1">
      <c r="A1714" s="75">
        <v>1714</v>
      </c>
      <c r="B1714" s="72" t="s">
        <v>48</v>
      </c>
      <c r="C1714" s="539" t="s">
        <v>1155</v>
      </c>
      <c r="D1714" s="415" t="s">
        <v>2202</v>
      </c>
      <c r="E1714" s="72" t="s">
        <v>592</v>
      </c>
      <c r="F1714" s="300" t="s">
        <v>111</v>
      </c>
      <c r="G1714" s="72" t="s">
        <v>237</v>
      </c>
      <c r="H1714" s="482" t="s">
        <v>238</v>
      </c>
      <c r="I1714" s="537">
        <v>54.65</v>
      </c>
      <c r="J1714" s="526"/>
      <c r="K1714" s="333">
        <f t="shared" si="83"/>
        <v>0</v>
      </c>
      <c r="L1714" s="534" t="s">
        <v>148</v>
      </c>
      <c r="M1714" s="534"/>
      <c r="N1714" s="247">
        <f>IF(L1714="nio",0,IF(L1714&gt;0,L1714*I1714/P1714,0))*VLOOKUP(B1714,'2-Kosten per locatie'!$A$14:$C$31,3,FALSE)</f>
        <v>0</v>
      </c>
      <c r="O1714" s="247">
        <f>IF(M1714&gt;0,M1714*I1714/Q1714,0)*VLOOKUP(B1714,'2-Kosten per locatie'!$A$14:$C$31,3,FALSE)</f>
        <v>0</v>
      </c>
      <c r="P1714" s="334">
        <f>IF(L1714="nio",0,IF(L1714&gt;0,VLOOKUP(F1714,'3-Productie normen'!A:O,VLOOKUP(L1714,'3-Productie normen'!$B$38:$C$48,2,FALSE),FALSE)))</f>
        <v>0</v>
      </c>
      <c r="Q1714" s="334">
        <f t="shared" si="84"/>
        <v>0</v>
      </c>
      <c r="R1714" s="335" t="str">
        <f>VLOOKUP(F1714,'3-Productie normen'!A:P,16,FALSE)</f>
        <v>nvt</v>
      </c>
      <c r="S1714" s="335"/>
      <c r="U1714" s="336">
        <f t="shared" si="85"/>
        <v>0</v>
      </c>
    </row>
    <row r="1715" spans="1:21" ht="14.1" customHeight="1">
      <c r="A1715" s="75">
        <v>1715</v>
      </c>
      <c r="B1715" s="72" t="s">
        <v>48</v>
      </c>
      <c r="C1715" s="539" t="s">
        <v>1155</v>
      </c>
      <c r="D1715" s="415" t="s">
        <v>2203</v>
      </c>
      <c r="E1715" s="72" t="s">
        <v>592</v>
      </c>
      <c r="F1715" s="300" t="s">
        <v>111</v>
      </c>
      <c r="G1715" s="72" t="s">
        <v>237</v>
      </c>
      <c r="H1715" s="482" t="s">
        <v>238</v>
      </c>
      <c r="I1715" s="537">
        <v>54.65</v>
      </c>
      <c r="J1715" s="526"/>
      <c r="K1715" s="333">
        <f t="shared" si="83"/>
        <v>0</v>
      </c>
      <c r="L1715" s="534" t="s">
        <v>148</v>
      </c>
      <c r="M1715" s="534"/>
      <c r="N1715" s="247">
        <f>IF(L1715="nio",0,IF(L1715&gt;0,L1715*I1715/P1715,0))*VLOOKUP(B1715,'2-Kosten per locatie'!$A$14:$C$31,3,FALSE)</f>
        <v>0</v>
      </c>
      <c r="O1715" s="247">
        <f>IF(M1715&gt;0,M1715*I1715/Q1715,0)*VLOOKUP(B1715,'2-Kosten per locatie'!$A$14:$C$31,3,FALSE)</f>
        <v>0</v>
      </c>
      <c r="P1715" s="334">
        <f>IF(L1715="nio",0,IF(L1715&gt;0,VLOOKUP(F1715,'3-Productie normen'!A:O,VLOOKUP(L1715,'3-Productie normen'!$B$38:$C$48,2,FALSE),FALSE)))</f>
        <v>0</v>
      </c>
      <c r="Q1715" s="334">
        <f t="shared" si="84"/>
        <v>0</v>
      </c>
      <c r="R1715" s="335" t="str">
        <f>VLOOKUP(F1715,'3-Productie normen'!A:P,16,FALSE)</f>
        <v>nvt</v>
      </c>
      <c r="S1715" s="335"/>
      <c r="U1715" s="336">
        <f t="shared" si="85"/>
        <v>0</v>
      </c>
    </row>
    <row r="1716" spans="1:21" ht="14.1" customHeight="1">
      <c r="A1716" s="75">
        <v>1716</v>
      </c>
      <c r="B1716" s="72" t="s">
        <v>48</v>
      </c>
      <c r="C1716" s="539" t="s">
        <v>1155</v>
      </c>
      <c r="D1716" s="415" t="s">
        <v>2204</v>
      </c>
      <c r="E1716" s="72" t="s">
        <v>887</v>
      </c>
      <c r="F1716" s="300" t="s">
        <v>111</v>
      </c>
      <c r="G1716" s="72" t="s">
        <v>237</v>
      </c>
      <c r="H1716" s="482" t="s">
        <v>238</v>
      </c>
      <c r="I1716" s="537">
        <v>8.07</v>
      </c>
      <c r="J1716" s="526"/>
      <c r="K1716" s="333">
        <f t="shared" si="83"/>
        <v>0</v>
      </c>
      <c r="L1716" s="534" t="s">
        <v>148</v>
      </c>
      <c r="M1716" s="534"/>
      <c r="N1716" s="247">
        <f>IF(L1716="nio",0,IF(L1716&gt;0,L1716*I1716/P1716,0))*VLOOKUP(B1716,'2-Kosten per locatie'!$A$14:$C$31,3,FALSE)</f>
        <v>0</v>
      </c>
      <c r="O1716" s="247">
        <f>IF(M1716&gt;0,M1716*I1716/Q1716,0)*VLOOKUP(B1716,'2-Kosten per locatie'!$A$14:$C$31,3,FALSE)</f>
        <v>0</v>
      </c>
      <c r="P1716" s="334">
        <f>IF(L1716="nio",0,IF(L1716&gt;0,VLOOKUP(F1716,'3-Productie normen'!A:O,VLOOKUP(L1716,'3-Productie normen'!$B$38:$C$48,2,FALSE),FALSE)))</f>
        <v>0</v>
      </c>
      <c r="Q1716" s="334">
        <f t="shared" si="84"/>
        <v>0</v>
      </c>
      <c r="R1716" s="335" t="str">
        <f>VLOOKUP(F1716,'3-Productie normen'!A:P,16,FALSE)</f>
        <v>nvt</v>
      </c>
      <c r="S1716" s="335"/>
      <c r="U1716" s="336">
        <f t="shared" si="85"/>
        <v>0</v>
      </c>
    </row>
    <row r="1717" spans="1:21" ht="14.1" customHeight="1">
      <c r="A1717" s="75">
        <v>1717</v>
      </c>
      <c r="B1717" s="72" t="s">
        <v>48</v>
      </c>
      <c r="C1717" s="539" t="s">
        <v>1155</v>
      </c>
      <c r="D1717" s="415" t="s">
        <v>2205</v>
      </c>
      <c r="E1717" s="72" t="s">
        <v>887</v>
      </c>
      <c r="F1717" s="300" t="s">
        <v>111</v>
      </c>
      <c r="G1717" s="72" t="s">
        <v>237</v>
      </c>
      <c r="H1717" s="482" t="s">
        <v>238</v>
      </c>
      <c r="I1717" s="537">
        <v>8.83</v>
      </c>
      <c r="J1717" s="526"/>
      <c r="K1717" s="333">
        <f t="shared" si="83"/>
        <v>0</v>
      </c>
      <c r="L1717" s="534" t="s">
        <v>148</v>
      </c>
      <c r="M1717" s="534"/>
      <c r="N1717" s="247">
        <f>IF(L1717="nio",0,IF(L1717&gt;0,L1717*I1717/P1717,0))*VLOOKUP(B1717,'2-Kosten per locatie'!$A$14:$C$31,3,FALSE)</f>
        <v>0</v>
      </c>
      <c r="O1717" s="247">
        <f>IF(M1717&gt;0,M1717*I1717/Q1717,0)*VLOOKUP(B1717,'2-Kosten per locatie'!$A$14:$C$31,3,FALSE)</f>
        <v>0</v>
      </c>
      <c r="P1717" s="334">
        <f>IF(L1717="nio",0,IF(L1717&gt;0,VLOOKUP(F1717,'3-Productie normen'!A:O,VLOOKUP(L1717,'3-Productie normen'!$B$38:$C$48,2,FALSE),FALSE)))</f>
        <v>0</v>
      </c>
      <c r="Q1717" s="334">
        <f t="shared" si="84"/>
        <v>0</v>
      </c>
      <c r="R1717" s="335" t="str">
        <f>VLOOKUP(F1717,'3-Productie normen'!A:P,16,FALSE)</f>
        <v>nvt</v>
      </c>
      <c r="S1717" s="335"/>
      <c r="U1717" s="336">
        <f t="shared" si="85"/>
        <v>0</v>
      </c>
    </row>
    <row r="1718" spans="1:21" ht="14.1" customHeight="1">
      <c r="A1718" s="75">
        <v>1718</v>
      </c>
      <c r="B1718" s="72" t="s">
        <v>48</v>
      </c>
      <c r="C1718" s="539" t="s">
        <v>1155</v>
      </c>
      <c r="D1718" s="415" t="s">
        <v>2206</v>
      </c>
      <c r="E1718" s="72" t="s">
        <v>592</v>
      </c>
      <c r="F1718" s="300" t="s">
        <v>111</v>
      </c>
      <c r="G1718" s="72" t="s">
        <v>237</v>
      </c>
      <c r="H1718" s="482" t="s">
        <v>238</v>
      </c>
      <c r="I1718" s="537">
        <v>52.73</v>
      </c>
      <c r="J1718" s="526"/>
      <c r="K1718" s="333">
        <f t="shared" si="83"/>
        <v>0</v>
      </c>
      <c r="L1718" s="534" t="s">
        <v>148</v>
      </c>
      <c r="M1718" s="534"/>
      <c r="N1718" s="247">
        <f>IF(L1718="nio",0,IF(L1718&gt;0,L1718*I1718/P1718,0))*VLOOKUP(B1718,'2-Kosten per locatie'!$A$14:$C$31,3,FALSE)</f>
        <v>0</v>
      </c>
      <c r="O1718" s="247">
        <f>IF(M1718&gt;0,M1718*I1718/Q1718,0)*VLOOKUP(B1718,'2-Kosten per locatie'!$A$14:$C$31,3,FALSE)</f>
        <v>0</v>
      </c>
      <c r="P1718" s="334">
        <f>IF(L1718="nio",0,IF(L1718&gt;0,VLOOKUP(F1718,'3-Productie normen'!A:O,VLOOKUP(L1718,'3-Productie normen'!$B$38:$C$48,2,FALSE),FALSE)))</f>
        <v>0</v>
      </c>
      <c r="Q1718" s="334">
        <f t="shared" si="84"/>
        <v>0</v>
      </c>
      <c r="R1718" s="335" t="str">
        <f>VLOOKUP(F1718,'3-Productie normen'!A:P,16,FALSE)</f>
        <v>nvt</v>
      </c>
      <c r="S1718" s="335"/>
      <c r="U1718" s="336">
        <f t="shared" si="85"/>
        <v>0</v>
      </c>
    </row>
    <row r="1719" spans="1:21" ht="14.1" customHeight="1">
      <c r="A1719" s="75">
        <v>1719</v>
      </c>
      <c r="B1719" s="72" t="s">
        <v>48</v>
      </c>
      <c r="C1719" s="539" t="s">
        <v>1155</v>
      </c>
      <c r="D1719" s="415" t="s">
        <v>2207</v>
      </c>
      <c r="E1719" s="72" t="s">
        <v>887</v>
      </c>
      <c r="F1719" s="300" t="s">
        <v>111</v>
      </c>
      <c r="G1719" s="72" t="s">
        <v>237</v>
      </c>
      <c r="H1719" s="482" t="s">
        <v>238</v>
      </c>
      <c r="I1719" s="537">
        <v>8.06</v>
      </c>
      <c r="J1719" s="526"/>
      <c r="K1719" s="333">
        <f t="shared" si="83"/>
        <v>0</v>
      </c>
      <c r="L1719" s="534" t="s">
        <v>148</v>
      </c>
      <c r="M1719" s="534"/>
      <c r="N1719" s="247">
        <f>IF(L1719="nio",0,IF(L1719&gt;0,L1719*I1719/P1719,0))*VLOOKUP(B1719,'2-Kosten per locatie'!$A$14:$C$31,3,FALSE)</f>
        <v>0</v>
      </c>
      <c r="O1719" s="247">
        <f>IF(M1719&gt;0,M1719*I1719/Q1719,0)*VLOOKUP(B1719,'2-Kosten per locatie'!$A$14:$C$31,3,FALSE)</f>
        <v>0</v>
      </c>
      <c r="P1719" s="334">
        <f>IF(L1719="nio",0,IF(L1719&gt;0,VLOOKUP(F1719,'3-Productie normen'!A:O,VLOOKUP(L1719,'3-Productie normen'!$B$38:$C$48,2,FALSE),FALSE)))</f>
        <v>0</v>
      </c>
      <c r="Q1719" s="334">
        <f t="shared" si="84"/>
        <v>0</v>
      </c>
      <c r="R1719" s="335" t="str">
        <f>VLOOKUP(F1719,'3-Productie normen'!A:P,16,FALSE)</f>
        <v>nvt</v>
      </c>
      <c r="S1719" s="335"/>
      <c r="U1719" s="336">
        <f t="shared" si="85"/>
        <v>0</v>
      </c>
    </row>
    <row r="1720" spans="1:21" ht="14.1" customHeight="1">
      <c r="A1720" s="75">
        <v>1720</v>
      </c>
      <c r="B1720" s="72" t="s">
        <v>48</v>
      </c>
      <c r="C1720" s="539" t="s">
        <v>1155</v>
      </c>
      <c r="D1720" s="415" t="s">
        <v>2208</v>
      </c>
      <c r="E1720" s="72" t="s">
        <v>887</v>
      </c>
      <c r="F1720" s="300" t="s">
        <v>111</v>
      </c>
      <c r="G1720" s="72" t="s">
        <v>237</v>
      </c>
      <c r="H1720" s="482" t="s">
        <v>238</v>
      </c>
      <c r="I1720" s="537">
        <v>8.83</v>
      </c>
      <c r="J1720" s="526"/>
      <c r="K1720" s="333">
        <f t="shared" si="83"/>
        <v>0</v>
      </c>
      <c r="L1720" s="534" t="s">
        <v>148</v>
      </c>
      <c r="M1720" s="534"/>
      <c r="N1720" s="247">
        <f>IF(L1720="nio",0,IF(L1720&gt;0,L1720*I1720/P1720,0))*VLOOKUP(B1720,'2-Kosten per locatie'!$A$14:$C$31,3,FALSE)</f>
        <v>0</v>
      </c>
      <c r="O1720" s="247">
        <f>IF(M1720&gt;0,M1720*I1720/Q1720,0)*VLOOKUP(B1720,'2-Kosten per locatie'!$A$14:$C$31,3,FALSE)</f>
        <v>0</v>
      </c>
      <c r="P1720" s="334">
        <f>IF(L1720="nio",0,IF(L1720&gt;0,VLOOKUP(F1720,'3-Productie normen'!A:O,VLOOKUP(L1720,'3-Productie normen'!$B$38:$C$48,2,FALSE),FALSE)))</f>
        <v>0</v>
      </c>
      <c r="Q1720" s="334">
        <f t="shared" si="84"/>
        <v>0</v>
      </c>
      <c r="R1720" s="335" t="str">
        <f>VLOOKUP(F1720,'3-Productie normen'!A:P,16,FALSE)</f>
        <v>nvt</v>
      </c>
      <c r="S1720" s="335"/>
      <c r="U1720" s="336">
        <f t="shared" si="85"/>
        <v>0</v>
      </c>
    </row>
    <row r="1721" spans="1:21" ht="14.1" customHeight="1">
      <c r="A1721" s="75">
        <v>1721</v>
      </c>
      <c r="B1721" s="72" t="s">
        <v>48</v>
      </c>
      <c r="C1721" s="539" t="s">
        <v>1155</v>
      </c>
      <c r="D1721" s="415" t="s">
        <v>2209</v>
      </c>
      <c r="E1721" s="72" t="s">
        <v>592</v>
      </c>
      <c r="F1721" s="300" t="s">
        <v>111</v>
      </c>
      <c r="G1721" s="72" t="s">
        <v>237</v>
      </c>
      <c r="H1721" s="482" t="s">
        <v>238</v>
      </c>
      <c r="I1721" s="537">
        <v>51.98</v>
      </c>
      <c r="J1721" s="526"/>
      <c r="K1721" s="333">
        <f t="shared" si="83"/>
        <v>0</v>
      </c>
      <c r="L1721" s="534" t="s">
        <v>148</v>
      </c>
      <c r="M1721" s="534"/>
      <c r="N1721" s="247">
        <f>IF(L1721="nio",0,IF(L1721&gt;0,L1721*I1721/P1721,0))*VLOOKUP(B1721,'2-Kosten per locatie'!$A$14:$C$31,3,FALSE)</f>
        <v>0</v>
      </c>
      <c r="O1721" s="247">
        <f>IF(M1721&gt;0,M1721*I1721/Q1721,0)*VLOOKUP(B1721,'2-Kosten per locatie'!$A$14:$C$31,3,FALSE)</f>
        <v>0</v>
      </c>
      <c r="P1721" s="334">
        <f>IF(L1721="nio",0,IF(L1721&gt;0,VLOOKUP(F1721,'3-Productie normen'!A:O,VLOOKUP(L1721,'3-Productie normen'!$B$38:$C$48,2,FALSE),FALSE)))</f>
        <v>0</v>
      </c>
      <c r="Q1721" s="334">
        <f t="shared" si="84"/>
        <v>0</v>
      </c>
      <c r="R1721" s="335" t="str">
        <f>VLOOKUP(F1721,'3-Productie normen'!A:P,16,FALSE)</f>
        <v>nvt</v>
      </c>
      <c r="S1721" s="335"/>
      <c r="U1721" s="336">
        <f t="shared" si="85"/>
        <v>0</v>
      </c>
    </row>
    <row r="1722" spans="1:21" ht="14.1" customHeight="1">
      <c r="A1722" s="75">
        <v>1722</v>
      </c>
      <c r="B1722" s="72" t="s">
        <v>48</v>
      </c>
      <c r="C1722" s="539" t="s">
        <v>1155</v>
      </c>
      <c r="D1722" s="415"/>
      <c r="E1722" s="72" t="s">
        <v>2210</v>
      </c>
      <c r="F1722" s="300" t="s">
        <v>111</v>
      </c>
      <c r="G1722" s="72" t="s">
        <v>468</v>
      </c>
      <c r="H1722" s="482" t="s">
        <v>197</v>
      </c>
      <c r="I1722" s="537">
        <v>6.24</v>
      </c>
      <c r="J1722" s="526"/>
      <c r="K1722" s="333">
        <f t="shared" si="83"/>
        <v>0</v>
      </c>
      <c r="L1722" s="534" t="s">
        <v>148</v>
      </c>
      <c r="M1722" s="534"/>
      <c r="N1722" s="247">
        <f>IF(L1722="nio",0,IF(L1722&gt;0,L1722*I1722/P1722,0))*VLOOKUP(B1722,'2-Kosten per locatie'!$A$14:$C$31,3,FALSE)</f>
        <v>0</v>
      </c>
      <c r="O1722" s="247">
        <f>IF(M1722&gt;0,M1722*I1722/Q1722,0)*VLOOKUP(B1722,'2-Kosten per locatie'!$A$14:$C$31,3,FALSE)</f>
        <v>0</v>
      </c>
      <c r="P1722" s="334">
        <f>IF(L1722="nio",0,IF(L1722&gt;0,VLOOKUP(F1722,'3-Productie normen'!A:O,VLOOKUP(L1722,'3-Productie normen'!$B$38:$C$48,2,FALSE),FALSE)))</f>
        <v>0</v>
      </c>
      <c r="Q1722" s="334">
        <f t="shared" si="84"/>
        <v>0</v>
      </c>
      <c r="R1722" s="335" t="str">
        <f>VLOOKUP(F1722,'3-Productie normen'!A:P,16,FALSE)</f>
        <v>nvt</v>
      </c>
      <c r="S1722" s="335"/>
      <c r="U1722" s="336">
        <f t="shared" si="85"/>
        <v>0</v>
      </c>
    </row>
    <row r="1723" spans="1:21" ht="14.1" customHeight="1">
      <c r="A1723" s="75">
        <v>1723</v>
      </c>
      <c r="B1723" s="72" t="s">
        <v>48</v>
      </c>
      <c r="C1723" s="539" t="s">
        <v>1155</v>
      </c>
      <c r="D1723" s="415"/>
      <c r="E1723" s="72" t="s">
        <v>614</v>
      </c>
      <c r="F1723" s="300" t="s">
        <v>111</v>
      </c>
      <c r="G1723" s="72" t="s">
        <v>468</v>
      </c>
      <c r="H1723" s="482" t="s">
        <v>197</v>
      </c>
      <c r="I1723" s="537">
        <v>2.66</v>
      </c>
      <c r="J1723" s="526"/>
      <c r="K1723" s="333">
        <f t="shared" si="83"/>
        <v>0</v>
      </c>
      <c r="L1723" s="534" t="s">
        <v>148</v>
      </c>
      <c r="M1723" s="534"/>
      <c r="N1723" s="247">
        <f>IF(L1723="nio",0,IF(L1723&gt;0,L1723*I1723/P1723,0))*VLOOKUP(B1723,'2-Kosten per locatie'!$A$14:$C$31,3,FALSE)</f>
        <v>0</v>
      </c>
      <c r="O1723" s="247">
        <f>IF(M1723&gt;0,M1723*I1723/Q1723,0)*VLOOKUP(B1723,'2-Kosten per locatie'!$A$14:$C$31,3,FALSE)</f>
        <v>0</v>
      </c>
      <c r="P1723" s="334">
        <f>IF(L1723="nio",0,IF(L1723&gt;0,VLOOKUP(F1723,'3-Productie normen'!A:O,VLOOKUP(L1723,'3-Productie normen'!$B$38:$C$48,2,FALSE),FALSE)))</f>
        <v>0</v>
      </c>
      <c r="Q1723" s="334">
        <f t="shared" si="84"/>
        <v>0</v>
      </c>
      <c r="R1723" s="335" t="str">
        <f>VLOOKUP(F1723,'3-Productie normen'!A:P,16,FALSE)</f>
        <v>nvt</v>
      </c>
      <c r="S1723" s="335"/>
      <c r="U1723" s="336">
        <f t="shared" si="85"/>
        <v>0</v>
      </c>
    </row>
    <row r="1724" spans="1:21" ht="14.1" customHeight="1">
      <c r="A1724" s="75">
        <v>1724</v>
      </c>
      <c r="B1724" s="72" t="s">
        <v>48</v>
      </c>
      <c r="C1724" s="539" t="s">
        <v>1155</v>
      </c>
      <c r="D1724" s="415"/>
      <c r="E1724" s="72" t="s">
        <v>857</v>
      </c>
      <c r="F1724" s="300" t="s">
        <v>111</v>
      </c>
      <c r="G1724" s="72" t="s">
        <v>468</v>
      </c>
      <c r="H1724" s="482" t="s">
        <v>197</v>
      </c>
      <c r="I1724" s="537">
        <v>2.21</v>
      </c>
      <c r="J1724" s="526"/>
      <c r="K1724" s="333">
        <f t="shared" si="83"/>
        <v>0</v>
      </c>
      <c r="L1724" s="534" t="s">
        <v>148</v>
      </c>
      <c r="M1724" s="534"/>
      <c r="N1724" s="247">
        <f>IF(L1724="nio",0,IF(L1724&gt;0,L1724*I1724/P1724,0))*VLOOKUP(B1724,'2-Kosten per locatie'!$A$14:$C$31,3,FALSE)</f>
        <v>0</v>
      </c>
      <c r="O1724" s="247">
        <f>IF(M1724&gt;0,M1724*I1724/Q1724,0)*VLOOKUP(B1724,'2-Kosten per locatie'!$A$14:$C$31,3,FALSE)</f>
        <v>0</v>
      </c>
      <c r="P1724" s="334">
        <f>IF(L1724="nio",0,IF(L1724&gt;0,VLOOKUP(F1724,'3-Productie normen'!A:O,VLOOKUP(L1724,'3-Productie normen'!$B$38:$C$48,2,FALSE),FALSE)))</f>
        <v>0</v>
      </c>
      <c r="Q1724" s="334">
        <f t="shared" si="84"/>
        <v>0</v>
      </c>
      <c r="R1724" s="335" t="str">
        <f>VLOOKUP(F1724,'3-Productie normen'!A:P,16,FALSE)</f>
        <v>nvt</v>
      </c>
      <c r="S1724" s="335"/>
      <c r="U1724" s="336">
        <f t="shared" si="85"/>
        <v>0</v>
      </c>
    </row>
    <row r="1725" spans="1:21" ht="14.1" customHeight="1">
      <c r="A1725" s="75">
        <v>1725</v>
      </c>
      <c r="B1725" s="72" t="s">
        <v>48</v>
      </c>
      <c r="C1725" s="539" t="s">
        <v>1155</v>
      </c>
      <c r="D1725" s="415"/>
      <c r="E1725" s="72" t="s">
        <v>1967</v>
      </c>
      <c r="F1725" s="300" t="s">
        <v>111</v>
      </c>
      <c r="G1725" s="72" t="s">
        <v>468</v>
      </c>
      <c r="H1725" s="482" t="s">
        <v>197</v>
      </c>
      <c r="I1725" s="537">
        <v>2.21</v>
      </c>
      <c r="J1725" s="526"/>
      <c r="K1725" s="333">
        <f t="shared" si="83"/>
        <v>0</v>
      </c>
      <c r="L1725" s="534" t="s">
        <v>148</v>
      </c>
      <c r="M1725" s="534"/>
      <c r="N1725" s="247">
        <f>IF(L1725="nio",0,IF(L1725&gt;0,L1725*I1725/P1725,0))*VLOOKUP(B1725,'2-Kosten per locatie'!$A$14:$C$31,3,FALSE)</f>
        <v>0</v>
      </c>
      <c r="O1725" s="247">
        <f>IF(M1725&gt;0,M1725*I1725/Q1725,0)*VLOOKUP(B1725,'2-Kosten per locatie'!$A$14:$C$31,3,FALSE)</f>
        <v>0</v>
      </c>
      <c r="P1725" s="334">
        <f>IF(L1725="nio",0,IF(L1725&gt;0,VLOOKUP(F1725,'3-Productie normen'!A:O,VLOOKUP(L1725,'3-Productie normen'!$B$38:$C$48,2,FALSE),FALSE)))</f>
        <v>0</v>
      </c>
      <c r="Q1725" s="334">
        <f t="shared" si="84"/>
        <v>0</v>
      </c>
      <c r="R1725" s="335" t="str">
        <f>VLOOKUP(F1725,'3-Productie normen'!A:P,16,FALSE)</f>
        <v>nvt</v>
      </c>
      <c r="S1725" s="335"/>
      <c r="U1725" s="336">
        <f t="shared" si="85"/>
        <v>0</v>
      </c>
    </row>
    <row r="1726" spans="1:21" ht="14.1" customHeight="1">
      <c r="A1726" s="75">
        <v>1726</v>
      </c>
      <c r="B1726" s="72" t="s">
        <v>48</v>
      </c>
      <c r="C1726" s="539" t="s">
        <v>1155</v>
      </c>
      <c r="D1726" s="415"/>
      <c r="E1726" s="72" t="s">
        <v>614</v>
      </c>
      <c r="F1726" s="300" t="s">
        <v>111</v>
      </c>
      <c r="G1726" s="72" t="s">
        <v>468</v>
      </c>
      <c r="H1726" s="482" t="s">
        <v>197</v>
      </c>
      <c r="I1726" s="537">
        <v>2.44</v>
      </c>
      <c r="J1726" s="526"/>
      <c r="K1726" s="333">
        <f t="shared" si="83"/>
        <v>0</v>
      </c>
      <c r="L1726" s="534" t="s">
        <v>148</v>
      </c>
      <c r="M1726" s="534"/>
      <c r="N1726" s="247">
        <f>IF(L1726="nio",0,IF(L1726&gt;0,L1726*I1726/P1726,0))*VLOOKUP(B1726,'2-Kosten per locatie'!$A$14:$C$31,3,FALSE)</f>
        <v>0</v>
      </c>
      <c r="O1726" s="247">
        <f>IF(M1726&gt;0,M1726*I1726/Q1726,0)*VLOOKUP(B1726,'2-Kosten per locatie'!$A$14:$C$31,3,FALSE)</f>
        <v>0</v>
      </c>
      <c r="P1726" s="334">
        <f>IF(L1726="nio",0,IF(L1726&gt;0,VLOOKUP(F1726,'3-Productie normen'!A:O,VLOOKUP(L1726,'3-Productie normen'!$B$38:$C$48,2,FALSE),FALSE)))</f>
        <v>0</v>
      </c>
      <c r="Q1726" s="334">
        <f t="shared" si="84"/>
        <v>0</v>
      </c>
      <c r="R1726" s="335" t="str">
        <f>VLOOKUP(F1726,'3-Productie normen'!A:P,16,FALSE)</f>
        <v>nvt</v>
      </c>
      <c r="S1726" s="335"/>
      <c r="U1726" s="336">
        <f t="shared" si="85"/>
        <v>0</v>
      </c>
    </row>
    <row r="1727" spans="1:21" ht="14.1" customHeight="1">
      <c r="A1727" s="75">
        <v>1727</v>
      </c>
      <c r="B1727" s="72" t="s">
        <v>48</v>
      </c>
      <c r="C1727" s="539" t="s">
        <v>1155</v>
      </c>
      <c r="D1727" s="415"/>
      <c r="E1727" s="72" t="s">
        <v>857</v>
      </c>
      <c r="F1727" s="300" t="s">
        <v>111</v>
      </c>
      <c r="G1727" s="72" t="s">
        <v>468</v>
      </c>
      <c r="H1727" s="482" t="s">
        <v>197</v>
      </c>
      <c r="I1727" s="537">
        <v>2.73</v>
      </c>
      <c r="J1727" s="526"/>
      <c r="K1727" s="333">
        <f t="shared" si="83"/>
        <v>0</v>
      </c>
      <c r="L1727" s="534" t="s">
        <v>148</v>
      </c>
      <c r="M1727" s="534"/>
      <c r="N1727" s="247">
        <f>IF(L1727="nio",0,IF(L1727&gt;0,L1727*I1727/P1727,0))*VLOOKUP(B1727,'2-Kosten per locatie'!$A$14:$C$31,3,FALSE)</f>
        <v>0</v>
      </c>
      <c r="O1727" s="247">
        <f>IF(M1727&gt;0,M1727*I1727/Q1727,0)*VLOOKUP(B1727,'2-Kosten per locatie'!$A$14:$C$31,3,FALSE)</f>
        <v>0</v>
      </c>
      <c r="P1727" s="334">
        <f>IF(L1727="nio",0,IF(L1727&gt;0,VLOOKUP(F1727,'3-Productie normen'!A:O,VLOOKUP(L1727,'3-Productie normen'!$B$38:$C$48,2,FALSE),FALSE)))</f>
        <v>0</v>
      </c>
      <c r="Q1727" s="334">
        <f t="shared" si="84"/>
        <v>0</v>
      </c>
      <c r="R1727" s="335" t="str">
        <f>VLOOKUP(F1727,'3-Productie normen'!A:P,16,FALSE)</f>
        <v>nvt</v>
      </c>
      <c r="S1727" s="335"/>
      <c r="U1727" s="336">
        <f t="shared" si="85"/>
        <v>0</v>
      </c>
    </row>
    <row r="1728" spans="1:21" ht="14.1" customHeight="1">
      <c r="A1728" s="75">
        <v>1728</v>
      </c>
      <c r="B1728" s="72" t="s">
        <v>48</v>
      </c>
      <c r="C1728" s="539" t="s">
        <v>1155</v>
      </c>
      <c r="D1728" s="415"/>
      <c r="E1728" s="72" t="s">
        <v>1967</v>
      </c>
      <c r="F1728" s="300" t="s">
        <v>111</v>
      </c>
      <c r="G1728" s="72" t="s">
        <v>468</v>
      </c>
      <c r="H1728" s="482" t="s">
        <v>197</v>
      </c>
      <c r="I1728" s="537">
        <v>2.8</v>
      </c>
      <c r="J1728" s="526"/>
      <c r="K1728" s="333">
        <f t="shared" si="83"/>
        <v>0</v>
      </c>
      <c r="L1728" s="534" t="s">
        <v>148</v>
      </c>
      <c r="M1728" s="534"/>
      <c r="N1728" s="247">
        <f>IF(L1728="nio",0,IF(L1728&gt;0,L1728*I1728/P1728,0))*VLOOKUP(B1728,'2-Kosten per locatie'!$A$14:$C$31,3,FALSE)</f>
        <v>0</v>
      </c>
      <c r="O1728" s="247">
        <f>IF(M1728&gt;0,M1728*I1728/Q1728,0)*VLOOKUP(B1728,'2-Kosten per locatie'!$A$14:$C$31,3,FALSE)</f>
        <v>0</v>
      </c>
      <c r="P1728" s="334">
        <f>IF(L1728="nio",0,IF(L1728&gt;0,VLOOKUP(F1728,'3-Productie normen'!A:O,VLOOKUP(L1728,'3-Productie normen'!$B$38:$C$48,2,FALSE),FALSE)))</f>
        <v>0</v>
      </c>
      <c r="Q1728" s="334">
        <f t="shared" si="84"/>
        <v>0</v>
      </c>
      <c r="R1728" s="335" t="str">
        <f>VLOOKUP(F1728,'3-Productie normen'!A:P,16,FALSE)</f>
        <v>nvt</v>
      </c>
      <c r="S1728" s="335"/>
      <c r="U1728" s="336">
        <f t="shared" si="85"/>
        <v>0</v>
      </c>
    </row>
    <row r="1729" spans="1:21" ht="14.1" customHeight="1">
      <c r="A1729" s="75">
        <v>1729</v>
      </c>
      <c r="B1729" s="72" t="s">
        <v>51</v>
      </c>
      <c r="C1729" s="539" t="s">
        <v>200</v>
      </c>
      <c r="D1729" s="415" t="s">
        <v>2211</v>
      </c>
      <c r="E1729" s="72" t="s">
        <v>633</v>
      </c>
      <c r="F1729" s="300" t="s">
        <v>97</v>
      </c>
      <c r="G1729" s="72" t="s">
        <v>2212</v>
      </c>
      <c r="H1729" s="482" t="s">
        <v>139</v>
      </c>
      <c r="I1729" s="537">
        <v>11.7</v>
      </c>
      <c r="J1729" s="526"/>
      <c r="K1729" s="333">
        <f t="shared" ref="K1729:K1792" si="86">SUM(L1729:M1729)</f>
        <v>200</v>
      </c>
      <c r="L1729" s="534">
        <v>200</v>
      </c>
      <c r="M1729" s="534"/>
      <c r="N1729" s="247" t="e">
        <f>IF(L1729="nio",0,IF(L1729&gt;0,L1729*I1729/P1729,0))*VLOOKUP(B1729,'2-Kosten per locatie'!$A$14:$C$31,3,FALSE)</f>
        <v>#DIV/0!</v>
      </c>
      <c r="O1729" s="247">
        <f>IF(M1729&gt;0,M1729*I1729/Q1729,0)*VLOOKUP(B1729,'2-Kosten per locatie'!$A$14:$C$31,3,FALSE)</f>
        <v>0</v>
      </c>
      <c r="P1729" s="334">
        <f>IF(L1729="nio",0,IF(L1729&gt;0,VLOOKUP(F1729,'3-Productie normen'!A:O,VLOOKUP(L1729,'3-Productie normen'!$B$38:$C$48,2,FALSE),FALSE)))</f>
        <v>0</v>
      </c>
      <c r="Q1729" s="334">
        <f t="shared" si="84"/>
        <v>0</v>
      </c>
      <c r="R1729" s="335" t="str">
        <f>VLOOKUP(F1729,'3-Productie normen'!A:P,16,FALSE)</f>
        <v>V</v>
      </c>
      <c r="S1729" s="335"/>
      <c r="U1729" s="336">
        <f t="shared" si="85"/>
        <v>2340</v>
      </c>
    </row>
    <row r="1730" spans="1:21" ht="14.1" customHeight="1">
      <c r="A1730" s="75">
        <v>1730</v>
      </c>
      <c r="B1730" s="72" t="s">
        <v>51</v>
      </c>
      <c r="C1730" s="539" t="s">
        <v>200</v>
      </c>
      <c r="D1730" s="415" t="s">
        <v>2213</v>
      </c>
      <c r="E1730" s="72" t="s">
        <v>1237</v>
      </c>
      <c r="F1730" s="300" t="s">
        <v>108</v>
      </c>
      <c r="G1730" s="72" t="s">
        <v>2214</v>
      </c>
      <c r="H1730" s="482" t="s">
        <v>197</v>
      </c>
      <c r="I1730" s="537">
        <v>12.57</v>
      </c>
      <c r="J1730" s="526"/>
      <c r="K1730" s="333">
        <f t="shared" si="86"/>
        <v>200</v>
      </c>
      <c r="L1730" s="534">
        <v>200</v>
      </c>
      <c r="M1730" s="534"/>
      <c r="N1730" s="247" t="e">
        <f>IF(L1730="nio",0,IF(L1730&gt;0,L1730*I1730/P1730,0))*VLOOKUP(B1730,'2-Kosten per locatie'!$A$14:$C$31,3,FALSE)</f>
        <v>#DIV/0!</v>
      </c>
      <c r="O1730" s="247">
        <f>IF(M1730&gt;0,M1730*I1730/Q1730,0)*VLOOKUP(B1730,'2-Kosten per locatie'!$A$14:$C$31,3,FALSE)</f>
        <v>0</v>
      </c>
      <c r="P1730" s="334">
        <f>IF(L1730="nio",0,IF(L1730&gt;0,VLOOKUP(F1730,'3-Productie normen'!A:O,VLOOKUP(L1730,'3-Productie normen'!$B$38:$C$48,2,FALSE),FALSE)))</f>
        <v>0</v>
      </c>
      <c r="Q1730" s="334">
        <f t="shared" si="84"/>
        <v>0</v>
      </c>
      <c r="R1730" s="335" t="str">
        <f>VLOOKUP(F1730,'3-Productie normen'!A:P,16,FALSE)</f>
        <v>V</v>
      </c>
      <c r="S1730" s="335"/>
      <c r="U1730" s="336">
        <f t="shared" si="85"/>
        <v>2514</v>
      </c>
    </row>
    <row r="1731" spans="1:21" ht="14.1" customHeight="1">
      <c r="A1731" s="75">
        <v>1731</v>
      </c>
      <c r="B1731" s="72" t="s">
        <v>51</v>
      </c>
      <c r="C1731" s="539" t="s">
        <v>200</v>
      </c>
      <c r="D1731" s="415" t="s">
        <v>2215</v>
      </c>
      <c r="E1731" s="72" t="s">
        <v>2083</v>
      </c>
      <c r="F1731" s="300" t="s">
        <v>102</v>
      </c>
      <c r="G1731" s="72" t="s">
        <v>2212</v>
      </c>
      <c r="H1731" s="482" t="s">
        <v>139</v>
      </c>
      <c r="I1731" s="537">
        <v>32.869999999999997</v>
      </c>
      <c r="J1731" s="526"/>
      <c r="K1731" s="333">
        <f t="shared" si="86"/>
        <v>40</v>
      </c>
      <c r="L1731" s="534">
        <v>40</v>
      </c>
      <c r="M1731" s="534"/>
      <c r="N1731" s="247" t="e">
        <f>IF(L1731="nio",0,IF(L1731&gt;0,L1731*I1731/P1731,0))*VLOOKUP(B1731,'2-Kosten per locatie'!$A$14:$C$31,3,FALSE)</f>
        <v>#DIV/0!</v>
      </c>
      <c r="O1731" s="247">
        <f>IF(M1731&gt;0,M1731*I1731/Q1731,0)*VLOOKUP(B1731,'2-Kosten per locatie'!$A$14:$C$31,3,FALSE)</f>
        <v>0</v>
      </c>
      <c r="P1731" s="334">
        <f>IF(L1731="nio",0,IF(L1731&gt;0,VLOOKUP(F1731,'3-Productie normen'!A:O,VLOOKUP(L1731,'3-Productie normen'!$B$38:$C$48,2,FALSE),FALSE)))</f>
        <v>0</v>
      </c>
      <c r="Q1731" s="334">
        <f t="shared" si="84"/>
        <v>0</v>
      </c>
      <c r="R1731" s="335" t="str">
        <f>VLOOKUP(F1731,'3-Productie normen'!A:P,16,FALSE)</f>
        <v>V</v>
      </c>
      <c r="S1731" s="335"/>
      <c r="U1731" s="336">
        <f t="shared" si="85"/>
        <v>1314.8</v>
      </c>
    </row>
    <row r="1732" spans="1:21" ht="14.1" customHeight="1">
      <c r="A1732" s="75">
        <v>1732</v>
      </c>
      <c r="B1732" s="72" t="s">
        <v>51</v>
      </c>
      <c r="C1732" s="539" t="s">
        <v>200</v>
      </c>
      <c r="D1732" s="415" t="s">
        <v>2216</v>
      </c>
      <c r="E1732" s="72" t="s">
        <v>633</v>
      </c>
      <c r="F1732" s="300" t="s">
        <v>97</v>
      </c>
      <c r="G1732" s="72" t="s">
        <v>2212</v>
      </c>
      <c r="H1732" s="482" t="s">
        <v>139</v>
      </c>
      <c r="I1732" s="537">
        <v>30.84</v>
      </c>
      <c r="J1732" s="526"/>
      <c r="K1732" s="333">
        <f t="shared" si="86"/>
        <v>200</v>
      </c>
      <c r="L1732" s="534">
        <v>200</v>
      </c>
      <c r="M1732" s="534"/>
      <c r="N1732" s="247" t="e">
        <f>IF(L1732="nio",0,IF(L1732&gt;0,L1732*I1732/P1732,0))*VLOOKUP(B1732,'2-Kosten per locatie'!$A$14:$C$31,3,FALSE)</f>
        <v>#DIV/0!</v>
      </c>
      <c r="O1732" s="247">
        <f>IF(M1732&gt;0,M1732*I1732/Q1732,0)*VLOOKUP(B1732,'2-Kosten per locatie'!$A$14:$C$31,3,FALSE)</f>
        <v>0</v>
      </c>
      <c r="P1732" s="334">
        <f>IF(L1732="nio",0,IF(L1732&gt;0,VLOOKUP(F1732,'3-Productie normen'!A:O,VLOOKUP(L1732,'3-Productie normen'!$B$38:$C$48,2,FALSE),FALSE)))</f>
        <v>0</v>
      </c>
      <c r="Q1732" s="334">
        <f t="shared" si="84"/>
        <v>0</v>
      </c>
      <c r="R1732" s="335" t="str">
        <f>VLOOKUP(F1732,'3-Productie normen'!A:P,16,FALSE)</f>
        <v>V</v>
      </c>
      <c r="S1732" s="335"/>
      <c r="U1732" s="336">
        <f t="shared" si="85"/>
        <v>6168</v>
      </c>
    </row>
    <row r="1733" spans="1:21" ht="14.1" customHeight="1">
      <c r="A1733" s="75">
        <v>1733</v>
      </c>
      <c r="B1733" s="72" t="s">
        <v>51</v>
      </c>
      <c r="C1733" s="539" t="s">
        <v>200</v>
      </c>
      <c r="D1733" s="415" t="s">
        <v>2217</v>
      </c>
      <c r="E1733" s="72" t="s">
        <v>2218</v>
      </c>
      <c r="F1733" s="300" t="s">
        <v>102</v>
      </c>
      <c r="G1733" s="72" t="s">
        <v>2212</v>
      </c>
      <c r="H1733" s="482" t="s">
        <v>139</v>
      </c>
      <c r="I1733" s="537">
        <v>9.06</v>
      </c>
      <c r="J1733" s="526"/>
      <c r="K1733" s="333">
        <f t="shared" si="86"/>
        <v>40</v>
      </c>
      <c r="L1733" s="534">
        <v>40</v>
      </c>
      <c r="M1733" s="534"/>
      <c r="N1733" s="247" t="e">
        <f>IF(L1733="nio",0,IF(L1733&gt;0,L1733*I1733/P1733,0))*VLOOKUP(B1733,'2-Kosten per locatie'!$A$14:$C$31,3,FALSE)</f>
        <v>#DIV/0!</v>
      </c>
      <c r="O1733" s="247">
        <f>IF(M1733&gt;0,M1733*I1733/Q1733,0)*VLOOKUP(B1733,'2-Kosten per locatie'!$A$14:$C$31,3,FALSE)</f>
        <v>0</v>
      </c>
      <c r="P1733" s="334">
        <f>IF(L1733="nio",0,IF(L1733&gt;0,VLOOKUP(F1733,'3-Productie normen'!A:O,VLOOKUP(L1733,'3-Productie normen'!$B$38:$C$48,2,FALSE),FALSE)))</f>
        <v>0</v>
      </c>
      <c r="Q1733" s="334">
        <f t="shared" si="84"/>
        <v>0</v>
      </c>
      <c r="R1733" s="335" t="str">
        <f>VLOOKUP(F1733,'3-Productie normen'!A:P,16,FALSE)</f>
        <v>V</v>
      </c>
      <c r="S1733" s="335"/>
      <c r="U1733" s="336">
        <f t="shared" si="85"/>
        <v>362.40000000000003</v>
      </c>
    </row>
    <row r="1734" spans="1:21" ht="14.1" customHeight="1">
      <c r="A1734" s="75">
        <v>1734</v>
      </c>
      <c r="B1734" s="72" t="s">
        <v>51</v>
      </c>
      <c r="C1734" s="539" t="s">
        <v>200</v>
      </c>
      <c r="D1734" s="415" t="s">
        <v>2219</v>
      </c>
      <c r="E1734" s="72" t="s">
        <v>2220</v>
      </c>
      <c r="F1734" s="300" t="s">
        <v>102</v>
      </c>
      <c r="G1734" s="72" t="s">
        <v>2212</v>
      </c>
      <c r="H1734" s="482" t="s">
        <v>139</v>
      </c>
      <c r="I1734" s="537">
        <v>4.7</v>
      </c>
      <c r="J1734" s="526"/>
      <c r="K1734" s="333">
        <f t="shared" si="86"/>
        <v>40</v>
      </c>
      <c r="L1734" s="534">
        <v>40</v>
      </c>
      <c r="M1734" s="534"/>
      <c r="N1734" s="247" t="e">
        <f>IF(L1734="nio",0,IF(L1734&gt;0,L1734*I1734/P1734,0))*VLOOKUP(B1734,'2-Kosten per locatie'!$A$14:$C$31,3,FALSE)</f>
        <v>#DIV/0!</v>
      </c>
      <c r="O1734" s="247">
        <f>IF(M1734&gt;0,M1734*I1734/Q1734,0)*VLOOKUP(B1734,'2-Kosten per locatie'!$A$14:$C$31,3,FALSE)</f>
        <v>0</v>
      </c>
      <c r="P1734" s="334">
        <f>IF(L1734="nio",0,IF(L1734&gt;0,VLOOKUP(F1734,'3-Productie normen'!A:O,VLOOKUP(L1734,'3-Productie normen'!$B$38:$C$48,2,FALSE),FALSE)))</f>
        <v>0</v>
      </c>
      <c r="Q1734" s="334">
        <f t="shared" si="84"/>
        <v>0</v>
      </c>
      <c r="R1734" s="335" t="str">
        <f>VLOOKUP(F1734,'3-Productie normen'!A:P,16,FALSE)</f>
        <v>V</v>
      </c>
      <c r="S1734" s="335"/>
      <c r="U1734" s="336">
        <f t="shared" si="85"/>
        <v>188</v>
      </c>
    </row>
    <row r="1735" spans="1:21" ht="14.1" customHeight="1">
      <c r="A1735" s="75">
        <v>1735</v>
      </c>
      <c r="B1735" s="72" t="s">
        <v>51</v>
      </c>
      <c r="C1735" s="539" t="s">
        <v>200</v>
      </c>
      <c r="D1735" s="415" t="s">
        <v>2221</v>
      </c>
      <c r="E1735" s="72" t="s">
        <v>1991</v>
      </c>
      <c r="F1735" s="300" t="s">
        <v>111</v>
      </c>
      <c r="G1735" s="72" t="s">
        <v>112</v>
      </c>
      <c r="H1735" s="482" t="s">
        <v>197</v>
      </c>
      <c r="I1735" s="537">
        <v>4</v>
      </c>
      <c r="J1735" s="526"/>
      <c r="K1735" s="333">
        <f t="shared" si="86"/>
        <v>0</v>
      </c>
      <c r="L1735" s="534" t="s">
        <v>148</v>
      </c>
      <c r="M1735" s="534"/>
      <c r="N1735" s="247">
        <f>IF(L1735="nio",0,IF(L1735&gt;0,L1735*I1735/P1735,0))*VLOOKUP(B1735,'2-Kosten per locatie'!$A$14:$C$31,3,FALSE)</f>
        <v>0</v>
      </c>
      <c r="O1735" s="247">
        <f>IF(M1735&gt;0,M1735*I1735/Q1735,0)*VLOOKUP(B1735,'2-Kosten per locatie'!$A$14:$C$31,3,FALSE)</f>
        <v>0</v>
      </c>
      <c r="P1735" s="334">
        <f>IF(L1735="nio",0,IF(L1735&gt;0,VLOOKUP(F1735,'3-Productie normen'!A:O,VLOOKUP(L1735,'3-Productie normen'!$B$38:$C$48,2,FALSE),FALSE)))</f>
        <v>0</v>
      </c>
      <c r="Q1735" s="334">
        <f t="shared" si="84"/>
        <v>0</v>
      </c>
      <c r="R1735" s="335" t="str">
        <f>VLOOKUP(F1735,'3-Productie normen'!A:P,16,FALSE)</f>
        <v>nvt</v>
      </c>
      <c r="S1735" s="335"/>
      <c r="U1735" s="336">
        <f t="shared" si="85"/>
        <v>0</v>
      </c>
    </row>
    <row r="1736" spans="1:21" ht="14.1" customHeight="1">
      <c r="A1736" s="75">
        <v>1736</v>
      </c>
      <c r="B1736" s="72" t="s">
        <v>51</v>
      </c>
      <c r="C1736" s="539" t="s">
        <v>200</v>
      </c>
      <c r="D1736" s="415" t="s">
        <v>2222</v>
      </c>
      <c r="E1736" s="72" t="s">
        <v>2223</v>
      </c>
      <c r="F1736" s="300" t="s">
        <v>102</v>
      </c>
      <c r="G1736" s="72" t="s">
        <v>2212</v>
      </c>
      <c r="H1736" s="482" t="s">
        <v>139</v>
      </c>
      <c r="I1736" s="537">
        <v>4.7</v>
      </c>
      <c r="J1736" s="526"/>
      <c r="K1736" s="333">
        <f t="shared" si="86"/>
        <v>40</v>
      </c>
      <c r="L1736" s="534">
        <v>40</v>
      </c>
      <c r="M1736" s="534"/>
      <c r="N1736" s="247" t="e">
        <f>IF(L1736="nio",0,IF(L1736&gt;0,L1736*I1736/P1736,0))*VLOOKUP(B1736,'2-Kosten per locatie'!$A$14:$C$31,3,FALSE)</f>
        <v>#DIV/0!</v>
      </c>
      <c r="O1736" s="247">
        <f>IF(M1736&gt;0,M1736*I1736/Q1736,0)*VLOOKUP(B1736,'2-Kosten per locatie'!$A$14:$C$31,3,FALSE)</f>
        <v>0</v>
      </c>
      <c r="P1736" s="334">
        <f>IF(L1736="nio",0,IF(L1736&gt;0,VLOOKUP(F1736,'3-Productie normen'!A:O,VLOOKUP(L1736,'3-Productie normen'!$B$38:$C$48,2,FALSE),FALSE)))</f>
        <v>0</v>
      </c>
      <c r="Q1736" s="334">
        <f t="shared" si="84"/>
        <v>0</v>
      </c>
      <c r="R1736" s="335" t="str">
        <f>VLOOKUP(F1736,'3-Productie normen'!A:P,16,FALSE)</f>
        <v>V</v>
      </c>
      <c r="S1736" s="335"/>
      <c r="U1736" s="336">
        <f t="shared" si="85"/>
        <v>188</v>
      </c>
    </row>
    <row r="1737" spans="1:21" ht="14.1" customHeight="1">
      <c r="A1737" s="75">
        <v>1737</v>
      </c>
      <c r="B1737" s="72" t="s">
        <v>51</v>
      </c>
      <c r="C1737" s="539" t="s">
        <v>200</v>
      </c>
      <c r="D1737" s="415" t="s">
        <v>2224</v>
      </c>
      <c r="E1737" s="72" t="s">
        <v>2223</v>
      </c>
      <c r="F1737" s="300" t="s">
        <v>102</v>
      </c>
      <c r="G1737" s="72" t="s">
        <v>2212</v>
      </c>
      <c r="H1737" s="482" t="s">
        <v>139</v>
      </c>
      <c r="I1737" s="537">
        <v>5.9</v>
      </c>
      <c r="J1737" s="526"/>
      <c r="K1737" s="333">
        <f t="shared" si="86"/>
        <v>40</v>
      </c>
      <c r="L1737" s="534">
        <v>40</v>
      </c>
      <c r="M1737" s="534"/>
      <c r="N1737" s="247" t="e">
        <f>IF(L1737="nio",0,IF(L1737&gt;0,L1737*I1737/P1737,0))*VLOOKUP(B1737,'2-Kosten per locatie'!$A$14:$C$31,3,FALSE)</f>
        <v>#DIV/0!</v>
      </c>
      <c r="O1737" s="247">
        <f>IF(M1737&gt;0,M1737*I1737/Q1737,0)*VLOOKUP(B1737,'2-Kosten per locatie'!$A$14:$C$31,3,FALSE)</f>
        <v>0</v>
      </c>
      <c r="P1737" s="334">
        <f>IF(L1737="nio",0,IF(L1737&gt;0,VLOOKUP(F1737,'3-Productie normen'!A:O,VLOOKUP(L1737,'3-Productie normen'!$B$38:$C$48,2,FALSE),FALSE)))</f>
        <v>0</v>
      </c>
      <c r="Q1737" s="334">
        <f t="shared" si="84"/>
        <v>0</v>
      </c>
      <c r="R1737" s="335" t="str">
        <f>VLOOKUP(F1737,'3-Productie normen'!A:P,16,FALSE)</f>
        <v>V</v>
      </c>
      <c r="S1737" s="335"/>
      <c r="U1737" s="336">
        <f t="shared" si="85"/>
        <v>236</v>
      </c>
    </row>
    <row r="1738" spans="1:21" ht="14.1" customHeight="1">
      <c r="A1738" s="75">
        <v>1738</v>
      </c>
      <c r="B1738" s="72" t="s">
        <v>51</v>
      </c>
      <c r="C1738" s="539" t="s">
        <v>200</v>
      </c>
      <c r="D1738" s="415" t="s">
        <v>2225</v>
      </c>
      <c r="E1738" s="72" t="s">
        <v>2220</v>
      </c>
      <c r="F1738" s="300" t="s">
        <v>102</v>
      </c>
      <c r="G1738" s="72" t="s">
        <v>2212</v>
      </c>
      <c r="H1738" s="482" t="s">
        <v>139</v>
      </c>
      <c r="I1738" s="537">
        <v>5.9</v>
      </c>
      <c r="J1738" s="526"/>
      <c r="K1738" s="333">
        <f t="shared" si="86"/>
        <v>40</v>
      </c>
      <c r="L1738" s="534">
        <v>40</v>
      </c>
      <c r="M1738" s="534"/>
      <c r="N1738" s="247" t="e">
        <f>IF(L1738="nio",0,IF(L1738&gt;0,L1738*I1738/P1738,0))*VLOOKUP(B1738,'2-Kosten per locatie'!$A$14:$C$31,3,FALSE)</f>
        <v>#DIV/0!</v>
      </c>
      <c r="O1738" s="247">
        <f>IF(M1738&gt;0,M1738*I1738/Q1738,0)*VLOOKUP(B1738,'2-Kosten per locatie'!$A$14:$C$31,3,FALSE)</f>
        <v>0</v>
      </c>
      <c r="P1738" s="334">
        <f>IF(L1738="nio",0,IF(L1738&gt;0,VLOOKUP(F1738,'3-Productie normen'!A:O,VLOOKUP(L1738,'3-Productie normen'!$B$38:$C$48,2,FALSE),FALSE)))</f>
        <v>0</v>
      </c>
      <c r="Q1738" s="334">
        <f t="shared" si="84"/>
        <v>0</v>
      </c>
      <c r="R1738" s="335" t="str">
        <f>VLOOKUP(F1738,'3-Productie normen'!A:P,16,FALSE)</f>
        <v>V</v>
      </c>
      <c r="S1738" s="335"/>
      <c r="U1738" s="336">
        <f t="shared" si="85"/>
        <v>236</v>
      </c>
    </row>
    <row r="1739" spans="1:21" ht="14.1" customHeight="1">
      <c r="A1739" s="75">
        <v>1739</v>
      </c>
      <c r="B1739" s="72" t="s">
        <v>51</v>
      </c>
      <c r="C1739" s="539" t="s">
        <v>200</v>
      </c>
      <c r="D1739" s="415" t="s">
        <v>2226</v>
      </c>
      <c r="E1739" s="72" t="s">
        <v>1991</v>
      </c>
      <c r="F1739" s="300" t="s">
        <v>111</v>
      </c>
      <c r="G1739" s="72" t="s">
        <v>112</v>
      </c>
      <c r="H1739" s="482" t="s">
        <v>197</v>
      </c>
      <c r="I1739" s="537">
        <v>19.920000000000002</v>
      </c>
      <c r="J1739" s="526"/>
      <c r="K1739" s="333">
        <f t="shared" si="86"/>
        <v>0</v>
      </c>
      <c r="L1739" s="534" t="s">
        <v>148</v>
      </c>
      <c r="M1739" s="534"/>
      <c r="N1739" s="247">
        <f>IF(L1739="nio",0,IF(L1739&gt;0,L1739*I1739/P1739,0))*VLOOKUP(B1739,'2-Kosten per locatie'!$A$14:$C$31,3,FALSE)</f>
        <v>0</v>
      </c>
      <c r="O1739" s="247">
        <f>IF(M1739&gt;0,M1739*I1739/Q1739,0)*VLOOKUP(B1739,'2-Kosten per locatie'!$A$14:$C$31,3,FALSE)</f>
        <v>0</v>
      </c>
      <c r="P1739" s="334">
        <f>IF(L1739="nio",0,IF(L1739&gt;0,VLOOKUP(F1739,'3-Productie normen'!A:O,VLOOKUP(L1739,'3-Productie normen'!$B$38:$C$48,2,FALSE),FALSE)))</f>
        <v>0</v>
      </c>
      <c r="Q1739" s="334">
        <f t="shared" si="84"/>
        <v>0</v>
      </c>
      <c r="R1739" s="335" t="str">
        <f>VLOOKUP(F1739,'3-Productie normen'!A:P,16,FALSE)</f>
        <v>nvt</v>
      </c>
      <c r="S1739" s="335"/>
      <c r="U1739" s="336">
        <f t="shared" si="85"/>
        <v>0</v>
      </c>
    </row>
    <row r="1740" spans="1:21" ht="14.1" customHeight="1">
      <c r="A1740" s="75">
        <v>1740</v>
      </c>
      <c r="B1740" s="72" t="s">
        <v>51</v>
      </c>
      <c r="C1740" s="539" t="s">
        <v>200</v>
      </c>
      <c r="D1740" s="415" t="s">
        <v>2227</v>
      </c>
      <c r="E1740" s="72" t="s">
        <v>2228</v>
      </c>
      <c r="F1740" s="300" t="s">
        <v>88</v>
      </c>
      <c r="G1740" s="72" t="s">
        <v>2212</v>
      </c>
      <c r="H1740" s="482" t="s">
        <v>139</v>
      </c>
      <c r="I1740" s="537">
        <v>22.66</v>
      </c>
      <c r="J1740" s="526"/>
      <c r="K1740" s="333">
        <f t="shared" si="86"/>
        <v>120</v>
      </c>
      <c r="L1740" s="534">
        <v>120</v>
      </c>
      <c r="M1740" s="534"/>
      <c r="N1740" s="247" t="e">
        <f>IF(L1740="nio",0,IF(L1740&gt;0,L1740*I1740/P1740,0))*VLOOKUP(B1740,'2-Kosten per locatie'!$A$14:$C$31,3,FALSE)</f>
        <v>#DIV/0!</v>
      </c>
      <c r="O1740" s="247">
        <f>IF(M1740&gt;0,M1740*I1740/Q1740,0)*VLOOKUP(B1740,'2-Kosten per locatie'!$A$14:$C$31,3,FALSE)</f>
        <v>0</v>
      </c>
      <c r="P1740" s="334">
        <f>IF(L1740="nio",0,IF(L1740&gt;0,VLOOKUP(F1740,'3-Productie normen'!A:O,VLOOKUP(L1740,'3-Productie normen'!$B$38:$C$48,2,FALSE),FALSE)))</f>
        <v>0</v>
      </c>
      <c r="Q1740" s="334">
        <f t="shared" si="84"/>
        <v>0</v>
      </c>
      <c r="R1740" s="335" t="str">
        <f>VLOOKUP(F1740,'3-Productie normen'!A:P,16,FALSE)</f>
        <v>B</v>
      </c>
      <c r="S1740" s="335"/>
      <c r="U1740" s="336">
        <f t="shared" si="85"/>
        <v>2719.2</v>
      </c>
    </row>
    <row r="1741" spans="1:21" ht="14.1" customHeight="1">
      <c r="A1741" s="75">
        <v>1741</v>
      </c>
      <c r="B1741" s="72" t="s">
        <v>51</v>
      </c>
      <c r="C1741" s="539" t="s">
        <v>200</v>
      </c>
      <c r="D1741" s="415" t="s">
        <v>2229</v>
      </c>
      <c r="E1741" s="72" t="s">
        <v>633</v>
      </c>
      <c r="F1741" s="300" t="s">
        <v>97</v>
      </c>
      <c r="G1741" s="72" t="s">
        <v>2212</v>
      </c>
      <c r="H1741" s="482" t="s">
        <v>139</v>
      </c>
      <c r="I1741" s="537">
        <v>12.57</v>
      </c>
      <c r="J1741" s="526"/>
      <c r="K1741" s="333">
        <f t="shared" si="86"/>
        <v>200</v>
      </c>
      <c r="L1741" s="534">
        <v>200</v>
      </c>
      <c r="M1741" s="534"/>
      <c r="N1741" s="247" t="e">
        <f>IF(L1741="nio",0,IF(L1741&gt;0,L1741*I1741/P1741,0))*VLOOKUP(B1741,'2-Kosten per locatie'!$A$14:$C$31,3,FALSE)</f>
        <v>#DIV/0!</v>
      </c>
      <c r="O1741" s="247">
        <f>IF(M1741&gt;0,M1741*I1741/Q1741,0)*VLOOKUP(B1741,'2-Kosten per locatie'!$A$14:$C$31,3,FALSE)</f>
        <v>0</v>
      </c>
      <c r="P1741" s="334">
        <f>IF(L1741="nio",0,IF(L1741&gt;0,VLOOKUP(F1741,'3-Productie normen'!A:O,VLOOKUP(L1741,'3-Productie normen'!$B$38:$C$48,2,FALSE),FALSE)))</f>
        <v>0</v>
      </c>
      <c r="Q1741" s="334">
        <f t="shared" si="84"/>
        <v>0</v>
      </c>
      <c r="R1741" s="335" t="str">
        <f>VLOOKUP(F1741,'3-Productie normen'!A:P,16,FALSE)</f>
        <v>V</v>
      </c>
      <c r="S1741" s="335"/>
      <c r="U1741" s="336">
        <f t="shared" si="85"/>
        <v>2514</v>
      </c>
    </row>
    <row r="1742" spans="1:21" ht="14.1" customHeight="1">
      <c r="A1742" s="75">
        <v>1742</v>
      </c>
      <c r="B1742" s="72" t="s">
        <v>51</v>
      </c>
      <c r="C1742" s="539" t="s">
        <v>200</v>
      </c>
      <c r="D1742" s="415" t="s">
        <v>2230</v>
      </c>
      <c r="E1742" s="72" t="s">
        <v>2231</v>
      </c>
      <c r="F1742" s="300" t="s">
        <v>106</v>
      </c>
      <c r="G1742" s="72" t="s">
        <v>2232</v>
      </c>
      <c r="H1742" s="482" t="s">
        <v>188</v>
      </c>
      <c r="I1742" s="537">
        <v>2.54</v>
      </c>
      <c r="J1742" s="526"/>
      <c r="K1742" s="333">
        <f t="shared" si="86"/>
        <v>400</v>
      </c>
      <c r="L1742" s="534">
        <v>200</v>
      </c>
      <c r="M1742" s="534">
        <v>200</v>
      </c>
      <c r="N1742" s="247" t="e">
        <f>IF(L1742="nio",0,IF(L1742&gt;0,L1742*I1742/P1742,0))*VLOOKUP(B1742,'2-Kosten per locatie'!$A$14:$C$31,3,FALSE)</f>
        <v>#DIV/0!</v>
      </c>
      <c r="O1742" s="247" t="e">
        <f>IF(M1742&gt;0,M1742*I1742/Q1742,0)*VLOOKUP(B1742,'2-Kosten per locatie'!$A$14:$C$31,3,FALSE)</f>
        <v>#DIV/0!</v>
      </c>
      <c r="P1742" s="334">
        <f>IF(L1742="nio",0,IF(L1742&gt;0,VLOOKUP(F1742,'3-Productie normen'!A:O,VLOOKUP(L1742,'3-Productie normen'!$B$38:$C$48,2,FALSE),FALSE)))</f>
        <v>0</v>
      </c>
      <c r="Q1742" s="334">
        <f t="shared" si="84"/>
        <v>0</v>
      </c>
      <c r="R1742" s="335" t="str">
        <f>VLOOKUP(F1742,'3-Productie normen'!A:P,16,FALSE)</f>
        <v>S</v>
      </c>
      <c r="S1742" s="335"/>
      <c r="U1742" s="336">
        <f t="shared" si="85"/>
        <v>1016</v>
      </c>
    </row>
    <row r="1743" spans="1:21" ht="14.1" customHeight="1">
      <c r="A1743" s="75">
        <v>1743</v>
      </c>
      <c r="B1743" s="72" t="s">
        <v>51</v>
      </c>
      <c r="C1743" s="539" t="s">
        <v>200</v>
      </c>
      <c r="D1743" s="415" t="s">
        <v>2233</v>
      </c>
      <c r="E1743" s="72" t="s">
        <v>1991</v>
      </c>
      <c r="F1743" s="300" t="s">
        <v>111</v>
      </c>
      <c r="G1743" s="72" t="s">
        <v>112</v>
      </c>
      <c r="H1743" s="482" t="s">
        <v>197</v>
      </c>
      <c r="I1743" s="537">
        <v>20.88</v>
      </c>
      <c r="J1743" s="526"/>
      <c r="K1743" s="333">
        <f t="shared" si="86"/>
        <v>0</v>
      </c>
      <c r="L1743" s="534" t="s">
        <v>148</v>
      </c>
      <c r="M1743" s="534"/>
      <c r="N1743" s="247">
        <f>IF(L1743="nio",0,IF(L1743&gt;0,L1743*I1743/P1743,0))*VLOOKUP(B1743,'2-Kosten per locatie'!$A$14:$C$31,3,FALSE)</f>
        <v>0</v>
      </c>
      <c r="O1743" s="247">
        <f>IF(M1743&gt;0,M1743*I1743/Q1743,0)*VLOOKUP(B1743,'2-Kosten per locatie'!$A$14:$C$31,3,FALSE)</f>
        <v>0</v>
      </c>
      <c r="P1743" s="334">
        <f>IF(L1743="nio",0,IF(L1743&gt;0,VLOOKUP(F1743,'3-Productie normen'!A:O,VLOOKUP(L1743,'3-Productie normen'!$B$38:$C$48,2,FALSE),FALSE)))</f>
        <v>0</v>
      </c>
      <c r="Q1743" s="334">
        <f t="shared" si="84"/>
        <v>0</v>
      </c>
      <c r="R1743" s="335" t="str">
        <f>VLOOKUP(F1743,'3-Productie normen'!A:P,16,FALSE)</f>
        <v>nvt</v>
      </c>
      <c r="S1743" s="335"/>
      <c r="U1743" s="336">
        <f t="shared" si="85"/>
        <v>0</v>
      </c>
    </row>
    <row r="1744" spans="1:21" ht="14.1" customHeight="1">
      <c r="A1744" s="75">
        <v>1744</v>
      </c>
      <c r="B1744" s="72" t="s">
        <v>51</v>
      </c>
      <c r="C1744" s="539" t="s">
        <v>200</v>
      </c>
      <c r="D1744" s="415" t="s">
        <v>2234</v>
      </c>
      <c r="E1744" s="72" t="s">
        <v>2235</v>
      </c>
      <c r="F1744" s="300" t="s">
        <v>110</v>
      </c>
      <c r="G1744" s="72" t="s">
        <v>2212</v>
      </c>
      <c r="H1744" s="482" t="s">
        <v>139</v>
      </c>
      <c r="I1744" s="537">
        <v>11.81</v>
      </c>
      <c r="J1744" s="526"/>
      <c r="K1744" s="333">
        <f t="shared" si="86"/>
        <v>200</v>
      </c>
      <c r="L1744" s="534">
        <v>200</v>
      </c>
      <c r="M1744" s="534"/>
      <c r="N1744" s="247" t="e">
        <f>IF(L1744="nio",0,IF(L1744&gt;0,L1744*I1744/P1744,0))*VLOOKUP(B1744,'2-Kosten per locatie'!$A$14:$C$31,3,FALSE)</f>
        <v>#DIV/0!</v>
      </c>
      <c r="O1744" s="247">
        <f>IF(M1744&gt;0,M1744*I1744/Q1744,0)*VLOOKUP(B1744,'2-Kosten per locatie'!$A$14:$C$31,3,FALSE)</f>
        <v>0</v>
      </c>
      <c r="P1744" s="334">
        <f>IF(L1744="nio",0,IF(L1744&gt;0,VLOOKUP(F1744,'3-Productie normen'!A:O,VLOOKUP(L1744,'3-Productie normen'!$B$38:$C$48,2,FALSE),FALSE)))</f>
        <v>0</v>
      </c>
      <c r="Q1744" s="334">
        <f t="shared" si="84"/>
        <v>0</v>
      </c>
      <c r="R1744" s="335" t="str">
        <f>VLOOKUP(F1744,'3-Productie normen'!A:P,16,FALSE)</f>
        <v>B</v>
      </c>
      <c r="S1744" s="335"/>
      <c r="U1744" s="336">
        <f t="shared" si="85"/>
        <v>2362</v>
      </c>
    </row>
    <row r="1745" spans="1:21" ht="14.1" customHeight="1">
      <c r="A1745" s="75">
        <v>1745</v>
      </c>
      <c r="B1745" s="72" t="s">
        <v>51</v>
      </c>
      <c r="C1745" s="539" t="s">
        <v>200</v>
      </c>
      <c r="D1745" s="415" t="s">
        <v>2236</v>
      </c>
      <c r="E1745" s="72" t="s">
        <v>710</v>
      </c>
      <c r="F1745" s="300" t="s">
        <v>88</v>
      </c>
      <c r="G1745" s="72" t="s">
        <v>2212</v>
      </c>
      <c r="H1745" s="482" t="s">
        <v>139</v>
      </c>
      <c r="I1745" s="537">
        <v>18.05</v>
      </c>
      <c r="J1745" s="526"/>
      <c r="K1745" s="333">
        <f t="shared" si="86"/>
        <v>120</v>
      </c>
      <c r="L1745" s="534">
        <v>120</v>
      </c>
      <c r="M1745" s="534"/>
      <c r="N1745" s="247" t="e">
        <f>IF(L1745="nio",0,IF(L1745&gt;0,L1745*I1745/P1745,0))*VLOOKUP(B1745,'2-Kosten per locatie'!$A$14:$C$31,3,FALSE)</f>
        <v>#DIV/0!</v>
      </c>
      <c r="O1745" s="247">
        <f>IF(M1745&gt;0,M1745*I1745/Q1745,0)*VLOOKUP(B1745,'2-Kosten per locatie'!$A$14:$C$31,3,FALSE)</f>
        <v>0</v>
      </c>
      <c r="P1745" s="334">
        <f>IF(L1745="nio",0,IF(L1745&gt;0,VLOOKUP(F1745,'3-Productie normen'!A:O,VLOOKUP(L1745,'3-Productie normen'!$B$38:$C$48,2,FALSE),FALSE)))</f>
        <v>0</v>
      </c>
      <c r="Q1745" s="334">
        <f t="shared" si="84"/>
        <v>0</v>
      </c>
      <c r="R1745" s="335" t="str">
        <f>VLOOKUP(F1745,'3-Productie normen'!A:P,16,FALSE)</f>
        <v>B</v>
      </c>
      <c r="S1745" s="335"/>
      <c r="U1745" s="336">
        <f t="shared" si="85"/>
        <v>2166</v>
      </c>
    </row>
    <row r="1746" spans="1:21" ht="14.1" customHeight="1">
      <c r="A1746" s="75">
        <v>1746</v>
      </c>
      <c r="B1746" s="72" t="s">
        <v>51</v>
      </c>
      <c r="C1746" s="539" t="s">
        <v>200</v>
      </c>
      <c r="D1746" s="415" t="s">
        <v>2237</v>
      </c>
      <c r="E1746" s="72" t="s">
        <v>633</v>
      </c>
      <c r="F1746" s="300" t="s">
        <v>97</v>
      </c>
      <c r="G1746" s="72" t="s">
        <v>2214</v>
      </c>
      <c r="H1746" s="482" t="s">
        <v>197</v>
      </c>
      <c r="I1746" s="537">
        <v>23.74</v>
      </c>
      <c r="J1746" s="526"/>
      <c r="K1746" s="333">
        <f t="shared" si="86"/>
        <v>200</v>
      </c>
      <c r="L1746" s="534">
        <v>200</v>
      </c>
      <c r="M1746" s="534"/>
      <c r="N1746" s="247" t="e">
        <f>IF(L1746="nio",0,IF(L1746&gt;0,L1746*I1746/P1746,0))*VLOOKUP(B1746,'2-Kosten per locatie'!$A$14:$C$31,3,FALSE)</f>
        <v>#DIV/0!</v>
      </c>
      <c r="O1746" s="247">
        <f>IF(M1746&gt;0,M1746*I1746/Q1746,0)*VLOOKUP(B1746,'2-Kosten per locatie'!$A$14:$C$31,3,FALSE)</f>
        <v>0</v>
      </c>
      <c r="P1746" s="334">
        <f>IF(L1746="nio",0,IF(L1746&gt;0,VLOOKUP(F1746,'3-Productie normen'!A:O,VLOOKUP(L1746,'3-Productie normen'!$B$38:$C$48,2,FALSE),FALSE)))</f>
        <v>0</v>
      </c>
      <c r="Q1746" s="334">
        <f t="shared" si="84"/>
        <v>0</v>
      </c>
      <c r="R1746" s="335" t="str">
        <f>VLOOKUP(F1746,'3-Productie normen'!A:P,16,FALSE)</f>
        <v>V</v>
      </c>
      <c r="S1746" s="335"/>
      <c r="U1746" s="336">
        <f t="shared" si="85"/>
        <v>4748</v>
      </c>
    </row>
    <row r="1747" spans="1:21" ht="14.1" customHeight="1">
      <c r="A1747" s="75">
        <v>1747</v>
      </c>
      <c r="B1747" s="72" t="s">
        <v>51</v>
      </c>
      <c r="C1747" s="539" t="s">
        <v>200</v>
      </c>
      <c r="D1747" s="415" t="s">
        <v>2238</v>
      </c>
      <c r="E1747" s="72" t="s">
        <v>2239</v>
      </c>
      <c r="F1747" s="300" t="s">
        <v>88</v>
      </c>
      <c r="G1747" s="72" t="s">
        <v>2212</v>
      </c>
      <c r="H1747" s="482" t="s">
        <v>139</v>
      </c>
      <c r="I1747" s="537">
        <v>1.7</v>
      </c>
      <c r="J1747" s="526"/>
      <c r="K1747" s="333">
        <f t="shared" si="86"/>
        <v>120</v>
      </c>
      <c r="L1747" s="534">
        <v>120</v>
      </c>
      <c r="M1747" s="534"/>
      <c r="N1747" s="247" t="e">
        <f>IF(L1747="nio",0,IF(L1747&gt;0,L1747*I1747/P1747,0))*VLOOKUP(B1747,'2-Kosten per locatie'!$A$14:$C$31,3,FALSE)</f>
        <v>#DIV/0!</v>
      </c>
      <c r="O1747" s="247">
        <f>IF(M1747&gt;0,M1747*I1747/Q1747,0)*VLOOKUP(B1747,'2-Kosten per locatie'!$A$14:$C$31,3,FALSE)</f>
        <v>0</v>
      </c>
      <c r="P1747" s="334">
        <f>IF(L1747="nio",0,IF(L1747&gt;0,VLOOKUP(F1747,'3-Productie normen'!A:O,VLOOKUP(L1747,'3-Productie normen'!$B$38:$C$48,2,FALSE),FALSE)))</f>
        <v>0</v>
      </c>
      <c r="Q1747" s="334">
        <f t="shared" si="84"/>
        <v>0</v>
      </c>
      <c r="R1747" s="335" t="str">
        <f>VLOOKUP(F1747,'3-Productie normen'!A:P,16,FALSE)</f>
        <v>B</v>
      </c>
      <c r="S1747" s="335"/>
      <c r="U1747" s="336">
        <f t="shared" si="85"/>
        <v>204</v>
      </c>
    </row>
    <row r="1748" spans="1:21" ht="14.1" customHeight="1">
      <c r="A1748" s="75">
        <v>1748</v>
      </c>
      <c r="B1748" s="72" t="s">
        <v>51</v>
      </c>
      <c r="C1748" s="539" t="s">
        <v>200</v>
      </c>
      <c r="D1748" s="415" t="s">
        <v>2240</v>
      </c>
      <c r="E1748" s="72" t="s">
        <v>2241</v>
      </c>
      <c r="F1748" s="300" t="s">
        <v>110</v>
      </c>
      <c r="G1748" s="72" t="s">
        <v>2212</v>
      </c>
      <c r="H1748" s="482" t="s">
        <v>139</v>
      </c>
      <c r="I1748" s="537">
        <v>24.77</v>
      </c>
      <c r="J1748" s="526"/>
      <c r="K1748" s="333">
        <f t="shared" si="86"/>
        <v>200</v>
      </c>
      <c r="L1748" s="534">
        <v>200</v>
      </c>
      <c r="M1748" s="534"/>
      <c r="N1748" s="247" t="e">
        <f>IF(L1748="nio",0,IF(L1748&gt;0,L1748*I1748/P1748,0))*VLOOKUP(B1748,'2-Kosten per locatie'!$A$14:$C$31,3,FALSE)</f>
        <v>#DIV/0!</v>
      </c>
      <c r="O1748" s="247">
        <f>IF(M1748&gt;0,M1748*I1748/Q1748,0)*VLOOKUP(B1748,'2-Kosten per locatie'!$A$14:$C$31,3,FALSE)</f>
        <v>0</v>
      </c>
      <c r="P1748" s="334">
        <f>IF(L1748="nio",0,IF(L1748&gt;0,VLOOKUP(F1748,'3-Productie normen'!A:O,VLOOKUP(L1748,'3-Productie normen'!$B$38:$C$48,2,FALSE),FALSE)))</f>
        <v>0</v>
      </c>
      <c r="Q1748" s="334">
        <f t="shared" ref="Q1748:Q1811" si="87">IF(M1748&gt;0,P1748*$Q$8,0)</f>
        <v>0</v>
      </c>
      <c r="R1748" s="335" t="str">
        <f>VLOOKUP(F1748,'3-Productie normen'!A:P,16,FALSE)</f>
        <v>B</v>
      </c>
      <c r="S1748" s="335"/>
      <c r="U1748" s="336">
        <f t="shared" ref="U1748:U1811" si="88">K1748*I1748</f>
        <v>4954</v>
      </c>
    </row>
    <row r="1749" spans="1:21" ht="14.1" customHeight="1">
      <c r="A1749" s="75">
        <v>1749</v>
      </c>
      <c r="B1749" s="72" t="s">
        <v>51</v>
      </c>
      <c r="C1749" s="539" t="s">
        <v>200</v>
      </c>
      <c r="D1749" s="415" t="s">
        <v>2242</v>
      </c>
      <c r="E1749" s="72" t="s">
        <v>1237</v>
      </c>
      <c r="F1749" s="300" t="s">
        <v>108</v>
      </c>
      <c r="G1749" s="72" t="s">
        <v>2214</v>
      </c>
      <c r="H1749" s="482" t="s">
        <v>197</v>
      </c>
      <c r="I1749" s="537">
        <v>9.76</v>
      </c>
      <c r="J1749" s="526"/>
      <c r="K1749" s="333">
        <f t="shared" si="86"/>
        <v>200</v>
      </c>
      <c r="L1749" s="534">
        <v>200</v>
      </c>
      <c r="M1749" s="534"/>
      <c r="N1749" s="247" t="e">
        <f>IF(L1749="nio",0,IF(L1749&gt;0,L1749*I1749/P1749,0))*VLOOKUP(B1749,'2-Kosten per locatie'!$A$14:$C$31,3,FALSE)</f>
        <v>#DIV/0!</v>
      </c>
      <c r="O1749" s="247">
        <f>IF(M1749&gt;0,M1749*I1749/Q1749,0)*VLOOKUP(B1749,'2-Kosten per locatie'!$A$14:$C$31,3,FALSE)</f>
        <v>0</v>
      </c>
      <c r="P1749" s="334">
        <f>IF(L1749="nio",0,IF(L1749&gt;0,VLOOKUP(F1749,'3-Productie normen'!A:O,VLOOKUP(L1749,'3-Productie normen'!$B$38:$C$48,2,FALSE),FALSE)))</f>
        <v>0</v>
      </c>
      <c r="Q1749" s="334">
        <f t="shared" si="87"/>
        <v>0</v>
      </c>
      <c r="R1749" s="335" t="str">
        <f>VLOOKUP(F1749,'3-Productie normen'!A:P,16,FALSE)</f>
        <v>V</v>
      </c>
      <c r="S1749" s="335"/>
      <c r="U1749" s="336">
        <f t="shared" si="88"/>
        <v>1952</v>
      </c>
    </row>
    <row r="1750" spans="1:21" ht="14.1" customHeight="1">
      <c r="A1750" s="75">
        <v>1750</v>
      </c>
      <c r="B1750" s="72" t="s">
        <v>51</v>
      </c>
      <c r="C1750" s="539" t="s">
        <v>200</v>
      </c>
      <c r="D1750" s="415" t="s">
        <v>2243</v>
      </c>
      <c r="E1750" s="72" t="s">
        <v>857</v>
      </c>
      <c r="F1750" s="300" t="s">
        <v>106</v>
      </c>
      <c r="G1750" s="72" t="s">
        <v>2232</v>
      </c>
      <c r="H1750" s="482" t="s">
        <v>188</v>
      </c>
      <c r="I1750" s="537">
        <v>2.54</v>
      </c>
      <c r="J1750" s="526"/>
      <c r="K1750" s="333">
        <f t="shared" si="86"/>
        <v>400</v>
      </c>
      <c r="L1750" s="534">
        <v>200</v>
      </c>
      <c r="M1750" s="534">
        <v>200</v>
      </c>
      <c r="N1750" s="247" t="e">
        <f>IF(L1750="nio",0,IF(L1750&gt;0,L1750*I1750/P1750,0))*VLOOKUP(B1750,'2-Kosten per locatie'!$A$14:$C$31,3,FALSE)</f>
        <v>#DIV/0!</v>
      </c>
      <c r="O1750" s="247" t="e">
        <f>IF(M1750&gt;0,M1750*I1750/Q1750,0)*VLOOKUP(B1750,'2-Kosten per locatie'!$A$14:$C$31,3,FALSE)</f>
        <v>#DIV/0!</v>
      </c>
      <c r="P1750" s="334">
        <f>IF(L1750="nio",0,IF(L1750&gt;0,VLOOKUP(F1750,'3-Productie normen'!A:O,VLOOKUP(L1750,'3-Productie normen'!$B$38:$C$48,2,FALSE),FALSE)))</f>
        <v>0</v>
      </c>
      <c r="Q1750" s="334">
        <f t="shared" si="87"/>
        <v>0</v>
      </c>
      <c r="R1750" s="335" t="str">
        <f>VLOOKUP(F1750,'3-Productie normen'!A:P,16,FALSE)</f>
        <v>S</v>
      </c>
      <c r="S1750" s="335"/>
      <c r="U1750" s="336">
        <f t="shared" si="88"/>
        <v>1016</v>
      </c>
    </row>
    <row r="1751" spans="1:21" ht="14.1" customHeight="1">
      <c r="A1751" s="75">
        <v>1751</v>
      </c>
      <c r="B1751" s="72" t="s">
        <v>51</v>
      </c>
      <c r="C1751" s="539" t="s">
        <v>200</v>
      </c>
      <c r="D1751" s="415" t="s">
        <v>2244</v>
      </c>
      <c r="E1751" s="72" t="s">
        <v>1970</v>
      </c>
      <c r="F1751" s="300" t="s">
        <v>106</v>
      </c>
      <c r="G1751" s="72" t="s">
        <v>2232</v>
      </c>
      <c r="H1751" s="482" t="s">
        <v>188</v>
      </c>
      <c r="I1751" s="537">
        <v>4.38</v>
      </c>
      <c r="J1751" s="526"/>
      <c r="K1751" s="333">
        <f t="shared" si="86"/>
        <v>400</v>
      </c>
      <c r="L1751" s="534">
        <v>200</v>
      </c>
      <c r="M1751" s="534">
        <v>200</v>
      </c>
      <c r="N1751" s="247" t="e">
        <f>IF(L1751="nio",0,IF(L1751&gt;0,L1751*I1751/P1751,0))*VLOOKUP(B1751,'2-Kosten per locatie'!$A$14:$C$31,3,FALSE)</f>
        <v>#DIV/0!</v>
      </c>
      <c r="O1751" s="247" t="e">
        <f>IF(M1751&gt;0,M1751*I1751/Q1751,0)*VLOOKUP(B1751,'2-Kosten per locatie'!$A$14:$C$31,3,FALSE)</f>
        <v>#DIV/0!</v>
      </c>
      <c r="P1751" s="334">
        <f>IF(L1751="nio",0,IF(L1751&gt;0,VLOOKUP(F1751,'3-Productie normen'!A:O,VLOOKUP(L1751,'3-Productie normen'!$B$38:$C$48,2,FALSE),FALSE)))</f>
        <v>0</v>
      </c>
      <c r="Q1751" s="334">
        <f t="shared" si="87"/>
        <v>0</v>
      </c>
      <c r="R1751" s="335" t="str">
        <f>VLOOKUP(F1751,'3-Productie normen'!A:P,16,FALSE)</f>
        <v>S</v>
      </c>
      <c r="S1751" s="335"/>
      <c r="U1751" s="336">
        <f t="shared" si="88"/>
        <v>1752</v>
      </c>
    </row>
    <row r="1752" spans="1:21" ht="14.1" customHeight="1">
      <c r="A1752" s="75">
        <v>1752</v>
      </c>
      <c r="B1752" s="72" t="s">
        <v>51</v>
      </c>
      <c r="C1752" s="539" t="s">
        <v>200</v>
      </c>
      <c r="D1752" s="415" t="s">
        <v>2245</v>
      </c>
      <c r="E1752" s="72" t="s">
        <v>1964</v>
      </c>
      <c r="F1752" s="300" t="s">
        <v>106</v>
      </c>
      <c r="G1752" s="72" t="s">
        <v>2232</v>
      </c>
      <c r="H1752" s="482" t="s">
        <v>188</v>
      </c>
      <c r="I1752" s="537">
        <v>2.2999999999999998</v>
      </c>
      <c r="J1752" s="526"/>
      <c r="K1752" s="333">
        <f t="shared" si="86"/>
        <v>400</v>
      </c>
      <c r="L1752" s="534">
        <v>200</v>
      </c>
      <c r="M1752" s="534">
        <v>200</v>
      </c>
      <c r="N1752" s="247" t="e">
        <f>IF(L1752="nio",0,IF(L1752&gt;0,L1752*I1752/P1752,0))*VLOOKUP(B1752,'2-Kosten per locatie'!$A$14:$C$31,3,FALSE)</f>
        <v>#DIV/0!</v>
      </c>
      <c r="O1752" s="247" t="e">
        <f>IF(M1752&gt;0,M1752*I1752/Q1752,0)*VLOOKUP(B1752,'2-Kosten per locatie'!$A$14:$C$31,3,FALSE)</f>
        <v>#DIV/0!</v>
      </c>
      <c r="P1752" s="334">
        <f>IF(L1752="nio",0,IF(L1752&gt;0,VLOOKUP(F1752,'3-Productie normen'!A:O,VLOOKUP(L1752,'3-Productie normen'!$B$38:$C$48,2,FALSE),FALSE)))</f>
        <v>0</v>
      </c>
      <c r="Q1752" s="334">
        <f t="shared" si="87"/>
        <v>0</v>
      </c>
      <c r="R1752" s="335" t="str">
        <f>VLOOKUP(F1752,'3-Productie normen'!A:P,16,FALSE)</f>
        <v>S</v>
      </c>
      <c r="S1752" s="335"/>
      <c r="U1752" s="336">
        <f t="shared" si="88"/>
        <v>919.99999999999989</v>
      </c>
    </row>
    <row r="1753" spans="1:21" ht="14.1" customHeight="1">
      <c r="A1753" s="75">
        <v>1753</v>
      </c>
      <c r="B1753" s="72" t="s">
        <v>51</v>
      </c>
      <c r="C1753" s="539" t="s">
        <v>200</v>
      </c>
      <c r="D1753" s="415" t="s">
        <v>2246</v>
      </c>
      <c r="E1753" s="72" t="s">
        <v>1967</v>
      </c>
      <c r="F1753" s="300" t="s">
        <v>106</v>
      </c>
      <c r="G1753" s="72" t="s">
        <v>2232</v>
      </c>
      <c r="H1753" s="482" t="s">
        <v>188</v>
      </c>
      <c r="I1753" s="537">
        <v>1.6</v>
      </c>
      <c r="J1753" s="526"/>
      <c r="K1753" s="333">
        <f t="shared" si="86"/>
        <v>400</v>
      </c>
      <c r="L1753" s="534">
        <v>200</v>
      </c>
      <c r="M1753" s="534">
        <v>200</v>
      </c>
      <c r="N1753" s="247" t="e">
        <f>IF(L1753="nio",0,IF(L1753&gt;0,L1753*I1753/P1753,0))*VLOOKUP(B1753,'2-Kosten per locatie'!$A$14:$C$31,3,FALSE)</f>
        <v>#DIV/0!</v>
      </c>
      <c r="O1753" s="247" t="e">
        <f>IF(M1753&gt;0,M1753*I1753/Q1753,0)*VLOOKUP(B1753,'2-Kosten per locatie'!$A$14:$C$31,3,FALSE)</f>
        <v>#DIV/0!</v>
      </c>
      <c r="P1753" s="334">
        <f>IF(L1753="nio",0,IF(L1753&gt;0,VLOOKUP(F1753,'3-Productie normen'!A:O,VLOOKUP(L1753,'3-Productie normen'!$B$38:$C$48,2,FALSE),FALSE)))</f>
        <v>0</v>
      </c>
      <c r="Q1753" s="334">
        <f t="shared" si="87"/>
        <v>0</v>
      </c>
      <c r="R1753" s="335" t="str">
        <f>VLOOKUP(F1753,'3-Productie normen'!A:P,16,FALSE)</f>
        <v>S</v>
      </c>
      <c r="S1753" s="335"/>
      <c r="U1753" s="336">
        <f t="shared" si="88"/>
        <v>640</v>
      </c>
    </row>
    <row r="1754" spans="1:21" ht="14.1" customHeight="1">
      <c r="A1754" s="75">
        <v>1754</v>
      </c>
      <c r="B1754" s="72" t="s">
        <v>51</v>
      </c>
      <c r="C1754" s="539" t="s">
        <v>200</v>
      </c>
      <c r="D1754" s="415" t="s">
        <v>2247</v>
      </c>
      <c r="E1754" s="72" t="s">
        <v>2248</v>
      </c>
      <c r="F1754" s="72" t="s">
        <v>97</v>
      </c>
      <c r="G1754" s="72" t="s">
        <v>2214</v>
      </c>
      <c r="H1754" s="482" t="s">
        <v>197</v>
      </c>
      <c r="I1754" s="537">
        <v>60.9</v>
      </c>
      <c r="J1754" s="526"/>
      <c r="K1754" s="333">
        <f t="shared" si="86"/>
        <v>200</v>
      </c>
      <c r="L1754" s="534">
        <v>200</v>
      </c>
      <c r="M1754" s="534"/>
      <c r="N1754" s="247" t="e">
        <f>IF(L1754="nio",0,IF(L1754&gt;0,L1754*I1754/P1754,0))*VLOOKUP(B1754,'2-Kosten per locatie'!$A$14:$C$31,3,FALSE)</f>
        <v>#DIV/0!</v>
      </c>
      <c r="O1754" s="247">
        <f>IF(M1754&gt;0,M1754*I1754/Q1754,0)*VLOOKUP(B1754,'2-Kosten per locatie'!$A$14:$C$31,3,FALSE)</f>
        <v>0</v>
      </c>
      <c r="P1754" s="334">
        <f>IF(L1754="nio",0,IF(L1754&gt;0,VLOOKUP(F1754,'3-Productie normen'!A:O,VLOOKUP(L1754,'3-Productie normen'!$B$38:$C$48,2,FALSE),FALSE)))</f>
        <v>0</v>
      </c>
      <c r="Q1754" s="334">
        <f t="shared" si="87"/>
        <v>0</v>
      </c>
      <c r="R1754" s="335" t="str">
        <f>VLOOKUP(F1754,'3-Productie normen'!A:P,16,FALSE)</f>
        <v>V</v>
      </c>
      <c r="S1754" s="335"/>
      <c r="U1754" s="336">
        <f t="shared" si="88"/>
        <v>12180</v>
      </c>
    </row>
    <row r="1755" spans="1:21" ht="14.1" customHeight="1">
      <c r="A1755" s="75">
        <v>1755</v>
      </c>
      <c r="B1755" s="72" t="s">
        <v>51</v>
      </c>
      <c r="C1755" s="539" t="s">
        <v>200</v>
      </c>
      <c r="D1755" s="415" t="s">
        <v>2249</v>
      </c>
      <c r="E1755" s="72" t="s">
        <v>633</v>
      </c>
      <c r="F1755" s="300" t="s">
        <v>97</v>
      </c>
      <c r="G1755" s="72" t="s">
        <v>2214</v>
      </c>
      <c r="H1755" s="482" t="s">
        <v>197</v>
      </c>
      <c r="I1755" s="537">
        <v>69.44</v>
      </c>
      <c r="J1755" s="526"/>
      <c r="K1755" s="333">
        <f t="shared" si="86"/>
        <v>200</v>
      </c>
      <c r="L1755" s="534">
        <v>200</v>
      </c>
      <c r="M1755" s="534"/>
      <c r="N1755" s="247" t="e">
        <f>IF(L1755="nio",0,IF(L1755&gt;0,L1755*I1755/P1755,0))*VLOOKUP(B1755,'2-Kosten per locatie'!$A$14:$C$31,3,FALSE)</f>
        <v>#DIV/0!</v>
      </c>
      <c r="O1755" s="247">
        <f>IF(M1755&gt;0,M1755*I1755/Q1755,0)*VLOOKUP(B1755,'2-Kosten per locatie'!$A$14:$C$31,3,FALSE)</f>
        <v>0</v>
      </c>
      <c r="P1755" s="334">
        <f>IF(L1755="nio",0,IF(L1755&gt;0,VLOOKUP(F1755,'3-Productie normen'!A:O,VLOOKUP(L1755,'3-Productie normen'!$B$38:$C$48,2,FALSE),FALSE)))</f>
        <v>0</v>
      </c>
      <c r="Q1755" s="334">
        <f t="shared" si="87"/>
        <v>0</v>
      </c>
      <c r="R1755" s="335" t="str">
        <f>VLOOKUP(F1755,'3-Productie normen'!A:P,16,FALSE)</f>
        <v>V</v>
      </c>
      <c r="S1755" s="335"/>
      <c r="U1755" s="336">
        <f t="shared" si="88"/>
        <v>13888</v>
      </c>
    </row>
    <row r="1756" spans="1:21" ht="14.1" customHeight="1">
      <c r="A1756" s="75">
        <v>1756</v>
      </c>
      <c r="B1756" s="72" t="s">
        <v>51</v>
      </c>
      <c r="C1756" s="539" t="s">
        <v>200</v>
      </c>
      <c r="D1756" s="415" t="s">
        <v>2250</v>
      </c>
      <c r="E1756" s="72" t="s">
        <v>2248</v>
      </c>
      <c r="F1756" s="72" t="s">
        <v>97</v>
      </c>
      <c r="G1756" s="72" t="s">
        <v>237</v>
      </c>
      <c r="H1756" s="482" t="s">
        <v>238</v>
      </c>
      <c r="I1756" s="537">
        <v>26.18</v>
      </c>
      <c r="J1756" s="526"/>
      <c r="K1756" s="333">
        <f t="shared" si="86"/>
        <v>200</v>
      </c>
      <c r="L1756" s="534">
        <v>200</v>
      </c>
      <c r="M1756" s="534"/>
      <c r="N1756" s="247" t="e">
        <f>IF(L1756="nio",0,IF(L1756&gt;0,L1756*I1756/P1756,0))*VLOOKUP(B1756,'2-Kosten per locatie'!$A$14:$C$31,3,FALSE)</f>
        <v>#DIV/0!</v>
      </c>
      <c r="O1756" s="247">
        <f>IF(M1756&gt;0,M1756*I1756/Q1756,0)*VLOOKUP(B1756,'2-Kosten per locatie'!$A$14:$C$31,3,FALSE)</f>
        <v>0</v>
      </c>
      <c r="P1756" s="334">
        <f>IF(L1756="nio",0,IF(L1756&gt;0,VLOOKUP(F1756,'3-Productie normen'!A:O,VLOOKUP(L1756,'3-Productie normen'!$B$38:$C$48,2,FALSE),FALSE)))</f>
        <v>0</v>
      </c>
      <c r="Q1756" s="334">
        <f t="shared" si="87"/>
        <v>0</v>
      </c>
      <c r="R1756" s="335" t="str">
        <f>VLOOKUP(F1756,'3-Productie normen'!A:P,16,FALSE)</f>
        <v>V</v>
      </c>
      <c r="S1756" s="335"/>
      <c r="U1756" s="336">
        <f t="shared" si="88"/>
        <v>5236</v>
      </c>
    </row>
    <row r="1757" spans="1:21" ht="14.1" customHeight="1">
      <c r="A1757" s="75">
        <v>1757</v>
      </c>
      <c r="B1757" s="72" t="s">
        <v>51</v>
      </c>
      <c r="C1757" s="539" t="s">
        <v>200</v>
      </c>
      <c r="D1757" s="415" t="s">
        <v>2251</v>
      </c>
      <c r="E1757" s="72" t="s">
        <v>2252</v>
      </c>
      <c r="F1757" s="300" t="s">
        <v>88</v>
      </c>
      <c r="G1757" s="72" t="s">
        <v>2212</v>
      </c>
      <c r="H1757" s="482" t="s">
        <v>139</v>
      </c>
      <c r="I1757" s="537">
        <v>26.86</v>
      </c>
      <c r="J1757" s="526"/>
      <c r="K1757" s="333">
        <f t="shared" si="86"/>
        <v>120</v>
      </c>
      <c r="L1757" s="534">
        <v>120</v>
      </c>
      <c r="M1757" s="534"/>
      <c r="N1757" s="247" t="e">
        <f>IF(L1757="nio",0,IF(L1757&gt;0,L1757*I1757/P1757,0))*VLOOKUP(B1757,'2-Kosten per locatie'!$A$14:$C$31,3,FALSE)</f>
        <v>#DIV/0!</v>
      </c>
      <c r="O1757" s="247">
        <f>IF(M1757&gt;0,M1757*I1757/Q1757,0)*VLOOKUP(B1757,'2-Kosten per locatie'!$A$14:$C$31,3,FALSE)</f>
        <v>0</v>
      </c>
      <c r="P1757" s="334">
        <f>IF(L1757="nio",0,IF(L1757&gt;0,VLOOKUP(F1757,'3-Productie normen'!A:O,VLOOKUP(L1757,'3-Productie normen'!$B$38:$C$48,2,FALSE),FALSE)))</f>
        <v>0</v>
      </c>
      <c r="Q1757" s="334">
        <f t="shared" si="87"/>
        <v>0</v>
      </c>
      <c r="R1757" s="335" t="str">
        <f>VLOOKUP(F1757,'3-Productie normen'!A:P,16,FALSE)</f>
        <v>B</v>
      </c>
      <c r="S1757" s="335"/>
      <c r="U1757" s="336">
        <f t="shared" si="88"/>
        <v>3223.2</v>
      </c>
    </row>
    <row r="1758" spans="1:21" ht="14.1" customHeight="1">
      <c r="A1758" s="75">
        <v>1758</v>
      </c>
      <c r="B1758" s="72" t="s">
        <v>51</v>
      </c>
      <c r="C1758" s="539" t="s">
        <v>200</v>
      </c>
      <c r="D1758" s="415" t="s">
        <v>2253</v>
      </c>
      <c r="E1758" s="72" t="s">
        <v>2254</v>
      </c>
      <c r="F1758" s="300" t="s">
        <v>88</v>
      </c>
      <c r="G1758" s="72" t="s">
        <v>2212</v>
      </c>
      <c r="H1758" s="482" t="s">
        <v>139</v>
      </c>
      <c r="I1758" s="537">
        <v>35.57</v>
      </c>
      <c r="J1758" s="526"/>
      <c r="K1758" s="333">
        <f t="shared" si="86"/>
        <v>120</v>
      </c>
      <c r="L1758" s="534">
        <v>120</v>
      </c>
      <c r="M1758" s="534"/>
      <c r="N1758" s="247" t="e">
        <f>IF(L1758="nio",0,IF(L1758&gt;0,L1758*I1758/P1758,0))*VLOOKUP(B1758,'2-Kosten per locatie'!$A$14:$C$31,3,FALSE)</f>
        <v>#DIV/0!</v>
      </c>
      <c r="O1758" s="247">
        <f>IF(M1758&gt;0,M1758*I1758/Q1758,0)*VLOOKUP(B1758,'2-Kosten per locatie'!$A$14:$C$31,3,FALSE)</f>
        <v>0</v>
      </c>
      <c r="P1758" s="334">
        <f>IF(L1758="nio",0,IF(L1758&gt;0,VLOOKUP(F1758,'3-Productie normen'!A:O,VLOOKUP(L1758,'3-Productie normen'!$B$38:$C$48,2,FALSE),FALSE)))</f>
        <v>0</v>
      </c>
      <c r="Q1758" s="334">
        <f t="shared" si="87"/>
        <v>0</v>
      </c>
      <c r="R1758" s="335" t="str">
        <f>VLOOKUP(F1758,'3-Productie normen'!A:P,16,FALSE)</f>
        <v>B</v>
      </c>
      <c r="S1758" s="335"/>
      <c r="U1758" s="336">
        <f t="shared" si="88"/>
        <v>4268.3999999999996</v>
      </c>
    </row>
    <row r="1759" spans="1:21" ht="14.1" customHeight="1">
      <c r="A1759" s="75">
        <v>1759</v>
      </c>
      <c r="B1759" s="72" t="s">
        <v>51</v>
      </c>
      <c r="C1759" s="539" t="s">
        <v>200</v>
      </c>
      <c r="D1759" s="415" t="s">
        <v>2255</v>
      </c>
      <c r="E1759" s="72" t="s">
        <v>2256</v>
      </c>
      <c r="F1759" s="300" t="s">
        <v>97</v>
      </c>
      <c r="G1759" s="72" t="s">
        <v>1370</v>
      </c>
      <c r="H1759" s="482" t="s">
        <v>238</v>
      </c>
      <c r="I1759" s="537">
        <v>2.9</v>
      </c>
      <c r="J1759" s="526"/>
      <c r="K1759" s="333">
        <f t="shared" si="86"/>
        <v>200</v>
      </c>
      <c r="L1759" s="534">
        <v>200</v>
      </c>
      <c r="M1759" s="534"/>
      <c r="N1759" s="247" t="e">
        <f>IF(L1759="nio",0,IF(L1759&gt;0,L1759*I1759/P1759,0))*VLOOKUP(B1759,'2-Kosten per locatie'!$A$14:$C$31,3,FALSE)</f>
        <v>#DIV/0!</v>
      </c>
      <c r="O1759" s="247">
        <f>IF(M1759&gt;0,M1759*I1759/Q1759,0)*VLOOKUP(B1759,'2-Kosten per locatie'!$A$14:$C$31,3,FALSE)</f>
        <v>0</v>
      </c>
      <c r="P1759" s="334">
        <f>IF(L1759="nio",0,IF(L1759&gt;0,VLOOKUP(F1759,'3-Productie normen'!A:O,VLOOKUP(L1759,'3-Productie normen'!$B$38:$C$48,2,FALSE),FALSE)))</f>
        <v>0</v>
      </c>
      <c r="Q1759" s="334">
        <f t="shared" si="87"/>
        <v>0</v>
      </c>
      <c r="R1759" s="335" t="str">
        <f>VLOOKUP(F1759,'3-Productie normen'!A:P,16,FALSE)</f>
        <v>V</v>
      </c>
      <c r="S1759" s="335"/>
      <c r="U1759" s="336">
        <f t="shared" si="88"/>
        <v>580</v>
      </c>
    </row>
    <row r="1760" spans="1:21" ht="14.1" customHeight="1">
      <c r="A1760" s="75">
        <v>1760</v>
      </c>
      <c r="B1760" s="72" t="s">
        <v>51</v>
      </c>
      <c r="C1760" s="539" t="s">
        <v>200</v>
      </c>
      <c r="D1760" s="415" t="s">
        <v>2257</v>
      </c>
      <c r="E1760" s="72" t="s">
        <v>2231</v>
      </c>
      <c r="F1760" s="300" t="s">
        <v>106</v>
      </c>
      <c r="G1760" s="72" t="s">
        <v>2232</v>
      </c>
      <c r="H1760" s="482" t="s">
        <v>188</v>
      </c>
      <c r="I1760" s="537">
        <v>1.5</v>
      </c>
      <c r="J1760" s="526"/>
      <c r="K1760" s="333">
        <f t="shared" si="86"/>
        <v>400</v>
      </c>
      <c r="L1760" s="534">
        <v>200</v>
      </c>
      <c r="M1760" s="534">
        <v>200</v>
      </c>
      <c r="N1760" s="247" t="e">
        <f>IF(L1760="nio",0,IF(L1760&gt;0,L1760*I1760/P1760,0))*VLOOKUP(B1760,'2-Kosten per locatie'!$A$14:$C$31,3,FALSE)</f>
        <v>#DIV/0!</v>
      </c>
      <c r="O1760" s="247" t="e">
        <f>IF(M1760&gt;0,M1760*I1760/Q1760,0)*VLOOKUP(B1760,'2-Kosten per locatie'!$A$14:$C$31,3,FALSE)</f>
        <v>#DIV/0!</v>
      </c>
      <c r="P1760" s="334">
        <f>IF(L1760="nio",0,IF(L1760&gt;0,VLOOKUP(F1760,'3-Productie normen'!A:O,VLOOKUP(L1760,'3-Productie normen'!$B$38:$C$48,2,FALSE),FALSE)))</f>
        <v>0</v>
      </c>
      <c r="Q1760" s="334">
        <f t="shared" si="87"/>
        <v>0</v>
      </c>
      <c r="R1760" s="335" t="str">
        <f>VLOOKUP(F1760,'3-Productie normen'!A:P,16,FALSE)</f>
        <v>S</v>
      </c>
      <c r="S1760" s="335"/>
      <c r="U1760" s="336">
        <f t="shared" si="88"/>
        <v>600</v>
      </c>
    </row>
    <row r="1761" spans="1:21" ht="14.1" customHeight="1">
      <c r="A1761" s="75">
        <v>1761</v>
      </c>
      <c r="B1761" s="72" t="s">
        <v>51</v>
      </c>
      <c r="C1761" s="539" t="s">
        <v>200</v>
      </c>
      <c r="D1761" s="415" t="s">
        <v>2258</v>
      </c>
      <c r="E1761" s="72" t="s">
        <v>2259</v>
      </c>
      <c r="F1761" s="300" t="s">
        <v>103</v>
      </c>
      <c r="G1761" s="72" t="s">
        <v>2260</v>
      </c>
      <c r="H1761" s="482" t="s">
        <v>197</v>
      </c>
      <c r="I1761" s="537">
        <v>90.17</v>
      </c>
      <c r="J1761" s="526"/>
      <c r="K1761" s="333">
        <f t="shared" si="86"/>
        <v>200</v>
      </c>
      <c r="L1761" s="534">
        <v>200</v>
      </c>
      <c r="M1761" s="534"/>
      <c r="N1761" s="247" t="e">
        <f>IF(L1761="nio",0,IF(L1761&gt;0,L1761*I1761/P1761,0))*VLOOKUP(B1761,'2-Kosten per locatie'!$A$14:$C$31,3,FALSE)</f>
        <v>#DIV/0!</v>
      </c>
      <c r="O1761" s="247">
        <f>IF(M1761&gt;0,M1761*I1761/Q1761,0)*VLOOKUP(B1761,'2-Kosten per locatie'!$A$14:$C$31,3,FALSE)</f>
        <v>0</v>
      </c>
      <c r="P1761" s="334">
        <f>IF(L1761="nio",0,IF(L1761&gt;0,VLOOKUP(F1761,'3-Productie normen'!A:O,VLOOKUP(L1761,'3-Productie normen'!$B$38:$C$48,2,FALSE),FALSE)))</f>
        <v>0</v>
      </c>
      <c r="Q1761" s="334">
        <f t="shared" si="87"/>
        <v>0</v>
      </c>
      <c r="R1761" s="335" t="str">
        <f>VLOOKUP(F1761,'3-Productie normen'!A:P,16,FALSE)</f>
        <v>L</v>
      </c>
      <c r="S1761" s="335"/>
      <c r="U1761" s="336">
        <f t="shared" si="88"/>
        <v>18034</v>
      </c>
    </row>
    <row r="1762" spans="1:21" ht="14.1" customHeight="1">
      <c r="A1762" s="75">
        <v>1762</v>
      </c>
      <c r="B1762" s="72" t="s">
        <v>51</v>
      </c>
      <c r="C1762" s="539" t="s">
        <v>200</v>
      </c>
      <c r="D1762" s="415" t="s">
        <v>2261</v>
      </c>
      <c r="E1762" s="72" t="s">
        <v>633</v>
      </c>
      <c r="F1762" s="300" t="s">
        <v>97</v>
      </c>
      <c r="G1762" s="72" t="s">
        <v>1954</v>
      </c>
      <c r="H1762" s="482" t="s">
        <v>197</v>
      </c>
      <c r="I1762" s="537">
        <v>52.08</v>
      </c>
      <c r="J1762" s="526"/>
      <c r="K1762" s="333">
        <f t="shared" si="86"/>
        <v>200</v>
      </c>
      <c r="L1762" s="534">
        <v>200</v>
      </c>
      <c r="M1762" s="534"/>
      <c r="N1762" s="247" t="e">
        <f>IF(L1762="nio",0,IF(L1762&gt;0,L1762*I1762/P1762,0))*VLOOKUP(B1762,'2-Kosten per locatie'!$A$14:$C$31,3,FALSE)</f>
        <v>#DIV/0!</v>
      </c>
      <c r="O1762" s="247">
        <f>IF(M1762&gt;0,M1762*I1762/Q1762,0)*VLOOKUP(B1762,'2-Kosten per locatie'!$A$14:$C$31,3,FALSE)</f>
        <v>0</v>
      </c>
      <c r="P1762" s="334">
        <f>IF(L1762="nio",0,IF(L1762&gt;0,VLOOKUP(F1762,'3-Productie normen'!A:O,VLOOKUP(L1762,'3-Productie normen'!$B$38:$C$48,2,FALSE),FALSE)))</f>
        <v>0</v>
      </c>
      <c r="Q1762" s="334">
        <f t="shared" si="87"/>
        <v>0</v>
      </c>
      <c r="R1762" s="335" t="str">
        <f>VLOOKUP(F1762,'3-Productie normen'!A:P,16,FALSE)</f>
        <v>V</v>
      </c>
      <c r="S1762" s="335"/>
      <c r="U1762" s="336">
        <f t="shared" si="88"/>
        <v>10416</v>
      </c>
    </row>
    <row r="1763" spans="1:21" ht="14.1" customHeight="1">
      <c r="A1763" s="75">
        <v>1763</v>
      </c>
      <c r="B1763" s="72" t="s">
        <v>51</v>
      </c>
      <c r="C1763" s="539" t="s">
        <v>200</v>
      </c>
      <c r="D1763" s="415" t="s">
        <v>2262</v>
      </c>
      <c r="E1763" s="72" t="s">
        <v>1237</v>
      </c>
      <c r="F1763" s="300" t="s">
        <v>108</v>
      </c>
      <c r="G1763" s="72" t="s">
        <v>1370</v>
      </c>
      <c r="H1763" s="482" t="s">
        <v>238</v>
      </c>
      <c r="I1763" s="537">
        <v>14.09</v>
      </c>
      <c r="J1763" s="526"/>
      <c r="K1763" s="333">
        <f t="shared" si="86"/>
        <v>200</v>
      </c>
      <c r="L1763" s="534">
        <v>200</v>
      </c>
      <c r="M1763" s="534"/>
      <c r="N1763" s="247" t="e">
        <f>IF(L1763="nio",0,IF(L1763&gt;0,L1763*I1763/P1763,0))*VLOOKUP(B1763,'2-Kosten per locatie'!$A$14:$C$31,3,FALSE)</f>
        <v>#DIV/0!</v>
      </c>
      <c r="O1763" s="247">
        <f>IF(M1763&gt;0,M1763*I1763/Q1763,0)*VLOOKUP(B1763,'2-Kosten per locatie'!$A$14:$C$31,3,FALSE)</f>
        <v>0</v>
      </c>
      <c r="P1763" s="334">
        <f>IF(L1763="nio",0,IF(L1763&gt;0,VLOOKUP(F1763,'3-Productie normen'!A:O,VLOOKUP(L1763,'3-Productie normen'!$B$38:$C$48,2,FALSE),FALSE)))</f>
        <v>0</v>
      </c>
      <c r="Q1763" s="334">
        <f t="shared" si="87"/>
        <v>0</v>
      </c>
      <c r="R1763" s="335" t="str">
        <f>VLOOKUP(F1763,'3-Productie normen'!A:P,16,FALSE)</f>
        <v>V</v>
      </c>
      <c r="S1763" s="335"/>
      <c r="U1763" s="336">
        <f t="shared" si="88"/>
        <v>2818</v>
      </c>
    </row>
    <row r="1764" spans="1:21" ht="14.1" customHeight="1">
      <c r="A1764" s="75">
        <v>1764</v>
      </c>
      <c r="B1764" s="72" t="s">
        <v>51</v>
      </c>
      <c r="C1764" s="539" t="s">
        <v>200</v>
      </c>
      <c r="D1764" s="415" t="s">
        <v>2263</v>
      </c>
      <c r="E1764" s="72" t="s">
        <v>2264</v>
      </c>
      <c r="F1764" s="300" t="s">
        <v>103</v>
      </c>
      <c r="G1764" s="72" t="s">
        <v>2260</v>
      </c>
      <c r="H1764" s="482" t="s">
        <v>197</v>
      </c>
      <c r="I1764" s="537">
        <v>6.36</v>
      </c>
      <c r="J1764" s="526"/>
      <c r="K1764" s="333">
        <f t="shared" si="86"/>
        <v>200</v>
      </c>
      <c r="L1764" s="534">
        <v>200</v>
      </c>
      <c r="M1764" s="534"/>
      <c r="N1764" s="247" t="e">
        <f>IF(L1764="nio",0,IF(L1764&gt;0,L1764*I1764/P1764,0))*VLOOKUP(B1764,'2-Kosten per locatie'!$A$14:$C$31,3,FALSE)</f>
        <v>#DIV/0!</v>
      </c>
      <c r="O1764" s="247">
        <f>IF(M1764&gt;0,M1764*I1764/Q1764,0)*VLOOKUP(B1764,'2-Kosten per locatie'!$A$14:$C$31,3,FALSE)</f>
        <v>0</v>
      </c>
      <c r="P1764" s="334">
        <f>IF(L1764="nio",0,IF(L1764&gt;0,VLOOKUP(F1764,'3-Productie normen'!A:O,VLOOKUP(L1764,'3-Productie normen'!$B$38:$C$48,2,FALSE),FALSE)))</f>
        <v>0</v>
      </c>
      <c r="Q1764" s="334">
        <f t="shared" si="87"/>
        <v>0</v>
      </c>
      <c r="R1764" s="335" t="str">
        <f>VLOOKUP(F1764,'3-Productie normen'!A:P,16,FALSE)</f>
        <v>L</v>
      </c>
      <c r="S1764" s="335"/>
      <c r="U1764" s="336">
        <f t="shared" si="88"/>
        <v>1272</v>
      </c>
    </row>
    <row r="1765" spans="1:21" ht="14.1" customHeight="1">
      <c r="A1765" s="75">
        <v>1765</v>
      </c>
      <c r="B1765" s="72" t="s">
        <v>51</v>
      </c>
      <c r="C1765" s="539" t="s">
        <v>200</v>
      </c>
      <c r="D1765" s="415" t="s">
        <v>2265</v>
      </c>
      <c r="E1765" s="72" t="s">
        <v>2266</v>
      </c>
      <c r="F1765" s="300" t="s">
        <v>102</v>
      </c>
      <c r="G1765" s="72" t="s">
        <v>1954</v>
      </c>
      <c r="H1765" s="482" t="s">
        <v>197</v>
      </c>
      <c r="I1765" s="537">
        <v>98.04</v>
      </c>
      <c r="J1765" s="526"/>
      <c r="K1765" s="333">
        <f t="shared" si="86"/>
        <v>40</v>
      </c>
      <c r="L1765" s="534">
        <v>40</v>
      </c>
      <c r="M1765" s="534"/>
      <c r="N1765" s="247" t="e">
        <f>IF(L1765="nio",0,IF(L1765&gt;0,L1765*I1765/P1765,0))*VLOOKUP(B1765,'2-Kosten per locatie'!$A$14:$C$31,3,FALSE)</f>
        <v>#DIV/0!</v>
      </c>
      <c r="O1765" s="247">
        <f>IF(M1765&gt;0,M1765*I1765/Q1765,0)*VLOOKUP(B1765,'2-Kosten per locatie'!$A$14:$C$31,3,FALSE)</f>
        <v>0</v>
      </c>
      <c r="P1765" s="334">
        <f>IF(L1765="nio",0,IF(L1765&gt;0,VLOOKUP(F1765,'3-Productie normen'!A:O,VLOOKUP(L1765,'3-Productie normen'!$B$38:$C$48,2,FALSE),FALSE)))</f>
        <v>0</v>
      </c>
      <c r="Q1765" s="334">
        <f t="shared" si="87"/>
        <v>0</v>
      </c>
      <c r="R1765" s="335" t="str">
        <f>VLOOKUP(F1765,'3-Productie normen'!A:P,16,FALSE)</f>
        <v>V</v>
      </c>
      <c r="S1765" s="335"/>
      <c r="U1765" s="336">
        <f t="shared" si="88"/>
        <v>3921.6000000000004</v>
      </c>
    </row>
    <row r="1766" spans="1:21" ht="14.1" customHeight="1">
      <c r="A1766" s="75">
        <v>1766</v>
      </c>
      <c r="B1766" s="72" t="s">
        <v>51</v>
      </c>
      <c r="C1766" s="539" t="s">
        <v>200</v>
      </c>
      <c r="D1766" s="415" t="s">
        <v>2267</v>
      </c>
      <c r="E1766" s="72" t="s">
        <v>2268</v>
      </c>
      <c r="F1766" s="300" t="s">
        <v>111</v>
      </c>
      <c r="G1766" s="72" t="s">
        <v>1954</v>
      </c>
      <c r="H1766" s="482" t="s">
        <v>197</v>
      </c>
      <c r="I1766" s="537">
        <v>69.069999999999993</v>
      </c>
      <c r="J1766" s="526"/>
      <c r="K1766" s="333">
        <f t="shared" si="86"/>
        <v>0</v>
      </c>
      <c r="L1766" s="534" t="s">
        <v>148</v>
      </c>
      <c r="M1766" s="534"/>
      <c r="N1766" s="247">
        <f>IF(L1766="nio",0,IF(L1766&gt;0,L1766*I1766/P1766,0))*VLOOKUP(B1766,'2-Kosten per locatie'!$A$14:$C$31,3,FALSE)</f>
        <v>0</v>
      </c>
      <c r="O1766" s="247">
        <f>IF(M1766&gt;0,M1766*I1766/Q1766,0)*VLOOKUP(B1766,'2-Kosten per locatie'!$A$14:$C$31,3,FALSE)</f>
        <v>0</v>
      </c>
      <c r="P1766" s="334">
        <f>IF(L1766="nio",0,IF(L1766&gt;0,VLOOKUP(F1766,'3-Productie normen'!A:O,VLOOKUP(L1766,'3-Productie normen'!$B$38:$C$48,2,FALSE),FALSE)))</f>
        <v>0</v>
      </c>
      <c r="Q1766" s="334">
        <f t="shared" si="87"/>
        <v>0</v>
      </c>
      <c r="R1766" s="335" t="str">
        <f>VLOOKUP(F1766,'3-Productie normen'!A:P,16,FALSE)</f>
        <v>nvt</v>
      </c>
      <c r="S1766" s="335"/>
      <c r="U1766" s="336">
        <f t="shared" si="88"/>
        <v>0</v>
      </c>
    </row>
    <row r="1767" spans="1:21" ht="14.1" customHeight="1">
      <c r="A1767" s="75">
        <v>1767</v>
      </c>
      <c r="B1767" s="72" t="s">
        <v>51</v>
      </c>
      <c r="C1767" s="539" t="s">
        <v>200</v>
      </c>
      <c r="D1767" s="415" t="s">
        <v>2269</v>
      </c>
      <c r="E1767" s="72" t="s">
        <v>2270</v>
      </c>
      <c r="F1767" s="300" t="s">
        <v>102</v>
      </c>
      <c r="G1767" s="72" t="s">
        <v>1954</v>
      </c>
      <c r="H1767" s="482" t="s">
        <v>197</v>
      </c>
      <c r="I1767" s="537">
        <v>10.84</v>
      </c>
      <c r="J1767" s="526"/>
      <c r="K1767" s="333">
        <f t="shared" si="86"/>
        <v>4</v>
      </c>
      <c r="L1767" s="534">
        <v>4</v>
      </c>
      <c r="M1767" s="534"/>
      <c r="N1767" s="247" t="e">
        <f>IF(L1767="nio",0,IF(L1767&gt;0,L1767*I1767/P1767,0))*VLOOKUP(B1767,'2-Kosten per locatie'!$A$14:$C$31,3,FALSE)</f>
        <v>#DIV/0!</v>
      </c>
      <c r="O1767" s="247">
        <f>IF(M1767&gt;0,M1767*I1767/Q1767,0)*VLOOKUP(B1767,'2-Kosten per locatie'!$A$14:$C$31,3,FALSE)</f>
        <v>0</v>
      </c>
      <c r="P1767" s="334">
        <f>IF(L1767="nio",0,IF(L1767&gt;0,VLOOKUP(F1767,'3-Productie normen'!A:O,VLOOKUP(L1767,'3-Productie normen'!$B$38:$C$48,2,FALSE),FALSE)))</f>
        <v>0</v>
      </c>
      <c r="Q1767" s="334">
        <f t="shared" si="87"/>
        <v>0</v>
      </c>
      <c r="R1767" s="335" t="str">
        <f>VLOOKUP(F1767,'3-Productie normen'!A:P,16,FALSE)</f>
        <v>V</v>
      </c>
      <c r="S1767" s="335"/>
      <c r="U1767" s="336">
        <f t="shared" si="88"/>
        <v>43.36</v>
      </c>
    </row>
    <row r="1768" spans="1:21" ht="14.1" customHeight="1">
      <c r="A1768" s="75">
        <v>1768</v>
      </c>
      <c r="B1768" s="72" t="s">
        <v>51</v>
      </c>
      <c r="C1768" s="539" t="s">
        <v>200</v>
      </c>
      <c r="D1768" s="415" t="s">
        <v>2271</v>
      </c>
      <c r="E1768" s="72" t="s">
        <v>2272</v>
      </c>
      <c r="F1768" s="300" t="s">
        <v>102</v>
      </c>
      <c r="G1768" s="72" t="s">
        <v>1954</v>
      </c>
      <c r="H1768" s="482" t="s">
        <v>197</v>
      </c>
      <c r="I1768" s="537">
        <v>16.04</v>
      </c>
      <c r="J1768" s="526"/>
      <c r="K1768" s="333">
        <f t="shared" si="86"/>
        <v>40</v>
      </c>
      <c r="L1768" s="534">
        <v>40</v>
      </c>
      <c r="M1768" s="534"/>
      <c r="N1768" s="247" t="e">
        <f>IF(L1768="nio",0,IF(L1768&gt;0,L1768*I1768/P1768,0))*VLOOKUP(B1768,'2-Kosten per locatie'!$A$14:$C$31,3,FALSE)</f>
        <v>#DIV/0!</v>
      </c>
      <c r="O1768" s="247">
        <f>IF(M1768&gt;0,M1768*I1768/Q1768,0)*VLOOKUP(B1768,'2-Kosten per locatie'!$A$14:$C$31,3,FALSE)</f>
        <v>0</v>
      </c>
      <c r="P1768" s="334">
        <f>IF(L1768="nio",0,IF(L1768&gt;0,VLOOKUP(F1768,'3-Productie normen'!A:O,VLOOKUP(L1768,'3-Productie normen'!$B$38:$C$48,2,FALSE),FALSE)))</f>
        <v>0</v>
      </c>
      <c r="Q1768" s="334">
        <f t="shared" si="87"/>
        <v>0</v>
      </c>
      <c r="R1768" s="335" t="str">
        <f>VLOOKUP(F1768,'3-Productie normen'!A:P,16,FALSE)</f>
        <v>V</v>
      </c>
      <c r="S1768" s="335"/>
      <c r="U1768" s="336">
        <f t="shared" si="88"/>
        <v>641.59999999999991</v>
      </c>
    </row>
    <row r="1769" spans="1:21" ht="14.1" customHeight="1">
      <c r="A1769" s="75">
        <v>1769</v>
      </c>
      <c r="B1769" s="72" t="s">
        <v>51</v>
      </c>
      <c r="C1769" s="539" t="s">
        <v>200</v>
      </c>
      <c r="D1769" s="415" t="s">
        <v>2273</v>
      </c>
      <c r="E1769" s="72" t="s">
        <v>2274</v>
      </c>
      <c r="F1769" s="300" t="s">
        <v>111</v>
      </c>
      <c r="G1769" s="72" t="s">
        <v>1954</v>
      </c>
      <c r="H1769" s="482" t="s">
        <v>197</v>
      </c>
      <c r="I1769" s="537">
        <v>57.35</v>
      </c>
      <c r="J1769" s="526"/>
      <c r="K1769" s="333">
        <f t="shared" si="86"/>
        <v>0</v>
      </c>
      <c r="L1769" s="534" t="s">
        <v>148</v>
      </c>
      <c r="M1769" s="534"/>
      <c r="N1769" s="247">
        <f>IF(L1769="nio",0,IF(L1769&gt;0,L1769*I1769/P1769,0))*VLOOKUP(B1769,'2-Kosten per locatie'!$A$14:$C$31,3,FALSE)</f>
        <v>0</v>
      </c>
      <c r="O1769" s="247">
        <f>IF(M1769&gt;0,M1769*I1769/Q1769,0)*VLOOKUP(B1769,'2-Kosten per locatie'!$A$14:$C$31,3,FALSE)</f>
        <v>0</v>
      </c>
      <c r="P1769" s="334">
        <f>IF(L1769="nio",0,IF(L1769&gt;0,VLOOKUP(F1769,'3-Productie normen'!A:O,VLOOKUP(L1769,'3-Productie normen'!$B$38:$C$48,2,FALSE),FALSE)))</f>
        <v>0</v>
      </c>
      <c r="Q1769" s="334">
        <f t="shared" si="87"/>
        <v>0</v>
      </c>
      <c r="R1769" s="335" t="str">
        <f>VLOOKUP(F1769,'3-Productie normen'!A:P,16,FALSE)</f>
        <v>nvt</v>
      </c>
      <c r="S1769" s="335"/>
      <c r="U1769" s="336">
        <f t="shared" si="88"/>
        <v>0</v>
      </c>
    </row>
    <row r="1770" spans="1:21" ht="14.1" customHeight="1">
      <c r="A1770" s="75">
        <v>1770</v>
      </c>
      <c r="B1770" s="72" t="s">
        <v>51</v>
      </c>
      <c r="C1770" s="539" t="s">
        <v>200</v>
      </c>
      <c r="D1770" s="415" t="s">
        <v>2275</v>
      </c>
      <c r="E1770" s="72" t="s">
        <v>2276</v>
      </c>
      <c r="F1770" s="300" t="s">
        <v>97</v>
      </c>
      <c r="G1770" s="72" t="s">
        <v>1370</v>
      </c>
      <c r="H1770" s="482" t="s">
        <v>238</v>
      </c>
      <c r="I1770" s="537">
        <v>5.49</v>
      </c>
      <c r="J1770" s="526"/>
      <c r="K1770" s="333">
        <f t="shared" si="86"/>
        <v>200</v>
      </c>
      <c r="L1770" s="534">
        <v>200</v>
      </c>
      <c r="M1770" s="534"/>
      <c r="N1770" s="247" t="e">
        <f>IF(L1770="nio",0,IF(L1770&gt;0,L1770*I1770/P1770,0))*VLOOKUP(B1770,'2-Kosten per locatie'!$A$14:$C$31,3,FALSE)</f>
        <v>#DIV/0!</v>
      </c>
      <c r="O1770" s="247">
        <f>IF(M1770&gt;0,M1770*I1770/Q1770,0)*VLOOKUP(B1770,'2-Kosten per locatie'!$A$14:$C$31,3,FALSE)</f>
        <v>0</v>
      </c>
      <c r="P1770" s="334">
        <f>IF(L1770="nio",0,IF(L1770&gt;0,VLOOKUP(F1770,'3-Productie normen'!A:O,VLOOKUP(L1770,'3-Productie normen'!$B$38:$C$48,2,FALSE),FALSE)))</f>
        <v>0</v>
      </c>
      <c r="Q1770" s="334">
        <f t="shared" si="87"/>
        <v>0</v>
      </c>
      <c r="R1770" s="335" t="str">
        <f>VLOOKUP(F1770,'3-Productie normen'!A:P,16,FALSE)</f>
        <v>V</v>
      </c>
      <c r="S1770" s="335"/>
      <c r="U1770" s="336">
        <f t="shared" si="88"/>
        <v>1098</v>
      </c>
    </row>
    <row r="1771" spans="1:21" ht="14.1" customHeight="1">
      <c r="A1771" s="75">
        <v>1771</v>
      </c>
      <c r="B1771" s="72" t="s">
        <v>51</v>
      </c>
      <c r="C1771" s="539" t="s">
        <v>200</v>
      </c>
      <c r="D1771" s="415" t="s">
        <v>2277</v>
      </c>
      <c r="E1771" s="72" t="s">
        <v>2278</v>
      </c>
      <c r="F1771" s="300" t="s">
        <v>107</v>
      </c>
      <c r="G1771" s="72" t="s">
        <v>2212</v>
      </c>
      <c r="H1771" s="437" t="s">
        <v>139</v>
      </c>
      <c r="I1771" s="537">
        <v>191.49</v>
      </c>
      <c r="J1771" s="526"/>
      <c r="K1771" s="333">
        <f t="shared" si="86"/>
        <v>200</v>
      </c>
      <c r="L1771" s="534">
        <v>200</v>
      </c>
      <c r="M1771" s="534"/>
      <c r="N1771" s="247" t="e">
        <f>IF(L1771="nio",0,IF(L1771&gt;0,L1771*I1771/P1771,0))*VLOOKUP(B1771,'2-Kosten per locatie'!$A$14:$C$31,3,FALSE)</f>
        <v>#DIV/0!</v>
      </c>
      <c r="O1771" s="247">
        <f>IF(M1771&gt;0,M1771*I1771/Q1771,0)*VLOOKUP(B1771,'2-Kosten per locatie'!$A$14:$C$31,3,FALSE)</f>
        <v>0</v>
      </c>
      <c r="P1771" s="334">
        <f>IF(L1771="nio",0,IF(L1771&gt;0,VLOOKUP(F1771,'3-Productie normen'!A:O,VLOOKUP(L1771,'3-Productie normen'!$B$38:$C$48,2,FALSE),FALSE)))</f>
        <v>0</v>
      </c>
      <c r="Q1771" s="334">
        <f t="shared" si="87"/>
        <v>0</v>
      </c>
      <c r="R1771" s="335" t="str">
        <f>VLOOKUP(F1771,'3-Productie normen'!A:P,16,FALSE)</f>
        <v>V</v>
      </c>
      <c r="S1771" s="335"/>
      <c r="U1771" s="336">
        <f t="shared" si="88"/>
        <v>38298</v>
      </c>
    </row>
    <row r="1772" spans="1:21" ht="14.1" customHeight="1">
      <c r="A1772" s="75">
        <v>1772</v>
      </c>
      <c r="B1772" s="72" t="s">
        <v>51</v>
      </c>
      <c r="C1772" s="539" t="s">
        <v>200</v>
      </c>
      <c r="D1772" s="415" t="s">
        <v>2279</v>
      </c>
      <c r="E1772" s="72" t="s">
        <v>633</v>
      </c>
      <c r="F1772" s="300" t="s">
        <v>97</v>
      </c>
      <c r="G1772" s="72" t="s">
        <v>2232</v>
      </c>
      <c r="H1772" s="482" t="s">
        <v>197</v>
      </c>
      <c r="I1772" s="537">
        <v>57.94</v>
      </c>
      <c r="J1772" s="526"/>
      <c r="K1772" s="333">
        <f t="shared" si="86"/>
        <v>200</v>
      </c>
      <c r="L1772" s="534">
        <v>200</v>
      </c>
      <c r="M1772" s="534"/>
      <c r="N1772" s="247" t="e">
        <f>IF(L1772="nio",0,IF(L1772&gt;0,L1772*I1772/P1772,0))*VLOOKUP(B1772,'2-Kosten per locatie'!$A$14:$C$31,3,FALSE)</f>
        <v>#DIV/0!</v>
      </c>
      <c r="O1772" s="247">
        <f>IF(M1772&gt;0,M1772*I1772/Q1772,0)*VLOOKUP(B1772,'2-Kosten per locatie'!$A$14:$C$31,3,FALSE)</f>
        <v>0</v>
      </c>
      <c r="P1772" s="334">
        <f>IF(L1772="nio",0,IF(L1772&gt;0,VLOOKUP(F1772,'3-Productie normen'!A:O,VLOOKUP(L1772,'3-Productie normen'!$B$38:$C$48,2,FALSE),FALSE)))</f>
        <v>0</v>
      </c>
      <c r="Q1772" s="334">
        <f t="shared" si="87"/>
        <v>0</v>
      </c>
      <c r="R1772" s="335" t="str">
        <f>VLOOKUP(F1772,'3-Productie normen'!A:P,16,FALSE)</f>
        <v>V</v>
      </c>
      <c r="S1772" s="335"/>
      <c r="U1772" s="336">
        <f t="shared" si="88"/>
        <v>11588</v>
      </c>
    </row>
    <row r="1773" spans="1:21" ht="14.1" customHeight="1">
      <c r="A1773" s="75">
        <v>1773</v>
      </c>
      <c r="B1773" s="72" t="s">
        <v>51</v>
      </c>
      <c r="C1773" s="539" t="s">
        <v>200</v>
      </c>
      <c r="D1773" s="415" t="s">
        <v>2280</v>
      </c>
      <c r="E1773" s="72" t="s">
        <v>1237</v>
      </c>
      <c r="F1773" s="300" t="s">
        <v>108</v>
      </c>
      <c r="G1773" s="72" t="s">
        <v>1954</v>
      </c>
      <c r="H1773" s="482" t="s">
        <v>197</v>
      </c>
      <c r="I1773" s="537">
        <v>3.1</v>
      </c>
      <c r="J1773" s="526"/>
      <c r="K1773" s="333">
        <f t="shared" si="86"/>
        <v>200</v>
      </c>
      <c r="L1773" s="534">
        <v>200</v>
      </c>
      <c r="M1773" s="534"/>
      <c r="N1773" s="247" t="e">
        <f>IF(L1773="nio",0,IF(L1773&gt;0,L1773*I1773/P1773,0))*VLOOKUP(B1773,'2-Kosten per locatie'!$A$14:$C$31,3,FALSE)</f>
        <v>#DIV/0!</v>
      </c>
      <c r="O1773" s="247">
        <f>IF(M1773&gt;0,M1773*I1773/Q1773,0)*VLOOKUP(B1773,'2-Kosten per locatie'!$A$14:$C$31,3,FALSE)</f>
        <v>0</v>
      </c>
      <c r="P1773" s="334">
        <f>IF(L1773="nio",0,IF(L1773&gt;0,VLOOKUP(F1773,'3-Productie normen'!A:O,VLOOKUP(L1773,'3-Productie normen'!$B$38:$C$48,2,FALSE),FALSE)))</f>
        <v>0</v>
      </c>
      <c r="Q1773" s="334">
        <f t="shared" si="87"/>
        <v>0</v>
      </c>
      <c r="R1773" s="335" t="str">
        <f>VLOOKUP(F1773,'3-Productie normen'!A:P,16,FALSE)</f>
        <v>V</v>
      </c>
      <c r="S1773" s="335"/>
      <c r="U1773" s="336">
        <f t="shared" si="88"/>
        <v>620</v>
      </c>
    </row>
    <row r="1774" spans="1:21" ht="14.1" customHeight="1">
      <c r="A1774" s="75">
        <v>1774</v>
      </c>
      <c r="B1774" s="72" t="s">
        <v>51</v>
      </c>
      <c r="C1774" s="539" t="s">
        <v>200</v>
      </c>
      <c r="D1774" s="415" t="s">
        <v>2281</v>
      </c>
      <c r="E1774" s="72" t="s">
        <v>1991</v>
      </c>
      <c r="F1774" s="300" t="s">
        <v>111</v>
      </c>
      <c r="G1774" s="72" t="s">
        <v>112</v>
      </c>
      <c r="H1774" s="482" t="s">
        <v>197</v>
      </c>
      <c r="I1774" s="537">
        <v>3.84</v>
      </c>
      <c r="J1774" s="526"/>
      <c r="K1774" s="333">
        <f t="shared" si="86"/>
        <v>0</v>
      </c>
      <c r="L1774" s="534" t="s">
        <v>148</v>
      </c>
      <c r="M1774" s="534"/>
      <c r="N1774" s="247">
        <f>IF(L1774="nio",0,IF(L1774&gt;0,L1774*I1774/P1774,0))*VLOOKUP(B1774,'2-Kosten per locatie'!$A$14:$C$31,3,FALSE)</f>
        <v>0</v>
      </c>
      <c r="O1774" s="247">
        <f>IF(M1774&gt;0,M1774*I1774/Q1774,0)*VLOOKUP(B1774,'2-Kosten per locatie'!$A$14:$C$31,3,FALSE)</f>
        <v>0</v>
      </c>
      <c r="P1774" s="334">
        <f>IF(L1774="nio",0,IF(L1774&gt;0,VLOOKUP(F1774,'3-Productie normen'!A:O,VLOOKUP(L1774,'3-Productie normen'!$B$38:$C$48,2,FALSE),FALSE)))</f>
        <v>0</v>
      </c>
      <c r="Q1774" s="334">
        <f t="shared" si="87"/>
        <v>0</v>
      </c>
      <c r="R1774" s="335" t="str">
        <f>VLOOKUP(F1774,'3-Productie normen'!A:P,16,FALSE)</f>
        <v>nvt</v>
      </c>
      <c r="S1774" s="335"/>
      <c r="U1774" s="336">
        <f t="shared" si="88"/>
        <v>0</v>
      </c>
    </row>
    <row r="1775" spans="1:21" ht="14.1" customHeight="1">
      <c r="A1775" s="75">
        <v>1775</v>
      </c>
      <c r="B1775" s="72" t="s">
        <v>51</v>
      </c>
      <c r="C1775" s="539" t="s">
        <v>200</v>
      </c>
      <c r="D1775" s="415" t="s">
        <v>2282</v>
      </c>
      <c r="E1775" s="72" t="s">
        <v>2283</v>
      </c>
      <c r="F1775" s="300" t="s">
        <v>97</v>
      </c>
      <c r="G1775" s="72" t="s">
        <v>2232</v>
      </c>
      <c r="H1775" s="482" t="s">
        <v>197</v>
      </c>
      <c r="I1775" s="537">
        <v>15.93</v>
      </c>
      <c r="J1775" s="526"/>
      <c r="K1775" s="333">
        <f t="shared" si="86"/>
        <v>200</v>
      </c>
      <c r="L1775" s="534">
        <v>200</v>
      </c>
      <c r="M1775" s="534"/>
      <c r="N1775" s="247" t="e">
        <f>IF(L1775="nio",0,IF(L1775&gt;0,L1775*I1775/P1775,0))*VLOOKUP(B1775,'2-Kosten per locatie'!$A$14:$C$31,3,FALSE)</f>
        <v>#DIV/0!</v>
      </c>
      <c r="O1775" s="247">
        <f>IF(M1775&gt;0,M1775*I1775/Q1775,0)*VLOOKUP(B1775,'2-Kosten per locatie'!$A$14:$C$31,3,FALSE)</f>
        <v>0</v>
      </c>
      <c r="P1775" s="334">
        <f>IF(L1775="nio",0,IF(L1775&gt;0,VLOOKUP(F1775,'3-Productie normen'!A:O,VLOOKUP(L1775,'3-Productie normen'!$B$38:$C$48,2,FALSE),FALSE)))</f>
        <v>0</v>
      </c>
      <c r="Q1775" s="334">
        <f t="shared" si="87"/>
        <v>0</v>
      </c>
      <c r="R1775" s="335" t="str">
        <f>VLOOKUP(F1775,'3-Productie normen'!A:P,16,FALSE)</f>
        <v>V</v>
      </c>
      <c r="S1775" s="335"/>
      <c r="U1775" s="336">
        <f t="shared" si="88"/>
        <v>3186</v>
      </c>
    </row>
    <row r="1776" spans="1:21" ht="14.1" customHeight="1">
      <c r="A1776" s="75">
        <v>1776</v>
      </c>
      <c r="B1776" s="72" t="s">
        <v>51</v>
      </c>
      <c r="C1776" s="539" t="s">
        <v>200</v>
      </c>
      <c r="D1776" s="415" t="s">
        <v>2284</v>
      </c>
      <c r="E1776" s="72" t="s">
        <v>2285</v>
      </c>
      <c r="F1776" s="300" t="s">
        <v>111</v>
      </c>
      <c r="G1776" s="72" t="s">
        <v>2232</v>
      </c>
      <c r="H1776" s="482" t="s">
        <v>197</v>
      </c>
      <c r="I1776" s="537">
        <v>8.2100000000000009</v>
      </c>
      <c r="J1776" s="526"/>
      <c r="K1776" s="333">
        <f t="shared" si="86"/>
        <v>0</v>
      </c>
      <c r="L1776" s="534" t="s">
        <v>148</v>
      </c>
      <c r="M1776" s="534"/>
      <c r="N1776" s="247">
        <f>IF(L1776="nio",0,IF(L1776&gt;0,L1776*I1776/P1776,0))*VLOOKUP(B1776,'2-Kosten per locatie'!$A$14:$C$31,3,FALSE)</f>
        <v>0</v>
      </c>
      <c r="O1776" s="247">
        <f>IF(M1776&gt;0,M1776*I1776/Q1776,0)*VLOOKUP(B1776,'2-Kosten per locatie'!$A$14:$C$31,3,FALSE)</f>
        <v>0</v>
      </c>
      <c r="P1776" s="334">
        <f>IF(L1776="nio",0,IF(L1776&gt;0,VLOOKUP(F1776,'3-Productie normen'!A:O,VLOOKUP(L1776,'3-Productie normen'!$B$38:$C$48,2,FALSE),FALSE)))</f>
        <v>0</v>
      </c>
      <c r="Q1776" s="334">
        <f t="shared" si="87"/>
        <v>0</v>
      </c>
      <c r="R1776" s="335" t="str">
        <f>VLOOKUP(F1776,'3-Productie normen'!A:P,16,FALSE)</f>
        <v>nvt</v>
      </c>
      <c r="S1776" s="335"/>
      <c r="U1776" s="336">
        <f t="shared" si="88"/>
        <v>0</v>
      </c>
    </row>
    <row r="1777" spans="1:21" ht="14.1" customHeight="1">
      <c r="A1777" s="75">
        <v>1777</v>
      </c>
      <c r="B1777" s="72" t="s">
        <v>51</v>
      </c>
      <c r="C1777" s="539" t="s">
        <v>200</v>
      </c>
      <c r="D1777" s="415" t="s">
        <v>2286</v>
      </c>
      <c r="E1777" s="72" t="s">
        <v>1991</v>
      </c>
      <c r="F1777" s="300" t="s">
        <v>111</v>
      </c>
      <c r="G1777" s="72" t="s">
        <v>112</v>
      </c>
      <c r="H1777" s="482" t="s">
        <v>197</v>
      </c>
      <c r="I1777" s="537">
        <v>7.95</v>
      </c>
      <c r="J1777" s="526"/>
      <c r="K1777" s="333">
        <f t="shared" si="86"/>
        <v>0</v>
      </c>
      <c r="L1777" s="534" t="s">
        <v>148</v>
      </c>
      <c r="M1777" s="534"/>
      <c r="N1777" s="247">
        <f>IF(L1777="nio",0,IF(L1777&gt;0,L1777*I1777/P1777,0))*VLOOKUP(B1777,'2-Kosten per locatie'!$A$14:$C$31,3,FALSE)</f>
        <v>0</v>
      </c>
      <c r="O1777" s="247">
        <f>IF(M1777&gt;0,M1777*I1777/Q1777,0)*VLOOKUP(B1777,'2-Kosten per locatie'!$A$14:$C$31,3,FALSE)</f>
        <v>0</v>
      </c>
      <c r="P1777" s="334">
        <f>IF(L1777="nio",0,IF(L1777&gt;0,VLOOKUP(F1777,'3-Productie normen'!A:O,VLOOKUP(L1777,'3-Productie normen'!$B$38:$C$48,2,FALSE),FALSE)))</f>
        <v>0</v>
      </c>
      <c r="Q1777" s="334">
        <f t="shared" si="87"/>
        <v>0</v>
      </c>
      <c r="R1777" s="335" t="str">
        <f>VLOOKUP(F1777,'3-Productie normen'!A:P,16,FALSE)</f>
        <v>nvt</v>
      </c>
      <c r="S1777" s="335"/>
      <c r="U1777" s="336">
        <f t="shared" si="88"/>
        <v>0</v>
      </c>
    </row>
    <row r="1778" spans="1:21" ht="14.1" customHeight="1">
      <c r="A1778" s="75">
        <v>1778</v>
      </c>
      <c r="B1778" s="72" t="s">
        <v>51</v>
      </c>
      <c r="C1778" s="539" t="s">
        <v>200</v>
      </c>
      <c r="D1778" s="415" t="s">
        <v>2287</v>
      </c>
      <c r="E1778" s="72" t="s">
        <v>1991</v>
      </c>
      <c r="F1778" s="300" t="s">
        <v>111</v>
      </c>
      <c r="G1778" s="72" t="s">
        <v>112</v>
      </c>
      <c r="H1778" s="482" t="s">
        <v>197</v>
      </c>
      <c r="I1778" s="537">
        <v>68.62</v>
      </c>
      <c r="J1778" s="526"/>
      <c r="K1778" s="333">
        <f t="shared" si="86"/>
        <v>0</v>
      </c>
      <c r="L1778" s="534" t="s">
        <v>148</v>
      </c>
      <c r="M1778" s="534"/>
      <c r="N1778" s="247">
        <f>IF(L1778="nio",0,IF(L1778&gt;0,L1778*I1778/P1778,0))*VLOOKUP(B1778,'2-Kosten per locatie'!$A$14:$C$31,3,FALSE)</f>
        <v>0</v>
      </c>
      <c r="O1778" s="247">
        <f>IF(M1778&gt;0,M1778*I1778/Q1778,0)*VLOOKUP(B1778,'2-Kosten per locatie'!$A$14:$C$31,3,FALSE)</f>
        <v>0</v>
      </c>
      <c r="P1778" s="334">
        <f>IF(L1778="nio",0,IF(L1778&gt;0,VLOOKUP(F1778,'3-Productie normen'!A:O,VLOOKUP(L1778,'3-Productie normen'!$B$38:$C$48,2,FALSE),FALSE)))</f>
        <v>0</v>
      </c>
      <c r="Q1778" s="334">
        <f t="shared" si="87"/>
        <v>0</v>
      </c>
      <c r="R1778" s="335" t="str">
        <f>VLOOKUP(F1778,'3-Productie normen'!A:P,16,FALSE)</f>
        <v>nvt</v>
      </c>
      <c r="S1778" s="335"/>
      <c r="U1778" s="336">
        <f t="shared" si="88"/>
        <v>0</v>
      </c>
    </row>
    <row r="1779" spans="1:21" ht="14.1" customHeight="1">
      <c r="A1779" s="75">
        <v>1779</v>
      </c>
      <c r="B1779" s="72" t="s">
        <v>51</v>
      </c>
      <c r="C1779" s="539" t="s">
        <v>200</v>
      </c>
      <c r="D1779" s="415" t="s">
        <v>2288</v>
      </c>
      <c r="E1779" s="72" t="s">
        <v>2289</v>
      </c>
      <c r="F1779" s="300" t="s">
        <v>111</v>
      </c>
      <c r="G1779" s="72" t="s">
        <v>1954</v>
      </c>
      <c r="H1779" s="482" t="s">
        <v>197</v>
      </c>
      <c r="I1779" s="537">
        <v>34.9</v>
      </c>
      <c r="J1779" s="526"/>
      <c r="K1779" s="333">
        <f t="shared" si="86"/>
        <v>0</v>
      </c>
      <c r="L1779" s="534" t="s">
        <v>148</v>
      </c>
      <c r="M1779" s="534"/>
      <c r="N1779" s="247">
        <f>IF(L1779="nio",0,IF(L1779&gt;0,L1779*I1779/P1779,0))*VLOOKUP(B1779,'2-Kosten per locatie'!$A$14:$C$31,3,FALSE)</f>
        <v>0</v>
      </c>
      <c r="O1779" s="247">
        <f>IF(M1779&gt;0,M1779*I1779/Q1779,0)*VLOOKUP(B1779,'2-Kosten per locatie'!$A$14:$C$31,3,FALSE)</f>
        <v>0</v>
      </c>
      <c r="P1779" s="334">
        <f>IF(L1779="nio",0,IF(L1779&gt;0,VLOOKUP(F1779,'3-Productie normen'!A:O,VLOOKUP(L1779,'3-Productie normen'!$B$38:$C$48,2,FALSE),FALSE)))</f>
        <v>0</v>
      </c>
      <c r="Q1779" s="334">
        <f t="shared" si="87"/>
        <v>0</v>
      </c>
      <c r="R1779" s="335" t="str">
        <f>VLOOKUP(F1779,'3-Productie normen'!A:P,16,FALSE)</f>
        <v>nvt</v>
      </c>
      <c r="S1779" s="335"/>
      <c r="U1779" s="336">
        <f t="shared" si="88"/>
        <v>0</v>
      </c>
    </row>
    <row r="1780" spans="1:21" ht="14.1" customHeight="1">
      <c r="A1780" s="75">
        <v>1780</v>
      </c>
      <c r="B1780" s="72" t="s">
        <v>51</v>
      </c>
      <c r="C1780" s="539" t="s">
        <v>200</v>
      </c>
      <c r="D1780" s="415" t="s">
        <v>2290</v>
      </c>
      <c r="E1780" s="72" t="s">
        <v>2291</v>
      </c>
      <c r="F1780" s="300" t="s">
        <v>88</v>
      </c>
      <c r="G1780" s="72" t="s">
        <v>2212</v>
      </c>
      <c r="H1780" s="482" t="s">
        <v>139</v>
      </c>
      <c r="I1780" s="537">
        <v>9.69</v>
      </c>
      <c r="J1780" s="526"/>
      <c r="K1780" s="333">
        <f t="shared" si="86"/>
        <v>120</v>
      </c>
      <c r="L1780" s="534">
        <v>120</v>
      </c>
      <c r="M1780" s="534"/>
      <c r="N1780" s="247" t="e">
        <f>IF(L1780="nio",0,IF(L1780&gt;0,L1780*I1780/P1780,0))*VLOOKUP(B1780,'2-Kosten per locatie'!$A$14:$C$31,3,FALSE)</f>
        <v>#DIV/0!</v>
      </c>
      <c r="O1780" s="247">
        <f>IF(M1780&gt;0,M1780*I1780/Q1780,0)*VLOOKUP(B1780,'2-Kosten per locatie'!$A$14:$C$31,3,FALSE)</f>
        <v>0</v>
      </c>
      <c r="P1780" s="334">
        <f>IF(L1780="nio",0,IF(L1780&gt;0,VLOOKUP(F1780,'3-Productie normen'!A:O,VLOOKUP(L1780,'3-Productie normen'!$B$38:$C$48,2,FALSE),FALSE)))</f>
        <v>0</v>
      </c>
      <c r="Q1780" s="334">
        <f t="shared" si="87"/>
        <v>0</v>
      </c>
      <c r="R1780" s="335" t="str">
        <f>VLOOKUP(F1780,'3-Productie normen'!A:P,16,FALSE)</f>
        <v>B</v>
      </c>
      <c r="S1780" s="335"/>
      <c r="U1780" s="336">
        <f t="shared" si="88"/>
        <v>1162.8</v>
      </c>
    </row>
    <row r="1781" spans="1:21" ht="14.1" customHeight="1">
      <c r="A1781" s="75">
        <v>1781</v>
      </c>
      <c r="B1781" s="72" t="s">
        <v>51</v>
      </c>
      <c r="C1781" s="539" t="s">
        <v>200</v>
      </c>
      <c r="D1781" s="415" t="s">
        <v>2292</v>
      </c>
      <c r="E1781" s="72" t="s">
        <v>2293</v>
      </c>
      <c r="F1781" s="300" t="s">
        <v>102</v>
      </c>
      <c r="G1781" s="72" t="s">
        <v>2212</v>
      </c>
      <c r="H1781" s="482" t="s">
        <v>139</v>
      </c>
      <c r="I1781" s="537">
        <v>17.75</v>
      </c>
      <c r="J1781" s="526"/>
      <c r="K1781" s="333">
        <f t="shared" si="86"/>
        <v>200</v>
      </c>
      <c r="L1781" s="534">
        <v>200</v>
      </c>
      <c r="M1781" s="534"/>
      <c r="N1781" s="247" t="e">
        <f>IF(L1781="nio",0,IF(L1781&gt;0,L1781*I1781/P1781,0))*VLOOKUP(B1781,'2-Kosten per locatie'!$A$14:$C$31,3,FALSE)</f>
        <v>#DIV/0!</v>
      </c>
      <c r="O1781" s="247">
        <f>IF(M1781&gt;0,M1781*I1781/Q1781,0)*VLOOKUP(B1781,'2-Kosten per locatie'!$A$14:$C$31,3,FALSE)</f>
        <v>0</v>
      </c>
      <c r="P1781" s="334">
        <f>IF(L1781="nio",0,IF(L1781&gt;0,VLOOKUP(F1781,'3-Productie normen'!A:O,VLOOKUP(L1781,'3-Productie normen'!$B$38:$C$48,2,FALSE),FALSE)))</f>
        <v>0</v>
      </c>
      <c r="Q1781" s="334">
        <f t="shared" si="87"/>
        <v>0</v>
      </c>
      <c r="R1781" s="335" t="str">
        <f>VLOOKUP(F1781,'3-Productie normen'!A:P,16,FALSE)</f>
        <v>V</v>
      </c>
      <c r="S1781" s="335"/>
      <c r="U1781" s="336">
        <f t="shared" si="88"/>
        <v>3550</v>
      </c>
    </row>
    <row r="1782" spans="1:21" ht="14.1" customHeight="1">
      <c r="A1782" s="75">
        <v>1782</v>
      </c>
      <c r="B1782" s="72" t="s">
        <v>51</v>
      </c>
      <c r="C1782" s="539" t="s">
        <v>200</v>
      </c>
      <c r="D1782" s="415" t="s">
        <v>2294</v>
      </c>
      <c r="E1782" s="72" t="s">
        <v>2295</v>
      </c>
      <c r="F1782" s="72" t="s">
        <v>89</v>
      </c>
      <c r="G1782" s="72" t="s">
        <v>2260</v>
      </c>
      <c r="H1782" s="482" t="s">
        <v>197</v>
      </c>
      <c r="I1782" s="537">
        <v>53.9</v>
      </c>
      <c r="J1782" s="526"/>
      <c r="K1782" s="333">
        <f t="shared" si="86"/>
        <v>200</v>
      </c>
      <c r="L1782" s="534">
        <v>200</v>
      </c>
      <c r="M1782" s="534"/>
      <c r="N1782" s="247" t="e">
        <f>IF(L1782="nio",0,IF(L1782&gt;0,L1782*I1782/P1782,0))*VLOOKUP(B1782,'2-Kosten per locatie'!$A$14:$C$31,3,FALSE)</f>
        <v>#DIV/0!</v>
      </c>
      <c r="O1782" s="247">
        <f>IF(M1782&gt;0,M1782*I1782/Q1782,0)*VLOOKUP(B1782,'2-Kosten per locatie'!$A$14:$C$31,3,FALSE)</f>
        <v>0</v>
      </c>
      <c r="P1782" s="334">
        <f>IF(L1782="nio",0,IF(L1782&gt;0,VLOOKUP(F1782,'3-Productie normen'!A:O,VLOOKUP(L1782,'3-Productie normen'!$B$38:$C$48,2,FALSE),FALSE)))</f>
        <v>0</v>
      </c>
      <c r="Q1782" s="334">
        <f t="shared" si="87"/>
        <v>0</v>
      </c>
      <c r="R1782" s="335" t="str">
        <f>VLOOKUP(F1782,'3-Productie normen'!A:P,16,FALSE)</f>
        <v>V</v>
      </c>
      <c r="S1782" s="335"/>
      <c r="U1782" s="336">
        <f t="shared" si="88"/>
        <v>10780</v>
      </c>
    </row>
    <row r="1783" spans="1:21" ht="14.1" customHeight="1">
      <c r="A1783" s="75">
        <v>1783</v>
      </c>
      <c r="B1783" s="72" t="s">
        <v>51</v>
      </c>
      <c r="C1783" s="539" t="s">
        <v>200</v>
      </c>
      <c r="D1783" s="415" t="s">
        <v>2296</v>
      </c>
      <c r="E1783" s="72" t="s">
        <v>2297</v>
      </c>
      <c r="F1783" s="72" t="s">
        <v>110</v>
      </c>
      <c r="G1783" s="72" t="s">
        <v>2260</v>
      </c>
      <c r="H1783" s="482" t="s">
        <v>197</v>
      </c>
      <c r="I1783" s="537">
        <v>9.8000000000000007</v>
      </c>
      <c r="J1783" s="526"/>
      <c r="K1783" s="333">
        <f t="shared" si="86"/>
        <v>200</v>
      </c>
      <c r="L1783" s="534">
        <v>200</v>
      </c>
      <c r="M1783" s="534"/>
      <c r="N1783" s="247" t="e">
        <f>IF(L1783="nio",0,IF(L1783&gt;0,L1783*I1783/P1783,0))*VLOOKUP(B1783,'2-Kosten per locatie'!$A$14:$C$31,3,FALSE)</f>
        <v>#DIV/0!</v>
      </c>
      <c r="O1783" s="247">
        <f>IF(M1783&gt;0,M1783*I1783/Q1783,0)*VLOOKUP(B1783,'2-Kosten per locatie'!$A$14:$C$31,3,FALSE)</f>
        <v>0</v>
      </c>
      <c r="P1783" s="334">
        <f>IF(L1783="nio",0,IF(L1783&gt;0,VLOOKUP(F1783,'3-Productie normen'!A:O,VLOOKUP(L1783,'3-Productie normen'!$B$38:$C$48,2,FALSE),FALSE)))</f>
        <v>0</v>
      </c>
      <c r="Q1783" s="334">
        <f t="shared" si="87"/>
        <v>0</v>
      </c>
      <c r="R1783" s="335" t="str">
        <f>VLOOKUP(F1783,'3-Productie normen'!A:P,16,FALSE)</f>
        <v>B</v>
      </c>
      <c r="S1783" s="335"/>
      <c r="U1783" s="336">
        <f t="shared" si="88"/>
        <v>1960.0000000000002</v>
      </c>
    </row>
    <row r="1784" spans="1:21" ht="14.1" customHeight="1">
      <c r="A1784" s="75">
        <v>1784</v>
      </c>
      <c r="B1784" s="72" t="s">
        <v>51</v>
      </c>
      <c r="C1784" s="539" t="s">
        <v>200</v>
      </c>
      <c r="D1784" s="415" t="s">
        <v>2298</v>
      </c>
      <c r="E1784" s="72" t="s">
        <v>2299</v>
      </c>
      <c r="F1784" s="300" t="s">
        <v>99</v>
      </c>
      <c r="G1784" s="72" t="s">
        <v>2232</v>
      </c>
      <c r="H1784" s="482" t="s">
        <v>197</v>
      </c>
      <c r="I1784" s="537">
        <v>27.53</v>
      </c>
      <c r="J1784" s="526"/>
      <c r="K1784" s="333">
        <f t="shared" si="86"/>
        <v>200</v>
      </c>
      <c r="L1784" s="534">
        <v>200</v>
      </c>
      <c r="M1784" s="534"/>
      <c r="N1784" s="247" t="e">
        <f>IF(L1784="nio",0,IF(L1784&gt;0,L1784*I1784/P1784,0))*VLOOKUP(B1784,'2-Kosten per locatie'!$A$14:$C$31,3,FALSE)</f>
        <v>#DIV/0!</v>
      </c>
      <c r="O1784" s="247">
        <f>IF(M1784&gt;0,M1784*I1784/Q1784,0)*VLOOKUP(B1784,'2-Kosten per locatie'!$A$14:$C$31,3,FALSE)</f>
        <v>0</v>
      </c>
      <c r="P1784" s="334">
        <f>IF(L1784="nio",0,IF(L1784&gt;0,VLOOKUP(F1784,'3-Productie normen'!A:O,VLOOKUP(L1784,'3-Productie normen'!$B$38:$C$48,2,FALSE),FALSE)))</f>
        <v>0</v>
      </c>
      <c r="Q1784" s="334">
        <f t="shared" si="87"/>
        <v>0</v>
      </c>
      <c r="R1784" s="335" t="str">
        <f>VLOOKUP(F1784,'3-Productie normen'!A:P,16,FALSE)</f>
        <v>S</v>
      </c>
      <c r="S1784" s="335"/>
      <c r="U1784" s="336">
        <f t="shared" si="88"/>
        <v>5506</v>
      </c>
    </row>
    <row r="1785" spans="1:21" ht="14.1" customHeight="1">
      <c r="A1785" s="75">
        <v>1785</v>
      </c>
      <c r="B1785" s="72" t="s">
        <v>51</v>
      </c>
      <c r="C1785" s="539" t="s">
        <v>200</v>
      </c>
      <c r="D1785" s="415" t="s">
        <v>2300</v>
      </c>
      <c r="E1785" s="72" t="s">
        <v>1967</v>
      </c>
      <c r="F1785" s="300" t="s">
        <v>106</v>
      </c>
      <c r="G1785" s="72" t="s">
        <v>2232</v>
      </c>
      <c r="H1785" s="482" t="s">
        <v>188</v>
      </c>
      <c r="I1785" s="537">
        <v>1.7</v>
      </c>
      <c r="J1785" s="526"/>
      <c r="K1785" s="333">
        <f t="shared" si="86"/>
        <v>400</v>
      </c>
      <c r="L1785" s="534">
        <v>200</v>
      </c>
      <c r="M1785" s="534">
        <v>200</v>
      </c>
      <c r="N1785" s="247" t="e">
        <f>IF(L1785="nio",0,IF(L1785&gt;0,L1785*I1785/P1785,0))*VLOOKUP(B1785,'2-Kosten per locatie'!$A$14:$C$31,3,FALSE)</f>
        <v>#DIV/0!</v>
      </c>
      <c r="O1785" s="247" t="e">
        <f>IF(M1785&gt;0,M1785*I1785/Q1785,0)*VLOOKUP(B1785,'2-Kosten per locatie'!$A$14:$C$31,3,FALSE)</f>
        <v>#DIV/0!</v>
      </c>
      <c r="P1785" s="334">
        <f>IF(L1785="nio",0,IF(L1785&gt;0,VLOOKUP(F1785,'3-Productie normen'!A:O,VLOOKUP(L1785,'3-Productie normen'!$B$38:$C$48,2,FALSE),FALSE)))</f>
        <v>0</v>
      </c>
      <c r="Q1785" s="334">
        <f t="shared" si="87"/>
        <v>0</v>
      </c>
      <c r="R1785" s="335" t="str">
        <f>VLOOKUP(F1785,'3-Productie normen'!A:P,16,FALSE)</f>
        <v>S</v>
      </c>
      <c r="S1785" s="335"/>
      <c r="U1785" s="336">
        <f t="shared" si="88"/>
        <v>680</v>
      </c>
    </row>
    <row r="1786" spans="1:21" ht="14.1" customHeight="1">
      <c r="A1786" s="75">
        <v>1786</v>
      </c>
      <c r="B1786" s="72" t="s">
        <v>51</v>
      </c>
      <c r="C1786" s="539" t="s">
        <v>200</v>
      </c>
      <c r="D1786" s="415" t="s">
        <v>2301</v>
      </c>
      <c r="E1786" s="72" t="s">
        <v>2302</v>
      </c>
      <c r="F1786" s="300" t="s">
        <v>93</v>
      </c>
      <c r="G1786" s="72" t="s">
        <v>2232</v>
      </c>
      <c r="H1786" s="482" t="s">
        <v>197</v>
      </c>
      <c r="I1786" s="537">
        <v>1.7</v>
      </c>
      <c r="J1786" s="526"/>
      <c r="K1786" s="333">
        <f t="shared" si="86"/>
        <v>200</v>
      </c>
      <c r="L1786" s="534">
        <v>200</v>
      </c>
      <c r="M1786" s="534"/>
      <c r="N1786" s="247" t="e">
        <f>IF(L1786="nio",0,IF(L1786&gt;0,L1786*I1786/P1786,0))*VLOOKUP(B1786,'2-Kosten per locatie'!$A$14:$C$31,3,FALSE)</f>
        <v>#DIV/0!</v>
      </c>
      <c r="O1786" s="247">
        <f>IF(M1786&gt;0,M1786*I1786/Q1786,0)*VLOOKUP(B1786,'2-Kosten per locatie'!$A$14:$C$31,3,FALSE)</f>
        <v>0</v>
      </c>
      <c r="P1786" s="334">
        <f>IF(L1786="nio",0,IF(L1786&gt;0,VLOOKUP(F1786,'3-Productie normen'!A:O,VLOOKUP(L1786,'3-Productie normen'!$B$38:$C$48,2,FALSE),FALSE)))</f>
        <v>0</v>
      </c>
      <c r="Q1786" s="334">
        <f t="shared" si="87"/>
        <v>0</v>
      </c>
      <c r="R1786" s="335" t="str">
        <f>VLOOKUP(F1786,'3-Productie normen'!A:P,16,FALSE)</f>
        <v>S</v>
      </c>
      <c r="S1786" s="335"/>
      <c r="U1786" s="336">
        <f t="shared" si="88"/>
        <v>340</v>
      </c>
    </row>
    <row r="1787" spans="1:21" ht="14.1" customHeight="1">
      <c r="A1787" s="75">
        <v>1787</v>
      </c>
      <c r="B1787" s="72" t="s">
        <v>51</v>
      </c>
      <c r="C1787" s="539" t="s">
        <v>200</v>
      </c>
      <c r="D1787" s="415" t="s">
        <v>2303</v>
      </c>
      <c r="E1787" s="72" t="s">
        <v>2302</v>
      </c>
      <c r="F1787" s="300" t="s">
        <v>93</v>
      </c>
      <c r="G1787" s="72" t="s">
        <v>2232</v>
      </c>
      <c r="H1787" s="482" t="s">
        <v>197</v>
      </c>
      <c r="I1787" s="537">
        <v>1.7</v>
      </c>
      <c r="J1787" s="526"/>
      <c r="K1787" s="333">
        <f t="shared" si="86"/>
        <v>200</v>
      </c>
      <c r="L1787" s="534">
        <v>200</v>
      </c>
      <c r="M1787" s="534"/>
      <c r="N1787" s="247" t="e">
        <f>IF(L1787="nio",0,IF(L1787&gt;0,L1787*I1787/P1787,0))*VLOOKUP(B1787,'2-Kosten per locatie'!$A$14:$C$31,3,FALSE)</f>
        <v>#DIV/0!</v>
      </c>
      <c r="O1787" s="247">
        <f>IF(M1787&gt;0,M1787*I1787/Q1787,0)*VLOOKUP(B1787,'2-Kosten per locatie'!$A$14:$C$31,3,FALSE)</f>
        <v>0</v>
      </c>
      <c r="P1787" s="334">
        <f>IF(L1787="nio",0,IF(L1787&gt;0,VLOOKUP(F1787,'3-Productie normen'!A:O,VLOOKUP(L1787,'3-Productie normen'!$B$38:$C$48,2,FALSE),FALSE)))</f>
        <v>0</v>
      </c>
      <c r="Q1787" s="334">
        <f t="shared" si="87"/>
        <v>0</v>
      </c>
      <c r="R1787" s="335" t="str">
        <f>VLOOKUP(F1787,'3-Productie normen'!A:P,16,FALSE)</f>
        <v>S</v>
      </c>
      <c r="S1787" s="335"/>
      <c r="U1787" s="336">
        <f t="shared" si="88"/>
        <v>340</v>
      </c>
    </row>
    <row r="1788" spans="1:21" ht="14.1" customHeight="1">
      <c r="A1788" s="75">
        <v>1788</v>
      </c>
      <c r="B1788" s="72" t="s">
        <v>51</v>
      </c>
      <c r="C1788" s="539" t="s">
        <v>200</v>
      </c>
      <c r="D1788" s="415" t="s">
        <v>2304</v>
      </c>
      <c r="E1788" s="72" t="s">
        <v>2297</v>
      </c>
      <c r="F1788" s="72" t="s">
        <v>110</v>
      </c>
      <c r="G1788" s="72" t="s">
        <v>2260</v>
      </c>
      <c r="H1788" s="482" t="s">
        <v>197</v>
      </c>
      <c r="I1788" s="537">
        <v>9.5500000000000007</v>
      </c>
      <c r="J1788" s="526"/>
      <c r="K1788" s="333">
        <f t="shared" si="86"/>
        <v>200</v>
      </c>
      <c r="L1788" s="534">
        <v>200</v>
      </c>
      <c r="M1788" s="534"/>
      <c r="N1788" s="247" t="e">
        <f>IF(L1788="nio",0,IF(L1788&gt;0,L1788*I1788/P1788,0))*VLOOKUP(B1788,'2-Kosten per locatie'!$A$14:$C$31,3,FALSE)</f>
        <v>#DIV/0!</v>
      </c>
      <c r="O1788" s="247">
        <f>IF(M1788&gt;0,M1788*I1788/Q1788,0)*VLOOKUP(B1788,'2-Kosten per locatie'!$A$14:$C$31,3,FALSE)</f>
        <v>0</v>
      </c>
      <c r="P1788" s="334">
        <f>IF(L1788="nio",0,IF(L1788&gt;0,VLOOKUP(F1788,'3-Productie normen'!A:O,VLOOKUP(L1788,'3-Productie normen'!$B$38:$C$48,2,FALSE),FALSE)))</f>
        <v>0</v>
      </c>
      <c r="Q1788" s="334">
        <f t="shared" si="87"/>
        <v>0</v>
      </c>
      <c r="R1788" s="335" t="str">
        <f>VLOOKUP(F1788,'3-Productie normen'!A:P,16,FALSE)</f>
        <v>B</v>
      </c>
      <c r="S1788" s="335"/>
      <c r="U1788" s="336">
        <f t="shared" si="88"/>
        <v>1910.0000000000002</v>
      </c>
    </row>
    <row r="1789" spans="1:21" ht="14.1" customHeight="1">
      <c r="A1789" s="75">
        <v>1789</v>
      </c>
      <c r="B1789" s="72" t="s">
        <v>51</v>
      </c>
      <c r="C1789" s="539" t="s">
        <v>200</v>
      </c>
      <c r="D1789" s="415" t="s">
        <v>2305</v>
      </c>
      <c r="E1789" s="72" t="s">
        <v>2306</v>
      </c>
      <c r="F1789" s="300" t="s">
        <v>99</v>
      </c>
      <c r="G1789" s="72" t="s">
        <v>2232</v>
      </c>
      <c r="H1789" s="482" t="s">
        <v>197</v>
      </c>
      <c r="I1789" s="537">
        <v>25.4</v>
      </c>
      <c r="J1789" s="526"/>
      <c r="K1789" s="333">
        <f t="shared" si="86"/>
        <v>200</v>
      </c>
      <c r="L1789" s="534">
        <v>200</v>
      </c>
      <c r="M1789" s="534"/>
      <c r="N1789" s="247" t="e">
        <f>IF(L1789="nio",0,IF(L1789&gt;0,L1789*I1789/P1789,0))*VLOOKUP(B1789,'2-Kosten per locatie'!$A$14:$C$31,3,FALSE)</f>
        <v>#DIV/0!</v>
      </c>
      <c r="O1789" s="247">
        <f>IF(M1789&gt;0,M1789*I1789/Q1789,0)*VLOOKUP(B1789,'2-Kosten per locatie'!$A$14:$C$31,3,FALSE)</f>
        <v>0</v>
      </c>
      <c r="P1789" s="334">
        <f>IF(L1789="nio",0,IF(L1789&gt;0,VLOOKUP(F1789,'3-Productie normen'!A:O,VLOOKUP(L1789,'3-Productie normen'!$B$38:$C$48,2,FALSE),FALSE)))</f>
        <v>0</v>
      </c>
      <c r="Q1789" s="334">
        <f t="shared" si="87"/>
        <v>0</v>
      </c>
      <c r="R1789" s="335" t="str">
        <f>VLOOKUP(F1789,'3-Productie normen'!A:P,16,FALSE)</f>
        <v>S</v>
      </c>
      <c r="S1789" s="335"/>
      <c r="U1789" s="336">
        <f t="shared" si="88"/>
        <v>5080</v>
      </c>
    </row>
    <row r="1790" spans="1:21" ht="14.1" customHeight="1">
      <c r="A1790" s="75">
        <v>1790</v>
      </c>
      <c r="B1790" s="72" t="s">
        <v>51</v>
      </c>
      <c r="C1790" s="539" t="s">
        <v>200</v>
      </c>
      <c r="D1790" s="415" t="s">
        <v>2307</v>
      </c>
      <c r="E1790" s="72" t="s">
        <v>857</v>
      </c>
      <c r="F1790" s="300" t="s">
        <v>106</v>
      </c>
      <c r="G1790" s="72" t="s">
        <v>2232</v>
      </c>
      <c r="H1790" s="482" t="s">
        <v>188</v>
      </c>
      <c r="I1790" s="537">
        <v>1.7</v>
      </c>
      <c r="J1790" s="526"/>
      <c r="K1790" s="333">
        <f t="shared" si="86"/>
        <v>400</v>
      </c>
      <c r="L1790" s="534">
        <v>200</v>
      </c>
      <c r="M1790" s="534">
        <v>200</v>
      </c>
      <c r="N1790" s="247" t="e">
        <f>IF(L1790="nio",0,IF(L1790&gt;0,L1790*I1790/P1790,0))*VLOOKUP(B1790,'2-Kosten per locatie'!$A$14:$C$31,3,FALSE)</f>
        <v>#DIV/0!</v>
      </c>
      <c r="O1790" s="247" t="e">
        <f>IF(M1790&gt;0,M1790*I1790/Q1790,0)*VLOOKUP(B1790,'2-Kosten per locatie'!$A$14:$C$31,3,FALSE)</f>
        <v>#DIV/0!</v>
      </c>
      <c r="P1790" s="334">
        <f>IF(L1790="nio",0,IF(L1790&gt;0,VLOOKUP(F1790,'3-Productie normen'!A:O,VLOOKUP(L1790,'3-Productie normen'!$B$38:$C$48,2,FALSE),FALSE)))</f>
        <v>0</v>
      </c>
      <c r="Q1790" s="334">
        <f t="shared" si="87"/>
        <v>0</v>
      </c>
      <c r="R1790" s="335" t="str">
        <f>VLOOKUP(F1790,'3-Productie normen'!A:P,16,FALSE)</f>
        <v>S</v>
      </c>
      <c r="S1790" s="335"/>
      <c r="U1790" s="336">
        <f t="shared" si="88"/>
        <v>680</v>
      </c>
    </row>
    <row r="1791" spans="1:21" ht="14.1" customHeight="1">
      <c r="A1791" s="75">
        <v>1791</v>
      </c>
      <c r="B1791" s="72" t="s">
        <v>51</v>
      </c>
      <c r="C1791" s="539" t="s">
        <v>200</v>
      </c>
      <c r="D1791" s="415" t="s">
        <v>2308</v>
      </c>
      <c r="E1791" s="72" t="s">
        <v>2309</v>
      </c>
      <c r="F1791" s="300" t="s">
        <v>93</v>
      </c>
      <c r="G1791" s="72" t="s">
        <v>2232</v>
      </c>
      <c r="H1791" s="482" t="s">
        <v>197</v>
      </c>
      <c r="I1791" s="537">
        <v>1.7</v>
      </c>
      <c r="J1791" s="526"/>
      <c r="K1791" s="333">
        <f t="shared" si="86"/>
        <v>200</v>
      </c>
      <c r="L1791" s="534">
        <v>200</v>
      </c>
      <c r="M1791" s="534"/>
      <c r="N1791" s="247" t="e">
        <f>IF(L1791="nio",0,IF(L1791&gt;0,L1791*I1791/P1791,0))*VLOOKUP(B1791,'2-Kosten per locatie'!$A$14:$C$31,3,FALSE)</f>
        <v>#DIV/0!</v>
      </c>
      <c r="O1791" s="247">
        <f>IF(M1791&gt;0,M1791*I1791/Q1791,0)*VLOOKUP(B1791,'2-Kosten per locatie'!$A$14:$C$31,3,FALSE)</f>
        <v>0</v>
      </c>
      <c r="P1791" s="334">
        <f>IF(L1791="nio",0,IF(L1791&gt;0,VLOOKUP(F1791,'3-Productie normen'!A:O,VLOOKUP(L1791,'3-Productie normen'!$B$38:$C$48,2,FALSE),FALSE)))</f>
        <v>0</v>
      </c>
      <c r="Q1791" s="334">
        <f t="shared" si="87"/>
        <v>0</v>
      </c>
      <c r="R1791" s="335" t="str">
        <f>VLOOKUP(F1791,'3-Productie normen'!A:P,16,FALSE)</f>
        <v>S</v>
      </c>
      <c r="S1791" s="335"/>
      <c r="U1791" s="336">
        <f t="shared" si="88"/>
        <v>340</v>
      </c>
    </row>
    <row r="1792" spans="1:21" ht="14.1" customHeight="1">
      <c r="A1792" s="75">
        <v>1792</v>
      </c>
      <c r="B1792" s="72" t="s">
        <v>51</v>
      </c>
      <c r="C1792" s="539" t="s">
        <v>200</v>
      </c>
      <c r="D1792" s="415" t="s">
        <v>2310</v>
      </c>
      <c r="E1792" s="72" t="s">
        <v>2309</v>
      </c>
      <c r="F1792" s="300" t="s">
        <v>93</v>
      </c>
      <c r="G1792" s="72" t="s">
        <v>2232</v>
      </c>
      <c r="H1792" s="482" t="s">
        <v>197</v>
      </c>
      <c r="I1792" s="537">
        <v>1.7</v>
      </c>
      <c r="J1792" s="526"/>
      <c r="K1792" s="333">
        <f t="shared" si="86"/>
        <v>200</v>
      </c>
      <c r="L1792" s="534">
        <v>200</v>
      </c>
      <c r="M1792" s="534"/>
      <c r="N1792" s="247" t="e">
        <f>IF(L1792="nio",0,IF(L1792&gt;0,L1792*I1792/P1792,0))*VLOOKUP(B1792,'2-Kosten per locatie'!$A$14:$C$31,3,FALSE)</f>
        <v>#DIV/0!</v>
      </c>
      <c r="O1792" s="247">
        <f>IF(M1792&gt;0,M1792*I1792/Q1792,0)*VLOOKUP(B1792,'2-Kosten per locatie'!$A$14:$C$31,3,FALSE)</f>
        <v>0</v>
      </c>
      <c r="P1792" s="334">
        <f>IF(L1792="nio",0,IF(L1792&gt;0,VLOOKUP(F1792,'3-Productie normen'!A:O,VLOOKUP(L1792,'3-Productie normen'!$B$38:$C$48,2,FALSE),FALSE)))</f>
        <v>0</v>
      </c>
      <c r="Q1792" s="334">
        <f t="shared" si="87"/>
        <v>0</v>
      </c>
      <c r="R1792" s="335" t="str">
        <f>VLOOKUP(F1792,'3-Productie normen'!A:P,16,FALSE)</f>
        <v>S</v>
      </c>
      <c r="S1792" s="335"/>
      <c r="U1792" s="336">
        <f t="shared" si="88"/>
        <v>340</v>
      </c>
    </row>
    <row r="1793" spans="1:21" ht="14.1" customHeight="1">
      <c r="A1793" s="75">
        <v>1793</v>
      </c>
      <c r="B1793" s="72" t="s">
        <v>51</v>
      </c>
      <c r="C1793" s="539" t="s">
        <v>200</v>
      </c>
      <c r="D1793" s="415" t="s">
        <v>2311</v>
      </c>
      <c r="E1793" s="72" t="s">
        <v>2312</v>
      </c>
      <c r="F1793" s="72" t="s">
        <v>100</v>
      </c>
      <c r="G1793" s="72" t="s">
        <v>2260</v>
      </c>
      <c r="H1793" s="482" t="s">
        <v>197</v>
      </c>
      <c r="I1793" s="537">
        <v>17.64</v>
      </c>
      <c r="J1793" s="526"/>
      <c r="K1793" s="333">
        <f t="shared" ref="K1793:K1856" si="89">SUM(L1793:M1793)</f>
        <v>200</v>
      </c>
      <c r="L1793" s="534">
        <v>200</v>
      </c>
      <c r="M1793" s="534"/>
      <c r="N1793" s="247" t="e">
        <f>IF(L1793="nio",0,IF(L1793&gt;0,L1793*I1793/P1793,0))*VLOOKUP(B1793,'2-Kosten per locatie'!$A$14:$C$31,3,FALSE)</f>
        <v>#DIV/0!</v>
      </c>
      <c r="O1793" s="247">
        <f>IF(M1793&gt;0,M1793*I1793/Q1793,0)*VLOOKUP(B1793,'2-Kosten per locatie'!$A$14:$C$31,3,FALSE)</f>
        <v>0</v>
      </c>
      <c r="P1793" s="334">
        <f>IF(L1793="nio",0,IF(L1793&gt;0,VLOOKUP(F1793,'3-Productie normen'!A:O,VLOOKUP(L1793,'3-Productie normen'!$B$38:$C$48,2,FALSE),FALSE)))</f>
        <v>0</v>
      </c>
      <c r="Q1793" s="334">
        <f t="shared" si="87"/>
        <v>0</v>
      </c>
      <c r="R1793" s="335" t="str">
        <f>VLOOKUP(F1793,'3-Productie normen'!A:P,16,FALSE)</f>
        <v>L</v>
      </c>
      <c r="S1793" s="335"/>
      <c r="U1793" s="336">
        <f t="shared" si="88"/>
        <v>3528</v>
      </c>
    </row>
    <row r="1794" spans="1:21" ht="14.1" customHeight="1">
      <c r="A1794" s="75">
        <v>1794</v>
      </c>
      <c r="B1794" s="72" t="s">
        <v>51</v>
      </c>
      <c r="C1794" s="539" t="s">
        <v>200</v>
      </c>
      <c r="D1794" s="415" t="s">
        <v>2313</v>
      </c>
      <c r="E1794" s="72" t="s">
        <v>633</v>
      </c>
      <c r="F1794" s="300" t="s">
        <v>97</v>
      </c>
      <c r="G1794" s="72" t="s">
        <v>2260</v>
      </c>
      <c r="H1794" s="482" t="s">
        <v>197</v>
      </c>
      <c r="I1794" s="537">
        <v>61.5</v>
      </c>
      <c r="J1794" s="526"/>
      <c r="K1794" s="333">
        <f t="shared" si="89"/>
        <v>200</v>
      </c>
      <c r="L1794" s="534">
        <v>200</v>
      </c>
      <c r="M1794" s="534"/>
      <c r="N1794" s="247" t="e">
        <f>IF(L1794="nio",0,IF(L1794&gt;0,L1794*I1794/P1794,0))*VLOOKUP(B1794,'2-Kosten per locatie'!$A$14:$C$31,3,FALSE)</f>
        <v>#DIV/0!</v>
      </c>
      <c r="O1794" s="247">
        <f>IF(M1794&gt;0,M1794*I1794/Q1794,0)*VLOOKUP(B1794,'2-Kosten per locatie'!$A$14:$C$31,3,FALSE)</f>
        <v>0</v>
      </c>
      <c r="P1794" s="334">
        <f>IF(L1794="nio",0,IF(L1794&gt;0,VLOOKUP(F1794,'3-Productie normen'!A:O,VLOOKUP(L1794,'3-Productie normen'!$B$38:$C$48,2,FALSE),FALSE)))</f>
        <v>0</v>
      </c>
      <c r="Q1794" s="334">
        <f t="shared" si="87"/>
        <v>0</v>
      </c>
      <c r="R1794" s="335" t="str">
        <f>VLOOKUP(F1794,'3-Productie normen'!A:P,16,FALSE)</f>
        <v>V</v>
      </c>
      <c r="S1794" s="335"/>
      <c r="U1794" s="336">
        <f t="shared" si="88"/>
        <v>12300</v>
      </c>
    </row>
    <row r="1795" spans="1:21" ht="14.1" customHeight="1">
      <c r="A1795" s="75">
        <v>1795</v>
      </c>
      <c r="B1795" s="72" t="s">
        <v>51</v>
      </c>
      <c r="C1795" s="539" t="s">
        <v>200</v>
      </c>
      <c r="D1795" s="415" t="s">
        <v>2314</v>
      </c>
      <c r="E1795" s="72" t="s">
        <v>2315</v>
      </c>
      <c r="F1795" s="300" t="s">
        <v>106</v>
      </c>
      <c r="G1795" s="72" t="s">
        <v>2232</v>
      </c>
      <c r="H1795" s="482" t="s">
        <v>188</v>
      </c>
      <c r="I1795" s="537">
        <v>2</v>
      </c>
      <c r="J1795" s="526"/>
      <c r="K1795" s="333">
        <f t="shared" si="89"/>
        <v>400</v>
      </c>
      <c r="L1795" s="534">
        <v>200</v>
      </c>
      <c r="M1795" s="534">
        <v>200</v>
      </c>
      <c r="N1795" s="247" t="e">
        <f>IF(L1795="nio",0,IF(L1795&gt;0,L1795*I1795/P1795,0))*VLOOKUP(B1795,'2-Kosten per locatie'!$A$14:$C$31,3,FALSE)</f>
        <v>#DIV/0!</v>
      </c>
      <c r="O1795" s="247" t="e">
        <f>IF(M1795&gt;0,M1795*I1795/Q1795,0)*VLOOKUP(B1795,'2-Kosten per locatie'!$A$14:$C$31,3,FALSE)</f>
        <v>#DIV/0!</v>
      </c>
      <c r="P1795" s="334">
        <f>IF(L1795="nio",0,IF(L1795&gt;0,VLOOKUP(F1795,'3-Productie normen'!A:O,VLOOKUP(L1795,'3-Productie normen'!$B$38:$C$48,2,FALSE),FALSE)))</f>
        <v>0</v>
      </c>
      <c r="Q1795" s="334">
        <f t="shared" si="87"/>
        <v>0</v>
      </c>
      <c r="R1795" s="335" t="str">
        <f>VLOOKUP(F1795,'3-Productie normen'!A:P,16,FALSE)</f>
        <v>S</v>
      </c>
      <c r="S1795" s="335"/>
      <c r="U1795" s="336">
        <f t="shared" si="88"/>
        <v>800</v>
      </c>
    </row>
    <row r="1796" spans="1:21" ht="14.1" customHeight="1">
      <c r="A1796" s="75">
        <v>1796</v>
      </c>
      <c r="B1796" s="72" t="s">
        <v>51</v>
      </c>
      <c r="C1796" s="539" t="s">
        <v>200</v>
      </c>
      <c r="D1796" s="415" t="s">
        <v>2316</v>
      </c>
      <c r="E1796" s="72" t="s">
        <v>1967</v>
      </c>
      <c r="F1796" s="300" t="s">
        <v>106</v>
      </c>
      <c r="G1796" s="72" t="s">
        <v>2232</v>
      </c>
      <c r="H1796" s="482" t="s">
        <v>188</v>
      </c>
      <c r="I1796" s="537">
        <v>1.9</v>
      </c>
      <c r="J1796" s="526"/>
      <c r="K1796" s="333">
        <f t="shared" si="89"/>
        <v>400</v>
      </c>
      <c r="L1796" s="534">
        <v>200</v>
      </c>
      <c r="M1796" s="534">
        <v>200</v>
      </c>
      <c r="N1796" s="247" t="e">
        <f>IF(L1796="nio",0,IF(L1796&gt;0,L1796*I1796/P1796,0))*VLOOKUP(B1796,'2-Kosten per locatie'!$A$14:$C$31,3,FALSE)</f>
        <v>#DIV/0!</v>
      </c>
      <c r="O1796" s="247" t="e">
        <f>IF(M1796&gt;0,M1796*I1796/Q1796,0)*VLOOKUP(B1796,'2-Kosten per locatie'!$A$14:$C$31,3,FALSE)</f>
        <v>#DIV/0!</v>
      </c>
      <c r="P1796" s="334">
        <f>IF(L1796="nio",0,IF(L1796&gt;0,VLOOKUP(F1796,'3-Productie normen'!A:O,VLOOKUP(L1796,'3-Productie normen'!$B$38:$C$48,2,FALSE),FALSE)))</f>
        <v>0</v>
      </c>
      <c r="Q1796" s="334">
        <f t="shared" si="87"/>
        <v>0</v>
      </c>
      <c r="R1796" s="335" t="str">
        <f>VLOOKUP(F1796,'3-Productie normen'!A:P,16,FALSE)</f>
        <v>S</v>
      </c>
      <c r="S1796" s="335"/>
      <c r="U1796" s="336">
        <f t="shared" si="88"/>
        <v>760</v>
      </c>
    </row>
    <row r="1797" spans="1:21" ht="14.1" customHeight="1">
      <c r="A1797" s="75">
        <v>1797</v>
      </c>
      <c r="B1797" s="72" t="s">
        <v>51</v>
      </c>
      <c r="C1797" s="539" t="s">
        <v>200</v>
      </c>
      <c r="D1797" s="415" t="s">
        <v>2317</v>
      </c>
      <c r="E1797" s="72" t="s">
        <v>2315</v>
      </c>
      <c r="F1797" s="300" t="s">
        <v>106</v>
      </c>
      <c r="G1797" s="72" t="s">
        <v>2232</v>
      </c>
      <c r="H1797" s="482" t="s">
        <v>188</v>
      </c>
      <c r="I1797" s="537">
        <v>1.5</v>
      </c>
      <c r="J1797" s="526"/>
      <c r="K1797" s="333">
        <f t="shared" si="89"/>
        <v>400</v>
      </c>
      <c r="L1797" s="534">
        <v>200</v>
      </c>
      <c r="M1797" s="534">
        <v>200</v>
      </c>
      <c r="N1797" s="247" t="e">
        <f>IF(L1797="nio",0,IF(L1797&gt;0,L1797*I1797/P1797,0))*VLOOKUP(B1797,'2-Kosten per locatie'!$A$14:$C$31,3,FALSE)</f>
        <v>#DIV/0!</v>
      </c>
      <c r="O1797" s="247" t="e">
        <f>IF(M1797&gt;0,M1797*I1797/Q1797,0)*VLOOKUP(B1797,'2-Kosten per locatie'!$A$14:$C$31,3,FALSE)</f>
        <v>#DIV/0!</v>
      </c>
      <c r="P1797" s="334">
        <f>IF(L1797="nio",0,IF(L1797&gt;0,VLOOKUP(F1797,'3-Productie normen'!A:O,VLOOKUP(L1797,'3-Productie normen'!$B$38:$C$48,2,FALSE),FALSE)))</f>
        <v>0</v>
      </c>
      <c r="Q1797" s="334">
        <f t="shared" si="87"/>
        <v>0</v>
      </c>
      <c r="R1797" s="335" t="str">
        <f>VLOOKUP(F1797,'3-Productie normen'!A:P,16,FALSE)</f>
        <v>S</v>
      </c>
      <c r="S1797" s="335"/>
      <c r="U1797" s="336">
        <f t="shared" si="88"/>
        <v>600</v>
      </c>
    </row>
    <row r="1798" spans="1:21" ht="14.1" customHeight="1">
      <c r="A1798" s="75">
        <v>1798</v>
      </c>
      <c r="B1798" s="72" t="s">
        <v>51</v>
      </c>
      <c r="C1798" s="539" t="s">
        <v>200</v>
      </c>
      <c r="D1798" s="415" t="s">
        <v>2318</v>
      </c>
      <c r="E1798" s="72" t="s">
        <v>1967</v>
      </c>
      <c r="F1798" s="300" t="s">
        <v>106</v>
      </c>
      <c r="G1798" s="72" t="s">
        <v>2232</v>
      </c>
      <c r="H1798" s="482" t="s">
        <v>188</v>
      </c>
      <c r="I1798" s="537">
        <v>1.7</v>
      </c>
      <c r="J1798" s="526"/>
      <c r="K1798" s="333">
        <f t="shared" si="89"/>
        <v>400</v>
      </c>
      <c r="L1798" s="534">
        <v>200</v>
      </c>
      <c r="M1798" s="534">
        <v>200</v>
      </c>
      <c r="N1798" s="247" t="e">
        <f>IF(L1798="nio",0,IF(L1798&gt;0,L1798*I1798/P1798,0))*VLOOKUP(B1798,'2-Kosten per locatie'!$A$14:$C$31,3,FALSE)</f>
        <v>#DIV/0!</v>
      </c>
      <c r="O1798" s="247" t="e">
        <f>IF(M1798&gt;0,M1798*I1798/Q1798,0)*VLOOKUP(B1798,'2-Kosten per locatie'!$A$14:$C$31,3,FALSE)</f>
        <v>#DIV/0!</v>
      </c>
      <c r="P1798" s="334">
        <f>IF(L1798="nio",0,IF(L1798&gt;0,VLOOKUP(F1798,'3-Productie normen'!A:O,VLOOKUP(L1798,'3-Productie normen'!$B$38:$C$48,2,FALSE),FALSE)))</f>
        <v>0</v>
      </c>
      <c r="Q1798" s="334">
        <f t="shared" si="87"/>
        <v>0</v>
      </c>
      <c r="R1798" s="335" t="str">
        <f>VLOOKUP(F1798,'3-Productie normen'!A:P,16,FALSE)</f>
        <v>S</v>
      </c>
      <c r="S1798" s="335"/>
      <c r="U1798" s="336">
        <f t="shared" si="88"/>
        <v>680</v>
      </c>
    </row>
    <row r="1799" spans="1:21" ht="14.1" customHeight="1">
      <c r="A1799" s="75">
        <v>1799</v>
      </c>
      <c r="B1799" s="72" t="s">
        <v>51</v>
      </c>
      <c r="C1799" s="539" t="s">
        <v>200</v>
      </c>
      <c r="D1799" s="415" t="s">
        <v>2319</v>
      </c>
      <c r="E1799" s="72" t="s">
        <v>2315</v>
      </c>
      <c r="F1799" s="300" t="s">
        <v>106</v>
      </c>
      <c r="G1799" s="72" t="s">
        <v>2232</v>
      </c>
      <c r="H1799" s="482" t="s">
        <v>188</v>
      </c>
      <c r="I1799" s="537">
        <v>1.5</v>
      </c>
      <c r="J1799" s="526"/>
      <c r="K1799" s="333">
        <f t="shared" si="89"/>
        <v>400</v>
      </c>
      <c r="L1799" s="534">
        <v>200</v>
      </c>
      <c r="M1799" s="534">
        <v>200</v>
      </c>
      <c r="N1799" s="247" t="e">
        <f>IF(L1799="nio",0,IF(L1799&gt;0,L1799*I1799/P1799,0))*VLOOKUP(B1799,'2-Kosten per locatie'!$A$14:$C$31,3,FALSE)</f>
        <v>#DIV/0!</v>
      </c>
      <c r="O1799" s="247" t="e">
        <f>IF(M1799&gt;0,M1799*I1799/Q1799,0)*VLOOKUP(B1799,'2-Kosten per locatie'!$A$14:$C$31,3,FALSE)</f>
        <v>#DIV/0!</v>
      </c>
      <c r="P1799" s="334">
        <f>IF(L1799="nio",0,IF(L1799&gt;0,VLOOKUP(F1799,'3-Productie normen'!A:O,VLOOKUP(L1799,'3-Productie normen'!$B$38:$C$48,2,FALSE),FALSE)))</f>
        <v>0</v>
      </c>
      <c r="Q1799" s="334">
        <f t="shared" si="87"/>
        <v>0</v>
      </c>
      <c r="R1799" s="335" t="str">
        <f>VLOOKUP(F1799,'3-Productie normen'!A:P,16,FALSE)</f>
        <v>S</v>
      </c>
      <c r="S1799" s="335"/>
      <c r="U1799" s="336">
        <f t="shared" si="88"/>
        <v>600</v>
      </c>
    </row>
    <row r="1800" spans="1:21" ht="14.1" customHeight="1">
      <c r="A1800" s="75">
        <v>1800</v>
      </c>
      <c r="B1800" s="72" t="s">
        <v>51</v>
      </c>
      <c r="C1800" s="539" t="s">
        <v>200</v>
      </c>
      <c r="D1800" s="415" t="s">
        <v>2320</v>
      </c>
      <c r="E1800" s="72" t="s">
        <v>857</v>
      </c>
      <c r="F1800" s="300" t="s">
        <v>106</v>
      </c>
      <c r="G1800" s="72" t="s">
        <v>2232</v>
      </c>
      <c r="H1800" s="482" t="s">
        <v>188</v>
      </c>
      <c r="I1800" s="537">
        <v>1.7</v>
      </c>
      <c r="J1800" s="526"/>
      <c r="K1800" s="333">
        <f t="shared" si="89"/>
        <v>400</v>
      </c>
      <c r="L1800" s="534">
        <v>200</v>
      </c>
      <c r="M1800" s="534">
        <v>200</v>
      </c>
      <c r="N1800" s="247" t="e">
        <f>IF(L1800="nio",0,IF(L1800&gt;0,L1800*I1800/P1800,0))*VLOOKUP(B1800,'2-Kosten per locatie'!$A$14:$C$31,3,FALSE)</f>
        <v>#DIV/0!</v>
      </c>
      <c r="O1800" s="247" t="e">
        <f>IF(M1800&gt;0,M1800*I1800/Q1800,0)*VLOOKUP(B1800,'2-Kosten per locatie'!$A$14:$C$31,3,FALSE)</f>
        <v>#DIV/0!</v>
      </c>
      <c r="P1800" s="334">
        <f>IF(L1800="nio",0,IF(L1800&gt;0,VLOOKUP(F1800,'3-Productie normen'!A:O,VLOOKUP(L1800,'3-Productie normen'!$B$38:$C$48,2,FALSE),FALSE)))</f>
        <v>0</v>
      </c>
      <c r="Q1800" s="334">
        <f t="shared" si="87"/>
        <v>0</v>
      </c>
      <c r="R1800" s="335" t="str">
        <f>VLOOKUP(F1800,'3-Productie normen'!A:P,16,FALSE)</f>
        <v>S</v>
      </c>
      <c r="S1800" s="335"/>
      <c r="U1800" s="336">
        <f t="shared" si="88"/>
        <v>680</v>
      </c>
    </row>
    <row r="1801" spans="1:21" ht="14.1" customHeight="1">
      <c r="A1801" s="75">
        <v>1801</v>
      </c>
      <c r="B1801" s="72" t="s">
        <v>51</v>
      </c>
      <c r="C1801" s="539" t="s">
        <v>200</v>
      </c>
      <c r="D1801" s="415" t="s">
        <v>2321</v>
      </c>
      <c r="E1801" s="72" t="s">
        <v>2322</v>
      </c>
      <c r="F1801" s="300" t="s">
        <v>97</v>
      </c>
      <c r="G1801" s="72" t="s">
        <v>2260</v>
      </c>
      <c r="H1801" s="482" t="s">
        <v>197</v>
      </c>
      <c r="I1801" s="537">
        <v>13.43</v>
      </c>
      <c r="J1801" s="526"/>
      <c r="K1801" s="333">
        <f t="shared" si="89"/>
        <v>200</v>
      </c>
      <c r="L1801" s="534">
        <v>200</v>
      </c>
      <c r="M1801" s="534"/>
      <c r="N1801" s="247" t="e">
        <f>IF(L1801="nio",0,IF(L1801&gt;0,L1801*I1801/P1801,0))*VLOOKUP(B1801,'2-Kosten per locatie'!$A$14:$C$31,3,FALSE)</f>
        <v>#DIV/0!</v>
      </c>
      <c r="O1801" s="247">
        <f>IF(M1801&gt;0,M1801*I1801/Q1801,0)*VLOOKUP(B1801,'2-Kosten per locatie'!$A$14:$C$31,3,FALSE)</f>
        <v>0</v>
      </c>
      <c r="P1801" s="334">
        <f>IF(L1801="nio",0,IF(L1801&gt;0,VLOOKUP(F1801,'3-Productie normen'!A:O,VLOOKUP(L1801,'3-Productie normen'!$B$38:$C$48,2,FALSE),FALSE)))</f>
        <v>0</v>
      </c>
      <c r="Q1801" s="334">
        <f t="shared" si="87"/>
        <v>0</v>
      </c>
      <c r="R1801" s="335" t="str">
        <f>VLOOKUP(F1801,'3-Productie normen'!A:P,16,FALSE)</f>
        <v>V</v>
      </c>
      <c r="S1801" s="335"/>
      <c r="U1801" s="336">
        <f t="shared" si="88"/>
        <v>2686</v>
      </c>
    </row>
    <row r="1802" spans="1:21" ht="14.1" customHeight="1">
      <c r="A1802" s="75">
        <v>1802</v>
      </c>
      <c r="B1802" s="72" t="s">
        <v>51</v>
      </c>
      <c r="C1802" s="539" t="s">
        <v>200</v>
      </c>
      <c r="D1802" s="415" t="s">
        <v>2323</v>
      </c>
      <c r="E1802" s="72" t="s">
        <v>2324</v>
      </c>
      <c r="F1802" s="72" t="s">
        <v>100</v>
      </c>
      <c r="G1802" s="72" t="s">
        <v>2260</v>
      </c>
      <c r="H1802" s="482" t="s">
        <v>197</v>
      </c>
      <c r="I1802" s="537">
        <v>17.010000000000002</v>
      </c>
      <c r="J1802" s="526"/>
      <c r="K1802" s="333">
        <f t="shared" si="89"/>
        <v>200</v>
      </c>
      <c r="L1802" s="534">
        <v>200</v>
      </c>
      <c r="M1802" s="534"/>
      <c r="N1802" s="247" t="e">
        <f>IF(L1802="nio",0,IF(L1802&gt;0,L1802*I1802/P1802,0))*VLOOKUP(B1802,'2-Kosten per locatie'!$A$14:$C$31,3,FALSE)</f>
        <v>#DIV/0!</v>
      </c>
      <c r="O1802" s="247">
        <f>IF(M1802&gt;0,M1802*I1802/Q1802,0)*VLOOKUP(B1802,'2-Kosten per locatie'!$A$14:$C$31,3,FALSE)</f>
        <v>0</v>
      </c>
      <c r="P1802" s="334">
        <f>IF(L1802="nio",0,IF(L1802&gt;0,VLOOKUP(F1802,'3-Productie normen'!A:O,VLOOKUP(L1802,'3-Productie normen'!$B$38:$C$48,2,FALSE),FALSE)))</f>
        <v>0</v>
      </c>
      <c r="Q1802" s="334">
        <f t="shared" si="87"/>
        <v>0</v>
      </c>
      <c r="R1802" s="335" t="str">
        <f>VLOOKUP(F1802,'3-Productie normen'!A:P,16,FALSE)</f>
        <v>L</v>
      </c>
      <c r="S1802" s="335"/>
      <c r="U1802" s="336">
        <f t="shared" si="88"/>
        <v>3402.0000000000005</v>
      </c>
    </row>
    <row r="1803" spans="1:21" ht="14.1" customHeight="1">
      <c r="A1803" s="75">
        <v>1803</v>
      </c>
      <c r="B1803" s="72" t="s">
        <v>51</v>
      </c>
      <c r="C1803" s="539" t="s">
        <v>200</v>
      </c>
      <c r="D1803" s="415" t="s">
        <v>2325</v>
      </c>
      <c r="E1803" s="72" t="s">
        <v>2326</v>
      </c>
      <c r="F1803" s="72" t="s">
        <v>100</v>
      </c>
      <c r="G1803" s="72" t="s">
        <v>2260</v>
      </c>
      <c r="H1803" s="482" t="s">
        <v>197</v>
      </c>
      <c r="I1803" s="537">
        <v>103.34</v>
      </c>
      <c r="J1803" s="526"/>
      <c r="K1803" s="333">
        <f t="shared" si="89"/>
        <v>200</v>
      </c>
      <c r="L1803" s="534">
        <v>200</v>
      </c>
      <c r="M1803" s="534"/>
      <c r="N1803" s="247" t="e">
        <f>IF(L1803="nio",0,IF(L1803&gt;0,L1803*I1803/P1803,0))*VLOOKUP(B1803,'2-Kosten per locatie'!$A$14:$C$31,3,FALSE)</f>
        <v>#DIV/0!</v>
      </c>
      <c r="O1803" s="247">
        <f>IF(M1803&gt;0,M1803*I1803/Q1803,0)*VLOOKUP(B1803,'2-Kosten per locatie'!$A$14:$C$31,3,FALSE)</f>
        <v>0</v>
      </c>
      <c r="P1803" s="334">
        <f>IF(L1803="nio",0,IF(L1803&gt;0,VLOOKUP(F1803,'3-Productie normen'!A:O,VLOOKUP(L1803,'3-Productie normen'!$B$38:$C$48,2,FALSE),FALSE)))</f>
        <v>0</v>
      </c>
      <c r="Q1803" s="334">
        <f t="shared" si="87"/>
        <v>0</v>
      </c>
      <c r="R1803" s="335" t="str">
        <f>VLOOKUP(F1803,'3-Productie normen'!A:P,16,FALSE)</f>
        <v>L</v>
      </c>
      <c r="S1803" s="335"/>
      <c r="U1803" s="336">
        <f t="shared" si="88"/>
        <v>20668</v>
      </c>
    </row>
    <row r="1804" spans="1:21" ht="14.1" customHeight="1">
      <c r="A1804" s="75">
        <v>1804</v>
      </c>
      <c r="B1804" s="72" t="s">
        <v>51</v>
      </c>
      <c r="C1804" s="539" t="s">
        <v>200</v>
      </c>
      <c r="D1804" s="415" t="s">
        <v>2327</v>
      </c>
      <c r="E1804" s="72" t="s">
        <v>2326</v>
      </c>
      <c r="F1804" s="72" t="s">
        <v>100</v>
      </c>
      <c r="G1804" s="72" t="s">
        <v>2260</v>
      </c>
      <c r="H1804" s="482" t="s">
        <v>197</v>
      </c>
      <c r="I1804" s="537">
        <v>83.81</v>
      </c>
      <c r="J1804" s="526"/>
      <c r="K1804" s="333">
        <f t="shared" si="89"/>
        <v>200</v>
      </c>
      <c r="L1804" s="534">
        <v>200</v>
      </c>
      <c r="M1804" s="534"/>
      <c r="N1804" s="247" t="e">
        <f>IF(L1804="nio",0,IF(L1804&gt;0,L1804*I1804/P1804,0))*VLOOKUP(B1804,'2-Kosten per locatie'!$A$14:$C$31,3,FALSE)</f>
        <v>#DIV/0!</v>
      </c>
      <c r="O1804" s="247">
        <f>IF(M1804&gt;0,M1804*I1804/Q1804,0)*VLOOKUP(B1804,'2-Kosten per locatie'!$A$14:$C$31,3,FALSE)</f>
        <v>0</v>
      </c>
      <c r="P1804" s="334">
        <f>IF(L1804="nio",0,IF(L1804&gt;0,VLOOKUP(F1804,'3-Productie normen'!A:O,VLOOKUP(L1804,'3-Productie normen'!$B$38:$C$48,2,FALSE),FALSE)))</f>
        <v>0</v>
      </c>
      <c r="Q1804" s="334">
        <f t="shared" si="87"/>
        <v>0</v>
      </c>
      <c r="R1804" s="335" t="str">
        <f>VLOOKUP(F1804,'3-Productie normen'!A:P,16,FALSE)</f>
        <v>L</v>
      </c>
      <c r="S1804" s="335"/>
      <c r="U1804" s="336">
        <f t="shared" si="88"/>
        <v>16762</v>
      </c>
    </row>
    <row r="1805" spans="1:21" ht="14.1" customHeight="1">
      <c r="A1805" s="75">
        <v>1805</v>
      </c>
      <c r="B1805" s="72" t="s">
        <v>51</v>
      </c>
      <c r="C1805" s="539" t="s">
        <v>200</v>
      </c>
      <c r="D1805" s="415" t="s">
        <v>2328</v>
      </c>
      <c r="E1805" s="72" t="s">
        <v>2326</v>
      </c>
      <c r="F1805" s="72" t="s">
        <v>100</v>
      </c>
      <c r="G1805" s="72" t="s">
        <v>2260</v>
      </c>
      <c r="H1805" s="482" t="s">
        <v>197</v>
      </c>
      <c r="I1805" s="537">
        <v>50.31</v>
      </c>
      <c r="J1805" s="526"/>
      <c r="K1805" s="333">
        <f t="shared" si="89"/>
        <v>200</v>
      </c>
      <c r="L1805" s="534">
        <v>200</v>
      </c>
      <c r="M1805" s="534"/>
      <c r="N1805" s="247" t="e">
        <f>IF(L1805="nio",0,IF(L1805&gt;0,L1805*I1805/P1805,0))*VLOOKUP(B1805,'2-Kosten per locatie'!$A$14:$C$31,3,FALSE)</f>
        <v>#DIV/0!</v>
      </c>
      <c r="O1805" s="247">
        <f>IF(M1805&gt;0,M1805*I1805/Q1805,0)*VLOOKUP(B1805,'2-Kosten per locatie'!$A$14:$C$31,3,FALSE)</f>
        <v>0</v>
      </c>
      <c r="P1805" s="334">
        <f>IF(L1805="nio",0,IF(L1805&gt;0,VLOOKUP(F1805,'3-Productie normen'!A:O,VLOOKUP(L1805,'3-Productie normen'!$B$38:$C$48,2,FALSE),FALSE)))</f>
        <v>0</v>
      </c>
      <c r="Q1805" s="334">
        <f t="shared" si="87"/>
        <v>0</v>
      </c>
      <c r="R1805" s="335" t="str">
        <f>VLOOKUP(F1805,'3-Productie normen'!A:P,16,FALSE)</f>
        <v>L</v>
      </c>
      <c r="S1805" s="335"/>
      <c r="U1805" s="336">
        <f t="shared" si="88"/>
        <v>10062</v>
      </c>
    </row>
    <row r="1806" spans="1:21" ht="14.1" customHeight="1">
      <c r="A1806" s="75">
        <v>1806</v>
      </c>
      <c r="B1806" s="72" t="s">
        <v>51</v>
      </c>
      <c r="C1806" s="539" t="s">
        <v>200</v>
      </c>
      <c r="D1806" s="415" t="s">
        <v>2329</v>
      </c>
      <c r="E1806" s="72" t="s">
        <v>1962</v>
      </c>
      <c r="F1806" s="300" t="s">
        <v>111</v>
      </c>
      <c r="G1806" s="72" t="s">
        <v>2260</v>
      </c>
      <c r="H1806" s="482" t="s">
        <v>197</v>
      </c>
      <c r="I1806" s="537">
        <v>5.83</v>
      </c>
      <c r="J1806" s="526"/>
      <c r="K1806" s="333">
        <f t="shared" si="89"/>
        <v>0</v>
      </c>
      <c r="L1806" s="534" t="s">
        <v>148</v>
      </c>
      <c r="M1806" s="534"/>
      <c r="N1806" s="247">
        <f>IF(L1806="nio",0,IF(L1806&gt;0,L1806*I1806/P1806,0))*VLOOKUP(B1806,'2-Kosten per locatie'!$A$14:$C$31,3,FALSE)</f>
        <v>0</v>
      </c>
      <c r="O1806" s="247">
        <f>IF(M1806&gt;0,M1806*I1806/Q1806,0)*VLOOKUP(B1806,'2-Kosten per locatie'!$A$14:$C$31,3,FALSE)</f>
        <v>0</v>
      </c>
      <c r="P1806" s="334">
        <f>IF(L1806="nio",0,IF(L1806&gt;0,VLOOKUP(F1806,'3-Productie normen'!A:O,VLOOKUP(L1806,'3-Productie normen'!$B$38:$C$48,2,FALSE),FALSE)))</f>
        <v>0</v>
      </c>
      <c r="Q1806" s="334">
        <f t="shared" si="87"/>
        <v>0</v>
      </c>
      <c r="R1806" s="335" t="str">
        <f>VLOOKUP(F1806,'3-Productie normen'!A:P,16,FALSE)</f>
        <v>nvt</v>
      </c>
      <c r="S1806" s="335"/>
      <c r="U1806" s="336">
        <f t="shared" si="88"/>
        <v>0</v>
      </c>
    </row>
    <row r="1807" spans="1:21" ht="14.1" customHeight="1">
      <c r="A1807" s="75">
        <v>1807</v>
      </c>
      <c r="B1807" s="72" t="s">
        <v>51</v>
      </c>
      <c r="C1807" s="539" t="s">
        <v>200</v>
      </c>
      <c r="D1807" s="415" t="s">
        <v>2330</v>
      </c>
      <c r="E1807" s="72" t="s">
        <v>1991</v>
      </c>
      <c r="F1807" s="300" t="s">
        <v>111</v>
      </c>
      <c r="G1807" s="72" t="s">
        <v>112</v>
      </c>
      <c r="H1807" s="482" t="s">
        <v>197</v>
      </c>
      <c r="I1807" s="537">
        <v>24.33</v>
      </c>
      <c r="J1807" s="526"/>
      <c r="K1807" s="333">
        <f t="shared" si="89"/>
        <v>0</v>
      </c>
      <c r="L1807" s="534" t="s">
        <v>148</v>
      </c>
      <c r="M1807" s="534"/>
      <c r="N1807" s="247">
        <f>IF(L1807="nio",0,IF(L1807&gt;0,L1807*I1807/P1807,0))*VLOOKUP(B1807,'2-Kosten per locatie'!$A$14:$C$31,3,FALSE)</f>
        <v>0</v>
      </c>
      <c r="O1807" s="247">
        <f>IF(M1807&gt;0,M1807*I1807/Q1807,0)*VLOOKUP(B1807,'2-Kosten per locatie'!$A$14:$C$31,3,FALSE)</f>
        <v>0</v>
      </c>
      <c r="P1807" s="334">
        <f>IF(L1807="nio",0,IF(L1807&gt;0,VLOOKUP(F1807,'3-Productie normen'!A:O,VLOOKUP(L1807,'3-Productie normen'!$B$38:$C$48,2,FALSE),FALSE)))</f>
        <v>0</v>
      </c>
      <c r="Q1807" s="334">
        <f t="shared" si="87"/>
        <v>0</v>
      </c>
      <c r="R1807" s="335" t="str">
        <f>VLOOKUP(F1807,'3-Productie normen'!A:P,16,FALSE)</f>
        <v>nvt</v>
      </c>
      <c r="S1807" s="335"/>
      <c r="U1807" s="336">
        <f t="shared" si="88"/>
        <v>0</v>
      </c>
    </row>
    <row r="1808" spans="1:21" ht="14.1" customHeight="1">
      <c r="A1808" s="75">
        <v>1808</v>
      </c>
      <c r="B1808" s="72" t="s">
        <v>51</v>
      </c>
      <c r="C1808" s="539" t="s">
        <v>200</v>
      </c>
      <c r="D1808" s="415" t="s">
        <v>2331</v>
      </c>
      <c r="E1808" s="72" t="s">
        <v>1991</v>
      </c>
      <c r="F1808" s="300" t="s">
        <v>111</v>
      </c>
      <c r="G1808" s="72" t="s">
        <v>112</v>
      </c>
      <c r="H1808" s="482" t="s">
        <v>197</v>
      </c>
      <c r="I1808" s="537">
        <v>4</v>
      </c>
      <c r="J1808" s="526"/>
      <c r="K1808" s="333">
        <f t="shared" si="89"/>
        <v>0</v>
      </c>
      <c r="L1808" s="534" t="s">
        <v>148</v>
      </c>
      <c r="M1808" s="534"/>
      <c r="N1808" s="247">
        <f>IF(L1808="nio",0,IF(L1808&gt;0,L1808*I1808/P1808,0))*VLOOKUP(B1808,'2-Kosten per locatie'!$A$14:$C$31,3,FALSE)</f>
        <v>0</v>
      </c>
      <c r="O1808" s="247">
        <f>IF(M1808&gt;0,M1808*I1808/Q1808,0)*VLOOKUP(B1808,'2-Kosten per locatie'!$A$14:$C$31,3,FALSE)</f>
        <v>0</v>
      </c>
      <c r="P1808" s="334">
        <f>IF(L1808="nio",0,IF(L1808&gt;0,VLOOKUP(F1808,'3-Productie normen'!A:O,VLOOKUP(L1808,'3-Productie normen'!$B$38:$C$48,2,FALSE),FALSE)))</f>
        <v>0</v>
      </c>
      <c r="Q1808" s="334">
        <f t="shared" si="87"/>
        <v>0</v>
      </c>
      <c r="R1808" s="335" t="str">
        <f>VLOOKUP(F1808,'3-Productie normen'!A:P,16,FALSE)</f>
        <v>nvt</v>
      </c>
      <c r="S1808" s="335"/>
      <c r="U1808" s="336">
        <f t="shared" si="88"/>
        <v>0</v>
      </c>
    </row>
    <row r="1809" spans="1:21" ht="14.1" customHeight="1">
      <c r="A1809" s="75">
        <v>1809</v>
      </c>
      <c r="B1809" s="72" t="s">
        <v>51</v>
      </c>
      <c r="C1809" s="539" t="s">
        <v>200</v>
      </c>
      <c r="D1809" s="415" t="s">
        <v>2332</v>
      </c>
      <c r="E1809" s="72" t="s">
        <v>1237</v>
      </c>
      <c r="F1809" s="300" t="s">
        <v>111</v>
      </c>
      <c r="G1809" s="72" t="s">
        <v>1954</v>
      </c>
      <c r="H1809" s="482" t="s">
        <v>197</v>
      </c>
      <c r="I1809" s="537">
        <v>13.9</v>
      </c>
      <c r="J1809" s="526"/>
      <c r="K1809" s="333">
        <f t="shared" si="89"/>
        <v>0</v>
      </c>
      <c r="L1809" s="534" t="s">
        <v>148</v>
      </c>
      <c r="M1809" s="534"/>
      <c r="N1809" s="247">
        <f>IF(L1809="nio",0,IF(L1809&gt;0,L1809*I1809/P1809,0))*VLOOKUP(B1809,'2-Kosten per locatie'!$A$14:$C$31,3,FALSE)</f>
        <v>0</v>
      </c>
      <c r="O1809" s="247">
        <f>IF(M1809&gt;0,M1809*I1809/Q1809,0)*VLOOKUP(B1809,'2-Kosten per locatie'!$A$14:$C$31,3,FALSE)</f>
        <v>0</v>
      </c>
      <c r="P1809" s="334">
        <f>IF(L1809="nio",0,IF(L1809&gt;0,VLOOKUP(F1809,'3-Productie normen'!A:O,VLOOKUP(L1809,'3-Productie normen'!$B$38:$C$48,2,FALSE),FALSE)))</f>
        <v>0</v>
      </c>
      <c r="Q1809" s="334">
        <f t="shared" si="87"/>
        <v>0</v>
      </c>
      <c r="R1809" s="335" t="str">
        <f>VLOOKUP(F1809,'3-Productie normen'!A:P,16,FALSE)</f>
        <v>nvt</v>
      </c>
      <c r="S1809" s="335"/>
      <c r="U1809" s="336">
        <f t="shared" si="88"/>
        <v>0</v>
      </c>
    </row>
    <row r="1810" spans="1:21" ht="14.1" customHeight="1">
      <c r="A1810" s="75">
        <v>1810</v>
      </c>
      <c r="B1810" s="72" t="s">
        <v>51</v>
      </c>
      <c r="C1810" s="539" t="s">
        <v>200</v>
      </c>
      <c r="D1810" s="415" t="s">
        <v>2333</v>
      </c>
      <c r="E1810" s="72" t="s">
        <v>2276</v>
      </c>
      <c r="F1810" s="300" t="s">
        <v>111</v>
      </c>
      <c r="G1810" s="72" t="s">
        <v>1954</v>
      </c>
      <c r="H1810" s="482" t="s">
        <v>197</v>
      </c>
      <c r="I1810" s="537">
        <v>7.39</v>
      </c>
      <c r="J1810" s="526"/>
      <c r="K1810" s="333">
        <f t="shared" si="89"/>
        <v>0</v>
      </c>
      <c r="L1810" s="534" t="s">
        <v>148</v>
      </c>
      <c r="M1810" s="534"/>
      <c r="N1810" s="247">
        <f>IF(L1810="nio",0,IF(L1810&gt;0,L1810*I1810/P1810,0))*VLOOKUP(B1810,'2-Kosten per locatie'!$A$14:$C$31,3,FALSE)</f>
        <v>0</v>
      </c>
      <c r="O1810" s="247">
        <f>IF(M1810&gt;0,M1810*I1810/Q1810,0)*VLOOKUP(B1810,'2-Kosten per locatie'!$A$14:$C$31,3,FALSE)</f>
        <v>0</v>
      </c>
      <c r="P1810" s="334">
        <f>IF(L1810="nio",0,IF(L1810&gt;0,VLOOKUP(F1810,'3-Productie normen'!A:O,VLOOKUP(L1810,'3-Productie normen'!$B$38:$C$48,2,FALSE),FALSE)))</f>
        <v>0</v>
      </c>
      <c r="Q1810" s="334">
        <f t="shared" si="87"/>
        <v>0</v>
      </c>
      <c r="R1810" s="335" t="str">
        <f>VLOOKUP(F1810,'3-Productie normen'!A:P,16,FALSE)</f>
        <v>nvt</v>
      </c>
      <c r="S1810" s="335"/>
      <c r="U1810" s="336">
        <f t="shared" si="88"/>
        <v>0</v>
      </c>
    </row>
    <row r="1811" spans="1:21" ht="14.1" customHeight="1">
      <c r="A1811" s="75">
        <v>1811</v>
      </c>
      <c r="B1811" s="72" t="s">
        <v>51</v>
      </c>
      <c r="C1811" s="539" t="s">
        <v>200</v>
      </c>
      <c r="D1811" s="415" t="s">
        <v>2334</v>
      </c>
      <c r="E1811" s="72" t="s">
        <v>1991</v>
      </c>
      <c r="F1811" s="300" t="s">
        <v>111</v>
      </c>
      <c r="G1811" s="72" t="s">
        <v>112</v>
      </c>
      <c r="H1811" s="482" t="s">
        <v>197</v>
      </c>
      <c r="I1811" s="537">
        <v>39.47</v>
      </c>
      <c r="J1811" s="526"/>
      <c r="K1811" s="333">
        <f t="shared" si="89"/>
        <v>0</v>
      </c>
      <c r="L1811" s="534" t="s">
        <v>148</v>
      </c>
      <c r="M1811" s="534"/>
      <c r="N1811" s="247">
        <f>IF(L1811="nio",0,IF(L1811&gt;0,L1811*I1811/P1811,0))*VLOOKUP(B1811,'2-Kosten per locatie'!$A$14:$C$31,3,FALSE)</f>
        <v>0</v>
      </c>
      <c r="O1811" s="247">
        <f>IF(M1811&gt;0,M1811*I1811/Q1811,0)*VLOOKUP(B1811,'2-Kosten per locatie'!$A$14:$C$31,3,FALSE)</f>
        <v>0</v>
      </c>
      <c r="P1811" s="334">
        <f>IF(L1811="nio",0,IF(L1811&gt;0,VLOOKUP(F1811,'3-Productie normen'!A:O,VLOOKUP(L1811,'3-Productie normen'!$B$38:$C$48,2,FALSE),FALSE)))</f>
        <v>0</v>
      </c>
      <c r="Q1811" s="334">
        <f t="shared" si="87"/>
        <v>0</v>
      </c>
      <c r="R1811" s="335" t="str">
        <f>VLOOKUP(F1811,'3-Productie normen'!A:P,16,FALSE)</f>
        <v>nvt</v>
      </c>
      <c r="S1811" s="335"/>
      <c r="U1811" s="336">
        <f t="shared" si="88"/>
        <v>0</v>
      </c>
    </row>
    <row r="1812" spans="1:21" ht="14.1" customHeight="1">
      <c r="A1812" s="75">
        <v>1812</v>
      </c>
      <c r="B1812" s="72" t="s">
        <v>51</v>
      </c>
      <c r="C1812" s="539" t="s">
        <v>200</v>
      </c>
      <c r="D1812" s="415" t="s">
        <v>2335</v>
      </c>
      <c r="E1812" s="72" t="s">
        <v>1991</v>
      </c>
      <c r="F1812" s="300" t="s">
        <v>111</v>
      </c>
      <c r="G1812" s="72" t="s">
        <v>112</v>
      </c>
      <c r="H1812" s="482" t="s">
        <v>197</v>
      </c>
      <c r="I1812" s="537">
        <v>3.91</v>
      </c>
      <c r="J1812" s="526"/>
      <c r="K1812" s="333">
        <f t="shared" si="89"/>
        <v>0</v>
      </c>
      <c r="L1812" s="534" t="s">
        <v>148</v>
      </c>
      <c r="M1812" s="534"/>
      <c r="N1812" s="247">
        <f>IF(L1812="nio",0,IF(L1812&gt;0,L1812*I1812/P1812,0))*VLOOKUP(B1812,'2-Kosten per locatie'!$A$14:$C$31,3,FALSE)</f>
        <v>0</v>
      </c>
      <c r="O1812" s="247">
        <f>IF(M1812&gt;0,M1812*I1812/Q1812,0)*VLOOKUP(B1812,'2-Kosten per locatie'!$A$14:$C$31,3,FALSE)</f>
        <v>0</v>
      </c>
      <c r="P1812" s="334">
        <f>IF(L1812="nio",0,IF(L1812&gt;0,VLOOKUP(F1812,'3-Productie normen'!A:O,VLOOKUP(L1812,'3-Productie normen'!$B$38:$C$48,2,FALSE),FALSE)))</f>
        <v>0</v>
      </c>
      <c r="Q1812" s="334">
        <f t="shared" ref="Q1812:Q1875" si="90">IF(M1812&gt;0,P1812*$Q$8,0)</f>
        <v>0</v>
      </c>
      <c r="R1812" s="335" t="str">
        <f>VLOOKUP(F1812,'3-Productie normen'!A:P,16,FALSE)</f>
        <v>nvt</v>
      </c>
      <c r="S1812" s="335"/>
      <c r="U1812" s="336">
        <f t="shared" ref="U1812:U1875" si="91">K1812*I1812</f>
        <v>0</v>
      </c>
    </row>
    <row r="1813" spans="1:21" ht="14.1" customHeight="1">
      <c r="A1813" s="75">
        <v>1813</v>
      </c>
      <c r="B1813" s="72" t="s">
        <v>51</v>
      </c>
      <c r="C1813" s="539" t="s">
        <v>200</v>
      </c>
      <c r="D1813" s="415" t="s">
        <v>2336</v>
      </c>
      <c r="E1813" s="72" t="s">
        <v>681</v>
      </c>
      <c r="F1813" s="300" t="s">
        <v>111</v>
      </c>
      <c r="G1813" s="72" t="s">
        <v>1954</v>
      </c>
      <c r="H1813" s="482" t="s">
        <v>197</v>
      </c>
      <c r="I1813" s="537">
        <v>5.56</v>
      </c>
      <c r="J1813" s="526"/>
      <c r="K1813" s="333">
        <f t="shared" si="89"/>
        <v>0</v>
      </c>
      <c r="L1813" s="534" t="s">
        <v>148</v>
      </c>
      <c r="M1813" s="534"/>
      <c r="N1813" s="247">
        <f>IF(L1813="nio",0,IF(L1813&gt;0,L1813*I1813/P1813,0))*VLOOKUP(B1813,'2-Kosten per locatie'!$A$14:$C$31,3,FALSE)</f>
        <v>0</v>
      </c>
      <c r="O1813" s="247">
        <f>IF(M1813&gt;0,M1813*I1813/Q1813,0)*VLOOKUP(B1813,'2-Kosten per locatie'!$A$14:$C$31,3,FALSE)</f>
        <v>0</v>
      </c>
      <c r="P1813" s="334">
        <f>IF(L1813="nio",0,IF(L1813&gt;0,VLOOKUP(F1813,'3-Productie normen'!A:O,VLOOKUP(L1813,'3-Productie normen'!$B$38:$C$48,2,FALSE),FALSE)))</f>
        <v>0</v>
      </c>
      <c r="Q1813" s="334">
        <f t="shared" si="90"/>
        <v>0</v>
      </c>
      <c r="R1813" s="335" t="str">
        <f>VLOOKUP(F1813,'3-Productie normen'!A:P,16,FALSE)</f>
        <v>nvt</v>
      </c>
      <c r="S1813" s="335"/>
      <c r="U1813" s="336">
        <f t="shared" si="91"/>
        <v>0</v>
      </c>
    </row>
    <row r="1814" spans="1:21" ht="14.1" customHeight="1">
      <c r="A1814" s="75">
        <v>1814</v>
      </c>
      <c r="B1814" s="72" t="s">
        <v>51</v>
      </c>
      <c r="C1814" s="539" t="s">
        <v>200</v>
      </c>
      <c r="D1814" s="415" t="s">
        <v>2337</v>
      </c>
      <c r="E1814" s="72" t="s">
        <v>681</v>
      </c>
      <c r="F1814" s="300" t="s">
        <v>111</v>
      </c>
      <c r="G1814" s="72" t="s">
        <v>1370</v>
      </c>
      <c r="H1814" s="482" t="s">
        <v>238</v>
      </c>
      <c r="I1814" s="537">
        <v>5.0999999999999996</v>
      </c>
      <c r="J1814" s="526"/>
      <c r="K1814" s="333">
        <f t="shared" si="89"/>
        <v>0</v>
      </c>
      <c r="L1814" s="534" t="s">
        <v>148</v>
      </c>
      <c r="M1814" s="534"/>
      <c r="N1814" s="247">
        <f>IF(L1814="nio",0,IF(L1814&gt;0,L1814*I1814/P1814,0))*VLOOKUP(B1814,'2-Kosten per locatie'!$A$14:$C$31,3,FALSE)</f>
        <v>0</v>
      </c>
      <c r="O1814" s="247">
        <f>IF(M1814&gt;0,M1814*I1814/Q1814,0)*VLOOKUP(B1814,'2-Kosten per locatie'!$A$14:$C$31,3,FALSE)</f>
        <v>0</v>
      </c>
      <c r="P1814" s="334">
        <f>IF(L1814="nio",0,IF(L1814&gt;0,VLOOKUP(F1814,'3-Productie normen'!A:O,VLOOKUP(L1814,'3-Productie normen'!$B$38:$C$48,2,FALSE),FALSE)))</f>
        <v>0</v>
      </c>
      <c r="Q1814" s="334">
        <f t="shared" si="90"/>
        <v>0</v>
      </c>
      <c r="R1814" s="335" t="str">
        <f>VLOOKUP(F1814,'3-Productie normen'!A:P,16,FALSE)</f>
        <v>nvt</v>
      </c>
      <c r="S1814" s="335"/>
      <c r="U1814" s="336">
        <f t="shared" si="91"/>
        <v>0</v>
      </c>
    </row>
    <row r="1815" spans="1:21" ht="14.1" customHeight="1">
      <c r="A1815" s="75">
        <v>1815</v>
      </c>
      <c r="B1815" s="72" t="s">
        <v>51</v>
      </c>
      <c r="C1815" s="539" t="s">
        <v>200</v>
      </c>
      <c r="D1815" s="415" t="s">
        <v>2338</v>
      </c>
      <c r="E1815" s="72" t="s">
        <v>2339</v>
      </c>
      <c r="F1815" s="300" t="s">
        <v>111</v>
      </c>
      <c r="G1815" s="72" t="s">
        <v>2340</v>
      </c>
      <c r="H1815" s="482" t="s">
        <v>383</v>
      </c>
      <c r="I1815" s="537">
        <v>4.5999999999999996</v>
      </c>
      <c r="J1815" s="526"/>
      <c r="K1815" s="333">
        <f t="shared" si="89"/>
        <v>0</v>
      </c>
      <c r="L1815" s="534" t="s">
        <v>148</v>
      </c>
      <c r="M1815" s="534"/>
      <c r="N1815" s="247">
        <f>IF(L1815="nio",0,IF(L1815&gt;0,L1815*I1815/P1815,0))*VLOOKUP(B1815,'2-Kosten per locatie'!$A$14:$C$31,3,FALSE)</f>
        <v>0</v>
      </c>
      <c r="O1815" s="247">
        <f>IF(M1815&gt;0,M1815*I1815/Q1815,0)*VLOOKUP(B1815,'2-Kosten per locatie'!$A$14:$C$31,3,FALSE)</f>
        <v>0</v>
      </c>
      <c r="P1815" s="334">
        <f>IF(L1815="nio",0,IF(L1815&gt;0,VLOOKUP(F1815,'3-Productie normen'!A:O,VLOOKUP(L1815,'3-Productie normen'!$B$38:$C$48,2,FALSE),FALSE)))</f>
        <v>0</v>
      </c>
      <c r="Q1815" s="334">
        <f t="shared" si="90"/>
        <v>0</v>
      </c>
      <c r="R1815" s="335" t="str">
        <f>VLOOKUP(F1815,'3-Productie normen'!A:P,16,FALSE)</f>
        <v>nvt</v>
      </c>
      <c r="S1815" s="335"/>
      <c r="U1815" s="336">
        <f t="shared" si="91"/>
        <v>0</v>
      </c>
    </row>
    <row r="1816" spans="1:21" ht="14.1" customHeight="1">
      <c r="A1816" s="75">
        <v>1816</v>
      </c>
      <c r="B1816" s="72" t="s">
        <v>51</v>
      </c>
      <c r="C1816" s="539" t="s">
        <v>200</v>
      </c>
      <c r="D1816" s="415" t="s">
        <v>2341</v>
      </c>
      <c r="E1816" s="72" t="s">
        <v>681</v>
      </c>
      <c r="F1816" s="300" t="s">
        <v>111</v>
      </c>
      <c r="G1816" s="72" t="s">
        <v>1954</v>
      </c>
      <c r="H1816" s="482" t="s">
        <v>197</v>
      </c>
      <c r="I1816" s="537">
        <v>26.78</v>
      </c>
      <c r="J1816" s="526"/>
      <c r="K1816" s="333">
        <f t="shared" si="89"/>
        <v>0</v>
      </c>
      <c r="L1816" s="534" t="s">
        <v>148</v>
      </c>
      <c r="M1816" s="534"/>
      <c r="N1816" s="247">
        <f>IF(L1816="nio",0,IF(L1816&gt;0,L1816*I1816/P1816,0))*VLOOKUP(B1816,'2-Kosten per locatie'!$A$14:$C$31,3,FALSE)</f>
        <v>0</v>
      </c>
      <c r="O1816" s="247">
        <f>IF(M1816&gt;0,M1816*I1816/Q1816,0)*VLOOKUP(B1816,'2-Kosten per locatie'!$A$14:$C$31,3,FALSE)</f>
        <v>0</v>
      </c>
      <c r="P1816" s="334">
        <f>IF(L1816="nio",0,IF(L1816&gt;0,VLOOKUP(F1816,'3-Productie normen'!A:O,VLOOKUP(L1816,'3-Productie normen'!$B$38:$C$48,2,FALSE),FALSE)))</f>
        <v>0</v>
      </c>
      <c r="Q1816" s="334">
        <f t="shared" si="90"/>
        <v>0</v>
      </c>
      <c r="R1816" s="335" t="str">
        <f>VLOOKUP(F1816,'3-Productie normen'!A:P,16,FALSE)</f>
        <v>nvt</v>
      </c>
      <c r="S1816" s="335"/>
      <c r="U1816" s="336">
        <f t="shared" si="91"/>
        <v>0</v>
      </c>
    </row>
    <row r="1817" spans="1:21" ht="14.1" customHeight="1">
      <c r="A1817" s="75">
        <v>1817</v>
      </c>
      <c r="B1817" s="72" t="s">
        <v>51</v>
      </c>
      <c r="C1817" s="539" t="s">
        <v>136</v>
      </c>
      <c r="D1817" s="415" t="s">
        <v>310</v>
      </c>
      <c r="E1817" s="72" t="s">
        <v>2342</v>
      </c>
      <c r="F1817" s="300" t="s">
        <v>103</v>
      </c>
      <c r="G1817" s="72" t="s">
        <v>2212</v>
      </c>
      <c r="H1817" s="482" t="s">
        <v>139</v>
      </c>
      <c r="I1817" s="537">
        <v>236.4</v>
      </c>
      <c r="J1817" s="526"/>
      <c r="K1817" s="333">
        <f t="shared" si="89"/>
        <v>200</v>
      </c>
      <c r="L1817" s="534">
        <v>200</v>
      </c>
      <c r="M1817" s="534"/>
      <c r="N1817" s="247" t="e">
        <f>IF(L1817="nio",0,IF(L1817&gt;0,L1817*I1817/P1817,0))*VLOOKUP(B1817,'2-Kosten per locatie'!$A$14:$C$31,3,FALSE)</f>
        <v>#DIV/0!</v>
      </c>
      <c r="O1817" s="247">
        <f>IF(M1817&gt;0,M1817*I1817/Q1817,0)*VLOOKUP(B1817,'2-Kosten per locatie'!$A$14:$C$31,3,FALSE)</f>
        <v>0</v>
      </c>
      <c r="P1817" s="334">
        <f>IF(L1817="nio",0,IF(L1817&gt;0,VLOOKUP(F1817,'3-Productie normen'!A:O,VLOOKUP(L1817,'3-Productie normen'!$B$38:$C$48,2,FALSE),FALSE)))</f>
        <v>0</v>
      </c>
      <c r="Q1817" s="334">
        <f t="shared" si="90"/>
        <v>0</v>
      </c>
      <c r="R1817" s="335" t="str">
        <f>VLOOKUP(F1817,'3-Productie normen'!A:P,16,FALSE)</f>
        <v>L</v>
      </c>
      <c r="S1817" s="335"/>
      <c r="U1817" s="336">
        <f t="shared" si="91"/>
        <v>47280</v>
      </c>
    </row>
    <row r="1818" spans="1:21" ht="14.1" customHeight="1">
      <c r="A1818" s="75">
        <v>1818</v>
      </c>
      <c r="B1818" s="72" t="s">
        <v>51</v>
      </c>
      <c r="C1818" s="539" t="s">
        <v>136</v>
      </c>
      <c r="D1818" s="415" t="s">
        <v>2343</v>
      </c>
      <c r="E1818" s="72" t="s">
        <v>633</v>
      </c>
      <c r="F1818" s="300" t="s">
        <v>97</v>
      </c>
      <c r="G1818" s="72" t="s">
        <v>2214</v>
      </c>
      <c r="H1818" s="482" t="s">
        <v>197</v>
      </c>
      <c r="I1818" s="537">
        <v>19</v>
      </c>
      <c r="J1818" s="526"/>
      <c r="K1818" s="333">
        <f t="shared" si="89"/>
        <v>200</v>
      </c>
      <c r="L1818" s="534">
        <v>200</v>
      </c>
      <c r="M1818" s="534"/>
      <c r="N1818" s="247" t="e">
        <f>IF(L1818="nio",0,IF(L1818&gt;0,L1818*I1818/P1818,0))*VLOOKUP(B1818,'2-Kosten per locatie'!$A$14:$C$31,3,FALSE)</f>
        <v>#DIV/0!</v>
      </c>
      <c r="O1818" s="247">
        <f>IF(M1818&gt;0,M1818*I1818/Q1818,0)*VLOOKUP(B1818,'2-Kosten per locatie'!$A$14:$C$31,3,FALSE)</f>
        <v>0</v>
      </c>
      <c r="P1818" s="334">
        <f>IF(L1818="nio",0,IF(L1818&gt;0,VLOOKUP(F1818,'3-Productie normen'!A:O,VLOOKUP(L1818,'3-Productie normen'!$B$38:$C$48,2,FALSE),FALSE)))</f>
        <v>0</v>
      </c>
      <c r="Q1818" s="334">
        <f t="shared" si="90"/>
        <v>0</v>
      </c>
      <c r="R1818" s="335" t="str">
        <f>VLOOKUP(F1818,'3-Productie normen'!A:P,16,FALSE)</f>
        <v>V</v>
      </c>
      <c r="S1818" s="335"/>
      <c r="U1818" s="336">
        <f t="shared" si="91"/>
        <v>3800</v>
      </c>
    </row>
    <row r="1819" spans="1:21" ht="14.1" customHeight="1">
      <c r="A1819" s="75">
        <v>1819</v>
      </c>
      <c r="B1819" s="72" t="s">
        <v>51</v>
      </c>
      <c r="C1819" s="539" t="s">
        <v>136</v>
      </c>
      <c r="D1819" s="415" t="s">
        <v>2344</v>
      </c>
      <c r="E1819" s="72" t="s">
        <v>2345</v>
      </c>
      <c r="F1819" s="300" t="s">
        <v>111</v>
      </c>
      <c r="G1819" s="72" t="s">
        <v>1954</v>
      </c>
      <c r="H1819" s="482" t="s">
        <v>197</v>
      </c>
      <c r="I1819" s="537">
        <v>10.87</v>
      </c>
      <c r="J1819" s="526"/>
      <c r="K1819" s="333">
        <f t="shared" si="89"/>
        <v>0</v>
      </c>
      <c r="L1819" s="534" t="s">
        <v>148</v>
      </c>
      <c r="M1819" s="534"/>
      <c r="N1819" s="247">
        <f>IF(L1819="nio",0,IF(L1819&gt;0,L1819*I1819/P1819,0))*VLOOKUP(B1819,'2-Kosten per locatie'!$A$14:$C$31,3,FALSE)</f>
        <v>0</v>
      </c>
      <c r="O1819" s="247">
        <f>IF(M1819&gt;0,M1819*I1819/Q1819,0)*VLOOKUP(B1819,'2-Kosten per locatie'!$A$14:$C$31,3,FALSE)</f>
        <v>0</v>
      </c>
      <c r="P1819" s="334">
        <f>IF(L1819="nio",0,IF(L1819&gt;0,VLOOKUP(F1819,'3-Productie normen'!A:O,VLOOKUP(L1819,'3-Productie normen'!$B$38:$C$48,2,FALSE),FALSE)))</f>
        <v>0</v>
      </c>
      <c r="Q1819" s="334">
        <f t="shared" si="90"/>
        <v>0</v>
      </c>
      <c r="R1819" s="335" t="str">
        <f>VLOOKUP(F1819,'3-Productie normen'!A:P,16,FALSE)</f>
        <v>nvt</v>
      </c>
      <c r="S1819" s="335"/>
      <c r="U1819" s="336">
        <f t="shared" si="91"/>
        <v>0</v>
      </c>
    </row>
    <row r="1820" spans="1:21" ht="14.1" customHeight="1">
      <c r="A1820" s="75">
        <v>1820</v>
      </c>
      <c r="B1820" s="72" t="s">
        <v>51</v>
      </c>
      <c r="C1820" s="539" t="s">
        <v>136</v>
      </c>
      <c r="D1820" s="415" t="s">
        <v>2346</v>
      </c>
      <c r="E1820" s="72" t="s">
        <v>2345</v>
      </c>
      <c r="F1820" s="300" t="s">
        <v>111</v>
      </c>
      <c r="G1820" s="72" t="s">
        <v>1954</v>
      </c>
      <c r="H1820" s="482" t="s">
        <v>197</v>
      </c>
      <c r="I1820" s="537">
        <v>3.79</v>
      </c>
      <c r="J1820" s="526"/>
      <c r="K1820" s="333">
        <f t="shared" si="89"/>
        <v>0</v>
      </c>
      <c r="L1820" s="534" t="s">
        <v>148</v>
      </c>
      <c r="M1820" s="534"/>
      <c r="N1820" s="247">
        <f>IF(L1820="nio",0,IF(L1820&gt;0,L1820*I1820/P1820,0))*VLOOKUP(B1820,'2-Kosten per locatie'!$A$14:$C$31,3,FALSE)</f>
        <v>0</v>
      </c>
      <c r="O1820" s="247">
        <f>IF(M1820&gt;0,M1820*I1820/Q1820,0)*VLOOKUP(B1820,'2-Kosten per locatie'!$A$14:$C$31,3,FALSE)</f>
        <v>0</v>
      </c>
      <c r="P1820" s="334">
        <f>IF(L1820="nio",0,IF(L1820&gt;0,VLOOKUP(F1820,'3-Productie normen'!A:O,VLOOKUP(L1820,'3-Productie normen'!$B$38:$C$48,2,FALSE),FALSE)))</f>
        <v>0</v>
      </c>
      <c r="Q1820" s="334">
        <f t="shared" si="90"/>
        <v>0</v>
      </c>
      <c r="R1820" s="335" t="str">
        <f>VLOOKUP(F1820,'3-Productie normen'!A:P,16,FALSE)</f>
        <v>nvt</v>
      </c>
      <c r="S1820" s="335"/>
      <c r="U1820" s="336">
        <f t="shared" si="91"/>
        <v>0</v>
      </c>
    </row>
    <row r="1821" spans="1:21" ht="14.1" customHeight="1">
      <c r="A1821" s="75">
        <v>1821</v>
      </c>
      <c r="B1821" s="72" t="s">
        <v>51</v>
      </c>
      <c r="C1821" s="539" t="s">
        <v>136</v>
      </c>
      <c r="D1821" s="415" t="s">
        <v>2347</v>
      </c>
      <c r="E1821" s="72" t="s">
        <v>2345</v>
      </c>
      <c r="F1821" s="300" t="s">
        <v>111</v>
      </c>
      <c r="G1821" s="72" t="s">
        <v>1954</v>
      </c>
      <c r="H1821" s="482" t="s">
        <v>197</v>
      </c>
      <c r="I1821" s="537">
        <v>4.8899999999999997</v>
      </c>
      <c r="J1821" s="526"/>
      <c r="K1821" s="333">
        <f t="shared" si="89"/>
        <v>0</v>
      </c>
      <c r="L1821" s="534" t="s">
        <v>148</v>
      </c>
      <c r="M1821" s="534"/>
      <c r="N1821" s="247">
        <f>IF(L1821="nio",0,IF(L1821&gt;0,L1821*I1821/P1821,0))*VLOOKUP(B1821,'2-Kosten per locatie'!$A$14:$C$31,3,FALSE)</f>
        <v>0</v>
      </c>
      <c r="O1821" s="247">
        <f>IF(M1821&gt;0,M1821*I1821/Q1821,0)*VLOOKUP(B1821,'2-Kosten per locatie'!$A$14:$C$31,3,FALSE)</f>
        <v>0</v>
      </c>
      <c r="P1821" s="334">
        <f>IF(L1821="nio",0,IF(L1821&gt;0,VLOOKUP(F1821,'3-Productie normen'!A:O,VLOOKUP(L1821,'3-Productie normen'!$B$38:$C$48,2,FALSE),FALSE)))</f>
        <v>0</v>
      </c>
      <c r="Q1821" s="334">
        <f t="shared" si="90"/>
        <v>0</v>
      </c>
      <c r="R1821" s="335" t="str">
        <f>VLOOKUP(F1821,'3-Productie normen'!A:P,16,FALSE)</f>
        <v>nvt</v>
      </c>
      <c r="S1821" s="335"/>
      <c r="U1821" s="336">
        <f t="shared" si="91"/>
        <v>0</v>
      </c>
    </row>
    <row r="1822" spans="1:21" ht="14.1" customHeight="1">
      <c r="A1822" s="75">
        <v>1822</v>
      </c>
      <c r="B1822" s="72" t="s">
        <v>51</v>
      </c>
      <c r="C1822" s="539" t="s">
        <v>136</v>
      </c>
      <c r="D1822" s="415" t="s">
        <v>2348</v>
      </c>
      <c r="E1822" s="72" t="s">
        <v>1962</v>
      </c>
      <c r="F1822" s="300" t="s">
        <v>111</v>
      </c>
      <c r="G1822" s="72" t="s">
        <v>2214</v>
      </c>
      <c r="H1822" s="482" t="s">
        <v>197</v>
      </c>
      <c r="I1822" s="537">
        <v>7.65</v>
      </c>
      <c r="J1822" s="526"/>
      <c r="K1822" s="333">
        <f t="shared" si="89"/>
        <v>0</v>
      </c>
      <c r="L1822" s="534" t="s">
        <v>148</v>
      </c>
      <c r="M1822" s="534"/>
      <c r="N1822" s="247">
        <f>IF(L1822="nio",0,IF(L1822&gt;0,L1822*I1822/P1822,0))*VLOOKUP(B1822,'2-Kosten per locatie'!$A$14:$C$31,3,FALSE)</f>
        <v>0</v>
      </c>
      <c r="O1822" s="247">
        <f>IF(M1822&gt;0,M1822*I1822/Q1822,0)*VLOOKUP(B1822,'2-Kosten per locatie'!$A$14:$C$31,3,FALSE)</f>
        <v>0</v>
      </c>
      <c r="P1822" s="334">
        <f>IF(L1822="nio",0,IF(L1822&gt;0,VLOOKUP(F1822,'3-Productie normen'!A:O,VLOOKUP(L1822,'3-Productie normen'!$B$38:$C$48,2,FALSE),FALSE)))</f>
        <v>0</v>
      </c>
      <c r="Q1822" s="334">
        <f t="shared" si="90"/>
        <v>0</v>
      </c>
      <c r="R1822" s="335" t="str">
        <f>VLOOKUP(F1822,'3-Productie normen'!A:P,16,FALSE)</f>
        <v>nvt</v>
      </c>
      <c r="S1822" s="335"/>
      <c r="U1822" s="336">
        <f t="shared" si="91"/>
        <v>0</v>
      </c>
    </row>
    <row r="1823" spans="1:21" ht="14.1" customHeight="1">
      <c r="A1823" s="75">
        <v>1823</v>
      </c>
      <c r="B1823" s="72" t="s">
        <v>51</v>
      </c>
      <c r="C1823" s="539" t="s">
        <v>136</v>
      </c>
      <c r="D1823" s="415" t="s">
        <v>2349</v>
      </c>
      <c r="E1823" s="72" t="s">
        <v>2345</v>
      </c>
      <c r="F1823" s="300" t="s">
        <v>111</v>
      </c>
      <c r="G1823" s="72" t="s">
        <v>1954</v>
      </c>
      <c r="H1823" s="482" t="s">
        <v>197</v>
      </c>
      <c r="I1823" s="537">
        <v>2.25</v>
      </c>
      <c r="J1823" s="526"/>
      <c r="K1823" s="333">
        <f t="shared" si="89"/>
        <v>0</v>
      </c>
      <c r="L1823" s="534" t="s">
        <v>148</v>
      </c>
      <c r="M1823" s="534"/>
      <c r="N1823" s="247">
        <f>IF(L1823="nio",0,IF(L1823&gt;0,L1823*I1823/P1823,0))*VLOOKUP(B1823,'2-Kosten per locatie'!$A$14:$C$31,3,FALSE)</f>
        <v>0</v>
      </c>
      <c r="O1823" s="247">
        <f>IF(M1823&gt;0,M1823*I1823/Q1823,0)*VLOOKUP(B1823,'2-Kosten per locatie'!$A$14:$C$31,3,FALSE)</f>
        <v>0</v>
      </c>
      <c r="P1823" s="334">
        <f>IF(L1823="nio",0,IF(L1823&gt;0,VLOOKUP(F1823,'3-Productie normen'!A:O,VLOOKUP(L1823,'3-Productie normen'!$B$38:$C$48,2,FALSE),FALSE)))</f>
        <v>0</v>
      </c>
      <c r="Q1823" s="334">
        <f t="shared" si="90"/>
        <v>0</v>
      </c>
      <c r="R1823" s="335" t="str">
        <f>VLOOKUP(F1823,'3-Productie normen'!A:P,16,FALSE)</f>
        <v>nvt</v>
      </c>
      <c r="S1823" s="335"/>
      <c r="U1823" s="336">
        <f t="shared" si="91"/>
        <v>0</v>
      </c>
    </row>
    <row r="1824" spans="1:21" ht="14.1" customHeight="1">
      <c r="A1824" s="75">
        <v>1824</v>
      </c>
      <c r="B1824" s="72" t="s">
        <v>51</v>
      </c>
      <c r="C1824" s="539" t="s">
        <v>136</v>
      </c>
      <c r="D1824" s="415" t="s">
        <v>2350</v>
      </c>
      <c r="E1824" s="72" t="s">
        <v>2345</v>
      </c>
      <c r="F1824" s="300" t="s">
        <v>111</v>
      </c>
      <c r="G1824" s="72" t="s">
        <v>1954</v>
      </c>
      <c r="H1824" s="482" t="s">
        <v>197</v>
      </c>
      <c r="I1824" s="537">
        <v>5.9</v>
      </c>
      <c r="J1824" s="526"/>
      <c r="K1824" s="333">
        <f t="shared" si="89"/>
        <v>0</v>
      </c>
      <c r="L1824" s="534" t="s">
        <v>148</v>
      </c>
      <c r="M1824" s="534"/>
      <c r="N1824" s="247">
        <f>IF(L1824="nio",0,IF(L1824&gt;0,L1824*I1824/P1824,0))*VLOOKUP(B1824,'2-Kosten per locatie'!$A$14:$C$31,3,FALSE)</f>
        <v>0</v>
      </c>
      <c r="O1824" s="247">
        <f>IF(M1824&gt;0,M1824*I1824/Q1824,0)*VLOOKUP(B1824,'2-Kosten per locatie'!$A$14:$C$31,3,FALSE)</f>
        <v>0</v>
      </c>
      <c r="P1824" s="334">
        <f>IF(L1824="nio",0,IF(L1824&gt;0,VLOOKUP(F1824,'3-Productie normen'!A:O,VLOOKUP(L1824,'3-Productie normen'!$B$38:$C$48,2,FALSE),FALSE)))</f>
        <v>0</v>
      </c>
      <c r="Q1824" s="334">
        <f t="shared" si="90"/>
        <v>0</v>
      </c>
      <c r="R1824" s="335" t="str">
        <f>VLOOKUP(F1824,'3-Productie normen'!A:P,16,FALSE)</f>
        <v>nvt</v>
      </c>
      <c r="S1824" s="335"/>
      <c r="U1824" s="336">
        <f t="shared" si="91"/>
        <v>0</v>
      </c>
    </row>
    <row r="1825" spans="1:21" ht="14.1" customHeight="1">
      <c r="A1825" s="75">
        <v>1825</v>
      </c>
      <c r="B1825" s="72" t="s">
        <v>51</v>
      </c>
      <c r="C1825" s="539" t="s">
        <v>136</v>
      </c>
      <c r="D1825" s="415" t="s">
        <v>2351</v>
      </c>
      <c r="E1825" s="72" t="s">
        <v>1991</v>
      </c>
      <c r="F1825" s="300" t="s">
        <v>111</v>
      </c>
      <c r="G1825" s="72" t="s">
        <v>112</v>
      </c>
      <c r="H1825" s="482" t="s">
        <v>197</v>
      </c>
      <c r="I1825" s="537">
        <v>7.48</v>
      </c>
      <c r="J1825" s="526"/>
      <c r="K1825" s="333">
        <f t="shared" si="89"/>
        <v>0</v>
      </c>
      <c r="L1825" s="534" t="s">
        <v>148</v>
      </c>
      <c r="M1825" s="534"/>
      <c r="N1825" s="247">
        <f>IF(L1825="nio",0,IF(L1825&gt;0,L1825*I1825/P1825,0))*VLOOKUP(B1825,'2-Kosten per locatie'!$A$14:$C$31,3,FALSE)</f>
        <v>0</v>
      </c>
      <c r="O1825" s="247">
        <f>IF(M1825&gt;0,M1825*I1825/Q1825,0)*VLOOKUP(B1825,'2-Kosten per locatie'!$A$14:$C$31,3,FALSE)</f>
        <v>0</v>
      </c>
      <c r="P1825" s="334">
        <f>IF(L1825="nio",0,IF(L1825&gt;0,VLOOKUP(F1825,'3-Productie normen'!A:O,VLOOKUP(L1825,'3-Productie normen'!$B$38:$C$48,2,FALSE),FALSE)))</f>
        <v>0</v>
      </c>
      <c r="Q1825" s="334">
        <f t="shared" si="90"/>
        <v>0</v>
      </c>
      <c r="R1825" s="335" t="str">
        <f>VLOOKUP(F1825,'3-Productie normen'!A:P,16,FALSE)</f>
        <v>nvt</v>
      </c>
      <c r="S1825" s="335"/>
      <c r="U1825" s="336">
        <f t="shared" si="91"/>
        <v>0</v>
      </c>
    </row>
    <row r="1826" spans="1:21" ht="14.1" customHeight="1">
      <c r="A1826" s="75">
        <v>1826</v>
      </c>
      <c r="B1826" s="72" t="s">
        <v>51</v>
      </c>
      <c r="C1826" s="539" t="s">
        <v>136</v>
      </c>
      <c r="D1826" s="415" t="s">
        <v>313</v>
      </c>
      <c r="E1826" s="72" t="s">
        <v>2352</v>
      </c>
      <c r="F1826" s="300" t="s">
        <v>88</v>
      </c>
      <c r="G1826" s="72" t="s">
        <v>2353</v>
      </c>
      <c r="H1826" s="482" t="s">
        <v>197</v>
      </c>
      <c r="I1826" s="537">
        <v>20.9</v>
      </c>
      <c r="J1826" s="526"/>
      <c r="K1826" s="333">
        <f t="shared" si="89"/>
        <v>120</v>
      </c>
      <c r="L1826" s="534">
        <v>120</v>
      </c>
      <c r="M1826" s="534"/>
      <c r="N1826" s="247" t="e">
        <f>IF(L1826="nio",0,IF(L1826&gt;0,L1826*I1826/P1826,0))*VLOOKUP(B1826,'2-Kosten per locatie'!$A$14:$C$31,3,FALSE)</f>
        <v>#DIV/0!</v>
      </c>
      <c r="O1826" s="247">
        <f>IF(M1826&gt;0,M1826*I1826/Q1826,0)*VLOOKUP(B1826,'2-Kosten per locatie'!$A$14:$C$31,3,FALSE)</f>
        <v>0</v>
      </c>
      <c r="P1826" s="334">
        <f>IF(L1826="nio",0,IF(L1826&gt;0,VLOOKUP(F1826,'3-Productie normen'!A:O,VLOOKUP(L1826,'3-Productie normen'!$B$38:$C$48,2,FALSE),FALSE)))</f>
        <v>0</v>
      </c>
      <c r="Q1826" s="334">
        <f t="shared" si="90"/>
        <v>0</v>
      </c>
      <c r="R1826" s="335" t="str">
        <f>VLOOKUP(F1826,'3-Productie normen'!A:P,16,FALSE)</f>
        <v>B</v>
      </c>
      <c r="S1826" s="335"/>
      <c r="U1826" s="336">
        <f t="shared" si="91"/>
        <v>2508</v>
      </c>
    </row>
    <row r="1827" spans="1:21" ht="14.1" customHeight="1">
      <c r="A1827" s="75">
        <v>1827</v>
      </c>
      <c r="B1827" s="72" t="s">
        <v>51</v>
      </c>
      <c r="C1827" s="539" t="s">
        <v>136</v>
      </c>
      <c r="D1827" s="415" t="s">
        <v>2354</v>
      </c>
      <c r="E1827" s="72" t="s">
        <v>633</v>
      </c>
      <c r="F1827" s="300" t="s">
        <v>97</v>
      </c>
      <c r="G1827" s="72" t="s">
        <v>2214</v>
      </c>
      <c r="H1827" s="482" t="s">
        <v>197</v>
      </c>
      <c r="I1827" s="537">
        <v>40.68</v>
      </c>
      <c r="J1827" s="526"/>
      <c r="K1827" s="333">
        <f t="shared" si="89"/>
        <v>200</v>
      </c>
      <c r="L1827" s="534">
        <v>200</v>
      </c>
      <c r="M1827" s="534"/>
      <c r="N1827" s="247" t="e">
        <f>IF(L1827="nio",0,IF(L1827&gt;0,L1827*I1827/P1827,0))*VLOOKUP(B1827,'2-Kosten per locatie'!$A$14:$C$31,3,FALSE)</f>
        <v>#DIV/0!</v>
      </c>
      <c r="O1827" s="247">
        <f>IF(M1827&gt;0,M1827*I1827/Q1827,0)*VLOOKUP(B1827,'2-Kosten per locatie'!$A$14:$C$31,3,FALSE)</f>
        <v>0</v>
      </c>
      <c r="P1827" s="334">
        <f>IF(L1827="nio",0,IF(L1827&gt;0,VLOOKUP(F1827,'3-Productie normen'!A:O,VLOOKUP(L1827,'3-Productie normen'!$B$38:$C$48,2,FALSE),FALSE)))</f>
        <v>0</v>
      </c>
      <c r="Q1827" s="334">
        <f t="shared" si="90"/>
        <v>0</v>
      </c>
      <c r="R1827" s="335" t="str">
        <f>VLOOKUP(F1827,'3-Productie normen'!A:P,16,FALSE)</f>
        <v>V</v>
      </c>
      <c r="S1827" s="335"/>
      <c r="U1827" s="336">
        <f t="shared" si="91"/>
        <v>8136</v>
      </c>
    </row>
    <row r="1828" spans="1:21" ht="14.1" customHeight="1">
      <c r="A1828" s="75">
        <v>1828</v>
      </c>
      <c r="B1828" s="72" t="s">
        <v>51</v>
      </c>
      <c r="C1828" s="539" t="s">
        <v>136</v>
      </c>
      <c r="D1828" s="415" t="s">
        <v>2355</v>
      </c>
      <c r="E1828" s="72" t="s">
        <v>2356</v>
      </c>
      <c r="F1828" s="300" t="s">
        <v>97</v>
      </c>
      <c r="G1828" s="72" t="s">
        <v>2353</v>
      </c>
      <c r="H1828" s="482" t="s">
        <v>197</v>
      </c>
      <c r="I1828" s="537">
        <v>22.72</v>
      </c>
      <c r="J1828" s="526"/>
      <c r="K1828" s="333">
        <f t="shared" si="89"/>
        <v>200</v>
      </c>
      <c r="L1828" s="534">
        <v>200</v>
      </c>
      <c r="M1828" s="534"/>
      <c r="N1828" s="247" t="e">
        <f>IF(L1828="nio",0,IF(L1828&gt;0,L1828*I1828/P1828,0))*VLOOKUP(B1828,'2-Kosten per locatie'!$A$14:$C$31,3,FALSE)</f>
        <v>#DIV/0!</v>
      </c>
      <c r="O1828" s="247">
        <f>IF(M1828&gt;0,M1828*I1828/Q1828,0)*VLOOKUP(B1828,'2-Kosten per locatie'!$A$14:$C$31,3,FALSE)</f>
        <v>0</v>
      </c>
      <c r="P1828" s="334">
        <f>IF(L1828="nio",0,IF(L1828&gt;0,VLOOKUP(F1828,'3-Productie normen'!A:O,VLOOKUP(L1828,'3-Productie normen'!$B$38:$C$48,2,FALSE),FALSE)))</f>
        <v>0</v>
      </c>
      <c r="Q1828" s="334">
        <f t="shared" si="90"/>
        <v>0</v>
      </c>
      <c r="R1828" s="335" t="str">
        <f>VLOOKUP(F1828,'3-Productie normen'!A:P,16,FALSE)</f>
        <v>V</v>
      </c>
      <c r="S1828" s="335"/>
      <c r="U1828" s="336">
        <f t="shared" si="91"/>
        <v>4544</v>
      </c>
    </row>
    <row r="1829" spans="1:21" ht="14.1" customHeight="1">
      <c r="A1829" s="75">
        <v>1829</v>
      </c>
      <c r="B1829" s="72" t="s">
        <v>51</v>
      </c>
      <c r="C1829" s="539" t="s">
        <v>136</v>
      </c>
      <c r="D1829" s="415" t="s">
        <v>2357</v>
      </c>
      <c r="E1829" s="72" t="s">
        <v>2358</v>
      </c>
      <c r="F1829" s="300" t="s">
        <v>88</v>
      </c>
      <c r="G1829" s="72" t="s">
        <v>2214</v>
      </c>
      <c r="H1829" s="482" t="s">
        <v>197</v>
      </c>
      <c r="I1829" s="537">
        <v>25.67</v>
      </c>
      <c r="J1829" s="526"/>
      <c r="K1829" s="333">
        <f t="shared" si="89"/>
        <v>120</v>
      </c>
      <c r="L1829" s="534">
        <v>120</v>
      </c>
      <c r="M1829" s="534"/>
      <c r="N1829" s="247" t="e">
        <f>IF(L1829="nio",0,IF(L1829&gt;0,L1829*I1829/P1829,0))*VLOOKUP(B1829,'2-Kosten per locatie'!$A$14:$C$31,3,FALSE)</f>
        <v>#DIV/0!</v>
      </c>
      <c r="O1829" s="247">
        <f>IF(M1829&gt;0,M1829*I1829/Q1829,0)*VLOOKUP(B1829,'2-Kosten per locatie'!$A$14:$C$31,3,FALSE)</f>
        <v>0</v>
      </c>
      <c r="P1829" s="334">
        <f>IF(L1829="nio",0,IF(L1829&gt;0,VLOOKUP(F1829,'3-Productie normen'!A:O,VLOOKUP(L1829,'3-Productie normen'!$B$38:$C$48,2,FALSE),FALSE)))</f>
        <v>0</v>
      </c>
      <c r="Q1829" s="334">
        <f t="shared" si="90"/>
        <v>0</v>
      </c>
      <c r="R1829" s="335" t="str">
        <f>VLOOKUP(F1829,'3-Productie normen'!A:P,16,FALSE)</f>
        <v>B</v>
      </c>
      <c r="S1829" s="335"/>
      <c r="U1829" s="336">
        <f t="shared" si="91"/>
        <v>3080.4</v>
      </c>
    </row>
    <row r="1830" spans="1:21" ht="14.1" customHeight="1">
      <c r="A1830" s="75">
        <v>1830</v>
      </c>
      <c r="B1830" s="72" t="s">
        <v>51</v>
      </c>
      <c r="C1830" s="539" t="s">
        <v>136</v>
      </c>
      <c r="D1830" s="415" t="s">
        <v>317</v>
      </c>
      <c r="E1830" s="72" t="s">
        <v>2359</v>
      </c>
      <c r="F1830" s="300" t="s">
        <v>105</v>
      </c>
      <c r="G1830" s="72" t="s">
        <v>2214</v>
      </c>
      <c r="H1830" s="482" t="s">
        <v>197</v>
      </c>
      <c r="I1830" s="537">
        <v>176.99</v>
      </c>
      <c r="J1830" s="526"/>
      <c r="K1830" s="333">
        <f t="shared" si="89"/>
        <v>200</v>
      </c>
      <c r="L1830" s="534">
        <v>200</v>
      </c>
      <c r="M1830" s="534"/>
      <c r="N1830" s="247" t="e">
        <f>IF(L1830="nio",0,IF(L1830&gt;0,L1830*I1830/P1830,0))*VLOOKUP(B1830,'2-Kosten per locatie'!$A$14:$C$31,3,FALSE)</f>
        <v>#DIV/0!</v>
      </c>
      <c r="O1830" s="247">
        <f>IF(M1830&gt;0,M1830*I1830/Q1830,0)*VLOOKUP(B1830,'2-Kosten per locatie'!$A$14:$C$31,3,FALSE)</f>
        <v>0</v>
      </c>
      <c r="P1830" s="334">
        <f>IF(L1830="nio",0,IF(L1830&gt;0,VLOOKUP(F1830,'3-Productie normen'!A:O,VLOOKUP(L1830,'3-Productie normen'!$B$38:$C$48,2,FALSE),FALSE)))</f>
        <v>0</v>
      </c>
      <c r="Q1830" s="334">
        <f t="shared" si="90"/>
        <v>0</v>
      </c>
      <c r="R1830" s="335" t="str">
        <f>VLOOKUP(F1830,'3-Productie normen'!A:P,16,FALSE)</f>
        <v>V</v>
      </c>
      <c r="S1830" s="335"/>
      <c r="U1830" s="336">
        <f t="shared" si="91"/>
        <v>35398</v>
      </c>
    </row>
    <row r="1831" spans="1:21" ht="14.1" customHeight="1">
      <c r="A1831" s="75">
        <v>1831</v>
      </c>
      <c r="B1831" s="72" t="s">
        <v>51</v>
      </c>
      <c r="C1831" s="539" t="s">
        <v>136</v>
      </c>
      <c r="D1831" s="415" t="s">
        <v>2360</v>
      </c>
      <c r="E1831" s="72" t="s">
        <v>633</v>
      </c>
      <c r="F1831" s="300" t="s">
        <v>97</v>
      </c>
      <c r="G1831" s="72" t="s">
        <v>2214</v>
      </c>
      <c r="H1831" s="482" t="s">
        <v>197</v>
      </c>
      <c r="I1831" s="537">
        <v>134.25</v>
      </c>
      <c r="J1831" s="526"/>
      <c r="K1831" s="333">
        <f t="shared" si="89"/>
        <v>200</v>
      </c>
      <c r="L1831" s="534">
        <v>200</v>
      </c>
      <c r="M1831" s="534"/>
      <c r="N1831" s="247" t="e">
        <f>IF(L1831="nio",0,IF(L1831&gt;0,L1831*I1831/P1831,0))*VLOOKUP(B1831,'2-Kosten per locatie'!$A$14:$C$31,3,FALSE)</f>
        <v>#DIV/0!</v>
      </c>
      <c r="O1831" s="247">
        <f>IF(M1831&gt;0,M1831*I1831/Q1831,0)*VLOOKUP(B1831,'2-Kosten per locatie'!$A$14:$C$31,3,FALSE)</f>
        <v>0</v>
      </c>
      <c r="P1831" s="334">
        <f>IF(L1831="nio",0,IF(L1831&gt;0,VLOOKUP(F1831,'3-Productie normen'!A:O,VLOOKUP(L1831,'3-Productie normen'!$B$38:$C$48,2,FALSE),FALSE)))</f>
        <v>0</v>
      </c>
      <c r="Q1831" s="334">
        <f t="shared" si="90"/>
        <v>0</v>
      </c>
      <c r="R1831" s="335" t="str">
        <f>VLOOKUP(F1831,'3-Productie normen'!A:P,16,FALSE)</f>
        <v>V</v>
      </c>
      <c r="S1831" s="335"/>
      <c r="U1831" s="336">
        <f t="shared" si="91"/>
        <v>26850</v>
      </c>
    </row>
    <row r="1832" spans="1:21" ht="14.1" customHeight="1">
      <c r="A1832" s="75">
        <v>1832</v>
      </c>
      <c r="B1832" s="72" t="s">
        <v>51</v>
      </c>
      <c r="C1832" s="539" t="s">
        <v>136</v>
      </c>
      <c r="D1832" s="415" t="s">
        <v>2361</v>
      </c>
      <c r="E1832" s="72" t="s">
        <v>1237</v>
      </c>
      <c r="F1832" s="300" t="s">
        <v>108</v>
      </c>
      <c r="G1832" s="72" t="s">
        <v>2214</v>
      </c>
      <c r="H1832" s="482" t="s">
        <v>197</v>
      </c>
      <c r="I1832" s="537">
        <v>13.9</v>
      </c>
      <c r="J1832" s="526"/>
      <c r="K1832" s="333">
        <f t="shared" si="89"/>
        <v>200</v>
      </c>
      <c r="L1832" s="534">
        <v>200</v>
      </c>
      <c r="M1832" s="534"/>
      <c r="N1832" s="247" t="e">
        <f>IF(L1832="nio",0,IF(L1832&gt;0,L1832*I1832/P1832,0))*VLOOKUP(B1832,'2-Kosten per locatie'!$A$14:$C$31,3,FALSE)</f>
        <v>#DIV/0!</v>
      </c>
      <c r="O1832" s="247">
        <f>IF(M1832&gt;0,M1832*I1832/Q1832,0)*VLOOKUP(B1832,'2-Kosten per locatie'!$A$14:$C$31,3,FALSE)</f>
        <v>0</v>
      </c>
      <c r="P1832" s="334">
        <f>IF(L1832="nio",0,IF(L1832&gt;0,VLOOKUP(F1832,'3-Productie normen'!A:O,VLOOKUP(L1832,'3-Productie normen'!$B$38:$C$48,2,FALSE),FALSE)))</f>
        <v>0</v>
      </c>
      <c r="Q1832" s="334">
        <f t="shared" si="90"/>
        <v>0</v>
      </c>
      <c r="R1832" s="335" t="str">
        <f>VLOOKUP(F1832,'3-Productie normen'!A:P,16,FALSE)</f>
        <v>V</v>
      </c>
      <c r="S1832" s="335"/>
      <c r="U1832" s="336">
        <f t="shared" si="91"/>
        <v>2780</v>
      </c>
    </row>
    <row r="1833" spans="1:21" ht="14.1" customHeight="1">
      <c r="A1833" s="75">
        <v>1833</v>
      </c>
      <c r="B1833" s="72" t="s">
        <v>51</v>
      </c>
      <c r="C1833" s="539" t="s">
        <v>136</v>
      </c>
      <c r="D1833" s="415" t="s">
        <v>2362</v>
      </c>
      <c r="E1833" s="72" t="s">
        <v>1719</v>
      </c>
      <c r="F1833" s="300" t="s">
        <v>98</v>
      </c>
      <c r="G1833" s="72" t="s">
        <v>2214</v>
      </c>
      <c r="H1833" s="482" t="s">
        <v>197</v>
      </c>
      <c r="I1833" s="537">
        <v>57.84</v>
      </c>
      <c r="J1833" s="526"/>
      <c r="K1833" s="333">
        <f t="shared" si="89"/>
        <v>200</v>
      </c>
      <c r="L1833" s="534">
        <v>200</v>
      </c>
      <c r="M1833" s="534"/>
      <c r="N1833" s="247" t="e">
        <f>IF(L1833="nio",0,IF(L1833&gt;0,L1833*I1833/P1833,0))*VLOOKUP(B1833,'2-Kosten per locatie'!$A$14:$C$31,3,FALSE)</f>
        <v>#DIV/0!</v>
      </c>
      <c r="O1833" s="247">
        <f>IF(M1833&gt;0,M1833*I1833/Q1833,0)*VLOOKUP(B1833,'2-Kosten per locatie'!$A$14:$C$31,3,FALSE)</f>
        <v>0</v>
      </c>
      <c r="P1833" s="334">
        <f>IF(L1833="nio",0,IF(L1833&gt;0,VLOOKUP(F1833,'3-Productie normen'!A:O,VLOOKUP(L1833,'3-Productie normen'!$B$38:$C$48,2,FALSE),FALSE)))</f>
        <v>0</v>
      </c>
      <c r="Q1833" s="334">
        <f t="shared" si="90"/>
        <v>0</v>
      </c>
      <c r="R1833" s="335" t="str">
        <f>VLOOKUP(F1833,'3-Productie normen'!A:P,16,FALSE)</f>
        <v>V</v>
      </c>
      <c r="S1833" s="335"/>
      <c r="U1833" s="336">
        <f t="shared" si="91"/>
        <v>11568</v>
      </c>
    </row>
    <row r="1834" spans="1:21" ht="14.1" customHeight="1">
      <c r="A1834" s="75">
        <v>1834</v>
      </c>
      <c r="B1834" s="72" t="s">
        <v>51</v>
      </c>
      <c r="C1834" s="539" t="s">
        <v>136</v>
      </c>
      <c r="D1834" s="415" t="s">
        <v>2363</v>
      </c>
      <c r="E1834" s="72" t="s">
        <v>1237</v>
      </c>
      <c r="F1834" s="300" t="s">
        <v>108</v>
      </c>
      <c r="G1834" s="72" t="s">
        <v>2214</v>
      </c>
      <c r="H1834" s="482" t="s">
        <v>197</v>
      </c>
      <c r="I1834" s="537">
        <v>19</v>
      </c>
      <c r="J1834" s="526"/>
      <c r="K1834" s="333">
        <f t="shared" si="89"/>
        <v>200</v>
      </c>
      <c r="L1834" s="534">
        <v>200</v>
      </c>
      <c r="M1834" s="534"/>
      <c r="N1834" s="247" t="e">
        <f>IF(L1834="nio",0,IF(L1834&gt;0,L1834*I1834/P1834,0))*VLOOKUP(B1834,'2-Kosten per locatie'!$A$14:$C$31,3,FALSE)</f>
        <v>#DIV/0!</v>
      </c>
      <c r="O1834" s="247">
        <f>IF(M1834&gt;0,M1834*I1834/Q1834,0)*VLOOKUP(B1834,'2-Kosten per locatie'!$A$14:$C$31,3,FALSE)</f>
        <v>0</v>
      </c>
      <c r="P1834" s="334">
        <f>IF(L1834="nio",0,IF(L1834&gt;0,VLOOKUP(F1834,'3-Productie normen'!A:O,VLOOKUP(L1834,'3-Productie normen'!$B$38:$C$48,2,FALSE),FALSE)))</f>
        <v>0</v>
      </c>
      <c r="Q1834" s="334">
        <f t="shared" si="90"/>
        <v>0</v>
      </c>
      <c r="R1834" s="335" t="str">
        <f>VLOOKUP(F1834,'3-Productie normen'!A:P,16,FALSE)</f>
        <v>V</v>
      </c>
      <c r="S1834" s="335"/>
      <c r="U1834" s="336">
        <f t="shared" si="91"/>
        <v>3800</v>
      </c>
    </row>
    <row r="1835" spans="1:21" ht="14.1" customHeight="1">
      <c r="A1835" s="75">
        <v>1835</v>
      </c>
      <c r="B1835" s="72" t="s">
        <v>51</v>
      </c>
      <c r="C1835" s="539" t="s">
        <v>136</v>
      </c>
      <c r="D1835" s="415" t="s">
        <v>2364</v>
      </c>
      <c r="E1835" s="72" t="s">
        <v>633</v>
      </c>
      <c r="F1835" s="300" t="s">
        <v>97</v>
      </c>
      <c r="G1835" s="72" t="s">
        <v>2214</v>
      </c>
      <c r="H1835" s="482" t="s">
        <v>197</v>
      </c>
      <c r="I1835" s="537">
        <v>11.51</v>
      </c>
      <c r="J1835" s="526"/>
      <c r="K1835" s="333">
        <f t="shared" si="89"/>
        <v>200</v>
      </c>
      <c r="L1835" s="534">
        <v>200</v>
      </c>
      <c r="M1835" s="534"/>
      <c r="N1835" s="247" t="e">
        <f>IF(L1835="nio",0,IF(L1835&gt;0,L1835*I1835/P1835,0))*VLOOKUP(B1835,'2-Kosten per locatie'!$A$14:$C$31,3,FALSE)</f>
        <v>#DIV/0!</v>
      </c>
      <c r="O1835" s="247">
        <f>IF(M1835&gt;0,M1835*I1835/Q1835,0)*VLOOKUP(B1835,'2-Kosten per locatie'!$A$14:$C$31,3,FALSE)</f>
        <v>0</v>
      </c>
      <c r="P1835" s="334">
        <f>IF(L1835="nio",0,IF(L1835&gt;0,VLOOKUP(F1835,'3-Productie normen'!A:O,VLOOKUP(L1835,'3-Productie normen'!$B$38:$C$48,2,FALSE),FALSE)))</f>
        <v>0</v>
      </c>
      <c r="Q1835" s="334">
        <f t="shared" si="90"/>
        <v>0</v>
      </c>
      <c r="R1835" s="335" t="str">
        <f>VLOOKUP(F1835,'3-Productie normen'!A:P,16,FALSE)</f>
        <v>V</v>
      </c>
      <c r="S1835" s="335"/>
      <c r="U1835" s="336">
        <f t="shared" si="91"/>
        <v>2302</v>
      </c>
    </row>
    <row r="1836" spans="1:21" ht="14.1" customHeight="1">
      <c r="A1836" s="75">
        <v>1836</v>
      </c>
      <c r="B1836" s="72" t="s">
        <v>51</v>
      </c>
      <c r="C1836" s="539" t="s">
        <v>136</v>
      </c>
      <c r="D1836" s="415" t="s">
        <v>2365</v>
      </c>
      <c r="E1836" s="72" t="s">
        <v>1962</v>
      </c>
      <c r="F1836" s="300" t="s">
        <v>111</v>
      </c>
      <c r="G1836" s="72" t="s">
        <v>1370</v>
      </c>
      <c r="H1836" s="482" t="s">
        <v>238</v>
      </c>
      <c r="I1836" s="537">
        <v>2.0499999999999998</v>
      </c>
      <c r="J1836" s="526"/>
      <c r="K1836" s="333">
        <f t="shared" si="89"/>
        <v>0</v>
      </c>
      <c r="L1836" s="534" t="s">
        <v>148</v>
      </c>
      <c r="M1836" s="534"/>
      <c r="N1836" s="247">
        <f>IF(L1836="nio",0,IF(L1836&gt;0,L1836*I1836/P1836,0))*VLOOKUP(B1836,'2-Kosten per locatie'!$A$14:$C$31,3,FALSE)</f>
        <v>0</v>
      </c>
      <c r="O1836" s="247">
        <f>IF(M1836&gt;0,M1836*I1836/Q1836,0)*VLOOKUP(B1836,'2-Kosten per locatie'!$A$14:$C$31,3,FALSE)</f>
        <v>0</v>
      </c>
      <c r="P1836" s="334">
        <f>IF(L1836="nio",0,IF(L1836&gt;0,VLOOKUP(F1836,'3-Productie normen'!A:O,VLOOKUP(L1836,'3-Productie normen'!$B$38:$C$48,2,FALSE),FALSE)))</f>
        <v>0</v>
      </c>
      <c r="Q1836" s="334">
        <f t="shared" si="90"/>
        <v>0</v>
      </c>
      <c r="R1836" s="335" t="str">
        <f>VLOOKUP(F1836,'3-Productie normen'!A:P,16,FALSE)</f>
        <v>nvt</v>
      </c>
      <c r="S1836" s="335"/>
      <c r="U1836" s="336">
        <f t="shared" si="91"/>
        <v>0</v>
      </c>
    </row>
    <row r="1837" spans="1:21" ht="14.1" customHeight="1">
      <c r="A1837" s="75">
        <v>1837</v>
      </c>
      <c r="B1837" s="72" t="s">
        <v>51</v>
      </c>
      <c r="C1837" s="539" t="s">
        <v>136</v>
      </c>
      <c r="D1837" s="415" t="s">
        <v>2366</v>
      </c>
      <c r="E1837" s="72" t="s">
        <v>641</v>
      </c>
      <c r="F1837" s="300" t="s">
        <v>111</v>
      </c>
      <c r="G1837" s="72" t="s">
        <v>2260</v>
      </c>
      <c r="H1837" s="482" t="s">
        <v>197</v>
      </c>
      <c r="I1837" s="537">
        <v>15.04</v>
      </c>
      <c r="J1837" s="526"/>
      <c r="K1837" s="333">
        <f t="shared" si="89"/>
        <v>0</v>
      </c>
      <c r="L1837" s="534" t="s">
        <v>148</v>
      </c>
      <c r="M1837" s="534"/>
      <c r="N1837" s="247">
        <f>IF(L1837="nio",0,IF(L1837&gt;0,L1837*I1837/P1837,0))*VLOOKUP(B1837,'2-Kosten per locatie'!$A$14:$C$31,3,FALSE)</f>
        <v>0</v>
      </c>
      <c r="O1837" s="247">
        <f>IF(M1837&gt;0,M1837*I1837/Q1837,0)*VLOOKUP(B1837,'2-Kosten per locatie'!$A$14:$C$31,3,FALSE)</f>
        <v>0</v>
      </c>
      <c r="P1837" s="334">
        <f>IF(L1837="nio",0,IF(L1837&gt;0,VLOOKUP(F1837,'3-Productie normen'!A:O,VLOOKUP(L1837,'3-Productie normen'!$B$38:$C$48,2,FALSE),FALSE)))</f>
        <v>0</v>
      </c>
      <c r="Q1837" s="334">
        <f t="shared" si="90"/>
        <v>0</v>
      </c>
      <c r="R1837" s="335" t="str">
        <f>VLOOKUP(F1837,'3-Productie normen'!A:P,16,FALSE)</f>
        <v>nvt</v>
      </c>
      <c r="S1837" s="335"/>
      <c r="U1837" s="336">
        <f t="shared" si="91"/>
        <v>0</v>
      </c>
    </row>
    <row r="1838" spans="1:21" ht="14.1" customHeight="1">
      <c r="A1838" s="75">
        <v>1838</v>
      </c>
      <c r="B1838" s="72" t="s">
        <v>51</v>
      </c>
      <c r="C1838" s="539" t="s">
        <v>136</v>
      </c>
      <c r="D1838" s="415" t="s">
        <v>2367</v>
      </c>
      <c r="E1838" s="72" t="s">
        <v>641</v>
      </c>
      <c r="F1838" s="300" t="s">
        <v>111</v>
      </c>
      <c r="G1838" s="72" t="s">
        <v>2260</v>
      </c>
      <c r="H1838" s="482" t="s">
        <v>197</v>
      </c>
      <c r="I1838" s="537">
        <v>24.6</v>
      </c>
      <c r="J1838" s="526"/>
      <c r="K1838" s="333">
        <f t="shared" si="89"/>
        <v>0</v>
      </c>
      <c r="L1838" s="534" t="s">
        <v>148</v>
      </c>
      <c r="M1838" s="534"/>
      <c r="N1838" s="247">
        <f>IF(L1838="nio",0,IF(L1838&gt;0,L1838*I1838/P1838,0))*VLOOKUP(B1838,'2-Kosten per locatie'!$A$14:$C$31,3,FALSE)</f>
        <v>0</v>
      </c>
      <c r="O1838" s="247">
        <f>IF(M1838&gt;0,M1838*I1838/Q1838,0)*VLOOKUP(B1838,'2-Kosten per locatie'!$A$14:$C$31,3,FALSE)</f>
        <v>0</v>
      </c>
      <c r="P1838" s="334">
        <f>IF(L1838="nio",0,IF(L1838&gt;0,VLOOKUP(F1838,'3-Productie normen'!A:O,VLOOKUP(L1838,'3-Productie normen'!$B$38:$C$48,2,FALSE),FALSE)))</f>
        <v>0</v>
      </c>
      <c r="Q1838" s="334">
        <f t="shared" si="90"/>
        <v>0</v>
      </c>
      <c r="R1838" s="335" t="str">
        <f>VLOOKUP(F1838,'3-Productie normen'!A:P,16,FALSE)</f>
        <v>nvt</v>
      </c>
      <c r="S1838" s="335"/>
      <c r="U1838" s="336">
        <f t="shared" si="91"/>
        <v>0</v>
      </c>
    </row>
    <row r="1839" spans="1:21" ht="14.1" customHeight="1">
      <c r="A1839" s="75">
        <v>1839</v>
      </c>
      <c r="B1839" s="72" t="s">
        <v>51</v>
      </c>
      <c r="C1839" s="539" t="s">
        <v>136</v>
      </c>
      <c r="D1839" s="415" t="s">
        <v>2368</v>
      </c>
      <c r="E1839" s="72" t="s">
        <v>2369</v>
      </c>
      <c r="F1839" s="300" t="s">
        <v>111</v>
      </c>
      <c r="G1839" s="72" t="s">
        <v>2260</v>
      </c>
      <c r="H1839" s="482" t="s">
        <v>197</v>
      </c>
      <c r="I1839" s="537">
        <v>7.8</v>
      </c>
      <c r="J1839" s="526"/>
      <c r="K1839" s="333">
        <f t="shared" si="89"/>
        <v>0</v>
      </c>
      <c r="L1839" s="534" t="s">
        <v>148</v>
      </c>
      <c r="M1839" s="534"/>
      <c r="N1839" s="247">
        <f>IF(L1839="nio",0,IF(L1839&gt;0,L1839*I1839/P1839,0))*VLOOKUP(B1839,'2-Kosten per locatie'!$A$14:$C$31,3,FALSE)</f>
        <v>0</v>
      </c>
      <c r="O1839" s="247">
        <f>IF(M1839&gt;0,M1839*I1839/Q1839,0)*VLOOKUP(B1839,'2-Kosten per locatie'!$A$14:$C$31,3,FALSE)</f>
        <v>0</v>
      </c>
      <c r="P1839" s="334">
        <f>IF(L1839="nio",0,IF(L1839&gt;0,VLOOKUP(F1839,'3-Productie normen'!A:O,VLOOKUP(L1839,'3-Productie normen'!$B$38:$C$48,2,FALSE),FALSE)))</f>
        <v>0</v>
      </c>
      <c r="Q1839" s="334">
        <f t="shared" si="90"/>
        <v>0</v>
      </c>
      <c r="R1839" s="335" t="str">
        <f>VLOOKUP(F1839,'3-Productie normen'!A:P,16,FALSE)</f>
        <v>nvt</v>
      </c>
      <c r="S1839" s="335"/>
      <c r="U1839" s="336">
        <f t="shared" si="91"/>
        <v>0</v>
      </c>
    </row>
    <row r="1840" spans="1:21" ht="14.1" customHeight="1">
      <c r="A1840" s="75">
        <v>1840</v>
      </c>
      <c r="B1840" s="72" t="s">
        <v>51</v>
      </c>
      <c r="C1840" s="539" t="s">
        <v>136</v>
      </c>
      <c r="D1840" s="415" t="s">
        <v>2370</v>
      </c>
      <c r="E1840" s="72" t="s">
        <v>641</v>
      </c>
      <c r="F1840" s="300" t="s">
        <v>111</v>
      </c>
      <c r="G1840" s="72" t="s">
        <v>2260</v>
      </c>
      <c r="H1840" s="482" t="s">
        <v>197</v>
      </c>
      <c r="I1840" s="537">
        <v>6.5</v>
      </c>
      <c r="J1840" s="526"/>
      <c r="K1840" s="333">
        <f t="shared" si="89"/>
        <v>0</v>
      </c>
      <c r="L1840" s="534" t="s">
        <v>148</v>
      </c>
      <c r="M1840" s="534"/>
      <c r="N1840" s="247">
        <f>IF(L1840="nio",0,IF(L1840&gt;0,L1840*I1840/P1840,0))*VLOOKUP(B1840,'2-Kosten per locatie'!$A$14:$C$31,3,FALSE)</f>
        <v>0</v>
      </c>
      <c r="O1840" s="247">
        <f>IF(M1840&gt;0,M1840*I1840/Q1840,0)*VLOOKUP(B1840,'2-Kosten per locatie'!$A$14:$C$31,3,FALSE)</f>
        <v>0</v>
      </c>
      <c r="P1840" s="334">
        <f>IF(L1840="nio",0,IF(L1840&gt;0,VLOOKUP(F1840,'3-Productie normen'!A:O,VLOOKUP(L1840,'3-Productie normen'!$B$38:$C$48,2,FALSE),FALSE)))</f>
        <v>0</v>
      </c>
      <c r="Q1840" s="334">
        <f t="shared" si="90"/>
        <v>0</v>
      </c>
      <c r="R1840" s="335" t="str">
        <f>VLOOKUP(F1840,'3-Productie normen'!A:P,16,FALSE)</f>
        <v>nvt</v>
      </c>
      <c r="S1840" s="335"/>
      <c r="U1840" s="336">
        <f t="shared" si="91"/>
        <v>0</v>
      </c>
    </row>
    <row r="1841" spans="1:21" ht="14.1" customHeight="1">
      <c r="A1841" s="75">
        <v>1841</v>
      </c>
      <c r="B1841" s="72" t="s">
        <v>51</v>
      </c>
      <c r="C1841" s="539" t="s">
        <v>136</v>
      </c>
      <c r="D1841" s="415" t="s">
        <v>2371</v>
      </c>
      <c r="E1841" s="72" t="s">
        <v>641</v>
      </c>
      <c r="F1841" s="300" t="s">
        <v>111</v>
      </c>
      <c r="G1841" s="72" t="s">
        <v>2260</v>
      </c>
      <c r="H1841" s="482" t="s">
        <v>197</v>
      </c>
      <c r="I1841" s="537">
        <v>12.4</v>
      </c>
      <c r="J1841" s="526"/>
      <c r="K1841" s="333">
        <f t="shared" si="89"/>
        <v>0</v>
      </c>
      <c r="L1841" s="534" t="s">
        <v>148</v>
      </c>
      <c r="M1841" s="534"/>
      <c r="N1841" s="247">
        <f>IF(L1841="nio",0,IF(L1841&gt;0,L1841*I1841/P1841,0))*VLOOKUP(B1841,'2-Kosten per locatie'!$A$14:$C$31,3,FALSE)</f>
        <v>0</v>
      </c>
      <c r="O1841" s="247">
        <f>IF(M1841&gt;0,M1841*I1841/Q1841,0)*VLOOKUP(B1841,'2-Kosten per locatie'!$A$14:$C$31,3,FALSE)</f>
        <v>0</v>
      </c>
      <c r="P1841" s="334">
        <f>IF(L1841="nio",0,IF(L1841&gt;0,VLOOKUP(F1841,'3-Productie normen'!A:O,VLOOKUP(L1841,'3-Productie normen'!$B$38:$C$48,2,FALSE),FALSE)))</f>
        <v>0</v>
      </c>
      <c r="Q1841" s="334">
        <f t="shared" si="90"/>
        <v>0</v>
      </c>
      <c r="R1841" s="335" t="str">
        <f>VLOOKUP(F1841,'3-Productie normen'!A:P,16,FALSE)</f>
        <v>nvt</v>
      </c>
      <c r="S1841" s="335"/>
      <c r="U1841" s="336">
        <f t="shared" si="91"/>
        <v>0</v>
      </c>
    </row>
    <row r="1842" spans="1:21" ht="14.1" customHeight="1">
      <c r="A1842" s="75">
        <v>1842</v>
      </c>
      <c r="B1842" s="72" t="s">
        <v>51</v>
      </c>
      <c r="C1842" s="539" t="s">
        <v>136</v>
      </c>
      <c r="D1842" s="415" t="s">
        <v>2372</v>
      </c>
      <c r="E1842" s="72" t="s">
        <v>649</v>
      </c>
      <c r="F1842" s="300" t="s">
        <v>111</v>
      </c>
      <c r="G1842" s="72" t="s">
        <v>2260</v>
      </c>
      <c r="H1842" s="482" t="s">
        <v>197</v>
      </c>
      <c r="I1842" s="537">
        <v>20.8</v>
      </c>
      <c r="J1842" s="526"/>
      <c r="K1842" s="333">
        <f t="shared" si="89"/>
        <v>0</v>
      </c>
      <c r="L1842" s="534" t="s">
        <v>148</v>
      </c>
      <c r="M1842" s="534"/>
      <c r="N1842" s="247">
        <f>IF(L1842="nio",0,IF(L1842&gt;0,L1842*I1842/P1842,0))*VLOOKUP(B1842,'2-Kosten per locatie'!$A$14:$C$31,3,FALSE)</f>
        <v>0</v>
      </c>
      <c r="O1842" s="247">
        <f>IF(M1842&gt;0,M1842*I1842/Q1842,0)*VLOOKUP(B1842,'2-Kosten per locatie'!$A$14:$C$31,3,FALSE)</f>
        <v>0</v>
      </c>
      <c r="P1842" s="334">
        <f>IF(L1842="nio",0,IF(L1842&gt;0,VLOOKUP(F1842,'3-Productie normen'!A:O,VLOOKUP(L1842,'3-Productie normen'!$B$38:$C$48,2,FALSE),FALSE)))</f>
        <v>0</v>
      </c>
      <c r="Q1842" s="334">
        <f t="shared" si="90"/>
        <v>0</v>
      </c>
      <c r="R1842" s="335" t="str">
        <f>VLOOKUP(F1842,'3-Productie normen'!A:P,16,FALSE)</f>
        <v>nvt</v>
      </c>
      <c r="S1842" s="335"/>
      <c r="U1842" s="336">
        <f t="shared" si="91"/>
        <v>0</v>
      </c>
    </row>
    <row r="1843" spans="1:21" ht="14.1" customHeight="1">
      <c r="A1843" s="75">
        <v>1843</v>
      </c>
      <c r="B1843" s="72" t="s">
        <v>51</v>
      </c>
      <c r="C1843" s="539" t="s">
        <v>136</v>
      </c>
      <c r="D1843" s="415" t="s">
        <v>2373</v>
      </c>
      <c r="E1843" s="72" t="s">
        <v>2210</v>
      </c>
      <c r="F1843" s="300" t="s">
        <v>106</v>
      </c>
      <c r="G1843" s="72" t="s">
        <v>2232</v>
      </c>
      <c r="H1843" s="482" t="s">
        <v>188</v>
      </c>
      <c r="I1843" s="537">
        <v>4.09</v>
      </c>
      <c r="J1843" s="526"/>
      <c r="K1843" s="333">
        <f t="shared" si="89"/>
        <v>600</v>
      </c>
      <c r="L1843" s="534">
        <v>200</v>
      </c>
      <c r="M1843" s="534">
        <v>400</v>
      </c>
      <c r="N1843" s="247" t="e">
        <f>IF(L1843="nio",0,IF(L1843&gt;0,L1843*I1843/P1843,0))*VLOOKUP(B1843,'2-Kosten per locatie'!$A$14:$C$31,3,FALSE)</f>
        <v>#DIV/0!</v>
      </c>
      <c r="O1843" s="247" t="e">
        <f>IF(M1843&gt;0,M1843*I1843/Q1843,0)*VLOOKUP(B1843,'2-Kosten per locatie'!$A$14:$C$31,3,FALSE)</f>
        <v>#DIV/0!</v>
      </c>
      <c r="P1843" s="334">
        <f>IF(L1843="nio",0,IF(L1843&gt;0,VLOOKUP(F1843,'3-Productie normen'!A:O,VLOOKUP(L1843,'3-Productie normen'!$B$38:$C$48,2,FALSE),FALSE)))</f>
        <v>0</v>
      </c>
      <c r="Q1843" s="334">
        <f>IF(M1843&gt;0,P1843*$Q$8,0)</f>
        <v>0</v>
      </c>
      <c r="R1843" s="335" t="str">
        <f>VLOOKUP(F1843,'3-Productie normen'!A:P,16,FALSE)</f>
        <v>S</v>
      </c>
      <c r="S1843" s="335"/>
      <c r="U1843" s="336">
        <f t="shared" si="91"/>
        <v>2454</v>
      </c>
    </row>
    <row r="1844" spans="1:21" ht="14.1" customHeight="1">
      <c r="A1844" s="75">
        <v>1844</v>
      </c>
      <c r="B1844" s="72" t="s">
        <v>51</v>
      </c>
      <c r="C1844" s="539" t="s">
        <v>136</v>
      </c>
      <c r="D1844" s="415" t="s">
        <v>2374</v>
      </c>
      <c r="E1844" s="72" t="s">
        <v>2375</v>
      </c>
      <c r="F1844" s="300" t="s">
        <v>106</v>
      </c>
      <c r="G1844" s="72" t="s">
        <v>2214</v>
      </c>
      <c r="H1844" s="482" t="s">
        <v>188</v>
      </c>
      <c r="I1844" s="537">
        <v>6.3</v>
      </c>
      <c r="J1844" s="526"/>
      <c r="K1844" s="333">
        <f t="shared" si="89"/>
        <v>600</v>
      </c>
      <c r="L1844" s="534">
        <v>200</v>
      </c>
      <c r="M1844" s="534">
        <v>400</v>
      </c>
      <c r="N1844" s="247" t="e">
        <f>IF(L1844="nio",0,IF(L1844&gt;0,L1844*I1844/P1844,0))*VLOOKUP(B1844,'2-Kosten per locatie'!$A$14:$C$31,3,FALSE)</f>
        <v>#DIV/0!</v>
      </c>
      <c r="O1844" s="247" t="e">
        <f>IF(M1844&gt;0,M1844*I1844/Q1844,0)*VLOOKUP(B1844,'2-Kosten per locatie'!$A$14:$C$31,3,FALSE)</f>
        <v>#DIV/0!</v>
      </c>
      <c r="P1844" s="334">
        <f>IF(L1844="nio",0,IF(L1844&gt;0,VLOOKUP(F1844,'3-Productie normen'!A:O,VLOOKUP(L1844,'3-Productie normen'!$B$38:$C$48,2,FALSE),FALSE)))</f>
        <v>0</v>
      </c>
      <c r="Q1844" s="334">
        <f t="shared" si="90"/>
        <v>0</v>
      </c>
      <c r="R1844" s="335" t="str">
        <f>VLOOKUP(F1844,'3-Productie normen'!A:P,16,FALSE)</f>
        <v>S</v>
      </c>
      <c r="S1844" s="335"/>
      <c r="U1844" s="336">
        <f t="shared" si="91"/>
        <v>3780</v>
      </c>
    </row>
    <row r="1845" spans="1:21" ht="14.1" customHeight="1">
      <c r="A1845" s="75">
        <v>1845</v>
      </c>
      <c r="B1845" s="72" t="s">
        <v>51</v>
      </c>
      <c r="C1845" s="539" t="s">
        <v>136</v>
      </c>
      <c r="D1845" s="415" t="s">
        <v>2376</v>
      </c>
      <c r="E1845" s="72" t="s">
        <v>1970</v>
      </c>
      <c r="F1845" s="300" t="s">
        <v>106</v>
      </c>
      <c r="G1845" s="72" t="s">
        <v>2232</v>
      </c>
      <c r="H1845" s="482" t="s">
        <v>188</v>
      </c>
      <c r="I1845" s="537">
        <v>11.8</v>
      </c>
      <c r="J1845" s="526"/>
      <c r="K1845" s="333">
        <f t="shared" si="89"/>
        <v>600</v>
      </c>
      <c r="L1845" s="534">
        <v>200</v>
      </c>
      <c r="M1845" s="534">
        <v>400</v>
      </c>
      <c r="N1845" s="247" t="e">
        <f>IF(L1845="nio",0,IF(L1845&gt;0,L1845*I1845/P1845,0))*VLOOKUP(B1845,'2-Kosten per locatie'!$A$14:$C$31,3,FALSE)</f>
        <v>#DIV/0!</v>
      </c>
      <c r="O1845" s="247" t="e">
        <f>IF(M1845&gt;0,M1845*I1845/Q1845,0)*VLOOKUP(B1845,'2-Kosten per locatie'!$A$14:$C$31,3,FALSE)</f>
        <v>#DIV/0!</v>
      </c>
      <c r="P1845" s="334">
        <f>IF(L1845="nio",0,IF(L1845&gt;0,VLOOKUP(F1845,'3-Productie normen'!A:O,VLOOKUP(L1845,'3-Productie normen'!$B$38:$C$48,2,FALSE),FALSE)))</f>
        <v>0</v>
      </c>
      <c r="Q1845" s="334">
        <f t="shared" si="90"/>
        <v>0</v>
      </c>
      <c r="R1845" s="335" t="str">
        <f>VLOOKUP(F1845,'3-Productie normen'!A:P,16,FALSE)</f>
        <v>S</v>
      </c>
      <c r="S1845" s="335"/>
      <c r="U1845" s="336">
        <f t="shared" si="91"/>
        <v>7080</v>
      </c>
    </row>
    <row r="1846" spans="1:21" ht="14.1" customHeight="1">
      <c r="A1846" s="75">
        <v>1846</v>
      </c>
      <c r="B1846" s="72" t="s">
        <v>51</v>
      </c>
      <c r="C1846" s="539" t="s">
        <v>136</v>
      </c>
      <c r="D1846" s="415" t="s">
        <v>2377</v>
      </c>
      <c r="E1846" s="72" t="s">
        <v>857</v>
      </c>
      <c r="F1846" s="300" t="s">
        <v>106</v>
      </c>
      <c r="G1846" s="72" t="s">
        <v>2232</v>
      </c>
      <c r="H1846" s="482" t="s">
        <v>188</v>
      </c>
      <c r="I1846" s="537">
        <v>1.4</v>
      </c>
      <c r="J1846" s="526"/>
      <c r="K1846" s="333">
        <f t="shared" si="89"/>
        <v>600</v>
      </c>
      <c r="L1846" s="534">
        <v>200</v>
      </c>
      <c r="M1846" s="534">
        <v>400</v>
      </c>
      <c r="N1846" s="247" t="e">
        <f>IF(L1846="nio",0,IF(L1846&gt;0,L1846*I1846/P1846,0))*VLOOKUP(B1846,'2-Kosten per locatie'!$A$14:$C$31,3,FALSE)</f>
        <v>#DIV/0!</v>
      </c>
      <c r="O1846" s="247" t="e">
        <f>IF(M1846&gt;0,M1846*I1846/Q1846,0)*VLOOKUP(B1846,'2-Kosten per locatie'!$A$14:$C$31,3,FALSE)</f>
        <v>#DIV/0!</v>
      </c>
      <c r="P1846" s="334">
        <f>IF(L1846="nio",0,IF(L1846&gt;0,VLOOKUP(F1846,'3-Productie normen'!A:O,VLOOKUP(L1846,'3-Productie normen'!$B$38:$C$48,2,FALSE),FALSE)))</f>
        <v>0</v>
      </c>
      <c r="Q1846" s="334">
        <f t="shared" si="90"/>
        <v>0</v>
      </c>
      <c r="R1846" s="335" t="str">
        <f>VLOOKUP(F1846,'3-Productie normen'!A:P,16,FALSE)</f>
        <v>S</v>
      </c>
      <c r="S1846" s="335"/>
      <c r="U1846" s="336">
        <f t="shared" si="91"/>
        <v>840</v>
      </c>
    </row>
    <row r="1847" spans="1:21" ht="14.1" customHeight="1">
      <c r="A1847" s="75">
        <v>1847</v>
      </c>
      <c r="B1847" s="72" t="s">
        <v>51</v>
      </c>
      <c r="C1847" s="539" t="s">
        <v>136</v>
      </c>
      <c r="D1847" s="415" t="s">
        <v>2378</v>
      </c>
      <c r="E1847" s="72" t="s">
        <v>857</v>
      </c>
      <c r="F1847" s="300" t="s">
        <v>106</v>
      </c>
      <c r="G1847" s="72" t="s">
        <v>2232</v>
      </c>
      <c r="H1847" s="482" t="s">
        <v>188</v>
      </c>
      <c r="I1847" s="537">
        <v>1.4</v>
      </c>
      <c r="J1847" s="526"/>
      <c r="K1847" s="333">
        <f t="shared" si="89"/>
        <v>600</v>
      </c>
      <c r="L1847" s="534">
        <v>200</v>
      </c>
      <c r="M1847" s="534">
        <v>400</v>
      </c>
      <c r="N1847" s="247" t="e">
        <f>IF(L1847="nio",0,IF(L1847&gt;0,L1847*I1847/P1847,0))*VLOOKUP(B1847,'2-Kosten per locatie'!$A$14:$C$31,3,FALSE)</f>
        <v>#DIV/0!</v>
      </c>
      <c r="O1847" s="247" t="e">
        <f>IF(M1847&gt;0,M1847*I1847/Q1847,0)*VLOOKUP(B1847,'2-Kosten per locatie'!$A$14:$C$31,3,FALSE)</f>
        <v>#DIV/0!</v>
      </c>
      <c r="P1847" s="334">
        <f>IF(L1847="nio",0,IF(L1847&gt;0,VLOOKUP(F1847,'3-Productie normen'!A:O,VLOOKUP(L1847,'3-Productie normen'!$B$38:$C$48,2,FALSE),FALSE)))</f>
        <v>0</v>
      </c>
      <c r="Q1847" s="334">
        <f t="shared" si="90"/>
        <v>0</v>
      </c>
      <c r="R1847" s="335" t="str">
        <f>VLOOKUP(F1847,'3-Productie normen'!A:P,16,FALSE)</f>
        <v>S</v>
      </c>
      <c r="S1847" s="335"/>
      <c r="U1847" s="336">
        <f t="shared" si="91"/>
        <v>840</v>
      </c>
    </row>
    <row r="1848" spans="1:21" ht="14.1" customHeight="1">
      <c r="A1848" s="75">
        <v>1848</v>
      </c>
      <c r="B1848" s="72" t="s">
        <v>51</v>
      </c>
      <c r="C1848" s="539" t="s">
        <v>136</v>
      </c>
      <c r="D1848" s="415" t="s">
        <v>2379</v>
      </c>
      <c r="E1848" s="72" t="s">
        <v>857</v>
      </c>
      <c r="F1848" s="300" t="s">
        <v>106</v>
      </c>
      <c r="G1848" s="72" t="s">
        <v>2232</v>
      </c>
      <c r="H1848" s="482" t="s">
        <v>188</v>
      </c>
      <c r="I1848" s="537">
        <v>1.4</v>
      </c>
      <c r="J1848" s="526"/>
      <c r="K1848" s="333">
        <f t="shared" si="89"/>
        <v>600</v>
      </c>
      <c r="L1848" s="534">
        <v>200</v>
      </c>
      <c r="M1848" s="534">
        <v>400</v>
      </c>
      <c r="N1848" s="247" t="e">
        <f>IF(L1848="nio",0,IF(L1848&gt;0,L1848*I1848/P1848,0))*VLOOKUP(B1848,'2-Kosten per locatie'!$A$14:$C$31,3,FALSE)</f>
        <v>#DIV/0!</v>
      </c>
      <c r="O1848" s="247" t="e">
        <f>IF(M1848&gt;0,M1848*I1848/Q1848,0)*VLOOKUP(B1848,'2-Kosten per locatie'!$A$14:$C$31,3,FALSE)</f>
        <v>#DIV/0!</v>
      </c>
      <c r="P1848" s="334">
        <f>IF(L1848="nio",0,IF(L1848&gt;0,VLOOKUP(F1848,'3-Productie normen'!A:O,VLOOKUP(L1848,'3-Productie normen'!$B$38:$C$48,2,FALSE),FALSE)))</f>
        <v>0</v>
      </c>
      <c r="Q1848" s="334">
        <f t="shared" si="90"/>
        <v>0</v>
      </c>
      <c r="R1848" s="335" t="str">
        <f>VLOOKUP(F1848,'3-Productie normen'!A:P,16,FALSE)</f>
        <v>S</v>
      </c>
      <c r="S1848" s="335"/>
      <c r="U1848" s="336">
        <f t="shared" si="91"/>
        <v>840</v>
      </c>
    </row>
    <row r="1849" spans="1:21" ht="14.1" customHeight="1">
      <c r="A1849" s="75">
        <v>1849</v>
      </c>
      <c r="B1849" s="72" t="s">
        <v>51</v>
      </c>
      <c r="C1849" s="539" t="s">
        <v>136</v>
      </c>
      <c r="D1849" s="415" t="s">
        <v>2380</v>
      </c>
      <c r="E1849" s="72" t="s">
        <v>857</v>
      </c>
      <c r="F1849" s="300" t="s">
        <v>106</v>
      </c>
      <c r="G1849" s="72" t="s">
        <v>2232</v>
      </c>
      <c r="H1849" s="482" t="s">
        <v>188</v>
      </c>
      <c r="I1849" s="537">
        <v>1.4</v>
      </c>
      <c r="J1849" s="526"/>
      <c r="K1849" s="333">
        <f t="shared" si="89"/>
        <v>600</v>
      </c>
      <c r="L1849" s="534">
        <v>200</v>
      </c>
      <c r="M1849" s="534">
        <v>400</v>
      </c>
      <c r="N1849" s="247" t="e">
        <f>IF(L1849="nio",0,IF(L1849&gt;0,L1849*I1849/P1849,0))*VLOOKUP(B1849,'2-Kosten per locatie'!$A$14:$C$31,3,FALSE)</f>
        <v>#DIV/0!</v>
      </c>
      <c r="O1849" s="247" t="e">
        <f>IF(M1849&gt;0,M1849*I1849/Q1849,0)*VLOOKUP(B1849,'2-Kosten per locatie'!$A$14:$C$31,3,FALSE)</f>
        <v>#DIV/0!</v>
      </c>
      <c r="P1849" s="334">
        <f>IF(L1849="nio",0,IF(L1849&gt;0,VLOOKUP(F1849,'3-Productie normen'!A:O,VLOOKUP(L1849,'3-Productie normen'!$B$38:$C$48,2,FALSE),FALSE)))</f>
        <v>0</v>
      </c>
      <c r="Q1849" s="334">
        <f t="shared" si="90"/>
        <v>0</v>
      </c>
      <c r="R1849" s="335" t="str">
        <f>VLOOKUP(F1849,'3-Productie normen'!A:P,16,FALSE)</f>
        <v>S</v>
      </c>
      <c r="S1849" s="335"/>
      <c r="U1849" s="336">
        <f t="shared" si="91"/>
        <v>840</v>
      </c>
    </row>
    <row r="1850" spans="1:21" ht="14.1" customHeight="1">
      <c r="A1850" s="75">
        <v>1850</v>
      </c>
      <c r="B1850" s="72" t="s">
        <v>51</v>
      </c>
      <c r="C1850" s="539" t="s">
        <v>136</v>
      </c>
      <c r="D1850" s="415" t="s">
        <v>2381</v>
      </c>
      <c r="E1850" s="72" t="s">
        <v>857</v>
      </c>
      <c r="F1850" s="300" t="s">
        <v>106</v>
      </c>
      <c r="G1850" s="72" t="s">
        <v>2232</v>
      </c>
      <c r="H1850" s="482" t="s">
        <v>188</v>
      </c>
      <c r="I1850" s="537">
        <v>1.4</v>
      </c>
      <c r="J1850" s="526"/>
      <c r="K1850" s="333">
        <f t="shared" si="89"/>
        <v>600</v>
      </c>
      <c r="L1850" s="534">
        <v>200</v>
      </c>
      <c r="M1850" s="534">
        <v>400</v>
      </c>
      <c r="N1850" s="247" t="e">
        <f>IF(L1850="nio",0,IF(L1850&gt;0,L1850*I1850/P1850,0))*VLOOKUP(B1850,'2-Kosten per locatie'!$A$14:$C$31,3,FALSE)</f>
        <v>#DIV/0!</v>
      </c>
      <c r="O1850" s="247" t="e">
        <f>IF(M1850&gt;0,M1850*I1850/Q1850,0)*VLOOKUP(B1850,'2-Kosten per locatie'!$A$14:$C$31,3,FALSE)</f>
        <v>#DIV/0!</v>
      </c>
      <c r="P1850" s="334">
        <f>IF(L1850="nio",0,IF(L1850&gt;0,VLOOKUP(F1850,'3-Productie normen'!A:O,VLOOKUP(L1850,'3-Productie normen'!$B$38:$C$48,2,FALSE),FALSE)))</f>
        <v>0</v>
      </c>
      <c r="Q1850" s="334">
        <f t="shared" si="90"/>
        <v>0</v>
      </c>
      <c r="R1850" s="335" t="str">
        <f>VLOOKUP(F1850,'3-Productie normen'!A:P,16,FALSE)</f>
        <v>S</v>
      </c>
      <c r="S1850" s="335"/>
      <c r="U1850" s="336">
        <f t="shared" si="91"/>
        <v>840</v>
      </c>
    </row>
    <row r="1851" spans="1:21" ht="14.1" customHeight="1">
      <c r="A1851" s="75">
        <v>1851</v>
      </c>
      <c r="B1851" s="72" t="s">
        <v>51</v>
      </c>
      <c r="C1851" s="539" t="s">
        <v>136</v>
      </c>
      <c r="D1851" s="415" t="s">
        <v>2382</v>
      </c>
      <c r="E1851" s="72" t="s">
        <v>2383</v>
      </c>
      <c r="F1851" s="300" t="s">
        <v>106</v>
      </c>
      <c r="G1851" s="72" t="s">
        <v>2232</v>
      </c>
      <c r="H1851" s="482" t="s">
        <v>188</v>
      </c>
      <c r="I1851" s="537">
        <v>6.7</v>
      </c>
      <c r="J1851" s="526"/>
      <c r="K1851" s="333">
        <f t="shared" si="89"/>
        <v>600</v>
      </c>
      <c r="L1851" s="534">
        <v>200</v>
      </c>
      <c r="M1851" s="534">
        <v>400</v>
      </c>
      <c r="N1851" s="247" t="e">
        <f>IF(L1851="nio",0,IF(L1851&gt;0,L1851*I1851/P1851,0))*VLOOKUP(B1851,'2-Kosten per locatie'!$A$14:$C$31,3,FALSE)</f>
        <v>#DIV/0!</v>
      </c>
      <c r="O1851" s="247" t="e">
        <f>IF(M1851&gt;0,M1851*I1851/Q1851,0)*VLOOKUP(B1851,'2-Kosten per locatie'!$A$14:$C$31,3,FALSE)</f>
        <v>#DIV/0!</v>
      </c>
      <c r="P1851" s="334">
        <f>IF(L1851="nio",0,IF(L1851&gt;0,VLOOKUP(F1851,'3-Productie normen'!A:O,VLOOKUP(L1851,'3-Productie normen'!$B$38:$C$48,2,FALSE),FALSE)))</f>
        <v>0</v>
      </c>
      <c r="Q1851" s="334">
        <f t="shared" si="90"/>
        <v>0</v>
      </c>
      <c r="R1851" s="335" t="str">
        <f>VLOOKUP(F1851,'3-Productie normen'!A:P,16,FALSE)</f>
        <v>S</v>
      </c>
      <c r="S1851" s="335"/>
      <c r="U1851" s="336">
        <f t="shared" si="91"/>
        <v>4020</v>
      </c>
    </row>
    <row r="1852" spans="1:21" ht="14.1" customHeight="1">
      <c r="A1852" s="75">
        <v>1852</v>
      </c>
      <c r="B1852" s="72" t="s">
        <v>51</v>
      </c>
      <c r="C1852" s="539" t="s">
        <v>136</v>
      </c>
      <c r="D1852" s="415" t="s">
        <v>2384</v>
      </c>
      <c r="E1852" s="72" t="s">
        <v>1967</v>
      </c>
      <c r="F1852" s="300" t="s">
        <v>106</v>
      </c>
      <c r="G1852" s="72" t="s">
        <v>2232</v>
      </c>
      <c r="H1852" s="482" t="s">
        <v>188</v>
      </c>
      <c r="I1852" s="537">
        <v>1.8</v>
      </c>
      <c r="J1852" s="526"/>
      <c r="K1852" s="333">
        <f t="shared" si="89"/>
        <v>600</v>
      </c>
      <c r="L1852" s="534">
        <v>200</v>
      </c>
      <c r="M1852" s="534">
        <v>400</v>
      </c>
      <c r="N1852" s="247" t="e">
        <f>IF(L1852="nio",0,IF(L1852&gt;0,L1852*I1852/P1852,0))*VLOOKUP(B1852,'2-Kosten per locatie'!$A$14:$C$31,3,FALSE)</f>
        <v>#DIV/0!</v>
      </c>
      <c r="O1852" s="247" t="e">
        <f>IF(M1852&gt;0,M1852*I1852/Q1852,0)*VLOOKUP(B1852,'2-Kosten per locatie'!$A$14:$C$31,3,FALSE)</f>
        <v>#DIV/0!</v>
      </c>
      <c r="P1852" s="334">
        <f>IF(L1852="nio",0,IF(L1852&gt;0,VLOOKUP(F1852,'3-Productie normen'!A:O,VLOOKUP(L1852,'3-Productie normen'!$B$38:$C$48,2,FALSE),FALSE)))</f>
        <v>0</v>
      </c>
      <c r="Q1852" s="334">
        <f t="shared" si="90"/>
        <v>0</v>
      </c>
      <c r="R1852" s="335" t="str">
        <f>VLOOKUP(F1852,'3-Productie normen'!A:P,16,FALSE)</f>
        <v>S</v>
      </c>
      <c r="S1852" s="335"/>
      <c r="U1852" s="336">
        <f t="shared" si="91"/>
        <v>1080</v>
      </c>
    </row>
    <row r="1853" spans="1:21" ht="14.1" customHeight="1">
      <c r="A1853" s="75">
        <v>1853</v>
      </c>
      <c r="B1853" s="72" t="s">
        <v>51</v>
      </c>
      <c r="C1853" s="539" t="s">
        <v>136</v>
      </c>
      <c r="D1853" s="415" t="s">
        <v>2385</v>
      </c>
      <c r="E1853" s="72" t="s">
        <v>1967</v>
      </c>
      <c r="F1853" s="300" t="s">
        <v>106</v>
      </c>
      <c r="G1853" s="72" t="s">
        <v>2232</v>
      </c>
      <c r="H1853" s="482" t="s">
        <v>188</v>
      </c>
      <c r="I1853" s="537">
        <v>1.8</v>
      </c>
      <c r="J1853" s="526"/>
      <c r="K1853" s="333">
        <f t="shared" si="89"/>
        <v>600</v>
      </c>
      <c r="L1853" s="534">
        <v>200</v>
      </c>
      <c r="M1853" s="534">
        <v>400</v>
      </c>
      <c r="N1853" s="247" t="e">
        <f>IF(L1853="nio",0,IF(L1853&gt;0,L1853*I1853/P1853,0))*VLOOKUP(B1853,'2-Kosten per locatie'!$A$14:$C$31,3,FALSE)</f>
        <v>#DIV/0!</v>
      </c>
      <c r="O1853" s="247" t="e">
        <f>IF(M1853&gt;0,M1853*I1853/Q1853,0)*VLOOKUP(B1853,'2-Kosten per locatie'!$A$14:$C$31,3,FALSE)</f>
        <v>#DIV/0!</v>
      </c>
      <c r="P1853" s="334">
        <f>IF(L1853="nio",0,IF(L1853&gt;0,VLOOKUP(F1853,'3-Productie normen'!A:O,VLOOKUP(L1853,'3-Productie normen'!$B$38:$C$48,2,FALSE),FALSE)))</f>
        <v>0</v>
      </c>
      <c r="Q1853" s="334">
        <f t="shared" si="90"/>
        <v>0</v>
      </c>
      <c r="R1853" s="335" t="str">
        <f>VLOOKUP(F1853,'3-Productie normen'!A:P,16,FALSE)</f>
        <v>S</v>
      </c>
      <c r="S1853" s="335"/>
      <c r="U1853" s="336">
        <f t="shared" si="91"/>
        <v>1080</v>
      </c>
    </row>
    <row r="1854" spans="1:21" ht="14.1" customHeight="1">
      <c r="A1854" s="75">
        <v>1854</v>
      </c>
      <c r="B1854" s="72" t="s">
        <v>51</v>
      </c>
      <c r="C1854" s="539" t="s">
        <v>136</v>
      </c>
      <c r="D1854" s="415" t="s">
        <v>2386</v>
      </c>
      <c r="E1854" s="72" t="s">
        <v>1967</v>
      </c>
      <c r="F1854" s="300" t="s">
        <v>106</v>
      </c>
      <c r="G1854" s="72" t="s">
        <v>2232</v>
      </c>
      <c r="H1854" s="482" t="s">
        <v>188</v>
      </c>
      <c r="I1854" s="537">
        <v>1.7</v>
      </c>
      <c r="J1854" s="526"/>
      <c r="K1854" s="333">
        <f t="shared" si="89"/>
        <v>600</v>
      </c>
      <c r="L1854" s="534">
        <v>200</v>
      </c>
      <c r="M1854" s="534">
        <v>400</v>
      </c>
      <c r="N1854" s="247" t="e">
        <f>IF(L1854="nio",0,IF(L1854&gt;0,L1854*I1854/P1854,0))*VLOOKUP(B1854,'2-Kosten per locatie'!$A$14:$C$31,3,FALSE)</f>
        <v>#DIV/0!</v>
      </c>
      <c r="O1854" s="247" t="e">
        <f>IF(M1854&gt;0,M1854*I1854/Q1854,0)*VLOOKUP(B1854,'2-Kosten per locatie'!$A$14:$C$31,3,FALSE)</f>
        <v>#DIV/0!</v>
      </c>
      <c r="P1854" s="334">
        <f>IF(L1854="nio",0,IF(L1854&gt;0,VLOOKUP(F1854,'3-Productie normen'!A:O,VLOOKUP(L1854,'3-Productie normen'!$B$38:$C$48,2,FALSE),FALSE)))</f>
        <v>0</v>
      </c>
      <c r="Q1854" s="334">
        <f t="shared" si="90"/>
        <v>0</v>
      </c>
      <c r="R1854" s="335" t="str">
        <f>VLOOKUP(F1854,'3-Productie normen'!A:P,16,FALSE)</f>
        <v>S</v>
      </c>
      <c r="S1854" s="335"/>
      <c r="U1854" s="336">
        <f t="shared" si="91"/>
        <v>1020</v>
      </c>
    </row>
    <row r="1855" spans="1:21" ht="14.1" customHeight="1">
      <c r="A1855" s="75">
        <v>1855</v>
      </c>
      <c r="B1855" s="72" t="s">
        <v>51</v>
      </c>
      <c r="C1855" s="539" t="s">
        <v>136</v>
      </c>
      <c r="D1855" s="415" t="s">
        <v>2387</v>
      </c>
      <c r="E1855" s="72" t="s">
        <v>1967</v>
      </c>
      <c r="F1855" s="300" t="s">
        <v>106</v>
      </c>
      <c r="G1855" s="72" t="s">
        <v>2232</v>
      </c>
      <c r="H1855" s="482" t="s">
        <v>188</v>
      </c>
      <c r="I1855" s="537">
        <v>1.7</v>
      </c>
      <c r="J1855" s="526"/>
      <c r="K1855" s="333">
        <f t="shared" si="89"/>
        <v>600</v>
      </c>
      <c r="L1855" s="534">
        <v>200</v>
      </c>
      <c r="M1855" s="534">
        <v>400</v>
      </c>
      <c r="N1855" s="247" t="e">
        <f>IF(L1855="nio",0,IF(L1855&gt;0,L1855*I1855/P1855,0))*VLOOKUP(B1855,'2-Kosten per locatie'!$A$14:$C$31,3,FALSE)</f>
        <v>#DIV/0!</v>
      </c>
      <c r="O1855" s="247" t="e">
        <f>IF(M1855&gt;0,M1855*I1855/Q1855,0)*VLOOKUP(B1855,'2-Kosten per locatie'!$A$14:$C$31,3,FALSE)</f>
        <v>#DIV/0!</v>
      </c>
      <c r="P1855" s="334">
        <f>IF(L1855="nio",0,IF(L1855&gt;0,VLOOKUP(F1855,'3-Productie normen'!A:O,VLOOKUP(L1855,'3-Productie normen'!$B$38:$C$48,2,FALSE),FALSE)))</f>
        <v>0</v>
      </c>
      <c r="Q1855" s="334">
        <f t="shared" si="90"/>
        <v>0</v>
      </c>
      <c r="R1855" s="335" t="str">
        <f>VLOOKUP(F1855,'3-Productie normen'!A:P,16,FALSE)</f>
        <v>S</v>
      </c>
      <c r="S1855" s="335"/>
      <c r="U1855" s="336">
        <f t="shared" si="91"/>
        <v>1020</v>
      </c>
    </row>
    <row r="1856" spans="1:21" ht="14.1" customHeight="1">
      <c r="A1856" s="75">
        <v>1856</v>
      </c>
      <c r="B1856" s="72" t="s">
        <v>51</v>
      </c>
      <c r="C1856" s="539" t="s">
        <v>136</v>
      </c>
      <c r="D1856" s="415" t="s">
        <v>2388</v>
      </c>
      <c r="E1856" s="72" t="s">
        <v>2389</v>
      </c>
      <c r="F1856" s="300" t="s">
        <v>103</v>
      </c>
      <c r="G1856" s="72" t="s">
        <v>2260</v>
      </c>
      <c r="H1856" s="482" t="s">
        <v>197</v>
      </c>
      <c r="I1856" s="537">
        <v>89.08</v>
      </c>
      <c r="J1856" s="526"/>
      <c r="K1856" s="333">
        <f t="shared" si="89"/>
        <v>200</v>
      </c>
      <c r="L1856" s="534">
        <v>200</v>
      </c>
      <c r="M1856" s="534"/>
      <c r="N1856" s="247" t="e">
        <f>IF(L1856="nio",0,IF(L1856&gt;0,L1856*I1856/P1856,0))*VLOOKUP(B1856,'2-Kosten per locatie'!$A$14:$C$31,3,FALSE)</f>
        <v>#DIV/0!</v>
      </c>
      <c r="O1856" s="247">
        <f>IF(M1856&gt;0,M1856*I1856/Q1856,0)*VLOOKUP(B1856,'2-Kosten per locatie'!$A$14:$C$31,3,FALSE)</f>
        <v>0</v>
      </c>
      <c r="P1856" s="334">
        <f>IF(L1856="nio",0,IF(L1856&gt;0,VLOOKUP(F1856,'3-Productie normen'!A:O,VLOOKUP(L1856,'3-Productie normen'!$B$38:$C$48,2,FALSE),FALSE)))</f>
        <v>0</v>
      </c>
      <c r="Q1856" s="334">
        <f t="shared" si="90"/>
        <v>0</v>
      </c>
      <c r="R1856" s="335" t="str">
        <f>VLOOKUP(F1856,'3-Productie normen'!A:P,16,FALSE)</f>
        <v>L</v>
      </c>
      <c r="S1856" s="335"/>
      <c r="U1856" s="336">
        <f t="shared" si="91"/>
        <v>17816</v>
      </c>
    </row>
    <row r="1857" spans="1:21" ht="14.1" customHeight="1">
      <c r="A1857" s="75">
        <v>1857</v>
      </c>
      <c r="B1857" s="72" t="s">
        <v>51</v>
      </c>
      <c r="C1857" s="539" t="s">
        <v>136</v>
      </c>
      <c r="D1857" s="415" t="s">
        <v>2390</v>
      </c>
      <c r="E1857" s="72" t="s">
        <v>633</v>
      </c>
      <c r="F1857" s="300" t="s">
        <v>97</v>
      </c>
      <c r="G1857" s="72" t="s">
        <v>2212</v>
      </c>
      <c r="H1857" s="482" t="s">
        <v>139</v>
      </c>
      <c r="I1857" s="537">
        <v>51.66</v>
      </c>
      <c r="J1857" s="526"/>
      <c r="K1857" s="333">
        <f t="shared" ref="K1857:K1920" si="92">SUM(L1857:M1857)</f>
        <v>200</v>
      </c>
      <c r="L1857" s="534">
        <v>200</v>
      </c>
      <c r="M1857" s="534"/>
      <c r="N1857" s="247" t="e">
        <f>IF(L1857="nio",0,IF(L1857&gt;0,L1857*I1857/P1857,0))*VLOOKUP(B1857,'2-Kosten per locatie'!$A$14:$C$31,3,FALSE)</f>
        <v>#DIV/0!</v>
      </c>
      <c r="O1857" s="247">
        <f>IF(M1857&gt;0,M1857*I1857/Q1857,0)*VLOOKUP(B1857,'2-Kosten per locatie'!$A$14:$C$31,3,FALSE)</f>
        <v>0</v>
      </c>
      <c r="P1857" s="334">
        <f>IF(L1857="nio",0,IF(L1857&gt;0,VLOOKUP(F1857,'3-Productie normen'!A:O,VLOOKUP(L1857,'3-Productie normen'!$B$38:$C$48,2,FALSE),FALSE)))</f>
        <v>0</v>
      </c>
      <c r="Q1857" s="334">
        <f t="shared" si="90"/>
        <v>0</v>
      </c>
      <c r="R1857" s="335" t="str">
        <f>VLOOKUP(F1857,'3-Productie normen'!A:P,16,FALSE)</f>
        <v>V</v>
      </c>
      <c r="S1857" s="335"/>
      <c r="U1857" s="336">
        <f t="shared" si="91"/>
        <v>10332</v>
      </c>
    </row>
    <row r="1858" spans="1:21" ht="14.1" customHeight="1">
      <c r="A1858" s="75">
        <v>1858</v>
      </c>
      <c r="B1858" s="72" t="s">
        <v>51</v>
      </c>
      <c r="C1858" s="539" t="s">
        <v>136</v>
      </c>
      <c r="D1858" s="415" t="s">
        <v>2391</v>
      </c>
      <c r="E1858" s="72" t="s">
        <v>1237</v>
      </c>
      <c r="F1858" s="300" t="s">
        <v>108</v>
      </c>
      <c r="G1858" s="72" t="s">
        <v>1370</v>
      </c>
      <c r="H1858" s="482" t="s">
        <v>238</v>
      </c>
      <c r="I1858" s="537">
        <v>14.09</v>
      </c>
      <c r="J1858" s="526"/>
      <c r="K1858" s="333">
        <f t="shared" si="92"/>
        <v>200</v>
      </c>
      <c r="L1858" s="534">
        <v>200</v>
      </c>
      <c r="M1858" s="534"/>
      <c r="N1858" s="247" t="e">
        <f>IF(L1858="nio",0,IF(L1858&gt;0,L1858*I1858/P1858,0))*VLOOKUP(B1858,'2-Kosten per locatie'!$A$14:$C$31,3,FALSE)</f>
        <v>#DIV/0!</v>
      </c>
      <c r="O1858" s="247">
        <f>IF(M1858&gt;0,M1858*I1858/Q1858,0)*VLOOKUP(B1858,'2-Kosten per locatie'!$A$14:$C$31,3,FALSE)</f>
        <v>0</v>
      </c>
      <c r="P1858" s="334">
        <f>IF(L1858="nio",0,IF(L1858&gt;0,VLOOKUP(F1858,'3-Productie normen'!A:O,VLOOKUP(L1858,'3-Productie normen'!$B$38:$C$48,2,FALSE),FALSE)))</f>
        <v>0</v>
      </c>
      <c r="Q1858" s="334">
        <f t="shared" si="90"/>
        <v>0</v>
      </c>
      <c r="R1858" s="335" t="str">
        <f>VLOOKUP(F1858,'3-Productie normen'!A:P,16,FALSE)</f>
        <v>V</v>
      </c>
      <c r="S1858" s="335"/>
      <c r="U1858" s="336">
        <f t="shared" si="91"/>
        <v>2818</v>
      </c>
    </row>
    <row r="1859" spans="1:21" ht="14.1" customHeight="1">
      <c r="A1859" s="75">
        <v>1859</v>
      </c>
      <c r="B1859" s="72" t="s">
        <v>51</v>
      </c>
      <c r="C1859" s="539" t="s">
        <v>136</v>
      </c>
      <c r="D1859" s="415" t="s">
        <v>2392</v>
      </c>
      <c r="E1859" s="72" t="s">
        <v>681</v>
      </c>
      <c r="F1859" s="300" t="s">
        <v>111</v>
      </c>
      <c r="G1859" s="72" t="s">
        <v>2260</v>
      </c>
      <c r="H1859" s="482" t="s">
        <v>197</v>
      </c>
      <c r="I1859" s="537">
        <v>5.4</v>
      </c>
      <c r="J1859" s="526"/>
      <c r="K1859" s="333">
        <f t="shared" si="92"/>
        <v>0</v>
      </c>
      <c r="L1859" s="534" t="s">
        <v>148</v>
      </c>
      <c r="M1859" s="534"/>
      <c r="N1859" s="247">
        <f>IF(L1859="nio",0,IF(L1859&gt;0,L1859*I1859/P1859,0))*VLOOKUP(B1859,'2-Kosten per locatie'!$A$14:$C$31,3,FALSE)</f>
        <v>0</v>
      </c>
      <c r="O1859" s="247">
        <f>IF(M1859&gt;0,M1859*I1859/Q1859,0)*VLOOKUP(B1859,'2-Kosten per locatie'!$A$14:$C$31,3,FALSE)</f>
        <v>0</v>
      </c>
      <c r="P1859" s="334">
        <f>IF(L1859="nio",0,IF(L1859&gt;0,VLOOKUP(F1859,'3-Productie normen'!A:O,VLOOKUP(L1859,'3-Productie normen'!$B$38:$C$48,2,FALSE),FALSE)))</f>
        <v>0</v>
      </c>
      <c r="Q1859" s="334">
        <f t="shared" si="90"/>
        <v>0</v>
      </c>
      <c r="R1859" s="335" t="str">
        <f>VLOOKUP(F1859,'3-Productie normen'!A:P,16,FALSE)</f>
        <v>nvt</v>
      </c>
      <c r="S1859" s="335"/>
      <c r="U1859" s="336">
        <f t="shared" si="91"/>
        <v>0</v>
      </c>
    </row>
    <row r="1860" spans="1:21" ht="14.1" customHeight="1">
      <c r="A1860" s="75">
        <v>1860</v>
      </c>
      <c r="B1860" s="72" t="s">
        <v>51</v>
      </c>
      <c r="C1860" s="539" t="s">
        <v>136</v>
      </c>
      <c r="D1860" s="415" t="s">
        <v>2393</v>
      </c>
      <c r="E1860" s="72" t="s">
        <v>2394</v>
      </c>
      <c r="F1860" s="300" t="s">
        <v>103</v>
      </c>
      <c r="G1860" s="72" t="s">
        <v>2260</v>
      </c>
      <c r="H1860" s="482" t="s">
        <v>197</v>
      </c>
      <c r="I1860" s="537">
        <v>40.97</v>
      </c>
      <c r="J1860" s="526"/>
      <c r="K1860" s="333">
        <f t="shared" si="92"/>
        <v>200</v>
      </c>
      <c r="L1860" s="534">
        <v>200</v>
      </c>
      <c r="M1860" s="534"/>
      <c r="N1860" s="247" t="e">
        <f>IF(L1860="nio",0,IF(L1860&gt;0,L1860*I1860/P1860,0))*VLOOKUP(B1860,'2-Kosten per locatie'!$A$14:$C$31,3,FALSE)</f>
        <v>#DIV/0!</v>
      </c>
      <c r="O1860" s="247">
        <f>IF(M1860&gt;0,M1860*I1860/Q1860,0)*VLOOKUP(B1860,'2-Kosten per locatie'!$A$14:$C$31,3,FALSE)</f>
        <v>0</v>
      </c>
      <c r="P1860" s="334">
        <f>IF(L1860="nio",0,IF(L1860&gt;0,VLOOKUP(F1860,'3-Productie normen'!A:O,VLOOKUP(L1860,'3-Productie normen'!$B$38:$C$48,2,FALSE),FALSE)))</f>
        <v>0</v>
      </c>
      <c r="Q1860" s="334">
        <f t="shared" si="90"/>
        <v>0</v>
      </c>
      <c r="R1860" s="335" t="str">
        <f>VLOOKUP(F1860,'3-Productie normen'!A:P,16,FALSE)</f>
        <v>L</v>
      </c>
      <c r="S1860" s="335"/>
      <c r="U1860" s="336">
        <f t="shared" si="91"/>
        <v>8194</v>
      </c>
    </row>
    <row r="1861" spans="1:21" ht="14.1" customHeight="1">
      <c r="A1861" s="75">
        <v>1861</v>
      </c>
      <c r="B1861" s="72" t="s">
        <v>51</v>
      </c>
      <c r="C1861" s="539" t="s">
        <v>136</v>
      </c>
      <c r="D1861" s="415" t="s">
        <v>2395</v>
      </c>
      <c r="E1861" s="72" t="s">
        <v>2394</v>
      </c>
      <c r="F1861" s="300" t="s">
        <v>103</v>
      </c>
      <c r="G1861" s="72" t="s">
        <v>2260</v>
      </c>
      <c r="H1861" s="482" t="s">
        <v>197</v>
      </c>
      <c r="I1861" s="537">
        <v>43</v>
      </c>
      <c r="J1861" s="526"/>
      <c r="K1861" s="333">
        <f t="shared" si="92"/>
        <v>200</v>
      </c>
      <c r="L1861" s="534">
        <v>200</v>
      </c>
      <c r="M1861" s="534"/>
      <c r="N1861" s="247" t="e">
        <f>IF(L1861="nio",0,IF(L1861&gt;0,L1861*I1861/P1861,0))*VLOOKUP(B1861,'2-Kosten per locatie'!$A$14:$C$31,3,FALSE)</f>
        <v>#DIV/0!</v>
      </c>
      <c r="O1861" s="247">
        <f>IF(M1861&gt;0,M1861*I1861/Q1861,0)*VLOOKUP(B1861,'2-Kosten per locatie'!$A$14:$C$31,3,FALSE)</f>
        <v>0</v>
      </c>
      <c r="P1861" s="334">
        <f>IF(L1861="nio",0,IF(L1861&gt;0,VLOOKUP(F1861,'3-Productie normen'!A:O,VLOOKUP(L1861,'3-Productie normen'!$B$38:$C$48,2,FALSE),FALSE)))</f>
        <v>0</v>
      </c>
      <c r="Q1861" s="334">
        <f t="shared" si="90"/>
        <v>0</v>
      </c>
      <c r="R1861" s="335" t="str">
        <f>VLOOKUP(F1861,'3-Productie normen'!A:P,16,FALSE)</f>
        <v>L</v>
      </c>
      <c r="S1861" s="335"/>
      <c r="U1861" s="336">
        <f t="shared" si="91"/>
        <v>8600</v>
      </c>
    </row>
    <row r="1862" spans="1:21" ht="14.1" customHeight="1">
      <c r="A1862" s="75">
        <v>1862</v>
      </c>
      <c r="B1862" s="72" t="s">
        <v>51</v>
      </c>
      <c r="C1862" s="539" t="s">
        <v>136</v>
      </c>
      <c r="D1862" s="415" t="s">
        <v>2396</v>
      </c>
      <c r="E1862" s="72" t="s">
        <v>2397</v>
      </c>
      <c r="F1862" s="300" t="s">
        <v>103</v>
      </c>
      <c r="G1862" s="72" t="s">
        <v>2260</v>
      </c>
      <c r="H1862" s="482" t="s">
        <v>197</v>
      </c>
      <c r="I1862" s="537">
        <v>82.49</v>
      </c>
      <c r="J1862" s="526"/>
      <c r="K1862" s="333">
        <f t="shared" si="92"/>
        <v>200</v>
      </c>
      <c r="L1862" s="534">
        <v>200</v>
      </c>
      <c r="M1862" s="534"/>
      <c r="N1862" s="247" t="e">
        <f>IF(L1862="nio",0,IF(L1862&gt;0,L1862*I1862/P1862,0))*VLOOKUP(B1862,'2-Kosten per locatie'!$A$14:$C$31,3,FALSE)</f>
        <v>#DIV/0!</v>
      </c>
      <c r="O1862" s="247">
        <f>IF(M1862&gt;0,M1862*I1862/Q1862,0)*VLOOKUP(B1862,'2-Kosten per locatie'!$A$14:$C$31,3,FALSE)</f>
        <v>0</v>
      </c>
      <c r="P1862" s="334">
        <f>IF(L1862="nio",0,IF(L1862&gt;0,VLOOKUP(F1862,'3-Productie normen'!A:O,VLOOKUP(L1862,'3-Productie normen'!$B$38:$C$48,2,FALSE),FALSE)))</f>
        <v>0</v>
      </c>
      <c r="Q1862" s="334">
        <f t="shared" si="90"/>
        <v>0</v>
      </c>
      <c r="R1862" s="335" t="str">
        <f>VLOOKUP(F1862,'3-Productie normen'!A:P,16,FALSE)</f>
        <v>L</v>
      </c>
      <c r="S1862" s="335"/>
      <c r="U1862" s="336">
        <f t="shared" si="91"/>
        <v>16498</v>
      </c>
    </row>
    <row r="1863" spans="1:21" ht="14.1" customHeight="1">
      <c r="A1863" s="75">
        <v>1863</v>
      </c>
      <c r="B1863" s="72" t="s">
        <v>51</v>
      </c>
      <c r="C1863" s="539" t="s">
        <v>136</v>
      </c>
      <c r="D1863" s="415" t="s">
        <v>2398</v>
      </c>
      <c r="E1863" s="72" t="s">
        <v>2399</v>
      </c>
      <c r="F1863" s="300" t="s">
        <v>110</v>
      </c>
      <c r="G1863" s="72" t="s">
        <v>2260</v>
      </c>
      <c r="H1863" s="482" t="s">
        <v>197</v>
      </c>
      <c r="I1863" s="537">
        <v>6.5</v>
      </c>
      <c r="J1863" s="526"/>
      <c r="K1863" s="333">
        <f t="shared" si="92"/>
        <v>200</v>
      </c>
      <c r="L1863" s="534">
        <v>200</v>
      </c>
      <c r="M1863" s="534"/>
      <c r="N1863" s="247" t="e">
        <f>IF(L1863="nio",0,IF(L1863&gt;0,L1863*I1863/P1863,0))*VLOOKUP(B1863,'2-Kosten per locatie'!$A$14:$C$31,3,FALSE)</f>
        <v>#DIV/0!</v>
      </c>
      <c r="O1863" s="247">
        <f>IF(M1863&gt;0,M1863*I1863/Q1863,0)*VLOOKUP(B1863,'2-Kosten per locatie'!$A$14:$C$31,3,FALSE)</f>
        <v>0</v>
      </c>
      <c r="P1863" s="334">
        <f>IF(L1863="nio",0,IF(L1863&gt;0,VLOOKUP(F1863,'3-Productie normen'!A:O,VLOOKUP(L1863,'3-Productie normen'!$B$38:$C$48,2,FALSE),FALSE)))</f>
        <v>0</v>
      </c>
      <c r="Q1863" s="334">
        <f t="shared" si="90"/>
        <v>0</v>
      </c>
      <c r="R1863" s="335" t="str">
        <f>VLOOKUP(F1863,'3-Productie normen'!A:P,16,FALSE)</f>
        <v>B</v>
      </c>
      <c r="S1863" s="335"/>
      <c r="U1863" s="336">
        <f t="shared" si="91"/>
        <v>1300</v>
      </c>
    </row>
    <row r="1864" spans="1:21" ht="14.1" customHeight="1">
      <c r="A1864" s="75">
        <v>1864</v>
      </c>
      <c r="B1864" s="72" t="s">
        <v>51</v>
      </c>
      <c r="C1864" s="539" t="s">
        <v>136</v>
      </c>
      <c r="D1864" s="415" t="s">
        <v>2400</v>
      </c>
      <c r="E1864" s="72" t="s">
        <v>633</v>
      </c>
      <c r="F1864" s="300" t="s">
        <v>97</v>
      </c>
      <c r="G1864" s="72" t="s">
        <v>2212</v>
      </c>
      <c r="H1864" s="482" t="s">
        <v>139</v>
      </c>
      <c r="I1864" s="537">
        <v>86.16</v>
      </c>
      <c r="J1864" s="526"/>
      <c r="K1864" s="333">
        <f t="shared" si="92"/>
        <v>200</v>
      </c>
      <c r="L1864" s="534">
        <v>200</v>
      </c>
      <c r="M1864" s="534"/>
      <c r="N1864" s="247" t="e">
        <f>IF(L1864="nio",0,IF(L1864&gt;0,L1864*I1864/P1864,0))*VLOOKUP(B1864,'2-Kosten per locatie'!$A$14:$C$31,3,FALSE)</f>
        <v>#DIV/0!</v>
      </c>
      <c r="O1864" s="247">
        <f>IF(M1864&gt;0,M1864*I1864/Q1864,0)*VLOOKUP(B1864,'2-Kosten per locatie'!$A$14:$C$31,3,FALSE)</f>
        <v>0</v>
      </c>
      <c r="P1864" s="334">
        <f>IF(L1864="nio",0,IF(L1864&gt;0,VLOOKUP(F1864,'3-Productie normen'!A:O,VLOOKUP(L1864,'3-Productie normen'!$B$38:$C$48,2,FALSE),FALSE)))</f>
        <v>0</v>
      </c>
      <c r="Q1864" s="334">
        <f t="shared" si="90"/>
        <v>0</v>
      </c>
      <c r="R1864" s="335" t="str">
        <f>VLOOKUP(F1864,'3-Productie normen'!A:P,16,FALSE)</f>
        <v>V</v>
      </c>
      <c r="S1864" s="335"/>
      <c r="U1864" s="336">
        <f t="shared" si="91"/>
        <v>17232</v>
      </c>
    </row>
    <row r="1865" spans="1:21" ht="14.1" customHeight="1">
      <c r="A1865" s="75">
        <v>1865</v>
      </c>
      <c r="B1865" s="72" t="s">
        <v>51</v>
      </c>
      <c r="C1865" s="539" t="s">
        <v>136</v>
      </c>
      <c r="D1865" s="415" t="s">
        <v>2401</v>
      </c>
      <c r="E1865" s="72" t="s">
        <v>1991</v>
      </c>
      <c r="F1865" s="300" t="s">
        <v>111</v>
      </c>
      <c r="G1865" s="72" t="s">
        <v>112</v>
      </c>
      <c r="H1865" s="482" t="s">
        <v>197</v>
      </c>
      <c r="I1865" s="537">
        <v>2.63</v>
      </c>
      <c r="J1865" s="526"/>
      <c r="K1865" s="333">
        <f t="shared" si="92"/>
        <v>0</v>
      </c>
      <c r="L1865" s="534" t="s">
        <v>148</v>
      </c>
      <c r="M1865" s="534"/>
      <c r="N1865" s="247">
        <f>IF(L1865="nio",0,IF(L1865&gt;0,L1865*I1865/P1865,0))*VLOOKUP(B1865,'2-Kosten per locatie'!$A$14:$C$31,3,FALSE)</f>
        <v>0</v>
      </c>
      <c r="O1865" s="247">
        <f>IF(M1865&gt;0,M1865*I1865/Q1865,0)*VLOOKUP(B1865,'2-Kosten per locatie'!$A$14:$C$31,3,FALSE)</f>
        <v>0</v>
      </c>
      <c r="P1865" s="334">
        <f>IF(L1865="nio",0,IF(L1865&gt;0,VLOOKUP(F1865,'3-Productie normen'!A:O,VLOOKUP(L1865,'3-Productie normen'!$B$38:$C$48,2,FALSE),FALSE)))</f>
        <v>0</v>
      </c>
      <c r="Q1865" s="334">
        <f t="shared" si="90"/>
        <v>0</v>
      </c>
      <c r="R1865" s="335" t="str">
        <f>VLOOKUP(F1865,'3-Productie normen'!A:P,16,FALSE)</f>
        <v>nvt</v>
      </c>
      <c r="S1865" s="335"/>
      <c r="U1865" s="336">
        <f t="shared" si="91"/>
        <v>0</v>
      </c>
    </row>
    <row r="1866" spans="1:21" ht="14.1" customHeight="1">
      <c r="A1866" s="75">
        <v>1866</v>
      </c>
      <c r="B1866" s="72" t="s">
        <v>51</v>
      </c>
      <c r="C1866" s="539" t="s">
        <v>136</v>
      </c>
      <c r="D1866" s="415" t="s">
        <v>2402</v>
      </c>
      <c r="E1866" s="72" t="s">
        <v>2403</v>
      </c>
      <c r="F1866" s="300" t="s">
        <v>101</v>
      </c>
      <c r="G1866" s="72" t="s">
        <v>2212</v>
      </c>
      <c r="H1866" s="482" t="s">
        <v>139</v>
      </c>
      <c r="I1866" s="537">
        <v>4.53</v>
      </c>
      <c r="J1866" s="526"/>
      <c r="K1866" s="333">
        <f t="shared" si="92"/>
        <v>200</v>
      </c>
      <c r="L1866" s="534">
        <v>200</v>
      </c>
      <c r="M1866" s="534"/>
      <c r="N1866" s="247" t="e">
        <f>IF(L1866="nio",0,IF(L1866&gt;0,L1866*I1866/P1866,0))*VLOOKUP(B1866,'2-Kosten per locatie'!$A$14:$C$31,3,FALSE)</f>
        <v>#DIV/0!</v>
      </c>
      <c r="O1866" s="247">
        <f>IF(M1866&gt;0,M1866*I1866/Q1866,0)*VLOOKUP(B1866,'2-Kosten per locatie'!$A$14:$C$31,3,FALSE)</f>
        <v>0</v>
      </c>
      <c r="P1866" s="334">
        <f>IF(L1866="nio",0,IF(L1866&gt;0,VLOOKUP(F1866,'3-Productie normen'!A:O,VLOOKUP(L1866,'3-Productie normen'!$B$38:$C$48,2,FALSE),FALSE)))</f>
        <v>0</v>
      </c>
      <c r="Q1866" s="334">
        <f t="shared" si="90"/>
        <v>0</v>
      </c>
      <c r="R1866" s="335" t="str">
        <f>VLOOKUP(F1866,'3-Productie normen'!A:P,16,FALSE)</f>
        <v>V</v>
      </c>
      <c r="S1866" s="335"/>
      <c r="U1866" s="336">
        <f t="shared" si="91"/>
        <v>906</v>
      </c>
    </row>
    <row r="1867" spans="1:21" ht="14.1" customHeight="1">
      <c r="A1867" s="75">
        <v>1867</v>
      </c>
      <c r="B1867" s="72" t="s">
        <v>51</v>
      </c>
      <c r="C1867" s="539" t="s">
        <v>136</v>
      </c>
      <c r="D1867" s="415" t="s">
        <v>2404</v>
      </c>
      <c r="E1867" s="72" t="s">
        <v>681</v>
      </c>
      <c r="F1867" s="300" t="s">
        <v>111</v>
      </c>
      <c r="G1867" s="72" t="s">
        <v>2260</v>
      </c>
      <c r="H1867" s="482" t="s">
        <v>197</v>
      </c>
      <c r="I1867" s="537">
        <v>22.2</v>
      </c>
      <c r="J1867" s="526"/>
      <c r="K1867" s="333">
        <f t="shared" si="92"/>
        <v>0</v>
      </c>
      <c r="L1867" s="534" t="s">
        <v>148</v>
      </c>
      <c r="M1867" s="534"/>
      <c r="N1867" s="247">
        <f>IF(L1867="nio",0,IF(L1867&gt;0,L1867*I1867/P1867,0))*VLOOKUP(B1867,'2-Kosten per locatie'!$A$14:$C$31,3,FALSE)</f>
        <v>0</v>
      </c>
      <c r="O1867" s="247">
        <f>IF(M1867&gt;0,M1867*I1867/Q1867,0)*VLOOKUP(B1867,'2-Kosten per locatie'!$A$14:$C$31,3,FALSE)</f>
        <v>0</v>
      </c>
      <c r="P1867" s="334">
        <f>IF(L1867="nio",0,IF(L1867&gt;0,VLOOKUP(F1867,'3-Productie normen'!A:O,VLOOKUP(L1867,'3-Productie normen'!$B$38:$C$48,2,FALSE),FALSE)))</f>
        <v>0</v>
      </c>
      <c r="Q1867" s="334">
        <f t="shared" si="90"/>
        <v>0</v>
      </c>
      <c r="R1867" s="335" t="str">
        <f>VLOOKUP(F1867,'3-Productie normen'!A:P,16,FALSE)</f>
        <v>nvt</v>
      </c>
      <c r="S1867" s="335"/>
      <c r="U1867" s="336">
        <f t="shared" si="91"/>
        <v>0</v>
      </c>
    </row>
    <row r="1868" spans="1:21" ht="14.1" customHeight="1">
      <c r="A1868" s="75">
        <v>1868</v>
      </c>
      <c r="B1868" s="72" t="s">
        <v>51</v>
      </c>
      <c r="C1868" s="539" t="s">
        <v>136</v>
      </c>
      <c r="D1868" s="415" t="s">
        <v>2405</v>
      </c>
      <c r="E1868" s="72" t="s">
        <v>2406</v>
      </c>
      <c r="F1868" s="300" t="s">
        <v>103</v>
      </c>
      <c r="G1868" s="72" t="s">
        <v>2214</v>
      </c>
      <c r="H1868" s="482" t="s">
        <v>197</v>
      </c>
      <c r="I1868" s="537">
        <v>111.05</v>
      </c>
      <c r="J1868" s="526"/>
      <c r="K1868" s="333">
        <f t="shared" si="92"/>
        <v>200</v>
      </c>
      <c r="L1868" s="534">
        <v>200</v>
      </c>
      <c r="M1868" s="534"/>
      <c r="N1868" s="247" t="e">
        <f>IF(L1868="nio",0,IF(L1868&gt;0,L1868*I1868/P1868,0))*VLOOKUP(B1868,'2-Kosten per locatie'!$A$14:$C$31,3,FALSE)</f>
        <v>#DIV/0!</v>
      </c>
      <c r="O1868" s="247">
        <f>IF(M1868&gt;0,M1868*I1868/Q1868,0)*VLOOKUP(B1868,'2-Kosten per locatie'!$A$14:$C$31,3,FALSE)</f>
        <v>0</v>
      </c>
      <c r="P1868" s="334">
        <f>IF(L1868="nio",0,IF(L1868&gt;0,VLOOKUP(F1868,'3-Productie normen'!A:O,VLOOKUP(L1868,'3-Productie normen'!$B$38:$C$48,2,FALSE),FALSE)))</f>
        <v>0</v>
      </c>
      <c r="Q1868" s="334">
        <f t="shared" si="90"/>
        <v>0</v>
      </c>
      <c r="R1868" s="335" t="str">
        <f>VLOOKUP(F1868,'3-Productie normen'!A:P,16,FALSE)</f>
        <v>L</v>
      </c>
      <c r="S1868" s="335"/>
      <c r="U1868" s="336">
        <f t="shared" si="91"/>
        <v>22210</v>
      </c>
    </row>
    <row r="1869" spans="1:21" ht="14.1" customHeight="1">
      <c r="A1869" s="75">
        <v>1869</v>
      </c>
      <c r="B1869" s="72" t="s">
        <v>51</v>
      </c>
      <c r="C1869" s="539" t="s">
        <v>136</v>
      </c>
      <c r="D1869" s="415" t="s">
        <v>2407</v>
      </c>
      <c r="E1869" s="72" t="s">
        <v>2406</v>
      </c>
      <c r="F1869" s="300" t="s">
        <v>103</v>
      </c>
      <c r="G1869" s="72" t="s">
        <v>2260</v>
      </c>
      <c r="H1869" s="482" t="s">
        <v>197</v>
      </c>
      <c r="I1869" s="537">
        <v>49</v>
      </c>
      <c r="J1869" s="526"/>
      <c r="K1869" s="333">
        <f t="shared" si="92"/>
        <v>200</v>
      </c>
      <c r="L1869" s="534">
        <v>200</v>
      </c>
      <c r="M1869" s="534"/>
      <c r="N1869" s="247" t="e">
        <f>IF(L1869="nio",0,IF(L1869&gt;0,L1869*I1869/P1869,0))*VLOOKUP(B1869,'2-Kosten per locatie'!$A$14:$C$31,3,FALSE)</f>
        <v>#DIV/0!</v>
      </c>
      <c r="O1869" s="247">
        <f>IF(M1869&gt;0,M1869*I1869/Q1869,0)*VLOOKUP(B1869,'2-Kosten per locatie'!$A$14:$C$31,3,FALSE)</f>
        <v>0</v>
      </c>
      <c r="P1869" s="334">
        <f>IF(L1869="nio",0,IF(L1869&gt;0,VLOOKUP(F1869,'3-Productie normen'!A:O,VLOOKUP(L1869,'3-Productie normen'!$B$38:$C$48,2,FALSE),FALSE)))</f>
        <v>0</v>
      </c>
      <c r="Q1869" s="334">
        <f t="shared" si="90"/>
        <v>0</v>
      </c>
      <c r="R1869" s="335" t="str">
        <f>VLOOKUP(F1869,'3-Productie normen'!A:P,16,FALSE)</f>
        <v>L</v>
      </c>
      <c r="S1869" s="335"/>
      <c r="U1869" s="336">
        <f t="shared" si="91"/>
        <v>9800</v>
      </c>
    </row>
    <row r="1870" spans="1:21" ht="14.1" customHeight="1">
      <c r="A1870" s="75">
        <v>1870</v>
      </c>
      <c r="B1870" s="72" t="s">
        <v>51</v>
      </c>
      <c r="C1870" s="539" t="s">
        <v>136</v>
      </c>
      <c r="D1870" s="415" t="s">
        <v>2408</v>
      </c>
      <c r="E1870" s="72" t="s">
        <v>2409</v>
      </c>
      <c r="F1870" s="300" t="s">
        <v>103</v>
      </c>
      <c r="G1870" s="72" t="s">
        <v>2260</v>
      </c>
      <c r="H1870" s="482" t="s">
        <v>197</v>
      </c>
      <c r="I1870" s="537">
        <v>53.17</v>
      </c>
      <c r="J1870" s="526"/>
      <c r="K1870" s="333">
        <f t="shared" si="92"/>
        <v>200</v>
      </c>
      <c r="L1870" s="534">
        <v>200</v>
      </c>
      <c r="M1870" s="534"/>
      <c r="N1870" s="247" t="e">
        <f>IF(L1870="nio",0,IF(L1870&gt;0,L1870*I1870/P1870,0))*VLOOKUP(B1870,'2-Kosten per locatie'!$A$14:$C$31,3,FALSE)</f>
        <v>#DIV/0!</v>
      </c>
      <c r="O1870" s="247">
        <f>IF(M1870&gt;0,M1870*I1870/Q1870,0)*VLOOKUP(B1870,'2-Kosten per locatie'!$A$14:$C$31,3,FALSE)</f>
        <v>0</v>
      </c>
      <c r="P1870" s="334">
        <f>IF(L1870="nio",0,IF(L1870&gt;0,VLOOKUP(F1870,'3-Productie normen'!A:O,VLOOKUP(L1870,'3-Productie normen'!$B$38:$C$48,2,FALSE),FALSE)))</f>
        <v>0</v>
      </c>
      <c r="Q1870" s="334">
        <f t="shared" si="90"/>
        <v>0</v>
      </c>
      <c r="R1870" s="335" t="str">
        <f>VLOOKUP(F1870,'3-Productie normen'!A:P,16,FALSE)</f>
        <v>L</v>
      </c>
      <c r="S1870" s="335"/>
      <c r="U1870" s="336">
        <f t="shared" si="91"/>
        <v>10634</v>
      </c>
    </row>
    <row r="1871" spans="1:21" ht="14.1" customHeight="1">
      <c r="A1871" s="75">
        <v>1871</v>
      </c>
      <c r="B1871" s="72" t="s">
        <v>51</v>
      </c>
      <c r="C1871" s="539" t="s">
        <v>136</v>
      </c>
      <c r="D1871" s="415" t="s">
        <v>2410</v>
      </c>
      <c r="E1871" s="72" t="s">
        <v>633</v>
      </c>
      <c r="F1871" s="300" t="s">
        <v>97</v>
      </c>
      <c r="G1871" s="72" t="s">
        <v>2214</v>
      </c>
      <c r="H1871" s="482" t="s">
        <v>197</v>
      </c>
      <c r="I1871" s="537">
        <v>87.42</v>
      </c>
      <c r="J1871" s="526"/>
      <c r="K1871" s="333">
        <f t="shared" si="92"/>
        <v>200</v>
      </c>
      <c r="L1871" s="534">
        <v>200</v>
      </c>
      <c r="M1871" s="534"/>
      <c r="N1871" s="247" t="e">
        <f>IF(L1871="nio",0,IF(L1871&gt;0,L1871*I1871/P1871,0))*VLOOKUP(B1871,'2-Kosten per locatie'!$A$14:$C$31,3,FALSE)</f>
        <v>#DIV/0!</v>
      </c>
      <c r="O1871" s="247">
        <f>IF(M1871&gt;0,M1871*I1871/Q1871,0)*VLOOKUP(B1871,'2-Kosten per locatie'!$A$14:$C$31,3,FALSE)</f>
        <v>0</v>
      </c>
      <c r="P1871" s="334">
        <f>IF(L1871="nio",0,IF(L1871&gt;0,VLOOKUP(F1871,'3-Productie normen'!A:O,VLOOKUP(L1871,'3-Productie normen'!$B$38:$C$48,2,FALSE),FALSE)))</f>
        <v>0</v>
      </c>
      <c r="Q1871" s="334">
        <f t="shared" si="90"/>
        <v>0</v>
      </c>
      <c r="R1871" s="335" t="str">
        <f>VLOOKUP(F1871,'3-Productie normen'!A:P,16,FALSE)</f>
        <v>V</v>
      </c>
      <c r="S1871" s="335"/>
      <c r="U1871" s="336">
        <f t="shared" si="91"/>
        <v>17484</v>
      </c>
    </row>
    <row r="1872" spans="1:21" ht="14.1" customHeight="1">
      <c r="A1872" s="75">
        <v>1872</v>
      </c>
      <c r="B1872" s="72" t="s">
        <v>51</v>
      </c>
      <c r="C1872" s="539" t="s">
        <v>136</v>
      </c>
      <c r="D1872" s="415" t="s">
        <v>2411</v>
      </c>
      <c r="E1872" s="72" t="s">
        <v>1237</v>
      </c>
      <c r="F1872" s="300" t="s">
        <v>108</v>
      </c>
      <c r="G1872" s="72" t="s">
        <v>2214</v>
      </c>
      <c r="H1872" s="482" t="s">
        <v>197</v>
      </c>
      <c r="I1872" s="537">
        <v>17.600000000000001</v>
      </c>
      <c r="J1872" s="526"/>
      <c r="K1872" s="333">
        <f t="shared" si="92"/>
        <v>200</v>
      </c>
      <c r="L1872" s="534">
        <v>200</v>
      </c>
      <c r="M1872" s="534"/>
      <c r="N1872" s="247" t="e">
        <f>IF(L1872="nio",0,IF(L1872&gt;0,L1872*I1872/P1872,0))*VLOOKUP(B1872,'2-Kosten per locatie'!$A$14:$C$31,3,FALSE)</f>
        <v>#DIV/0!</v>
      </c>
      <c r="O1872" s="247">
        <f>IF(M1872&gt;0,M1872*I1872/Q1872,0)*VLOOKUP(B1872,'2-Kosten per locatie'!$A$14:$C$31,3,FALSE)</f>
        <v>0</v>
      </c>
      <c r="P1872" s="334">
        <f>IF(L1872="nio",0,IF(L1872&gt;0,VLOOKUP(F1872,'3-Productie normen'!A:O,VLOOKUP(L1872,'3-Productie normen'!$B$38:$C$48,2,FALSE),FALSE)))</f>
        <v>0</v>
      </c>
      <c r="Q1872" s="334">
        <f t="shared" si="90"/>
        <v>0</v>
      </c>
      <c r="R1872" s="335" t="str">
        <f>VLOOKUP(F1872,'3-Productie normen'!A:P,16,FALSE)</f>
        <v>V</v>
      </c>
      <c r="S1872" s="335"/>
      <c r="U1872" s="336">
        <f t="shared" si="91"/>
        <v>3520.0000000000005</v>
      </c>
    </row>
    <row r="1873" spans="1:21" ht="14.1" customHeight="1">
      <c r="A1873" s="75">
        <v>1873</v>
      </c>
      <c r="B1873" s="72" t="s">
        <v>51</v>
      </c>
      <c r="C1873" s="539" t="s">
        <v>136</v>
      </c>
      <c r="D1873" s="415" t="s">
        <v>2412</v>
      </c>
      <c r="E1873" s="72" t="s">
        <v>2413</v>
      </c>
      <c r="F1873" s="300" t="s">
        <v>103</v>
      </c>
      <c r="G1873" s="72" t="s">
        <v>2260</v>
      </c>
      <c r="H1873" s="482" t="s">
        <v>197</v>
      </c>
      <c r="I1873" s="537">
        <v>10.36</v>
      </c>
      <c r="J1873" s="526"/>
      <c r="K1873" s="333">
        <f t="shared" si="92"/>
        <v>200</v>
      </c>
      <c r="L1873" s="534">
        <v>200</v>
      </c>
      <c r="M1873" s="534"/>
      <c r="N1873" s="247" t="e">
        <f>IF(L1873="nio",0,IF(L1873&gt;0,L1873*I1873/P1873,0))*VLOOKUP(B1873,'2-Kosten per locatie'!$A$14:$C$31,3,FALSE)</f>
        <v>#DIV/0!</v>
      </c>
      <c r="O1873" s="247">
        <f>IF(M1873&gt;0,M1873*I1873/Q1873,0)*VLOOKUP(B1873,'2-Kosten per locatie'!$A$14:$C$31,3,FALSE)</f>
        <v>0</v>
      </c>
      <c r="P1873" s="334">
        <f>IF(L1873="nio",0,IF(L1873&gt;0,VLOOKUP(F1873,'3-Productie normen'!A:O,VLOOKUP(L1873,'3-Productie normen'!$B$38:$C$48,2,FALSE),FALSE)))</f>
        <v>0</v>
      </c>
      <c r="Q1873" s="334">
        <f t="shared" si="90"/>
        <v>0</v>
      </c>
      <c r="R1873" s="335" t="str">
        <f>VLOOKUP(F1873,'3-Productie normen'!A:P,16,FALSE)</f>
        <v>L</v>
      </c>
      <c r="S1873" s="335"/>
      <c r="U1873" s="336">
        <f t="shared" si="91"/>
        <v>2072</v>
      </c>
    </row>
    <row r="1874" spans="1:21" ht="14.1" customHeight="1">
      <c r="A1874" s="75">
        <v>1874</v>
      </c>
      <c r="B1874" s="72" t="s">
        <v>51</v>
      </c>
      <c r="C1874" s="539" t="s">
        <v>136</v>
      </c>
      <c r="D1874" s="415" t="s">
        <v>2414</v>
      </c>
      <c r="E1874" s="72" t="s">
        <v>2415</v>
      </c>
      <c r="F1874" s="300" t="s">
        <v>103</v>
      </c>
      <c r="G1874" s="72" t="s">
        <v>2260</v>
      </c>
      <c r="H1874" s="482" t="s">
        <v>197</v>
      </c>
      <c r="I1874" s="537">
        <v>8.91</v>
      </c>
      <c r="J1874" s="526"/>
      <c r="K1874" s="333">
        <f t="shared" si="92"/>
        <v>200</v>
      </c>
      <c r="L1874" s="534">
        <v>200</v>
      </c>
      <c r="M1874" s="534"/>
      <c r="N1874" s="247" t="e">
        <f>IF(L1874="nio",0,IF(L1874&gt;0,L1874*I1874/P1874,0))*VLOOKUP(B1874,'2-Kosten per locatie'!$A$14:$C$31,3,FALSE)</f>
        <v>#DIV/0!</v>
      </c>
      <c r="O1874" s="247">
        <f>IF(M1874&gt;0,M1874*I1874/Q1874,0)*VLOOKUP(B1874,'2-Kosten per locatie'!$A$14:$C$31,3,FALSE)</f>
        <v>0</v>
      </c>
      <c r="P1874" s="334">
        <f>IF(L1874="nio",0,IF(L1874&gt;0,VLOOKUP(F1874,'3-Productie normen'!A:O,VLOOKUP(L1874,'3-Productie normen'!$B$38:$C$48,2,FALSE),FALSE)))</f>
        <v>0</v>
      </c>
      <c r="Q1874" s="334">
        <f t="shared" si="90"/>
        <v>0</v>
      </c>
      <c r="R1874" s="335" t="str">
        <f>VLOOKUP(F1874,'3-Productie normen'!A:P,16,FALSE)</f>
        <v>L</v>
      </c>
      <c r="S1874" s="335"/>
      <c r="U1874" s="336">
        <f t="shared" si="91"/>
        <v>1782</v>
      </c>
    </row>
    <row r="1875" spans="1:21" ht="14.1" customHeight="1">
      <c r="A1875" s="75">
        <v>1875</v>
      </c>
      <c r="B1875" s="72" t="s">
        <v>51</v>
      </c>
      <c r="C1875" s="539" t="s">
        <v>136</v>
      </c>
      <c r="D1875" s="415" t="s">
        <v>2416</v>
      </c>
      <c r="E1875" s="72" t="s">
        <v>2417</v>
      </c>
      <c r="F1875" s="300" t="s">
        <v>88</v>
      </c>
      <c r="G1875" s="72" t="s">
        <v>2260</v>
      </c>
      <c r="H1875" s="482" t="s">
        <v>197</v>
      </c>
      <c r="I1875" s="537">
        <v>207.38</v>
      </c>
      <c r="J1875" s="526"/>
      <c r="K1875" s="333">
        <f t="shared" si="92"/>
        <v>120</v>
      </c>
      <c r="L1875" s="534">
        <v>120</v>
      </c>
      <c r="M1875" s="534"/>
      <c r="N1875" s="247" t="e">
        <f>IF(L1875="nio",0,IF(L1875&gt;0,L1875*I1875/P1875,0))*VLOOKUP(B1875,'2-Kosten per locatie'!$A$14:$C$31,3,FALSE)</f>
        <v>#DIV/0!</v>
      </c>
      <c r="O1875" s="247">
        <f>IF(M1875&gt;0,M1875*I1875/Q1875,0)*VLOOKUP(B1875,'2-Kosten per locatie'!$A$14:$C$31,3,FALSE)</f>
        <v>0</v>
      </c>
      <c r="P1875" s="334">
        <f>IF(L1875="nio",0,IF(L1875&gt;0,VLOOKUP(F1875,'3-Productie normen'!A:O,VLOOKUP(L1875,'3-Productie normen'!$B$38:$C$48,2,FALSE),FALSE)))</f>
        <v>0</v>
      </c>
      <c r="Q1875" s="334">
        <f t="shared" si="90"/>
        <v>0</v>
      </c>
      <c r="R1875" s="335" t="str">
        <f>VLOOKUP(F1875,'3-Productie normen'!A:P,16,FALSE)</f>
        <v>B</v>
      </c>
      <c r="S1875" s="335"/>
      <c r="U1875" s="336">
        <f t="shared" si="91"/>
        <v>24885.599999999999</v>
      </c>
    </row>
    <row r="1876" spans="1:21" ht="14.1" customHeight="1">
      <c r="A1876" s="75">
        <v>1876</v>
      </c>
      <c r="B1876" s="72" t="s">
        <v>51</v>
      </c>
      <c r="C1876" s="539" t="s">
        <v>136</v>
      </c>
      <c r="D1876" s="415" t="s">
        <v>2418</v>
      </c>
      <c r="E1876" s="72" t="s">
        <v>633</v>
      </c>
      <c r="F1876" s="300" t="s">
        <v>97</v>
      </c>
      <c r="G1876" s="72" t="s">
        <v>2214</v>
      </c>
      <c r="H1876" s="482" t="s">
        <v>197</v>
      </c>
      <c r="I1876" s="537">
        <v>34.22</v>
      </c>
      <c r="J1876" s="526"/>
      <c r="K1876" s="333">
        <f t="shared" si="92"/>
        <v>200</v>
      </c>
      <c r="L1876" s="534">
        <v>200</v>
      </c>
      <c r="M1876" s="534"/>
      <c r="N1876" s="247" t="e">
        <f>IF(L1876="nio",0,IF(L1876&gt;0,L1876*I1876/P1876,0))*VLOOKUP(B1876,'2-Kosten per locatie'!$A$14:$C$31,3,FALSE)</f>
        <v>#DIV/0!</v>
      </c>
      <c r="O1876" s="247">
        <f>IF(M1876&gt;0,M1876*I1876/Q1876,0)*VLOOKUP(B1876,'2-Kosten per locatie'!$A$14:$C$31,3,FALSE)</f>
        <v>0</v>
      </c>
      <c r="P1876" s="334">
        <f>IF(L1876="nio",0,IF(L1876&gt;0,VLOOKUP(F1876,'3-Productie normen'!A:O,VLOOKUP(L1876,'3-Productie normen'!$B$38:$C$48,2,FALSE),FALSE)))</f>
        <v>0</v>
      </c>
      <c r="Q1876" s="334">
        <f t="shared" ref="Q1876:Q1939" si="93">IF(M1876&gt;0,P1876*$Q$8,0)</f>
        <v>0</v>
      </c>
      <c r="R1876" s="335" t="str">
        <f>VLOOKUP(F1876,'3-Productie normen'!A:P,16,FALSE)</f>
        <v>V</v>
      </c>
      <c r="S1876" s="335"/>
      <c r="U1876" s="336">
        <f t="shared" ref="U1876:U1939" si="94">K1876*I1876</f>
        <v>6844</v>
      </c>
    </row>
    <row r="1877" spans="1:21" ht="14.1" customHeight="1">
      <c r="A1877" s="75">
        <v>1877</v>
      </c>
      <c r="B1877" s="72" t="s">
        <v>51</v>
      </c>
      <c r="C1877" s="539" t="s">
        <v>136</v>
      </c>
      <c r="D1877" s="415" t="s">
        <v>2419</v>
      </c>
      <c r="E1877" s="72" t="s">
        <v>1237</v>
      </c>
      <c r="F1877" s="300" t="s">
        <v>111</v>
      </c>
      <c r="G1877" s="72" t="s">
        <v>1954</v>
      </c>
      <c r="H1877" s="482" t="s">
        <v>197</v>
      </c>
      <c r="I1877" s="537">
        <v>3.1</v>
      </c>
      <c r="J1877" s="526"/>
      <c r="K1877" s="333">
        <f t="shared" si="92"/>
        <v>0</v>
      </c>
      <c r="L1877" s="534" t="s">
        <v>148</v>
      </c>
      <c r="M1877" s="534"/>
      <c r="N1877" s="247">
        <f>IF(L1877="nio",0,IF(L1877&gt;0,L1877*I1877/P1877,0))*VLOOKUP(B1877,'2-Kosten per locatie'!$A$14:$C$31,3,FALSE)</f>
        <v>0</v>
      </c>
      <c r="O1877" s="247">
        <f>IF(M1877&gt;0,M1877*I1877/Q1877,0)*VLOOKUP(B1877,'2-Kosten per locatie'!$A$14:$C$31,3,FALSE)</f>
        <v>0</v>
      </c>
      <c r="P1877" s="334">
        <f>IF(L1877="nio",0,IF(L1877&gt;0,VLOOKUP(F1877,'3-Productie normen'!A:O,VLOOKUP(L1877,'3-Productie normen'!$B$38:$C$48,2,FALSE),FALSE)))</f>
        <v>0</v>
      </c>
      <c r="Q1877" s="334">
        <f t="shared" si="93"/>
        <v>0</v>
      </c>
      <c r="R1877" s="335" t="str">
        <f>VLOOKUP(F1877,'3-Productie normen'!A:P,16,FALSE)</f>
        <v>nvt</v>
      </c>
      <c r="S1877" s="335"/>
      <c r="U1877" s="336">
        <f t="shared" si="94"/>
        <v>0</v>
      </c>
    </row>
    <row r="1878" spans="1:21" ht="14.1" customHeight="1">
      <c r="A1878" s="75">
        <v>1878</v>
      </c>
      <c r="B1878" s="72" t="s">
        <v>51</v>
      </c>
      <c r="C1878" s="539" t="s">
        <v>136</v>
      </c>
      <c r="D1878" s="415" t="s">
        <v>2420</v>
      </c>
      <c r="E1878" s="72" t="s">
        <v>2421</v>
      </c>
      <c r="F1878" s="300" t="s">
        <v>102</v>
      </c>
      <c r="G1878" s="72" t="s">
        <v>2260</v>
      </c>
      <c r="H1878" s="482" t="s">
        <v>197</v>
      </c>
      <c r="I1878" s="537">
        <v>17.239999999999998</v>
      </c>
      <c r="J1878" s="526"/>
      <c r="K1878" s="333">
        <f t="shared" si="92"/>
        <v>40</v>
      </c>
      <c r="L1878" s="534">
        <v>40</v>
      </c>
      <c r="M1878" s="534"/>
      <c r="N1878" s="247" t="e">
        <f>IF(L1878="nio",0,IF(L1878&gt;0,L1878*I1878/P1878,0))*VLOOKUP(B1878,'2-Kosten per locatie'!$A$14:$C$31,3,FALSE)</f>
        <v>#DIV/0!</v>
      </c>
      <c r="O1878" s="247">
        <f>IF(M1878&gt;0,M1878*I1878/Q1878,0)*VLOOKUP(B1878,'2-Kosten per locatie'!$A$14:$C$31,3,FALSE)</f>
        <v>0</v>
      </c>
      <c r="P1878" s="334">
        <f>IF(L1878="nio",0,IF(L1878&gt;0,VLOOKUP(F1878,'3-Productie normen'!A:O,VLOOKUP(L1878,'3-Productie normen'!$B$38:$C$48,2,FALSE),FALSE)))</f>
        <v>0</v>
      </c>
      <c r="Q1878" s="334">
        <f t="shared" si="93"/>
        <v>0</v>
      </c>
      <c r="R1878" s="335" t="str">
        <f>VLOOKUP(F1878,'3-Productie normen'!A:P,16,FALSE)</f>
        <v>V</v>
      </c>
      <c r="S1878" s="335"/>
      <c r="U1878" s="336">
        <f t="shared" si="94"/>
        <v>689.59999999999991</v>
      </c>
    </row>
    <row r="1879" spans="1:21" ht="14.1" customHeight="1">
      <c r="A1879" s="75">
        <v>1879</v>
      </c>
      <c r="B1879" s="72" t="s">
        <v>51</v>
      </c>
      <c r="C1879" s="539" t="s">
        <v>136</v>
      </c>
      <c r="D1879" s="415" t="s">
        <v>2422</v>
      </c>
      <c r="E1879" s="72" t="s">
        <v>1602</v>
      </c>
      <c r="F1879" s="72" t="s">
        <v>100</v>
      </c>
      <c r="G1879" s="72" t="s">
        <v>2260</v>
      </c>
      <c r="H1879" s="482" t="s">
        <v>197</v>
      </c>
      <c r="I1879" s="537">
        <v>88.31</v>
      </c>
      <c r="J1879" s="526"/>
      <c r="K1879" s="333">
        <f t="shared" si="92"/>
        <v>200</v>
      </c>
      <c r="L1879" s="534">
        <v>200</v>
      </c>
      <c r="M1879" s="534"/>
      <c r="N1879" s="247" t="e">
        <f>IF(L1879="nio",0,IF(L1879&gt;0,L1879*I1879/P1879,0))*VLOOKUP(B1879,'2-Kosten per locatie'!$A$14:$C$31,3,FALSE)</f>
        <v>#DIV/0!</v>
      </c>
      <c r="O1879" s="247">
        <f>IF(M1879&gt;0,M1879*I1879/Q1879,0)*VLOOKUP(B1879,'2-Kosten per locatie'!$A$14:$C$31,3,FALSE)</f>
        <v>0</v>
      </c>
      <c r="P1879" s="334">
        <f>IF(L1879="nio",0,IF(L1879&gt;0,VLOOKUP(F1879,'3-Productie normen'!A:O,VLOOKUP(L1879,'3-Productie normen'!$B$38:$C$48,2,FALSE),FALSE)))</f>
        <v>0</v>
      </c>
      <c r="Q1879" s="334">
        <f t="shared" si="93"/>
        <v>0</v>
      </c>
      <c r="R1879" s="335" t="str">
        <f>VLOOKUP(F1879,'3-Productie normen'!A:P,16,FALSE)</f>
        <v>L</v>
      </c>
      <c r="S1879" s="335"/>
      <c r="U1879" s="336">
        <f t="shared" si="94"/>
        <v>17662</v>
      </c>
    </row>
    <row r="1880" spans="1:21" ht="14.1" customHeight="1">
      <c r="A1880" s="75">
        <v>1880</v>
      </c>
      <c r="B1880" s="72" t="s">
        <v>51</v>
      </c>
      <c r="C1880" s="539" t="s">
        <v>136</v>
      </c>
      <c r="D1880" s="415" t="s">
        <v>2423</v>
      </c>
      <c r="E1880" s="72" t="s">
        <v>633</v>
      </c>
      <c r="F1880" s="300" t="s">
        <v>97</v>
      </c>
      <c r="G1880" s="72" t="s">
        <v>2260</v>
      </c>
      <c r="H1880" s="482" t="s">
        <v>197</v>
      </c>
      <c r="I1880" s="537">
        <v>51.89</v>
      </c>
      <c r="J1880" s="526"/>
      <c r="K1880" s="333">
        <f t="shared" si="92"/>
        <v>200</v>
      </c>
      <c r="L1880" s="534">
        <v>200</v>
      </c>
      <c r="M1880" s="534"/>
      <c r="N1880" s="247" t="e">
        <f>IF(L1880="nio",0,IF(L1880&gt;0,L1880*I1880/P1880,0))*VLOOKUP(B1880,'2-Kosten per locatie'!$A$14:$C$31,3,FALSE)</f>
        <v>#DIV/0!</v>
      </c>
      <c r="O1880" s="247">
        <f>IF(M1880&gt;0,M1880*I1880/Q1880,0)*VLOOKUP(B1880,'2-Kosten per locatie'!$A$14:$C$31,3,FALSE)</f>
        <v>0</v>
      </c>
      <c r="P1880" s="334">
        <f>IF(L1880="nio",0,IF(L1880&gt;0,VLOOKUP(F1880,'3-Productie normen'!A:O,VLOOKUP(L1880,'3-Productie normen'!$B$38:$C$48,2,FALSE),FALSE)))</f>
        <v>0</v>
      </c>
      <c r="Q1880" s="334">
        <f t="shared" si="93"/>
        <v>0</v>
      </c>
      <c r="R1880" s="335" t="str">
        <f>VLOOKUP(F1880,'3-Productie normen'!A:P,16,FALSE)</f>
        <v>V</v>
      </c>
      <c r="S1880" s="335"/>
      <c r="U1880" s="336">
        <f t="shared" si="94"/>
        <v>10378</v>
      </c>
    </row>
    <row r="1881" spans="1:21" ht="14.1" customHeight="1">
      <c r="A1881" s="75">
        <v>1881</v>
      </c>
      <c r="B1881" s="72" t="s">
        <v>51</v>
      </c>
      <c r="C1881" s="539" t="s">
        <v>136</v>
      </c>
      <c r="D1881" s="415" t="s">
        <v>2424</v>
      </c>
      <c r="E1881" s="72" t="s">
        <v>2425</v>
      </c>
      <c r="F1881" s="300" t="s">
        <v>97</v>
      </c>
      <c r="G1881" s="72" t="s">
        <v>2214</v>
      </c>
      <c r="H1881" s="482" t="s">
        <v>197</v>
      </c>
      <c r="I1881" s="537">
        <v>61.87</v>
      </c>
      <c r="J1881" s="526"/>
      <c r="K1881" s="333">
        <f t="shared" si="92"/>
        <v>200</v>
      </c>
      <c r="L1881" s="534">
        <v>200</v>
      </c>
      <c r="M1881" s="534"/>
      <c r="N1881" s="247" t="e">
        <f>IF(L1881="nio",0,IF(L1881&gt;0,L1881*I1881/P1881,0))*VLOOKUP(B1881,'2-Kosten per locatie'!$A$14:$C$31,3,FALSE)</f>
        <v>#DIV/0!</v>
      </c>
      <c r="O1881" s="247">
        <f>IF(M1881&gt;0,M1881*I1881/Q1881,0)*VLOOKUP(B1881,'2-Kosten per locatie'!$A$14:$C$31,3,FALSE)</f>
        <v>0</v>
      </c>
      <c r="P1881" s="334">
        <f>IF(L1881="nio",0,IF(L1881&gt;0,VLOOKUP(F1881,'3-Productie normen'!A:O,VLOOKUP(L1881,'3-Productie normen'!$B$38:$C$48,2,FALSE),FALSE)))</f>
        <v>0</v>
      </c>
      <c r="Q1881" s="334">
        <f t="shared" si="93"/>
        <v>0</v>
      </c>
      <c r="R1881" s="335" t="str">
        <f>VLOOKUP(F1881,'3-Productie normen'!A:P,16,FALSE)</f>
        <v>V</v>
      </c>
      <c r="S1881" s="335"/>
      <c r="U1881" s="336">
        <f t="shared" si="94"/>
        <v>12374</v>
      </c>
    </row>
    <row r="1882" spans="1:21" ht="14.1" customHeight="1">
      <c r="A1882" s="75">
        <v>1882</v>
      </c>
      <c r="B1882" s="72" t="s">
        <v>51</v>
      </c>
      <c r="C1882" s="539" t="s">
        <v>136</v>
      </c>
      <c r="D1882" s="415" t="s">
        <v>2424</v>
      </c>
      <c r="E1882" s="72" t="s">
        <v>2425</v>
      </c>
      <c r="F1882" s="300" t="s">
        <v>97</v>
      </c>
      <c r="G1882" s="72" t="s">
        <v>383</v>
      </c>
      <c r="H1882" s="482" t="s">
        <v>383</v>
      </c>
      <c r="I1882" s="537">
        <v>20</v>
      </c>
      <c r="J1882" s="526"/>
      <c r="K1882" s="333">
        <f t="shared" si="92"/>
        <v>200</v>
      </c>
      <c r="L1882" s="534">
        <v>200</v>
      </c>
      <c r="M1882" s="534"/>
      <c r="N1882" s="247" t="e">
        <f>IF(L1882="nio",0,IF(L1882&gt;0,L1882*I1882/P1882,0))*VLOOKUP(B1882,'2-Kosten per locatie'!$A$14:$C$31,3,FALSE)</f>
        <v>#DIV/0!</v>
      </c>
      <c r="O1882" s="247">
        <f>IF(M1882&gt;0,M1882*I1882/Q1882,0)*VLOOKUP(B1882,'2-Kosten per locatie'!$A$14:$C$31,3,FALSE)</f>
        <v>0</v>
      </c>
      <c r="P1882" s="334">
        <f>IF(L1882="nio",0,IF(L1882&gt;0,VLOOKUP(F1882,'3-Productie normen'!A:O,VLOOKUP(L1882,'3-Productie normen'!$B$38:$C$48,2,FALSE),FALSE)))</f>
        <v>0</v>
      </c>
      <c r="Q1882" s="334">
        <f t="shared" si="93"/>
        <v>0</v>
      </c>
      <c r="R1882" s="335" t="str">
        <f>VLOOKUP(F1882,'3-Productie normen'!A:P,16,FALSE)</f>
        <v>V</v>
      </c>
      <c r="S1882" s="335"/>
      <c r="U1882" s="336">
        <f t="shared" si="94"/>
        <v>4000</v>
      </c>
    </row>
    <row r="1883" spans="1:21" ht="14.1" customHeight="1">
      <c r="A1883" s="75">
        <v>1883</v>
      </c>
      <c r="B1883" s="72" t="s">
        <v>51</v>
      </c>
      <c r="C1883" s="539" t="s">
        <v>136</v>
      </c>
      <c r="D1883" s="415" t="s">
        <v>2426</v>
      </c>
      <c r="E1883" s="72" t="s">
        <v>2427</v>
      </c>
      <c r="F1883" s="300" t="s">
        <v>103</v>
      </c>
      <c r="G1883" s="72" t="s">
        <v>2212</v>
      </c>
      <c r="H1883" s="482" t="s">
        <v>139</v>
      </c>
      <c r="I1883" s="537">
        <v>148.83000000000001</v>
      </c>
      <c r="J1883" s="526"/>
      <c r="K1883" s="333">
        <f t="shared" si="92"/>
        <v>200</v>
      </c>
      <c r="L1883" s="534">
        <v>200</v>
      </c>
      <c r="M1883" s="534"/>
      <c r="N1883" s="247" t="e">
        <f>IF(L1883="nio",0,IF(L1883&gt;0,L1883*I1883/P1883,0))*VLOOKUP(B1883,'2-Kosten per locatie'!$A$14:$C$31,3,FALSE)</f>
        <v>#DIV/0!</v>
      </c>
      <c r="O1883" s="247">
        <f>IF(M1883&gt;0,M1883*I1883/Q1883,0)*VLOOKUP(B1883,'2-Kosten per locatie'!$A$14:$C$31,3,FALSE)</f>
        <v>0</v>
      </c>
      <c r="P1883" s="334">
        <f>IF(L1883="nio",0,IF(L1883&gt;0,VLOOKUP(F1883,'3-Productie normen'!A:O,VLOOKUP(L1883,'3-Productie normen'!$B$38:$C$48,2,FALSE),FALSE)))</f>
        <v>0</v>
      </c>
      <c r="Q1883" s="334">
        <f t="shared" si="93"/>
        <v>0</v>
      </c>
      <c r="R1883" s="335" t="str">
        <f>VLOOKUP(F1883,'3-Productie normen'!A:P,16,FALSE)</f>
        <v>L</v>
      </c>
      <c r="S1883" s="335"/>
      <c r="U1883" s="336">
        <f t="shared" si="94"/>
        <v>29766.000000000004</v>
      </c>
    </row>
    <row r="1884" spans="1:21" ht="14.1" customHeight="1">
      <c r="A1884" s="75">
        <v>1884</v>
      </c>
      <c r="B1884" s="72" t="s">
        <v>51</v>
      </c>
      <c r="C1884" s="539" t="s">
        <v>136</v>
      </c>
      <c r="D1884" s="415" t="s">
        <v>2428</v>
      </c>
      <c r="E1884" s="72" t="s">
        <v>2429</v>
      </c>
      <c r="F1884" s="300" t="s">
        <v>102</v>
      </c>
      <c r="G1884" s="72" t="s">
        <v>2430</v>
      </c>
      <c r="H1884" s="482" t="s">
        <v>197</v>
      </c>
      <c r="I1884" s="537">
        <v>17.010000000000002</v>
      </c>
      <c r="J1884" s="526"/>
      <c r="K1884" s="333">
        <f t="shared" si="92"/>
        <v>40</v>
      </c>
      <c r="L1884" s="534">
        <v>40</v>
      </c>
      <c r="M1884" s="534"/>
      <c r="N1884" s="247" t="e">
        <f>IF(L1884="nio",0,IF(L1884&gt;0,L1884*I1884/P1884,0))*VLOOKUP(B1884,'2-Kosten per locatie'!$A$14:$C$31,3,FALSE)</f>
        <v>#DIV/0!</v>
      </c>
      <c r="O1884" s="247">
        <f>IF(M1884&gt;0,M1884*I1884/Q1884,0)*VLOOKUP(B1884,'2-Kosten per locatie'!$A$14:$C$31,3,FALSE)</f>
        <v>0</v>
      </c>
      <c r="P1884" s="334">
        <f>IF(L1884="nio",0,IF(L1884&gt;0,VLOOKUP(F1884,'3-Productie normen'!A:O,VLOOKUP(L1884,'3-Productie normen'!$B$38:$C$48,2,FALSE),FALSE)))</f>
        <v>0</v>
      </c>
      <c r="Q1884" s="334">
        <f t="shared" si="93"/>
        <v>0</v>
      </c>
      <c r="R1884" s="335" t="str">
        <f>VLOOKUP(F1884,'3-Productie normen'!A:P,16,FALSE)</f>
        <v>V</v>
      </c>
      <c r="S1884" s="335"/>
      <c r="U1884" s="336">
        <f t="shared" si="94"/>
        <v>680.40000000000009</v>
      </c>
    </row>
    <row r="1885" spans="1:21" ht="14.1" customHeight="1">
      <c r="A1885" s="75">
        <v>1885</v>
      </c>
      <c r="B1885" s="72" t="s">
        <v>51</v>
      </c>
      <c r="C1885" s="539" t="s">
        <v>136</v>
      </c>
      <c r="D1885" s="415" t="s">
        <v>2431</v>
      </c>
      <c r="E1885" s="72" t="s">
        <v>2432</v>
      </c>
      <c r="F1885" s="300" t="s">
        <v>103</v>
      </c>
      <c r="G1885" s="72" t="s">
        <v>2214</v>
      </c>
      <c r="H1885" s="482" t="s">
        <v>197</v>
      </c>
      <c r="I1885" s="537">
        <v>221.37</v>
      </c>
      <c r="J1885" s="526"/>
      <c r="K1885" s="333">
        <f t="shared" si="92"/>
        <v>200</v>
      </c>
      <c r="L1885" s="534">
        <v>200</v>
      </c>
      <c r="M1885" s="534"/>
      <c r="N1885" s="247" t="e">
        <f>IF(L1885="nio",0,IF(L1885&gt;0,L1885*I1885/P1885,0))*VLOOKUP(B1885,'2-Kosten per locatie'!$A$14:$C$31,3,FALSE)</f>
        <v>#DIV/0!</v>
      </c>
      <c r="O1885" s="247">
        <f>IF(M1885&gt;0,M1885*I1885/Q1885,0)*VLOOKUP(B1885,'2-Kosten per locatie'!$A$14:$C$31,3,FALSE)</f>
        <v>0</v>
      </c>
      <c r="P1885" s="334">
        <f>IF(L1885="nio",0,IF(L1885&gt;0,VLOOKUP(F1885,'3-Productie normen'!A:O,VLOOKUP(L1885,'3-Productie normen'!$B$38:$C$48,2,FALSE),FALSE)))</f>
        <v>0</v>
      </c>
      <c r="Q1885" s="334">
        <f t="shared" si="93"/>
        <v>0</v>
      </c>
      <c r="R1885" s="335" t="str">
        <f>VLOOKUP(F1885,'3-Productie normen'!A:P,16,FALSE)</f>
        <v>L</v>
      </c>
      <c r="S1885" s="335"/>
      <c r="U1885" s="336">
        <f t="shared" si="94"/>
        <v>44274</v>
      </c>
    </row>
    <row r="1886" spans="1:21" ht="14.1" customHeight="1">
      <c r="A1886" s="75">
        <v>1886</v>
      </c>
      <c r="B1886" s="72" t="s">
        <v>51</v>
      </c>
      <c r="C1886" s="539" t="s">
        <v>136</v>
      </c>
      <c r="D1886" s="415" t="s">
        <v>2433</v>
      </c>
      <c r="E1886" s="72" t="s">
        <v>633</v>
      </c>
      <c r="F1886" s="300" t="s">
        <v>97</v>
      </c>
      <c r="G1886" s="72" t="s">
        <v>2214</v>
      </c>
      <c r="H1886" s="482" t="s">
        <v>197</v>
      </c>
      <c r="I1886" s="537">
        <v>50.87</v>
      </c>
      <c r="J1886" s="526"/>
      <c r="K1886" s="333">
        <f t="shared" si="92"/>
        <v>200</v>
      </c>
      <c r="L1886" s="534">
        <v>200</v>
      </c>
      <c r="M1886" s="534"/>
      <c r="N1886" s="247" t="e">
        <f>IF(L1886="nio",0,IF(L1886&gt;0,L1886*I1886/P1886,0))*VLOOKUP(B1886,'2-Kosten per locatie'!$A$14:$C$31,3,FALSE)</f>
        <v>#DIV/0!</v>
      </c>
      <c r="O1886" s="247">
        <f>IF(M1886&gt;0,M1886*I1886/Q1886,0)*VLOOKUP(B1886,'2-Kosten per locatie'!$A$14:$C$31,3,FALSE)</f>
        <v>0</v>
      </c>
      <c r="P1886" s="334">
        <f>IF(L1886="nio",0,IF(L1886&gt;0,VLOOKUP(F1886,'3-Productie normen'!A:O,VLOOKUP(L1886,'3-Productie normen'!$B$38:$C$48,2,FALSE),FALSE)))</f>
        <v>0</v>
      </c>
      <c r="Q1886" s="334">
        <f t="shared" si="93"/>
        <v>0</v>
      </c>
      <c r="R1886" s="335" t="str">
        <f>VLOOKUP(F1886,'3-Productie normen'!A:P,16,FALSE)</f>
        <v>V</v>
      </c>
      <c r="S1886" s="335"/>
      <c r="U1886" s="336">
        <f t="shared" si="94"/>
        <v>10174</v>
      </c>
    </row>
    <row r="1887" spans="1:21" ht="14.1" customHeight="1">
      <c r="A1887" s="75">
        <v>1887</v>
      </c>
      <c r="B1887" s="72" t="s">
        <v>51</v>
      </c>
      <c r="C1887" s="539" t="s">
        <v>136</v>
      </c>
      <c r="D1887" s="415" t="s">
        <v>2434</v>
      </c>
      <c r="E1887" s="72" t="s">
        <v>2435</v>
      </c>
      <c r="F1887" s="300" t="s">
        <v>103</v>
      </c>
      <c r="G1887" s="72" t="s">
        <v>2214</v>
      </c>
      <c r="H1887" s="482" t="s">
        <v>197</v>
      </c>
      <c r="I1887" s="537">
        <v>5.12</v>
      </c>
      <c r="J1887" s="526"/>
      <c r="K1887" s="333">
        <f t="shared" si="92"/>
        <v>200</v>
      </c>
      <c r="L1887" s="534">
        <v>200</v>
      </c>
      <c r="M1887" s="534"/>
      <c r="N1887" s="247" t="e">
        <f>IF(L1887="nio",0,IF(L1887&gt;0,L1887*I1887/P1887,0))*VLOOKUP(B1887,'2-Kosten per locatie'!$A$14:$C$31,3,FALSE)</f>
        <v>#DIV/0!</v>
      </c>
      <c r="O1887" s="247">
        <f>IF(M1887&gt;0,M1887*I1887/Q1887,0)*VLOOKUP(B1887,'2-Kosten per locatie'!$A$14:$C$31,3,FALSE)</f>
        <v>0</v>
      </c>
      <c r="P1887" s="334">
        <f>IF(L1887="nio",0,IF(L1887&gt;0,VLOOKUP(F1887,'3-Productie normen'!A:O,VLOOKUP(L1887,'3-Productie normen'!$B$38:$C$48,2,FALSE),FALSE)))</f>
        <v>0</v>
      </c>
      <c r="Q1887" s="334">
        <f t="shared" si="93"/>
        <v>0</v>
      </c>
      <c r="R1887" s="335" t="str">
        <f>VLOOKUP(F1887,'3-Productie normen'!A:P,16,FALSE)</f>
        <v>L</v>
      </c>
      <c r="S1887" s="335"/>
      <c r="U1887" s="336">
        <f t="shared" si="94"/>
        <v>1024</v>
      </c>
    </row>
    <row r="1888" spans="1:21" ht="14.1" customHeight="1">
      <c r="A1888" s="75">
        <v>1888</v>
      </c>
      <c r="B1888" s="72" t="s">
        <v>51</v>
      </c>
      <c r="C1888" s="539" t="s">
        <v>136</v>
      </c>
      <c r="D1888" s="415" t="s">
        <v>2436</v>
      </c>
      <c r="E1888" s="72" t="s">
        <v>2435</v>
      </c>
      <c r="F1888" s="300" t="s">
        <v>103</v>
      </c>
      <c r="G1888" s="72" t="s">
        <v>2214</v>
      </c>
      <c r="H1888" s="482" t="s">
        <v>197</v>
      </c>
      <c r="I1888" s="537">
        <v>5.07</v>
      </c>
      <c r="J1888" s="526"/>
      <c r="K1888" s="333">
        <f t="shared" si="92"/>
        <v>200</v>
      </c>
      <c r="L1888" s="534">
        <v>200</v>
      </c>
      <c r="M1888" s="534"/>
      <c r="N1888" s="247" t="e">
        <f>IF(L1888="nio",0,IF(L1888&gt;0,L1888*I1888/P1888,0))*VLOOKUP(B1888,'2-Kosten per locatie'!$A$14:$C$31,3,FALSE)</f>
        <v>#DIV/0!</v>
      </c>
      <c r="O1888" s="247">
        <f>IF(M1888&gt;0,M1888*I1888/Q1888,0)*VLOOKUP(B1888,'2-Kosten per locatie'!$A$14:$C$31,3,FALSE)</f>
        <v>0</v>
      </c>
      <c r="P1888" s="334">
        <f>IF(L1888="nio",0,IF(L1888&gt;0,VLOOKUP(F1888,'3-Productie normen'!A:O,VLOOKUP(L1888,'3-Productie normen'!$B$38:$C$48,2,FALSE),FALSE)))</f>
        <v>0</v>
      </c>
      <c r="Q1888" s="334">
        <f t="shared" si="93"/>
        <v>0</v>
      </c>
      <c r="R1888" s="335" t="str">
        <f>VLOOKUP(F1888,'3-Productie normen'!A:P,16,FALSE)</f>
        <v>L</v>
      </c>
      <c r="S1888" s="335"/>
      <c r="U1888" s="336">
        <f t="shared" si="94"/>
        <v>1014</v>
      </c>
    </row>
    <row r="1889" spans="1:21" ht="14.1" customHeight="1">
      <c r="A1889" s="75">
        <v>1889</v>
      </c>
      <c r="B1889" s="72" t="s">
        <v>51</v>
      </c>
      <c r="C1889" s="539" t="s">
        <v>136</v>
      </c>
      <c r="D1889" s="415" t="s">
        <v>2437</v>
      </c>
      <c r="E1889" s="72" t="s">
        <v>2438</v>
      </c>
      <c r="F1889" s="72" t="s">
        <v>100</v>
      </c>
      <c r="G1889" s="72" t="s">
        <v>2212</v>
      </c>
      <c r="H1889" s="482" t="s">
        <v>139</v>
      </c>
      <c r="I1889" s="537">
        <v>113.94</v>
      </c>
      <c r="J1889" s="526"/>
      <c r="K1889" s="333">
        <f t="shared" si="92"/>
        <v>200</v>
      </c>
      <c r="L1889" s="534">
        <v>200</v>
      </c>
      <c r="M1889" s="534"/>
      <c r="N1889" s="247" t="e">
        <f>IF(L1889="nio",0,IF(L1889&gt;0,L1889*I1889/P1889,0))*VLOOKUP(B1889,'2-Kosten per locatie'!$A$14:$C$31,3,FALSE)</f>
        <v>#DIV/0!</v>
      </c>
      <c r="O1889" s="247">
        <f>IF(M1889&gt;0,M1889*I1889/Q1889,0)*VLOOKUP(B1889,'2-Kosten per locatie'!$A$14:$C$31,3,FALSE)</f>
        <v>0</v>
      </c>
      <c r="P1889" s="334">
        <f>IF(L1889="nio",0,IF(L1889&gt;0,VLOOKUP(F1889,'3-Productie normen'!A:O,VLOOKUP(L1889,'3-Productie normen'!$B$38:$C$48,2,FALSE),FALSE)))</f>
        <v>0</v>
      </c>
      <c r="Q1889" s="334">
        <f t="shared" si="93"/>
        <v>0</v>
      </c>
      <c r="R1889" s="335" t="str">
        <f>VLOOKUP(F1889,'3-Productie normen'!A:P,16,FALSE)</f>
        <v>L</v>
      </c>
      <c r="S1889" s="335"/>
      <c r="U1889" s="336">
        <f t="shared" si="94"/>
        <v>22788</v>
      </c>
    </row>
    <row r="1890" spans="1:21" ht="14.1" customHeight="1">
      <c r="A1890" s="75">
        <v>1890</v>
      </c>
      <c r="B1890" s="72" t="s">
        <v>51</v>
      </c>
      <c r="C1890" s="539" t="s">
        <v>136</v>
      </c>
      <c r="D1890" s="415" t="s">
        <v>2439</v>
      </c>
      <c r="E1890" s="72" t="s">
        <v>633</v>
      </c>
      <c r="F1890" s="300" t="s">
        <v>97</v>
      </c>
      <c r="G1890" s="72" t="s">
        <v>2214</v>
      </c>
      <c r="H1890" s="482" t="s">
        <v>197</v>
      </c>
      <c r="I1890" s="537">
        <v>90.2</v>
      </c>
      <c r="J1890" s="526"/>
      <c r="K1890" s="333">
        <f t="shared" si="92"/>
        <v>200</v>
      </c>
      <c r="L1890" s="534">
        <v>200</v>
      </c>
      <c r="M1890" s="534"/>
      <c r="N1890" s="247" t="e">
        <f>IF(L1890="nio",0,IF(L1890&gt;0,L1890*I1890/P1890,0))*VLOOKUP(B1890,'2-Kosten per locatie'!$A$14:$C$31,3,FALSE)</f>
        <v>#DIV/0!</v>
      </c>
      <c r="O1890" s="247">
        <f>IF(M1890&gt;0,M1890*I1890/Q1890,0)*VLOOKUP(B1890,'2-Kosten per locatie'!$A$14:$C$31,3,FALSE)</f>
        <v>0</v>
      </c>
      <c r="P1890" s="334">
        <f>IF(L1890="nio",0,IF(L1890&gt;0,VLOOKUP(F1890,'3-Productie normen'!A:O,VLOOKUP(L1890,'3-Productie normen'!$B$38:$C$48,2,FALSE),FALSE)))</f>
        <v>0</v>
      </c>
      <c r="Q1890" s="334">
        <f t="shared" si="93"/>
        <v>0</v>
      </c>
      <c r="R1890" s="335" t="str">
        <f>VLOOKUP(F1890,'3-Productie normen'!A:P,16,FALSE)</f>
        <v>V</v>
      </c>
      <c r="S1890" s="335"/>
      <c r="U1890" s="336">
        <f t="shared" si="94"/>
        <v>18040</v>
      </c>
    </row>
    <row r="1891" spans="1:21" ht="14.1" customHeight="1">
      <c r="A1891" s="75">
        <v>1891</v>
      </c>
      <c r="B1891" s="72" t="s">
        <v>51</v>
      </c>
      <c r="C1891" s="539" t="s">
        <v>136</v>
      </c>
      <c r="D1891" s="415" t="s">
        <v>2440</v>
      </c>
      <c r="E1891" s="72" t="s">
        <v>523</v>
      </c>
      <c r="F1891" s="300" t="s">
        <v>108</v>
      </c>
      <c r="G1891" s="72" t="s">
        <v>1370</v>
      </c>
      <c r="H1891" s="482" t="s">
        <v>238</v>
      </c>
      <c r="I1891" s="537">
        <v>15.1</v>
      </c>
      <c r="J1891" s="526"/>
      <c r="K1891" s="333">
        <f t="shared" si="92"/>
        <v>200</v>
      </c>
      <c r="L1891" s="534">
        <v>200</v>
      </c>
      <c r="M1891" s="534"/>
      <c r="N1891" s="247" t="e">
        <f>IF(L1891="nio",0,IF(L1891&gt;0,L1891*I1891/P1891,0))*VLOOKUP(B1891,'2-Kosten per locatie'!$A$14:$C$31,3,FALSE)</f>
        <v>#DIV/0!</v>
      </c>
      <c r="O1891" s="247">
        <f>IF(M1891&gt;0,M1891*I1891/Q1891,0)*VLOOKUP(B1891,'2-Kosten per locatie'!$A$14:$C$31,3,FALSE)</f>
        <v>0</v>
      </c>
      <c r="P1891" s="334">
        <f>IF(L1891="nio",0,IF(L1891&gt;0,VLOOKUP(F1891,'3-Productie normen'!A:O,VLOOKUP(L1891,'3-Productie normen'!$B$38:$C$48,2,FALSE),FALSE)))</f>
        <v>0</v>
      </c>
      <c r="Q1891" s="334">
        <f t="shared" si="93"/>
        <v>0</v>
      </c>
      <c r="R1891" s="335" t="str">
        <f>VLOOKUP(F1891,'3-Productie normen'!A:P,16,FALSE)</f>
        <v>V</v>
      </c>
      <c r="S1891" s="335"/>
      <c r="U1891" s="336">
        <f t="shared" si="94"/>
        <v>3020</v>
      </c>
    </row>
    <row r="1892" spans="1:21" ht="14.1" customHeight="1">
      <c r="A1892" s="75">
        <v>1892</v>
      </c>
      <c r="B1892" s="72" t="s">
        <v>51</v>
      </c>
      <c r="C1892" s="539" t="s">
        <v>136</v>
      </c>
      <c r="D1892" s="415" t="s">
        <v>2441</v>
      </c>
      <c r="E1892" s="72" t="s">
        <v>2442</v>
      </c>
      <c r="F1892" s="300" t="s">
        <v>103</v>
      </c>
      <c r="G1892" s="72" t="s">
        <v>2212</v>
      </c>
      <c r="H1892" s="482" t="s">
        <v>139</v>
      </c>
      <c r="I1892" s="537">
        <v>219.01</v>
      </c>
      <c r="J1892" s="526"/>
      <c r="K1892" s="333">
        <f t="shared" si="92"/>
        <v>200</v>
      </c>
      <c r="L1892" s="534">
        <v>200</v>
      </c>
      <c r="M1892" s="534"/>
      <c r="N1892" s="247" t="e">
        <f>IF(L1892="nio",0,IF(L1892&gt;0,L1892*I1892/P1892,0))*VLOOKUP(B1892,'2-Kosten per locatie'!$A$14:$C$31,3,FALSE)</f>
        <v>#DIV/0!</v>
      </c>
      <c r="O1892" s="247">
        <f>IF(M1892&gt;0,M1892*I1892/Q1892,0)*VLOOKUP(B1892,'2-Kosten per locatie'!$A$14:$C$31,3,FALSE)</f>
        <v>0</v>
      </c>
      <c r="P1892" s="334">
        <f>IF(L1892="nio",0,IF(L1892&gt;0,VLOOKUP(F1892,'3-Productie normen'!A:O,VLOOKUP(L1892,'3-Productie normen'!$B$38:$C$48,2,FALSE),FALSE)))</f>
        <v>0</v>
      </c>
      <c r="Q1892" s="334">
        <f t="shared" si="93"/>
        <v>0</v>
      </c>
      <c r="R1892" s="335" t="str">
        <f>VLOOKUP(F1892,'3-Productie normen'!A:P,16,FALSE)</f>
        <v>L</v>
      </c>
      <c r="S1892" s="335"/>
      <c r="U1892" s="336">
        <f t="shared" si="94"/>
        <v>43802</v>
      </c>
    </row>
    <row r="1893" spans="1:21" ht="14.1" customHeight="1">
      <c r="A1893" s="75">
        <v>1893</v>
      </c>
      <c r="B1893" s="72" t="s">
        <v>51</v>
      </c>
      <c r="C1893" s="539" t="s">
        <v>136</v>
      </c>
      <c r="D1893" s="415" t="s">
        <v>2443</v>
      </c>
      <c r="E1893" s="72" t="s">
        <v>1237</v>
      </c>
      <c r="F1893" s="300" t="s">
        <v>111</v>
      </c>
      <c r="G1893" s="72" t="s">
        <v>2444</v>
      </c>
      <c r="H1893" s="482" t="s">
        <v>197</v>
      </c>
      <c r="I1893" s="537">
        <v>2.65</v>
      </c>
      <c r="J1893" s="526"/>
      <c r="K1893" s="333">
        <f t="shared" si="92"/>
        <v>0</v>
      </c>
      <c r="L1893" s="534" t="s">
        <v>148</v>
      </c>
      <c r="M1893" s="534"/>
      <c r="N1893" s="247">
        <f>IF(L1893="nio",0,IF(L1893&gt;0,L1893*I1893/P1893,0))*VLOOKUP(B1893,'2-Kosten per locatie'!$A$14:$C$31,3,FALSE)</f>
        <v>0</v>
      </c>
      <c r="O1893" s="247">
        <f>IF(M1893&gt;0,M1893*I1893/Q1893,0)*VLOOKUP(B1893,'2-Kosten per locatie'!$A$14:$C$31,3,FALSE)</f>
        <v>0</v>
      </c>
      <c r="P1893" s="334">
        <f>IF(L1893="nio",0,IF(L1893&gt;0,VLOOKUP(F1893,'3-Productie normen'!A:O,VLOOKUP(L1893,'3-Productie normen'!$B$38:$C$48,2,FALSE),FALSE)))</f>
        <v>0</v>
      </c>
      <c r="Q1893" s="334">
        <f t="shared" si="93"/>
        <v>0</v>
      </c>
      <c r="R1893" s="335" t="str">
        <f>VLOOKUP(F1893,'3-Productie normen'!A:P,16,FALSE)</f>
        <v>nvt</v>
      </c>
      <c r="S1893" s="335"/>
      <c r="U1893" s="336">
        <f t="shared" si="94"/>
        <v>0</v>
      </c>
    </row>
    <row r="1894" spans="1:21" ht="14.1" customHeight="1">
      <c r="A1894" s="75">
        <v>1894</v>
      </c>
      <c r="B1894" s="72" t="s">
        <v>51</v>
      </c>
      <c r="C1894" s="539" t="s">
        <v>136</v>
      </c>
      <c r="D1894" s="415" t="s">
        <v>2445</v>
      </c>
      <c r="E1894" s="72" t="s">
        <v>1967</v>
      </c>
      <c r="F1894" s="300" t="s">
        <v>106</v>
      </c>
      <c r="G1894" s="72" t="s">
        <v>2232</v>
      </c>
      <c r="H1894" s="482" t="s">
        <v>188</v>
      </c>
      <c r="I1894" s="537">
        <v>2.4900000000000002</v>
      </c>
      <c r="J1894" s="526"/>
      <c r="K1894" s="333">
        <f t="shared" si="92"/>
        <v>400</v>
      </c>
      <c r="L1894" s="534">
        <v>200</v>
      </c>
      <c r="M1894" s="534">
        <v>200</v>
      </c>
      <c r="N1894" s="247" t="e">
        <f>IF(L1894="nio",0,IF(L1894&gt;0,L1894*I1894/P1894,0))*VLOOKUP(B1894,'2-Kosten per locatie'!$A$14:$C$31,3,FALSE)</f>
        <v>#DIV/0!</v>
      </c>
      <c r="O1894" s="247" t="e">
        <f>IF(M1894&gt;0,M1894*I1894/Q1894,0)*VLOOKUP(B1894,'2-Kosten per locatie'!$A$14:$C$31,3,FALSE)</f>
        <v>#DIV/0!</v>
      </c>
      <c r="P1894" s="334">
        <f>IF(L1894="nio",0,IF(L1894&gt;0,VLOOKUP(F1894,'3-Productie normen'!A:O,VLOOKUP(L1894,'3-Productie normen'!$B$38:$C$48,2,FALSE),FALSE)))</f>
        <v>0</v>
      </c>
      <c r="Q1894" s="334">
        <f t="shared" si="93"/>
        <v>0</v>
      </c>
      <c r="R1894" s="335" t="str">
        <f>VLOOKUP(F1894,'3-Productie normen'!A:P,16,FALSE)</f>
        <v>S</v>
      </c>
      <c r="S1894" s="335"/>
      <c r="U1894" s="336">
        <f t="shared" si="94"/>
        <v>996.00000000000011</v>
      </c>
    </row>
    <row r="1895" spans="1:21" ht="14.1" customHeight="1">
      <c r="A1895" s="75">
        <v>1895</v>
      </c>
      <c r="B1895" s="72" t="s">
        <v>51</v>
      </c>
      <c r="C1895" s="539" t="s">
        <v>136</v>
      </c>
      <c r="D1895" s="415" t="s">
        <v>2446</v>
      </c>
      <c r="E1895" s="72" t="s">
        <v>857</v>
      </c>
      <c r="F1895" s="300" t="s">
        <v>106</v>
      </c>
      <c r="G1895" s="72" t="s">
        <v>2214</v>
      </c>
      <c r="H1895" s="482" t="s">
        <v>188</v>
      </c>
      <c r="I1895" s="537">
        <v>1.7</v>
      </c>
      <c r="J1895" s="526"/>
      <c r="K1895" s="333">
        <f t="shared" si="92"/>
        <v>400</v>
      </c>
      <c r="L1895" s="534">
        <v>200</v>
      </c>
      <c r="M1895" s="534">
        <v>200</v>
      </c>
      <c r="N1895" s="247" t="e">
        <f>IF(L1895="nio",0,IF(L1895&gt;0,L1895*I1895/P1895,0))*VLOOKUP(B1895,'2-Kosten per locatie'!$A$14:$C$31,3,FALSE)</f>
        <v>#DIV/0!</v>
      </c>
      <c r="O1895" s="247" t="e">
        <f>IF(M1895&gt;0,M1895*I1895/Q1895,0)*VLOOKUP(B1895,'2-Kosten per locatie'!$A$14:$C$31,3,FALSE)</f>
        <v>#DIV/0!</v>
      </c>
      <c r="P1895" s="334">
        <f>IF(L1895="nio",0,IF(L1895&gt;0,VLOOKUP(F1895,'3-Productie normen'!A:O,VLOOKUP(L1895,'3-Productie normen'!$B$38:$C$48,2,FALSE),FALSE)))</f>
        <v>0</v>
      </c>
      <c r="Q1895" s="334">
        <f t="shared" si="93"/>
        <v>0</v>
      </c>
      <c r="R1895" s="335" t="str">
        <f>VLOOKUP(F1895,'3-Productie normen'!A:P,16,FALSE)</f>
        <v>S</v>
      </c>
      <c r="S1895" s="335"/>
      <c r="U1895" s="336">
        <f t="shared" si="94"/>
        <v>680</v>
      </c>
    </row>
    <row r="1896" spans="1:21" ht="14.1" customHeight="1">
      <c r="A1896" s="75">
        <v>1896</v>
      </c>
      <c r="B1896" s="72" t="s">
        <v>51</v>
      </c>
      <c r="C1896" s="539" t="s">
        <v>136</v>
      </c>
      <c r="D1896" s="415" t="s">
        <v>2447</v>
      </c>
      <c r="E1896" s="72" t="s">
        <v>2429</v>
      </c>
      <c r="F1896" s="300" t="s">
        <v>102</v>
      </c>
      <c r="G1896" s="72" t="s">
        <v>2212</v>
      </c>
      <c r="H1896" s="482" t="s">
        <v>139</v>
      </c>
      <c r="I1896" s="537">
        <v>8.2899999999999991</v>
      </c>
      <c r="J1896" s="526"/>
      <c r="K1896" s="333">
        <f t="shared" si="92"/>
        <v>40</v>
      </c>
      <c r="L1896" s="534">
        <v>40</v>
      </c>
      <c r="M1896" s="534"/>
      <c r="N1896" s="247" t="e">
        <f>IF(L1896="nio",0,IF(L1896&gt;0,L1896*I1896/P1896,0))*VLOOKUP(B1896,'2-Kosten per locatie'!$A$14:$C$31,3,FALSE)</f>
        <v>#DIV/0!</v>
      </c>
      <c r="O1896" s="247">
        <f>IF(M1896&gt;0,M1896*I1896/Q1896,0)*VLOOKUP(B1896,'2-Kosten per locatie'!$A$14:$C$31,3,FALSE)</f>
        <v>0</v>
      </c>
      <c r="P1896" s="334">
        <f>IF(L1896="nio",0,IF(L1896&gt;0,VLOOKUP(F1896,'3-Productie normen'!A:O,VLOOKUP(L1896,'3-Productie normen'!$B$38:$C$48,2,FALSE),FALSE)))</f>
        <v>0</v>
      </c>
      <c r="Q1896" s="334">
        <f t="shared" si="93"/>
        <v>0</v>
      </c>
      <c r="R1896" s="335" t="str">
        <f>VLOOKUP(F1896,'3-Productie normen'!A:P,16,FALSE)</f>
        <v>V</v>
      </c>
      <c r="S1896" s="335"/>
      <c r="U1896" s="336">
        <f t="shared" si="94"/>
        <v>331.59999999999997</v>
      </c>
    </row>
    <row r="1897" spans="1:21" ht="14.1" customHeight="1">
      <c r="A1897" s="75">
        <v>1897</v>
      </c>
      <c r="B1897" s="72" t="s">
        <v>51</v>
      </c>
      <c r="C1897" s="539" t="s">
        <v>136</v>
      </c>
      <c r="D1897" s="415" t="s">
        <v>2448</v>
      </c>
      <c r="E1897" s="72" t="s">
        <v>590</v>
      </c>
      <c r="F1897" s="300" t="s">
        <v>99</v>
      </c>
      <c r="G1897" s="72" t="s">
        <v>2212</v>
      </c>
      <c r="H1897" s="482" t="s">
        <v>139</v>
      </c>
      <c r="I1897" s="537">
        <v>5.65</v>
      </c>
      <c r="J1897" s="526"/>
      <c r="K1897" s="333">
        <f t="shared" si="92"/>
        <v>200</v>
      </c>
      <c r="L1897" s="534">
        <v>200</v>
      </c>
      <c r="M1897" s="534"/>
      <c r="N1897" s="247" t="e">
        <f>IF(L1897="nio",0,IF(L1897&gt;0,L1897*I1897/P1897,0))*VLOOKUP(B1897,'2-Kosten per locatie'!$A$14:$C$31,3,FALSE)</f>
        <v>#DIV/0!</v>
      </c>
      <c r="O1897" s="247">
        <f>IF(M1897&gt;0,M1897*I1897/Q1897,0)*VLOOKUP(B1897,'2-Kosten per locatie'!$A$14:$C$31,3,FALSE)</f>
        <v>0</v>
      </c>
      <c r="P1897" s="334">
        <f>IF(L1897="nio",0,IF(L1897&gt;0,VLOOKUP(F1897,'3-Productie normen'!A:O,VLOOKUP(L1897,'3-Productie normen'!$B$38:$C$48,2,FALSE),FALSE)))</f>
        <v>0</v>
      </c>
      <c r="Q1897" s="334">
        <f t="shared" si="93"/>
        <v>0</v>
      </c>
      <c r="R1897" s="335" t="str">
        <f>VLOOKUP(F1897,'3-Productie normen'!A:P,16,FALSE)</f>
        <v>S</v>
      </c>
      <c r="S1897" s="335"/>
      <c r="U1897" s="336">
        <f t="shared" si="94"/>
        <v>1130</v>
      </c>
    </row>
    <row r="1898" spans="1:21" ht="14.1" customHeight="1">
      <c r="A1898" s="75">
        <v>1898</v>
      </c>
      <c r="B1898" s="72" t="s">
        <v>51</v>
      </c>
      <c r="C1898" s="539" t="s">
        <v>136</v>
      </c>
      <c r="D1898" s="415" t="s">
        <v>2449</v>
      </c>
      <c r="E1898" s="72" t="s">
        <v>2450</v>
      </c>
      <c r="F1898" s="300" t="s">
        <v>111</v>
      </c>
      <c r="G1898" s="72" t="s">
        <v>2340</v>
      </c>
      <c r="H1898" s="482" t="s">
        <v>383</v>
      </c>
      <c r="I1898" s="537">
        <v>4.2</v>
      </c>
      <c r="J1898" s="526"/>
      <c r="K1898" s="333">
        <f t="shared" si="92"/>
        <v>0</v>
      </c>
      <c r="L1898" s="534" t="s">
        <v>148</v>
      </c>
      <c r="M1898" s="534"/>
      <c r="N1898" s="247">
        <f>IF(L1898="nio",0,IF(L1898&gt;0,L1898*I1898/P1898,0))*VLOOKUP(B1898,'2-Kosten per locatie'!$A$14:$C$31,3,FALSE)</f>
        <v>0</v>
      </c>
      <c r="O1898" s="247">
        <f>IF(M1898&gt;0,M1898*I1898/Q1898,0)*VLOOKUP(B1898,'2-Kosten per locatie'!$A$14:$C$31,3,FALSE)</f>
        <v>0</v>
      </c>
      <c r="P1898" s="334">
        <f>IF(L1898="nio",0,IF(L1898&gt;0,VLOOKUP(F1898,'3-Productie normen'!A:O,VLOOKUP(L1898,'3-Productie normen'!$B$38:$C$48,2,FALSE),FALSE)))</f>
        <v>0</v>
      </c>
      <c r="Q1898" s="334">
        <f t="shared" si="93"/>
        <v>0</v>
      </c>
      <c r="R1898" s="335" t="str">
        <f>VLOOKUP(F1898,'3-Productie normen'!A:P,16,FALSE)</f>
        <v>nvt</v>
      </c>
      <c r="S1898" s="335"/>
      <c r="U1898" s="336">
        <f t="shared" si="94"/>
        <v>0</v>
      </c>
    </row>
    <row r="1899" spans="1:21" ht="14.1" customHeight="1">
      <c r="A1899" s="75">
        <v>1899</v>
      </c>
      <c r="B1899" s="72" t="s">
        <v>51</v>
      </c>
      <c r="C1899" s="539" t="s">
        <v>267</v>
      </c>
      <c r="D1899" s="415" t="s">
        <v>2451</v>
      </c>
      <c r="E1899" s="72" t="s">
        <v>2452</v>
      </c>
      <c r="F1899" s="300" t="s">
        <v>105</v>
      </c>
      <c r="G1899" s="72" t="s">
        <v>2212</v>
      </c>
      <c r="H1899" s="482" t="s">
        <v>139</v>
      </c>
      <c r="I1899" s="537">
        <v>286.2</v>
      </c>
      <c r="J1899" s="526"/>
      <c r="K1899" s="333">
        <f t="shared" si="92"/>
        <v>200</v>
      </c>
      <c r="L1899" s="534">
        <v>200</v>
      </c>
      <c r="M1899" s="534"/>
      <c r="N1899" s="247" t="e">
        <f>IF(L1899="nio",0,IF(L1899&gt;0,L1899*I1899/P1899,0))*VLOOKUP(B1899,'2-Kosten per locatie'!$A$14:$C$31,3,FALSE)</f>
        <v>#DIV/0!</v>
      </c>
      <c r="O1899" s="247">
        <f>IF(M1899&gt;0,M1899*I1899/Q1899,0)*VLOOKUP(B1899,'2-Kosten per locatie'!$A$14:$C$31,3,FALSE)</f>
        <v>0</v>
      </c>
      <c r="P1899" s="334">
        <f>IF(L1899="nio",0,IF(L1899&gt;0,VLOOKUP(F1899,'3-Productie normen'!A:O,VLOOKUP(L1899,'3-Productie normen'!$B$38:$C$48,2,FALSE),FALSE)))</f>
        <v>0</v>
      </c>
      <c r="Q1899" s="334">
        <f t="shared" si="93"/>
        <v>0</v>
      </c>
      <c r="R1899" s="335" t="str">
        <f>VLOOKUP(F1899,'3-Productie normen'!A:P,16,FALSE)</f>
        <v>V</v>
      </c>
      <c r="S1899" s="335"/>
      <c r="U1899" s="336">
        <f t="shared" si="94"/>
        <v>57240</v>
      </c>
    </row>
    <row r="1900" spans="1:21" ht="14.1" customHeight="1">
      <c r="A1900" s="75">
        <v>1900</v>
      </c>
      <c r="B1900" s="72" t="s">
        <v>51</v>
      </c>
      <c r="C1900" s="539" t="s">
        <v>267</v>
      </c>
      <c r="D1900" s="415" t="s">
        <v>2453</v>
      </c>
      <c r="E1900" s="72" t="s">
        <v>2083</v>
      </c>
      <c r="F1900" s="300" t="s">
        <v>111</v>
      </c>
      <c r="G1900" s="72" t="s">
        <v>1370</v>
      </c>
      <c r="H1900" s="482" t="s">
        <v>238</v>
      </c>
      <c r="I1900" s="537">
        <v>10.15</v>
      </c>
      <c r="J1900" s="526"/>
      <c r="K1900" s="333">
        <f t="shared" si="92"/>
        <v>0</v>
      </c>
      <c r="L1900" s="534" t="s">
        <v>148</v>
      </c>
      <c r="M1900" s="534"/>
      <c r="N1900" s="247">
        <f>IF(L1900="nio",0,IF(L1900&gt;0,L1900*I1900/P1900,0))*VLOOKUP(B1900,'2-Kosten per locatie'!$A$14:$C$31,3,FALSE)</f>
        <v>0</v>
      </c>
      <c r="O1900" s="247">
        <f>IF(M1900&gt;0,M1900*I1900/Q1900,0)*VLOOKUP(B1900,'2-Kosten per locatie'!$A$14:$C$31,3,FALSE)</f>
        <v>0</v>
      </c>
      <c r="P1900" s="334">
        <f>IF(L1900="nio",0,IF(L1900&gt;0,VLOOKUP(F1900,'3-Productie normen'!A:O,VLOOKUP(L1900,'3-Productie normen'!$B$38:$C$48,2,FALSE),FALSE)))</f>
        <v>0</v>
      </c>
      <c r="Q1900" s="334">
        <f t="shared" si="93"/>
        <v>0</v>
      </c>
      <c r="R1900" s="335" t="str">
        <f>VLOOKUP(F1900,'3-Productie normen'!A:P,16,FALSE)</f>
        <v>nvt</v>
      </c>
      <c r="S1900" s="335"/>
      <c r="U1900" s="336">
        <f t="shared" si="94"/>
        <v>0</v>
      </c>
    </row>
    <row r="1901" spans="1:21" ht="14.1" customHeight="1">
      <c r="A1901" s="75">
        <v>1901</v>
      </c>
      <c r="B1901" s="72" t="s">
        <v>51</v>
      </c>
      <c r="C1901" s="539" t="s">
        <v>267</v>
      </c>
      <c r="D1901" s="415" t="s">
        <v>2454</v>
      </c>
      <c r="E1901" s="72" t="s">
        <v>1991</v>
      </c>
      <c r="F1901" s="300" t="s">
        <v>111</v>
      </c>
      <c r="G1901" s="72" t="s">
        <v>112</v>
      </c>
      <c r="H1901" s="482" t="s">
        <v>197</v>
      </c>
      <c r="I1901" s="537">
        <v>5.69</v>
      </c>
      <c r="J1901" s="526"/>
      <c r="K1901" s="333">
        <f t="shared" si="92"/>
        <v>0</v>
      </c>
      <c r="L1901" s="534" t="s">
        <v>148</v>
      </c>
      <c r="M1901" s="534"/>
      <c r="N1901" s="247">
        <f>IF(L1901="nio",0,IF(L1901&gt;0,L1901*I1901/P1901,0))*VLOOKUP(B1901,'2-Kosten per locatie'!$A$14:$C$31,3,FALSE)</f>
        <v>0</v>
      </c>
      <c r="O1901" s="247">
        <f>IF(M1901&gt;0,M1901*I1901/Q1901,0)*VLOOKUP(B1901,'2-Kosten per locatie'!$A$14:$C$31,3,FALSE)</f>
        <v>0</v>
      </c>
      <c r="P1901" s="334">
        <f>IF(L1901="nio",0,IF(L1901&gt;0,VLOOKUP(F1901,'3-Productie normen'!A:O,VLOOKUP(L1901,'3-Productie normen'!$B$38:$C$48,2,FALSE),FALSE)))</f>
        <v>0</v>
      </c>
      <c r="Q1901" s="334">
        <f t="shared" si="93"/>
        <v>0</v>
      </c>
      <c r="R1901" s="335" t="str">
        <f>VLOOKUP(F1901,'3-Productie normen'!A:P,16,FALSE)</f>
        <v>nvt</v>
      </c>
      <c r="S1901" s="335"/>
      <c r="U1901" s="336">
        <f t="shared" si="94"/>
        <v>0</v>
      </c>
    </row>
    <row r="1902" spans="1:21" ht="14.1" customHeight="1">
      <c r="A1902" s="75">
        <v>1902</v>
      </c>
      <c r="B1902" s="72" t="s">
        <v>51</v>
      </c>
      <c r="C1902" s="539" t="s">
        <v>267</v>
      </c>
      <c r="D1902" s="415" t="s">
        <v>2455</v>
      </c>
      <c r="E1902" s="72" t="s">
        <v>1991</v>
      </c>
      <c r="F1902" s="300" t="s">
        <v>111</v>
      </c>
      <c r="G1902" s="72" t="s">
        <v>112</v>
      </c>
      <c r="H1902" s="482" t="s">
        <v>197</v>
      </c>
      <c r="I1902" s="537">
        <v>80.88</v>
      </c>
      <c r="J1902" s="526"/>
      <c r="K1902" s="333">
        <f t="shared" si="92"/>
        <v>0</v>
      </c>
      <c r="L1902" s="534" t="s">
        <v>148</v>
      </c>
      <c r="M1902" s="534"/>
      <c r="N1902" s="247">
        <f>IF(L1902="nio",0,IF(L1902&gt;0,L1902*I1902/P1902,0))*VLOOKUP(B1902,'2-Kosten per locatie'!$A$14:$C$31,3,FALSE)</f>
        <v>0</v>
      </c>
      <c r="O1902" s="247">
        <f>IF(M1902&gt;0,M1902*I1902/Q1902,0)*VLOOKUP(B1902,'2-Kosten per locatie'!$A$14:$C$31,3,FALSE)</f>
        <v>0</v>
      </c>
      <c r="P1902" s="334">
        <f>IF(L1902="nio",0,IF(L1902&gt;0,VLOOKUP(F1902,'3-Productie normen'!A:O,VLOOKUP(L1902,'3-Productie normen'!$B$38:$C$48,2,FALSE),FALSE)))</f>
        <v>0</v>
      </c>
      <c r="Q1902" s="334">
        <f t="shared" si="93"/>
        <v>0</v>
      </c>
      <c r="R1902" s="335" t="str">
        <f>VLOOKUP(F1902,'3-Productie normen'!A:P,16,FALSE)</f>
        <v>nvt</v>
      </c>
      <c r="S1902" s="335"/>
      <c r="U1902" s="336">
        <f t="shared" si="94"/>
        <v>0</v>
      </c>
    </row>
    <row r="1903" spans="1:21" ht="14.1" customHeight="1">
      <c r="A1903" s="75">
        <v>1903</v>
      </c>
      <c r="B1903" s="72" t="s">
        <v>51</v>
      </c>
      <c r="C1903" s="539" t="s">
        <v>267</v>
      </c>
      <c r="D1903" s="415" t="s">
        <v>2456</v>
      </c>
      <c r="E1903" s="72" t="s">
        <v>2457</v>
      </c>
      <c r="F1903" s="72" t="s">
        <v>100</v>
      </c>
      <c r="G1903" s="72" t="s">
        <v>1400</v>
      </c>
      <c r="H1903" s="482" t="s">
        <v>238</v>
      </c>
      <c r="I1903" s="537">
        <v>4.24</v>
      </c>
      <c r="J1903" s="526"/>
      <c r="K1903" s="333">
        <f t="shared" si="92"/>
        <v>200</v>
      </c>
      <c r="L1903" s="534">
        <v>200</v>
      </c>
      <c r="M1903" s="534"/>
      <c r="N1903" s="247" t="e">
        <f>IF(L1903="nio",0,IF(L1903&gt;0,L1903*I1903/P1903,0))*VLOOKUP(B1903,'2-Kosten per locatie'!$A$14:$C$31,3,FALSE)</f>
        <v>#DIV/0!</v>
      </c>
      <c r="O1903" s="247">
        <f>IF(M1903&gt;0,M1903*I1903/Q1903,0)*VLOOKUP(B1903,'2-Kosten per locatie'!$A$14:$C$31,3,FALSE)</f>
        <v>0</v>
      </c>
      <c r="P1903" s="334">
        <f>IF(L1903="nio",0,IF(L1903&gt;0,VLOOKUP(F1903,'3-Productie normen'!A:O,VLOOKUP(L1903,'3-Productie normen'!$B$38:$C$48,2,FALSE),FALSE)))</f>
        <v>0</v>
      </c>
      <c r="Q1903" s="334">
        <f t="shared" si="93"/>
        <v>0</v>
      </c>
      <c r="R1903" s="335" t="str">
        <f>VLOOKUP(F1903,'3-Productie normen'!A:P,16,FALSE)</f>
        <v>L</v>
      </c>
      <c r="S1903" s="335"/>
      <c r="U1903" s="336">
        <f t="shared" si="94"/>
        <v>848</v>
      </c>
    </row>
    <row r="1904" spans="1:21" ht="14.1" customHeight="1">
      <c r="A1904" s="75">
        <v>1904</v>
      </c>
      <c r="B1904" s="72" t="s">
        <v>51</v>
      </c>
      <c r="C1904" s="539" t="s">
        <v>267</v>
      </c>
      <c r="D1904" s="415" t="s">
        <v>2458</v>
      </c>
      <c r="E1904" s="72" t="s">
        <v>2459</v>
      </c>
      <c r="F1904" s="300" t="s">
        <v>100</v>
      </c>
      <c r="G1904" s="72" t="s">
        <v>2212</v>
      </c>
      <c r="H1904" s="482" t="s">
        <v>139</v>
      </c>
      <c r="I1904" s="537">
        <v>68.44</v>
      </c>
      <c r="J1904" s="526"/>
      <c r="K1904" s="333">
        <f t="shared" si="92"/>
        <v>200</v>
      </c>
      <c r="L1904" s="534">
        <v>200</v>
      </c>
      <c r="M1904" s="534"/>
      <c r="N1904" s="247" t="e">
        <f>IF(L1904="nio",0,IF(L1904&gt;0,L1904*I1904/P1904,0))*VLOOKUP(B1904,'2-Kosten per locatie'!$A$14:$C$31,3,FALSE)</f>
        <v>#DIV/0!</v>
      </c>
      <c r="O1904" s="247">
        <f>IF(M1904&gt;0,M1904*I1904/Q1904,0)*VLOOKUP(B1904,'2-Kosten per locatie'!$A$14:$C$31,3,FALSE)</f>
        <v>0</v>
      </c>
      <c r="P1904" s="334">
        <f>IF(L1904="nio",0,IF(L1904&gt;0,VLOOKUP(F1904,'3-Productie normen'!A:O,VLOOKUP(L1904,'3-Productie normen'!$B$38:$C$48,2,FALSE),FALSE)))</f>
        <v>0</v>
      </c>
      <c r="Q1904" s="334">
        <f t="shared" si="93"/>
        <v>0</v>
      </c>
      <c r="R1904" s="335" t="str">
        <f>VLOOKUP(F1904,'3-Productie normen'!A:P,16,FALSE)</f>
        <v>L</v>
      </c>
      <c r="S1904" s="335"/>
      <c r="U1904" s="336">
        <f t="shared" si="94"/>
        <v>13688</v>
      </c>
    </row>
    <row r="1905" spans="1:21" ht="14.1" customHeight="1">
      <c r="A1905" s="75">
        <v>1905</v>
      </c>
      <c r="B1905" s="72" t="s">
        <v>51</v>
      </c>
      <c r="C1905" s="539" t="s">
        <v>267</v>
      </c>
      <c r="D1905" s="415" t="s">
        <v>2460</v>
      </c>
      <c r="E1905" s="72" t="s">
        <v>633</v>
      </c>
      <c r="F1905" s="300" t="s">
        <v>97</v>
      </c>
      <c r="G1905" s="72" t="s">
        <v>2430</v>
      </c>
      <c r="H1905" s="482" t="s">
        <v>197</v>
      </c>
      <c r="I1905" s="537">
        <v>38.520000000000003</v>
      </c>
      <c r="J1905" s="526"/>
      <c r="K1905" s="333">
        <f t="shared" si="92"/>
        <v>200</v>
      </c>
      <c r="L1905" s="534">
        <v>200</v>
      </c>
      <c r="M1905" s="534"/>
      <c r="N1905" s="247" t="e">
        <f>IF(L1905="nio",0,IF(L1905&gt;0,L1905*I1905/P1905,0))*VLOOKUP(B1905,'2-Kosten per locatie'!$A$14:$C$31,3,FALSE)</f>
        <v>#DIV/0!</v>
      </c>
      <c r="O1905" s="247">
        <f>IF(M1905&gt;0,M1905*I1905/Q1905,0)*VLOOKUP(B1905,'2-Kosten per locatie'!$A$14:$C$31,3,FALSE)</f>
        <v>0</v>
      </c>
      <c r="P1905" s="334">
        <f>IF(L1905="nio",0,IF(L1905&gt;0,VLOOKUP(F1905,'3-Productie normen'!A:O,VLOOKUP(L1905,'3-Productie normen'!$B$38:$C$48,2,FALSE),FALSE)))</f>
        <v>0</v>
      </c>
      <c r="Q1905" s="334">
        <f t="shared" si="93"/>
        <v>0</v>
      </c>
      <c r="R1905" s="335" t="str">
        <f>VLOOKUP(F1905,'3-Productie normen'!A:P,16,FALSE)</f>
        <v>V</v>
      </c>
      <c r="S1905" s="335"/>
      <c r="U1905" s="336">
        <f t="shared" si="94"/>
        <v>7704.0000000000009</v>
      </c>
    </row>
    <row r="1906" spans="1:21" ht="14.1" customHeight="1">
      <c r="A1906" s="75">
        <v>1906</v>
      </c>
      <c r="B1906" s="72" t="s">
        <v>51</v>
      </c>
      <c r="C1906" s="539" t="s">
        <v>267</v>
      </c>
      <c r="D1906" s="415" t="s">
        <v>2461</v>
      </c>
      <c r="E1906" s="72" t="s">
        <v>2462</v>
      </c>
      <c r="F1906" s="300" t="s">
        <v>97</v>
      </c>
      <c r="G1906" s="72" t="s">
        <v>2430</v>
      </c>
      <c r="H1906" s="482" t="s">
        <v>197</v>
      </c>
      <c r="I1906" s="537">
        <v>5.1100000000000003</v>
      </c>
      <c r="J1906" s="526"/>
      <c r="K1906" s="333">
        <f t="shared" si="92"/>
        <v>200</v>
      </c>
      <c r="L1906" s="534">
        <v>200</v>
      </c>
      <c r="M1906" s="534"/>
      <c r="N1906" s="247" t="e">
        <f>IF(L1906="nio",0,IF(L1906&gt;0,L1906*I1906/P1906,0))*VLOOKUP(B1906,'2-Kosten per locatie'!$A$14:$C$31,3,FALSE)</f>
        <v>#DIV/0!</v>
      </c>
      <c r="O1906" s="247">
        <f>IF(M1906&gt;0,M1906*I1906/Q1906,0)*VLOOKUP(B1906,'2-Kosten per locatie'!$A$14:$C$31,3,FALSE)</f>
        <v>0</v>
      </c>
      <c r="P1906" s="334">
        <f>IF(L1906="nio",0,IF(L1906&gt;0,VLOOKUP(F1906,'3-Productie normen'!A:O,VLOOKUP(L1906,'3-Productie normen'!$B$38:$C$48,2,FALSE),FALSE)))</f>
        <v>0</v>
      </c>
      <c r="Q1906" s="334">
        <f t="shared" si="93"/>
        <v>0</v>
      </c>
      <c r="R1906" s="335" t="str">
        <f>VLOOKUP(F1906,'3-Productie normen'!A:P,16,FALSE)</f>
        <v>V</v>
      </c>
      <c r="S1906" s="335"/>
      <c r="U1906" s="336">
        <f t="shared" si="94"/>
        <v>1022.0000000000001</v>
      </c>
    </row>
    <row r="1907" spans="1:21" ht="14.1" customHeight="1">
      <c r="A1907" s="75">
        <v>1907</v>
      </c>
      <c r="B1907" s="72" t="s">
        <v>51</v>
      </c>
      <c r="C1907" s="539" t="s">
        <v>267</v>
      </c>
      <c r="D1907" s="415" t="s">
        <v>2463</v>
      </c>
      <c r="E1907" s="72" t="s">
        <v>2464</v>
      </c>
      <c r="F1907" s="300" t="s">
        <v>97</v>
      </c>
      <c r="G1907" s="72" t="s">
        <v>2214</v>
      </c>
      <c r="H1907" s="482" t="s">
        <v>197</v>
      </c>
      <c r="I1907" s="537">
        <v>9</v>
      </c>
      <c r="J1907" s="526"/>
      <c r="K1907" s="333">
        <f t="shared" si="92"/>
        <v>200</v>
      </c>
      <c r="L1907" s="534">
        <v>200</v>
      </c>
      <c r="M1907" s="534"/>
      <c r="N1907" s="247" t="e">
        <f>IF(L1907="nio",0,IF(L1907&gt;0,L1907*I1907/P1907,0))*VLOOKUP(B1907,'2-Kosten per locatie'!$A$14:$C$31,3,FALSE)</f>
        <v>#DIV/0!</v>
      </c>
      <c r="O1907" s="247">
        <f>IF(M1907&gt;0,M1907*I1907/Q1907,0)*VLOOKUP(B1907,'2-Kosten per locatie'!$A$14:$C$31,3,FALSE)</f>
        <v>0</v>
      </c>
      <c r="P1907" s="334">
        <f>IF(L1907="nio",0,IF(L1907&gt;0,VLOOKUP(F1907,'3-Productie normen'!A:O,VLOOKUP(L1907,'3-Productie normen'!$B$38:$C$48,2,FALSE),FALSE)))</f>
        <v>0</v>
      </c>
      <c r="Q1907" s="334">
        <f t="shared" si="93"/>
        <v>0</v>
      </c>
      <c r="R1907" s="335" t="str">
        <f>VLOOKUP(F1907,'3-Productie normen'!A:P,16,FALSE)</f>
        <v>V</v>
      </c>
      <c r="S1907" s="335"/>
      <c r="U1907" s="336">
        <f t="shared" si="94"/>
        <v>1800</v>
      </c>
    </row>
    <row r="1908" spans="1:21" ht="14.1" customHeight="1">
      <c r="A1908" s="75">
        <v>1908</v>
      </c>
      <c r="B1908" s="72" t="s">
        <v>51</v>
      </c>
      <c r="C1908" s="539" t="s">
        <v>267</v>
      </c>
      <c r="D1908" s="415" t="s">
        <v>2465</v>
      </c>
      <c r="E1908" s="72" t="s">
        <v>2466</v>
      </c>
      <c r="F1908" s="300" t="s">
        <v>100</v>
      </c>
      <c r="G1908" s="72" t="s">
        <v>2212</v>
      </c>
      <c r="H1908" s="482" t="s">
        <v>139</v>
      </c>
      <c r="I1908" s="537">
        <v>66.61</v>
      </c>
      <c r="J1908" s="526"/>
      <c r="K1908" s="333">
        <f t="shared" si="92"/>
        <v>200</v>
      </c>
      <c r="L1908" s="534">
        <v>200</v>
      </c>
      <c r="M1908" s="534"/>
      <c r="N1908" s="247" t="e">
        <f>IF(L1908="nio",0,IF(L1908&gt;0,L1908*I1908/P1908,0))*VLOOKUP(B1908,'2-Kosten per locatie'!$A$14:$C$31,3,FALSE)</f>
        <v>#DIV/0!</v>
      </c>
      <c r="O1908" s="247">
        <f>IF(M1908&gt;0,M1908*I1908/Q1908,0)*VLOOKUP(B1908,'2-Kosten per locatie'!$A$14:$C$31,3,FALSE)</f>
        <v>0</v>
      </c>
      <c r="P1908" s="334">
        <f>IF(L1908="nio",0,IF(L1908&gt;0,VLOOKUP(F1908,'3-Productie normen'!A:O,VLOOKUP(L1908,'3-Productie normen'!$B$38:$C$48,2,FALSE),FALSE)))</f>
        <v>0</v>
      </c>
      <c r="Q1908" s="334">
        <f t="shared" si="93"/>
        <v>0</v>
      </c>
      <c r="R1908" s="335" t="str">
        <f>VLOOKUP(F1908,'3-Productie normen'!A:P,16,FALSE)</f>
        <v>L</v>
      </c>
      <c r="S1908" s="335"/>
      <c r="U1908" s="336">
        <f t="shared" si="94"/>
        <v>13322</v>
      </c>
    </row>
    <row r="1909" spans="1:21" ht="14.1" customHeight="1">
      <c r="A1909" s="75">
        <v>1909</v>
      </c>
      <c r="B1909" s="72" t="s">
        <v>51</v>
      </c>
      <c r="C1909" s="539" t="s">
        <v>267</v>
      </c>
      <c r="D1909" s="415" t="s">
        <v>2467</v>
      </c>
      <c r="E1909" s="72" t="s">
        <v>633</v>
      </c>
      <c r="F1909" s="300" t="s">
        <v>97</v>
      </c>
      <c r="G1909" s="72" t="s">
        <v>2430</v>
      </c>
      <c r="H1909" s="482" t="s">
        <v>197</v>
      </c>
      <c r="I1909" s="537">
        <v>73.290000000000006</v>
      </c>
      <c r="J1909" s="526"/>
      <c r="K1909" s="333">
        <f t="shared" si="92"/>
        <v>200</v>
      </c>
      <c r="L1909" s="534">
        <v>200</v>
      </c>
      <c r="M1909" s="534"/>
      <c r="N1909" s="247" t="e">
        <f>IF(L1909="nio",0,IF(L1909&gt;0,L1909*I1909/P1909,0))*VLOOKUP(B1909,'2-Kosten per locatie'!$A$14:$C$31,3,FALSE)</f>
        <v>#DIV/0!</v>
      </c>
      <c r="O1909" s="247">
        <f>IF(M1909&gt;0,M1909*I1909/Q1909,0)*VLOOKUP(B1909,'2-Kosten per locatie'!$A$14:$C$31,3,FALSE)</f>
        <v>0</v>
      </c>
      <c r="P1909" s="334">
        <f>IF(L1909="nio",0,IF(L1909&gt;0,VLOOKUP(F1909,'3-Productie normen'!A:O,VLOOKUP(L1909,'3-Productie normen'!$B$38:$C$48,2,FALSE),FALSE)))</f>
        <v>0</v>
      </c>
      <c r="Q1909" s="334">
        <f t="shared" si="93"/>
        <v>0</v>
      </c>
      <c r="R1909" s="335" t="str">
        <f>VLOOKUP(F1909,'3-Productie normen'!A:P,16,FALSE)</f>
        <v>V</v>
      </c>
      <c r="S1909" s="335"/>
      <c r="U1909" s="336">
        <f t="shared" si="94"/>
        <v>14658.000000000002</v>
      </c>
    </row>
    <row r="1910" spans="1:21" ht="14.1" customHeight="1">
      <c r="A1910" s="75">
        <v>1910</v>
      </c>
      <c r="B1910" s="72" t="s">
        <v>51</v>
      </c>
      <c r="C1910" s="539" t="s">
        <v>267</v>
      </c>
      <c r="D1910" s="415" t="s">
        <v>2468</v>
      </c>
      <c r="E1910" s="72" t="s">
        <v>1237</v>
      </c>
      <c r="F1910" s="300" t="s">
        <v>108</v>
      </c>
      <c r="G1910" s="72" t="s">
        <v>1370</v>
      </c>
      <c r="H1910" s="482" t="s">
        <v>238</v>
      </c>
      <c r="I1910" s="537">
        <v>12.51</v>
      </c>
      <c r="J1910" s="526"/>
      <c r="K1910" s="333">
        <f t="shared" si="92"/>
        <v>200</v>
      </c>
      <c r="L1910" s="534">
        <v>200</v>
      </c>
      <c r="M1910" s="534"/>
      <c r="N1910" s="247" t="e">
        <f>IF(L1910="nio",0,IF(L1910&gt;0,L1910*I1910/P1910,0))*VLOOKUP(B1910,'2-Kosten per locatie'!$A$14:$C$31,3,FALSE)</f>
        <v>#DIV/0!</v>
      </c>
      <c r="O1910" s="247">
        <f>IF(M1910&gt;0,M1910*I1910/Q1910,0)*VLOOKUP(B1910,'2-Kosten per locatie'!$A$14:$C$31,3,FALSE)</f>
        <v>0</v>
      </c>
      <c r="P1910" s="334">
        <f>IF(L1910="nio",0,IF(L1910&gt;0,VLOOKUP(F1910,'3-Productie normen'!A:O,VLOOKUP(L1910,'3-Productie normen'!$B$38:$C$48,2,FALSE),FALSE)))</f>
        <v>0</v>
      </c>
      <c r="Q1910" s="334">
        <f t="shared" si="93"/>
        <v>0</v>
      </c>
      <c r="R1910" s="335" t="str">
        <f>VLOOKUP(F1910,'3-Productie normen'!A:P,16,FALSE)</f>
        <v>V</v>
      </c>
      <c r="S1910" s="335"/>
      <c r="U1910" s="336">
        <f t="shared" si="94"/>
        <v>2502</v>
      </c>
    </row>
    <row r="1911" spans="1:21" ht="14.1" customHeight="1">
      <c r="A1911" s="75">
        <v>1911</v>
      </c>
      <c r="B1911" s="72" t="s">
        <v>51</v>
      </c>
      <c r="C1911" s="539" t="s">
        <v>267</v>
      </c>
      <c r="D1911" s="415" t="s">
        <v>2469</v>
      </c>
      <c r="E1911" s="72" t="s">
        <v>1991</v>
      </c>
      <c r="F1911" s="300" t="s">
        <v>111</v>
      </c>
      <c r="G1911" s="72" t="s">
        <v>112</v>
      </c>
      <c r="H1911" s="482" t="s">
        <v>197</v>
      </c>
      <c r="I1911" s="537">
        <v>9.9</v>
      </c>
      <c r="J1911" s="526"/>
      <c r="K1911" s="333">
        <f t="shared" si="92"/>
        <v>0</v>
      </c>
      <c r="L1911" s="534" t="s">
        <v>148</v>
      </c>
      <c r="M1911" s="534"/>
      <c r="N1911" s="247">
        <f>IF(L1911="nio",0,IF(L1911&gt;0,L1911*I1911/P1911,0))*VLOOKUP(B1911,'2-Kosten per locatie'!$A$14:$C$31,3,FALSE)</f>
        <v>0</v>
      </c>
      <c r="O1911" s="247">
        <f>IF(M1911&gt;0,M1911*I1911/Q1911,0)*VLOOKUP(B1911,'2-Kosten per locatie'!$A$14:$C$31,3,FALSE)</f>
        <v>0</v>
      </c>
      <c r="P1911" s="334">
        <f>IF(L1911="nio",0,IF(L1911&gt;0,VLOOKUP(F1911,'3-Productie normen'!A:O,VLOOKUP(L1911,'3-Productie normen'!$B$38:$C$48,2,FALSE),FALSE)))</f>
        <v>0</v>
      </c>
      <c r="Q1911" s="334">
        <f t="shared" si="93"/>
        <v>0</v>
      </c>
      <c r="R1911" s="335" t="str">
        <f>VLOOKUP(F1911,'3-Productie normen'!A:P,16,FALSE)</f>
        <v>nvt</v>
      </c>
      <c r="S1911" s="335"/>
      <c r="U1911" s="336">
        <f t="shared" si="94"/>
        <v>0</v>
      </c>
    </row>
    <row r="1912" spans="1:21" ht="14.1" customHeight="1">
      <c r="A1912" s="75">
        <v>1912</v>
      </c>
      <c r="B1912" s="72" t="s">
        <v>51</v>
      </c>
      <c r="C1912" s="539" t="s">
        <v>267</v>
      </c>
      <c r="D1912" s="415" t="s">
        <v>2470</v>
      </c>
      <c r="E1912" s="72" t="s">
        <v>2471</v>
      </c>
      <c r="F1912" s="300" t="s">
        <v>97</v>
      </c>
      <c r="G1912" s="72" t="s">
        <v>2430</v>
      </c>
      <c r="H1912" s="482" t="s">
        <v>197</v>
      </c>
      <c r="I1912" s="537">
        <v>5.56</v>
      </c>
      <c r="J1912" s="526"/>
      <c r="K1912" s="333">
        <f t="shared" si="92"/>
        <v>200</v>
      </c>
      <c r="L1912" s="534">
        <v>200</v>
      </c>
      <c r="M1912" s="534"/>
      <c r="N1912" s="247" t="e">
        <f>IF(L1912="nio",0,IF(L1912&gt;0,L1912*I1912/P1912,0))*VLOOKUP(B1912,'2-Kosten per locatie'!$A$14:$C$31,3,FALSE)</f>
        <v>#DIV/0!</v>
      </c>
      <c r="O1912" s="247">
        <f>IF(M1912&gt;0,M1912*I1912/Q1912,0)*VLOOKUP(B1912,'2-Kosten per locatie'!$A$14:$C$31,3,FALSE)</f>
        <v>0</v>
      </c>
      <c r="P1912" s="334">
        <f>IF(L1912="nio",0,IF(L1912&gt;0,VLOOKUP(F1912,'3-Productie normen'!A:O,VLOOKUP(L1912,'3-Productie normen'!$B$38:$C$48,2,FALSE),FALSE)))</f>
        <v>0</v>
      </c>
      <c r="Q1912" s="334">
        <f t="shared" si="93"/>
        <v>0</v>
      </c>
      <c r="R1912" s="335" t="str">
        <f>VLOOKUP(F1912,'3-Productie normen'!A:P,16,FALSE)</f>
        <v>V</v>
      </c>
      <c r="S1912" s="335"/>
      <c r="U1912" s="336">
        <f t="shared" si="94"/>
        <v>1112</v>
      </c>
    </row>
    <row r="1913" spans="1:21" ht="14.1" customHeight="1">
      <c r="A1913" s="75">
        <v>1913</v>
      </c>
      <c r="B1913" s="72" t="s">
        <v>51</v>
      </c>
      <c r="C1913" s="539" t="s">
        <v>267</v>
      </c>
      <c r="D1913" s="415" t="s">
        <v>2472</v>
      </c>
      <c r="E1913" s="72" t="s">
        <v>857</v>
      </c>
      <c r="F1913" s="300" t="s">
        <v>106</v>
      </c>
      <c r="G1913" s="72" t="s">
        <v>2232</v>
      </c>
      <c r="H1913" s="482" t="s">
        <v>188</v>
      </c>
      <c r="I1913" s="537">
        <v>2.21</v>
      </c>
      <c r="J1913" s="526"/>
      <c r="K1913" s="333">
        <f t="shared" si="92"/>
        <v>400</v>
      </c>
      <c r="L1913" s="534">
        <v>200</v>
      </c>
      <c r="M1913" s="534">
        <v>200</v>
      </c>
      <c r="N1913" s="247" t="e">
        <f>IF(L1913="nio",0,IF(L1913&gt;0,L1913*I1913/P1913,0))*VLOOKUP(B1913,'2-Kosten per locatie'!$A$14:$C$31,3,FALSE)</f>
        <v>#DIV/0!</v>
      </c>
      <c r="O1913" s="247" t="e">
        <f>IF(M1913&gt;0,M1913*I1913/Q1913,0)*VLOOKUP(B1913,'2-Kosten per locatie'!$A$14:$C$31,3,FALSE)</f>
        <v>#DIV/0!</v>
      </c>
      <c r="P1913" s="334">
        <f>IF(L1913="nio",0,IF(L1913&gt;0,VLOOKUP(F1913,'3-Productie normen'!A:O,VLOOKUP(L1913,'3-Productie normen'!$B$38:$C$48,2,FALSE),FALSE)))</f>
        <v>0</v>
      </c>
      <c r="Q1913" s="334">
        <f t="shared" si="93"/>
        <v>0</v>
      </c>
      <c r="R1913" s="335" t="str">
        <f>VLOOKUP(F1913,'3-Productie normen'!A:P,16,FALSE)</f>
        <v>S</v>
      </c>
      <c r="S1913" s="335"/>
      <c r="U1913" s="336">
        <f t="shared" si="94"/>
        <v>884</v>
      </c>
    </row>
    <row r="1914" spans="1:21" ht="14.1" customHeight="1">
      <c r="A1914" s="75">
        <v>1914</v>
      </c>
      <c r="B1914" s="72" t="s">
        <v>51</v>
      </c>
      <c r="C1914" s="539" t="s">
        <v>267</v>
      </c>
      <c r="D1914" s="415" t="s">
        <v>2473</v>
      </c>
      <c r="E1914" s="72" t="s">
        <v>1967</v>
      </c>
      <c r="F1914" s="300" t="s">
        <v>106</v>
      </c>
      <c r="G1914" s="72" t="s">
        <v>2232</v>
      </c>
      <c r="H1914" s="482" t="s">
        <v>188</v>
      </c>
      <c r="I1914" s="537">
        <v>2.52</v>
      </c>
      <c r="J1914" s="526"/>
      <c r="K1914" s="333">
        <f t="shared" si="92"/>
        <v>400</v>
      </c>
      <c r="L1914" s="534">
        <v>200</v>
      </c>
      <c r="M1914" s="534">
        <v>200</v>
      </c>
      <c r="N1914" s="247" t="e">
        <f>IF(L1914="nio",0,IF(L1914&gt;0,L1914*I1914/P1914,0))*VLOOKUP(B1914,'2-Kosten per locatie'!$A$14:$C$31,3,FALSE)</f>
        <v>#DIV/0!</v>
      </c>
      <c r="O1914" s="247" t="e">
        <f>IF(M1914&gt;0,M1914*I1914/Q1914,0)*VLOOKUP(B1914,'2-Kosten per locatie'!$A$14:$C$31,3,FALSE)</f>
        <v>#DIV/0!</v>
      </c>
      <c r="P1914" s="334">
        <f>IF(L1914="nio",0,IF(L1914&gt;0,VLOOKUP(F1914,'3-Productie normen'!A:O,VLOOKUP(L1914,'3-Productie normen'!$B$38:$C$48,2,FALSE),FALSE)))</f>
        <v>0</v>
      </c>
      <c r="Q1914" s="334">
        <f t="shared" si="93"/>
        <v>0</v>
      </c>
      <c r="R1914" s="335" t="str">
        <f>VLOOKUP(F1914,'3-Productie normen'!A:P,16,FALSE)</f>
        <v>S</v>
      </c>
      <c r="S1914" s="335"/>
      <c r="U1914" s="336">
        <f t="shared" si="94"/>
        <v>1008</v>
      </c>
    </row>
    <row r="1915" spans="1:21" ht="14.1" customHeight="1">
      <c r="A1915" s="75">
        <v>1915</v>
      </c>
      <c r="B1915" s="72" t="s">
        <v>51</v>
      </c>
      <c r="C1915" s="539" t="s">
        <v>267</v>
      </c>
      <c r="D1915" s="415" t="s">
        <v>2474</v>
      </c>
      <c r="E1915" s="72" t="s">
        <v>2475</v>
      </c>
      <c r="F1915" s="72" t="s">
        <v>110</v>
      </c>
      <c r="G1915" s="72" t="s">
        <v>2430</v>
      </c>
      <c r="H1915" s="482" t="s">
        <v>197</v>
      </c>
      <c r="I1915" s="537">
        <v>6.14</v>
      </c>
      <c r="J1915" s="526"/>
      <c r="K1915" s="333">
        <f t="shared" si="92"/>
        <v>200</v>
      </c>
      <c r="L1915" s="534">
        <v>200</v>
      </c>
      <c r="M1915" s="534"/>
      <c r="N1915" s="247" t="e">
        <f>IF(L1915="nio",0,IF(L1915&gt;0,L1915*I1915/P1915,0))*VLOOKUP(B1915,'2-Kosten per locatie'!$A$14:$C$31,3,FALSE)</f>
        <v>#DIV/0!</v>
      </c>
      <c r="O1915" s="247">
        <f>IF(M1915&gt;0,M1915*I1915/Q1915,0)*VLOOKUP(B1915,'2-Kosten per locatie'!$A$14:$C$31,3,FALSE)</f>
        <v>0</v>
      </c>
      <c r="P1915" s="334">
        <f>IF(L1915="nio",0,IF(L1915&gt;0,VLOOKUP(F1915,'3-Productie normen'!A:O,VLOOKUP(L1915,'3-Productie normen'!$B$38:$C$48,2,FALSE),FALSE)))</f>
        <v>0</v>
      </c>
      <c r="Q1915" s="334">
        <f t="shared" si="93"/>
        <v>0</v>
      </c>
      <c r="R1915" s="335" t="str">
        <f>VLOOKUP(F1915,'3-Productie normen'!A:P,16,FALSE)</f>
        <v>B</v>
      </c>
      <c r="S1915" s="335"/>
      <c r="U1915" s="336">
        <f t="shared" si="94"/>
        <v>1228</v>
      </c>
    </row>
    <row r="1916" spans="1:21" ht="14.1" customHeight="1">
      <c r="A1916" s="75">
        <v>1916</v>
      </c>
      <c r="B1916" s="72" t="s">
        <v>51</v>
      </c>
      <c r="C1916" s="539" t="s">
        <v>267</v>
      </c>
      <c r="D1916" s="415" t="s">
        <v>2476</v>
      </c>
      <c r="E1916" s="72" t="s">
        <v>2475</v>
      </c>
      <c r="F1916" s="72" t="s">
        <v>110</v>
      </c>
      <c r="G1916" s="72" t="s">
        <v>2430</v>
      </c>
      <c r="H1916" s="482" t="s">
        <v>197</v>
      </c>
      <c r="I1916" s="537">
        <v>7.67</v>
      </c>
      <c r="J1916" s="526"/>
      <c r="K1916" s="333">
        <f t="shared" si="92"/>
        <v>200</v>
      </c>
      <c r="L1916" s="534">
        <v>200</v>
      </c>
      <c r="M1916" s="534"/>
      <c r="N1916" s="247" t="e">
        <f>IF(L1916="nio",0,IF(L1916&gt;0,L1916*I1916/P1916,0))*VLOOKUP(B1916,'2-Kosten per locatie'!$A$14:$C$31,3,FALSE)</f>
        <v>#DIV/0!</v>
      </c>
      <c r="O1916" s="247">
        <f>IF(M1916&gt;0,M1916*I1916/Q1916,0)*VLOOKUP(B1916,'2-Kosten per locatie'!$A$14:$C$31,3,FALSE)</f>
        <v>0</v>
      </c>
      <c r="P1916" s="334">
        <f>IF(L1916="nio",0,IF(L1916&gt;0,VLOOKUP(F1916,'3-Productie normen'!A:O,VLOOKUP(L1916,'3-Productie normen'!$B$38:$C$48,2,FALSE),FALSE)))</f>
        <v>0</v>
      </c>
      <c r="Q1916" s="334">
        <f t="shared" si="93"/>
        <v>0</v>
      </c>
      <c r="R1916" s="335" t="str">
        <f>VLOOKUP(F1916,'3-Productie normen'!A:P,16,FALSE)</f>
        <v>B</v>
      </c>
      <c r="S1916" s="335"/>
      <c r="U1916" s="336">
        <f t="shared" si="94"/>
        <v>1534</v>
      </c>
    </row>
    <row r="1917" spans="1:21" ht="14.1" customHeight="1">
      <c r="A1917" s="75">
        <v>1917</v>
      </c>
      <c r="B1917" s="72" t="s">
        <v>51</v>
      </c>
      <c r="C1917" s="539" t="s">
        <v>267</v>
      </c>
      <c r="D1917" s="415" t="s">
        <v>2477</v>
      </c>
      <c r="E1917" s="72" t="s">
        <v>2478</v>
      </c>
      <c r="F1917" s="72" t="s">
        <v>100</v>
      </c>
      <c r="G1917" s="72" t="s">
        <v>2212</v>
      </c>
      <c r="H1917" s="482" t="s">
        <v>139</v>
      </c>
      <c r="I1917" s="537">
        <v>29.93</v>
      </c>
      <c r="J1917" s="526"/>
      <c r="K1917" s="333">
        <f t="shared" si="92"/>
        <v>200</v>
      </c>
      <c r="L1917" s="534">
        <v>200</v>
      </c>
      <c r="M1917" s="534"/>
      <c r="N1917" s="247" t="e">
        <f>IF(L1917="nio",0,IF(L1917&gt;0,L1917*I1917/P1917,0))*VLOOKUP(B1917,'2-Kosten per locatie'!$A$14:$C$31,3,FALSE)</f>
        <v>#DIV/0!</v>
      </c>
      <c r="O1917" s="247">
        <f>IF(M1917&gt;0,M1917*I1917/Q1917,0)*VLOOKUP(B1917,'2-Kosten per locatie'!$A$14:$C$31,3,FALSE)</f>
        <v>0</v>
      </c>
      <c r="P1917" s="334">
        <f>IF(L1917="nio",0,IF(L1917&gt;0,VLOOKUP(F1917,'3-Productie normen'!A:O,VLOOKUP(L1917,'3-Productie normen'!$B$38:$C$48,2,FALSE),FALSE)))</f>
        <v>0</v>
      </c>
      <c r="Q1917" s="334">
        <f t="shared" si="93"/>
        <v>0</v>
      </c>
      <c r="R1917" s="335" t="str">
        <f>VLOOKUP(F1917,'3-Productie normen'!A:P,16,FALSE)</f>
        <v>L</v>
      </c>
      <c r="S1917" s="335"/>
      <c r="U1917" s="336">
        <f t="shared" si="94"/>
        <v>5986</v>
      </c>
    </row>
    <row r="1918" spans="1:21" ht="14.1" customHeight="1">
      <c r="A1918" s="75">
        <v>1918</v>
      </c>
      <c r="B1918" s="72" t="s">
        <v>51</v>
      </c>
      <c r="C1918" s="539" t="s">
        <v>267</v>
      </c>
      <c r="D1918" s="415" t="s">
        <v>2479</v>
      </c>
      <c r="E1918" s="72" t="s">
        <v>2459</v>
      </c>
      <c r="F1918" s="300" t="s">
        <v>100</v>
      </c>
      <c r="G1918" s="72" t="s">
        <v>2212</v>
      </c>
      <c r="H1918" s="482" t="s">
        <v>139</v>
      </c>
      <c r="I1918" s="537">
        <v>61.83</v>
      </c>
      <c r="J1918" s="526"/>
      <c r="K1918" s="333">
        <f t="shared" si="92"/>
        <v>200</v>
      </c>
      <c r="L1918" s="534">
        <v>200</v>
      </c>
      <c r="M1918" s="534"/>
      <c r="N1918" s="247" t="e">
        <f>IF(L1918="nio",0,IF(L1918&gt;0,L1918*I1918/P1918,0))*VLOOKUP(B1918,'2-Kosten per locatie'!$A$14:$C$31,3,FALSE)</f>
        <v>#DIV/0!</v>
      </c>
      <c r="O1918" s="247">
        <f>IF(M1918&gt;0,M1918*I1918/Q1918,0)*VLOOKUP(B1918,'2-Kosten per locatie'!$A$14:$C$31,3,FALSE)</f>
        <v>0</v>
      </c>
      <c r="P1918" s="334">
        <f>IF(L1918="nio",0,IF(L1918&gt;0,VLOOKUP(F1918,'3-Productie normen'!A:O,VLOOKUP(L1918,'3-Productie normen'!$B$38:$C$48,2,FALSE),FALSE)))</f>
        <v>0</v>
      </c>
      <c r="Q1918" s="334">
        <f t="shared" si="93"/>
        <v>0</v>
      </c>
      <c r="R1918" s="335" t="str">
        <f>VLOOKUP(F1918,'3-Productie normen'!A:P,16,FALSE)</f>
        <v>L</v>
      </c>
      <c r="S1918" s="335"/>
      <c r="U1918" s="336">
        <f t="shared" si="94"/>
        <v>12366</v>
      </c>
    </row>
    <row r="1919" spans="1:21" ht="14.1" customHeight="1">
      <c r="A1919" s="75">
        <v>1919</v>
      </c>
      <c r="B1919" s="72" t="s">
        <v>51</v>
      </c>
      <c r="C1919" s="539" t="s">
        <v>267</v>
      </c>
      <c r="D1919" s="415" t="s">
        <v>2480</v>
      </c>
      <c r="E1919" s="72" t="s">
        <v>2481</v>
      </c>
      <c r="F1919" s="300" t="s">
        <v>102</v>
      </c>
      <c r="G1919" s="72" t="s">
        <v>2212</v>
      </c>
      <c r="H1919" s="482" t="s">
        <v>139</v>
      </c>
      <c r="I1919" s="537">
        <v>12.39</v>
      </c>
      <c r="J1919" s="526"/>
      <c r="K1919" s="333">
        <f t="shared" si="92"/>
        <v>40</v>
      </c>
      <c r="L1919" s="534">
        <v>40</v>
      </c>
      <c r="M1919" s="534"/>
      <c r="N1919" s="247" t="e">
        <f>IF(L1919="nio",0,IF(L1919&gt;0,L1919*I1919/P1919,0))*VLOOKUP(B1919,'2-Kosten per locatie'!$A$14:$C$31,3,FALSE)</f>
        <v>#DIV/0!</v>
      </c>
      <c r="O1919" s="247">
        <f>IF(M1919&gt;0,M1919*I1919/Q1919,0)*VLOOKUP(B1919,'2-Kosten per locatie'!$A$14:$C$31,3,FALSE)</f>
        <v>0</v>
      </c>
      <c r="P1919" s="334">
        <f>IF(L1919="nio",0,IF(L1919&gt;0,VLOOKUP(F1919,'3-Productie normen'!A:O,VLOOKUP(L1919,'3-Productie normen'!$B$38:$C$48,2,FALSE),FALSE)))</f>
        <v>0</v>
      </c>
      <c r="Q1919" s="334">
        <f t="shared" si="93"/>
        <v>0</v>
      </c>
      <c r="R1919" s="335" t="str">
        <f>VLOOKUP(F1919,'3-Productie normen'!A:P,16,FALSE)</f>
        <v>V</v>
      </c>
      <c r="S1919" s="335"/>
      <c r="U1919" s="336">
        <f t="shared" si="94"/>
        <v>495.6</v>
      </c>
    </row>
    <row r="1920" spans="1:21" ht="14.1" customHeight="1">
      <c r="A1920" s="75">
        <v>1920</v>
      </c>
      <c r="B1920" s="72" t="s">
        <v>51</v>
      </c>
      <c r="C1920" s="539" t="s">
        <v>267</v>
      </c>
      <c r="D1920" s="415" t="s">
        <v>2482</v>
      </c>
      <c r="E1920" s="72" t="s">
        <v>2459</v>
      </c>
      <c r="F1920" s="300" t="s">
        <v>100</v>
      </c>
      <c r="G1920" s="72" t="s">
        <v>2212</v>
      </c>
      <c r="H1920" s="482" t="s">
        <v>139</v>
      </c>
      <c r="I1920" s="537">
        <v>57.99</v>
      </c>
      <c r="J1920" s="526"/>
      <c r="K1920" s="333">
        <f t="shared" si="92"/>
        <v>200</v>
      </c>
      <c r="L1920" s="534">
        <v>200</v>
      </c>
      <c r="M1920" s="534"/>
      <c r="N1920" s="247" t="e">
        <f>IF(L1920="nio",0,IF(L1920&gt;0,L1920*I1920/P1920,0))*VLOOKUP(B1920,'2-Kosten per locatie'!$A$14:$C$31,3,FALSE)</f>
        <v>#DIV/0!</v>
      </c>
      <c r="O1920" s="247">
        <f>IF(M1920&gt;0,M1920*I1920/Q1920,0)*VLOOKUP(B1920,'2-Kosten per locatie'!$A$14:$C$31,3,FALSE)</f>
        <v>0</v>
      </c>
      <c r="P1920" s="334">
        <f>IF(L1920="nio",0,IF(L1920&gt;0,VLOOKUP(F1920,'3-Productie normen'!A:O,VLOOKUP(L1920,'3-Productie normen'!$B$38:$C$48,2,FALSE),FALSE)))</f>
        <v>0</v>
      </c>
      <c r="Q1920" s="334">
        <f t="shared" si="93"/>
        <v>0</v>
      </c>
      <c r="R1920" s="335" t="str">
        <f>VLOOKUP(F1920,'3-Productie normen'!A:P,16,FALSE)</f>
        <v>L</v>
      </c>
      <c r="S1920" s="335"/>
      <c r="U1920" s="336">
        <f t="shared" si="94"/>
        <v>11598</v>
      </c>
    </row>
    <row r="1921" spans="1:21" ht="14.1" customHeight="1">
      <c r="A1921" s="75">
        <v>1921</v>
      </c>
      <c r="B1921" s="72" t="s">
        <v>51</v>
      </c>
      <c r="C1921" s="539" t="s">
        <v>267</v>
      </c>
      <c r="D1921" s="415" t="s">
        <v>2483</v>
      </c>
      <c r="E1921" s="72" t="s">
        <v>2484</v>
      </c>
      <c r="F1921" s="300" t="s">
        <v>102</v>
      </c>
      <c r="G1921" s="72" t="s">
        <v>2212</v>
      </c>
      <c r="H1921" s="482" t="s">
        <v>139</v>
      </c>
      <c r="I1921" s="537">
        <v>20.21</v>
      </c>
      <c r="J1921" s="526"/>
      <c r="K1921" s="333">
        <f t="shared" ref="K1921:K1984" si="95">SUM(L1921:M1921)</f>
        <v>40</v>
      </c>
      <c r="L1921" s="534">
        <v>40</v>
      </c>
      <c r="M1921" s="534"/>
      <c r="N1921" s="247" t="e">
        <f>IF(L1921="nio",0,IF(L1921&gt;0,L1921*I1921/P1921,0))*VLOOKUP(B1921,'2-Kosten per locatie'!$A$14:$C$31,3,FALSE)</f>
        <v>#DIV/0!</v>
      </c>
      <c r="O1921" s="247">
        <f>IF(M1921&gt;0,M1921*I1921/Q1921,0)*VLOOKUP(B1921,'2-Kosten per locatie'!$A$14:$C$31,3,FALSE)</f>
        <v>0</v>
      </c>
      <c r="P1921" s="334">
        <f>IF(L1921="nio",0,IF(L1921&gt;0,VLOOKUP(F1921,'3-Productie normen'!A:O,VLOOKUP(L1921,'3-Productie normen'!$B$38:$C$48,2,FALSE),FALSE)))</f>
        <v>0</v>
      </c>
      <c r="Q1921" s="334">
        <f t="shared" si="93"/>
        <v>0</v>
      </c>
      <c r="R1921" s="335" t="str">
        <f>VLOOKUP(F1921,'3-Productie normen'!A:P,16,FALSE)</f>
        <v>V</v>
      </c>
      <c r="S1921" s="335"/>
      <c r="U1921" s="336">
        <f t="shared" si="94"/>
        <v>808.40000000000009</v>
      </c>
    </row>
    <row r="1922" spans="1:21" ht="14.1" customHeight="1">
      <c r="A1922" s="75">
        <v>1922</v>
      </c>
      <c r="B1922" s="72" t="s">
        <v>51</v>
      </c>
      <c r="C1922" s="539" t="s">
        <v>267</v>
      </c>
      <c r="D1922" s="415" t="s">
        <v>2485</v>
      </c>
      <c r="E1922" s="72" t="s">
        <v>2486</v>
      </c>
      <c r="F1922" s="300" t="s">
        <v>100</v>
      </c>
      <c r="G1922" s="72" t="s">
        <v>1370</v>
      </c>
      <c r="H1922" s="482" t="s">
        <v>238</v>
      </c>
      <c r="I1922" s="537">
        <v>15.95</v>
      </c>
      <c r="J1922" s="526"/>
      <c r="K1922" s="333">
        <f t="shared" si="95"/>
        <v>200</v>
      </c>
      <c r="L1922" s="534">
        <v>200</v>
      </c>
      <c r="M1922" s="534"/>
      <c r="N1922" s="247" t="e">
        <f>IF(L1922="nio",0,IF(L1922&gt;0,L1922*I1922/P1922,0))*VLOOKUP(B1922,'2-Kosten per locatie'!$A$14:$C$31,3,FALSE)</f>
        <v>#DIV/0!</v>
      </c>
      <c r="O1922" s="247">
        <f>IF(M1922&gt;0,M1922*I1922/Q1922,0)*VLOOKUP(B1922,'2-Kosten per locatie'!$A$14:$C$31,3,FALSE)</f>
        <v>0</v>
      </c>
      <c r="P1922" s="334">
        <f>IF(L1922="nio",0,IF(L1922&gt;0,VLOOKUP(F1922,'3-Productie normen'!A:O,VLOOKUP(L1922,'3-Productie normen'!$B$38:$C$48,2,FALSE),FALSE)))</f>
        <v>0</v>
      </c>
      <c r="Q1922" s="334">
        <f t="shared" si="93"/>
        <v>0</v>
      </c>
      <c r="R1922" s="335" t="str">
        <f>VLOOKUP(F1922,'3-Productie normen'!A:P,16,FALSE)</f>
        <v>L</v>
      </c>
      <c r="S1922" s="335"/>
      <c r="U1922" s="336">
        <f t="shared" si="94"/>
        <v>3190</v>
      </c>
    </row>
    <row r="1923" spans="1:21" ht="14.1" customHeight="1">
      <c r="A1923" s="75">
        <v>1923</v>
      </c>
      <c r="B1923" s="72" t="s">
        <v>51</v>
      </c>
      <c r="C1923" s="539" t="s">
        <v>267</v>
      </c>
      <c r="D1923" s="415" t="s">
        <v>2487</v>
      </c>
      <c r="E1923" s="72" t="s">
        <v>2488</v>
      </c>
      <c r="F1923" s="300" t="s">
        <v>97</v>
      </c>
      <c r="G1923" s="72" t="s">
        <v>2260</v>
      </c>
      <c r="H1923" s="482" t="s">
        <v>197</v>
      </c>
      <c r="I1923" s="537">
        <v>90</v>
      </c>
      <c r="J1923" s="526"/>
      <c r="K1923" s="333">
        <f t="shared" si="95"/>
        <v>200</v>
      </c>
      <c r="L1923" s="534">
        <v>200</v>
      </c>
      <c r="M1923" s="534"/>
      <c r="N1923" s="247" t="e">
        <f>IF(L1923="nio",0,IF(L1923&gt;0,L1923*I1923/P1923,0))*VLOOKUP(B1923,'2-Kosten per locatie'!$A$14:$C$31,3,FALSE)</f>
        <v>#DIV/0!</v>
      </c>
      <c r="O1923" s="247">
        <f>IF(M1923&gt;0,M1923*I1923/Q1923,0)*VLOOKUP(B1923,'2-Kosten per locatie'!$A$14:$C$31,3,FALSE)</f>
        <v>0</v>
      </c>
      <c r="P1923" s="334">
        <f>IF(L1923="nio",0,IF(L1923&gt;0,VLOOKUP(F1923,'3-Productie normen'!A:O,VLOOKUP(L1923,'3-Productie normen'!$B$38:$C$48,2,FALSE),FALSE)))</f>
        <v>0</v>
      </c>
      <c r="Q1923" s="334">
        <f t="shared" si="93"/>
        <v>0</v>
      </c>
      <c r="R1923" s="335" t="str">
        <f>VLOOKUP(F1923,'3-Productie normen'!A:P,16,FALSE)</f>
        <v>V</v>
      </c>
      <c r="S1923" s="335"/>
      <c r="U1923" s="336">
        <f t="shared" si="94"/>
        <v>18000</v>
      </c>
    </row>
    <row r="1924" spans="1:21" ht="14.1" customHeight="1">
      <c r="A1924" s="75">
        <v>1924</v>
      </c>
      <c r="B1924" s="72" t="s">
        <v>51</v>
      </c>
      <c r="C1924" s="539" t="s">
        <v>267</v>
      </c>
      <c r="D1924" s="415" t="s">
        <v>2489</v>
      </c>
      <c r="E1924" s="72" t="s">
        <v>1237</v>
      </c>
      <c r="F1924" s="300" t="s">
        <v>108</v>
      </c>
      <c r="G1924" s="72" t="s">
        <v>1370</v>
      </c>
      <c r="H1924" s="482" t="s">
        <v>238</v>
      </c>
      <c r="I1924" s="537">
        <v>17.600000000000001</v>
      </c>
      <c r="J1924" s="526"/>
      <c r="K1924" s="333">
        <f t="shared" si="95"/>
        <v>200</v>
      </c>
      <c r="L1924" s="534">
        <v>200</v>
      </c>
      <c r="M1924" s="534"/>
      <c r="N1924" s="247" t="e">
        <f>IF(L1924="nio",0,IF(L1924&gt;0,L1924*I1924/P1924,0))*VLOOKUP(B1924,'2-Kosten per locatie'!$A$14:$C$31,3,FALSE)</f>
        <v>#DIV/0!</v>
      </c>
      <c r="O1924" s="247">
        <f>IF(M1924&gt;0,M1924*I1924/Q1924,0)*VLOOKUP(B1924,'2-Kosten per locatie'!$A$14:$C$31,3,FALSE)</f>
        <v>0</v>
      </c>
      <c r="P1924" s="334">
        <f>IF(L1924="nio",0,IF(L1924&gt;0,VLOOKUP(F1924,'3-Productie normen'!A:O,VLOOKUP(L1924,'3-Productie normen'!$B$38:$C$48,2,FALSE),FALSE)))</f>
        <v>0</v>
      </c>
      <c r="Q1924" s="334">
        <f t="shared" si="93"/>
        <v>0</v>
      </c>
      <c r="R1924" s="335" t="str">
        <f>VLOOKUP(F1924,'3-Productie normen'!A:P,16,FALSE)</f>
        <v>V</v>
      </c>
      <c r="S1924" s="335"/>
      <c r="U1924" s="336">
        <f t="shared" si="94"/>
        <v>3520.0000000000005</v>
      </c>
    </row>
    <row r="1925" spans="1:21" ht="14.1" customHeight="1">
      <c r="A1925" s="75">
        <v>1925</v>
      </c>
      <c r="B1925" s="72" t="s">
        <v>51</v>
      </c>
      <c r="C1925" s="539" t="s">
        <v>267</v>
      </c>
      <c r="D1925" s="415" t="s">
        <v>2490</v>
      </c>
      <c r="E1925" s="72" t="s">
        <v>2491</v>
      </c>
      <c r="F1925" s="300" t="s">
        <v>111</v>
      </c>
      <c r="G1925" s="72" t="s">
        <v>2232</v>
      </c>
      <c r="H1925" s="482" t="s">
        <v>197</v>
      </c>
      <c r="I1925" s="537">
        <v>11.02</v>
      </c>
      <c r="J1925" s="526"/>
      <c r="K1925" s="333">
        <f t="shared" si="95"/>
        <v>0</v>
      </c>
      <c r="L1925" s="534" t="s">
        <v>148</v>
      </c>
      <c r="M1925" s="534"/>
      <c r="N1925" s="247">
        <f>IF(L1925="nio",0,IF(L1925&gt;0,L1925*I1925/P1925,0))*VLOOKUP(B1925,'2-Kosten per locatie'!$A$14:$C$31,3,FALSE)</f>
        <v>0</v>
      </c>
      <c r="O1925" s="247">
        <f>IF(M1925&gt;0,M1925*I1925/Q1925,0)*VLOOKUP(B1925,'2-Kosten per locatie'!$A$14:$C$31,3,FALSE)</f>
        <v>0</v>
      </c>
      <c r="P1925" s="334">
        <f>IF(L1925="nio",0,IF(L1925&gt;0,VLOOKUP(F1925,'3-Productie normen'!A:O,VLOOKUP(L1925,'3-Productie normen'!$B$38:$C$48,2,FALSE),FALSE)))</f>
        <v>0</v>
      </c>
      <c r="Q1925" s="334">
        <f t="shared" si="93"/>
        <v>0</v>
      </c>
      <c r="R1925" s="335" t="str">
        <f>VLOOKUP(F1925,'3-Productie normen'!A:P,16,FALSE)</f>
        <v>nvt</v>
      </c>
      <c r="S1925" s="335"/>
      <c r="U1925" s="336">
        <f t="shared" si="94"/>
        <v>0</v>
      </c>
    </row>
    <row r="1926" spans="1:21" ht="14.1" customHeight="1">
      <c r="A1926" s="75">
        <v>1926</v>
      </c>
      <c r="B1926" s="72" t="s">
        <v>51</v>
      </c>
      <c r="C1926" s="539" t="s">
        <v>267</v>
      </c>
      <c r="D1926" s="415" t="s">
        <v>2492</v>
      </c>
      <c r="E1926" s="72" t="s">
        <v>1263</v>
      </c>
      <c r="F1926" s="300" t="s">
        <v>106</v>
      </c>
      <c r="G1926" s="72" t="s">
        <v>2232</v>
      </c>
      <c r="H1926" s="482" t="s">
        <v>188</v>
      </c>
      <c r="I1926" s="537">
        <v>8.2799999999999994</v>
      </c>
      <c r="J1926" s="526"/>
      <c r="K1926" s="333">
        <f t="shared" si="95"/>
        <v>400</v>
      </c>
      <c r="L1926" s="534">
        <v>200</v>
      </c>
      <c r="M1926" s="534">
        <v>200</v>
      </c>
      <c r="N1926" s="247" t="e">
        <f>IF(L1926="nio",0,IF(L1926&gt;0,L1926*I1926/P1926,0))*VLOOKUP(B1926,'2-Kosten per locatie'!$A$14:$C$31,3,FALSE)</f>
        <v>#DIV/0!</v>
      </c>
      <c r="O1926" s="247" t="e">
        <f>IF(M1926&gt;0,M1926*I1926/Q1926,0)*VLOOKUP(B1926,'2-Kosten per locatie'!$A$14:$C$31,3,FALSE)</f>
        <v>#DIV/0!</v>
      </c>
      <c r="P1926" s="334">
        <f>IF(L1926="nio",0,IF(L1926&gt;0,VLOOKUP(F1926,'3-Productie normen'!A:O,VLOOKUP(L1926,'3-Productie normen'!$B$38:$C$48,2,FALSE),FALSE)))</f>
        <v>0</v>
      </c>
      <c r="Q1926" s="334">
        <f t="shared" si="93"/>
        <v>0</v>
      </c>
      <c r="R1926" s="335" t="str">
        <f>VLOOKUP(F1926,'3-Productie normen'!A:P,16,FALSE)</f>
        <v>S</v>
      </c>
      <c r="S1926" s="335"/>
      <c r="U1926" s="336">
        <f t="shared" si="94"/>
        <v>3311.9999999999995</v>
      </c>
    </row>
    <row r="1927" spans="1:21" ht="14.1" customHeight="1">
      <c r="A1927" s="75">
        <v>1927</v>
      </c>
      <c r="B1927" s="72" t="s">
        <v>51</v>
      </c>
      <c r="C1927" s="539" t="s">
        <v>267</v>
      </c>
      <c r="D1927" s="415" t="s">
        <v>2493</v>
      </c>
      <c r="E1927" s="72" t="s">
        <v>1991</v>
      </c>
      <c r="F1927" s="300" t="s">
        <v>111</v>
      </c>
      <c r="G1927" s="72" t="s">
        <v>1954</v>
      </c>
      <c r="H1927" s="482" t="s">
        <v>197</v>
      </c>
      <c r="I1927" s="537">
        <v>24.87</v>
      </c>
      <c r="J1927" s="526"/>
      <c r="K1927" s="333">
        <f t="shared" si="95"/>
        <v>0</v>
      </c>
      <c r="L1927" s="534" t="s">
        <v>148</v>
      </c>
      <c r="M1927" s="534"/>
      <c r="N1927" s="247">
        <f>IF(L1927="nio",0,IF(L1927&gt;0,L1927*I1927/P1927,0))*VLOOKUP(B1927,'2-Kosten per locatie'!$A$14:$C$31,3,FALSE)</f>
        <v>0</v>
      </c>
      <c r="O1927" s="247">
        <f>IF(M1927&gt;0,M1927*I1927/Q1927,0)*VLOOKUP(B1927,'2-Kosten per locatie'!$A$14:$C$31,3,FALSE)</f>
        <v>0</v>
      </c>
      <c r="P1927" s="334">
        <f>IF(L1927="nio",0,IF(L1927&gt;0,VLOOKUP(F1927,'3-Productie normen'!A:O,VLOOKUP(L1927,'3-Productie normen'!$B$38:$C$48,2,FALSE),FALSE)))</f>
        <v>0</v>
      </c>
      <c r="Q1927" s="334">
        <f t="shared" si="93"/>
        <v>0</v>
      </c>
      <c r="R1927" s="335" t="str">
        <f>VLOOKUP(F1927,'3-Productie normen'!A:P,16,FALSE)</f>
        <v>nvt</v>
      </c>
      <c r="S1927" s="335"/>
      <c r="U1927" s="336">
        <f t="shared" si="94"/>
        <v>0</v>
      </c>
    </row>
    <row r="1928" spans="1:21" ht="14.1" customHeight="1">
      <c r="A1928" s="75">
        <v>1928</v>
      </c>
      <c r="B1928" s="72" t="s">
        <v>51</v>
      </c>
      <c r="C1928" s="539" t="s">
        <v>267</v>
      </c>
      <c r="D1928" s="415" t="s">
        <v>2494</v>
      </c>
      <c r="E1928" s="72" t="s">
        <v>1964</v>
      </c>
      <c r="F1928" s="300" t="s">
        <v>106</v>
      </c>
      <c r="G1928" s="72" t="s">
        <v>2232</v>
      </c>
      <c r="H1928" s="482" t="s">
        <v>188</v>
      </c>
      <c r="I1928" s="537">
        <v>6.9</v>
      </c>
      <c r="J1928" s="526"/>
      <c r="K1928" s="333">
        <f t="shared" si="95"/>
        <v>400</v>
      </c>
      <c r="L1928" s="534">
        <v>200</v>
      </c>
      <c r="M1928" s="534">
        <v>200</v>
      </c>
      <c r="N1928" s="247" t="e">
        <f>IF(L1928="nio",0,IF(L1928&gt;0,L1928*I1928/P1928,0))*VLOOKUP(B1928,'2-Kosten per locatie'!$A$14:$C$31,3,FALSE)</f>
        <v>#DIV/0!</v>
      </c>
      <c r="O1928" s="247" t="e">
        <f>IF(M1928&gt;0,M1928*I1928/Q1928,0)*VLOOKUP(B1928,'2-Kosten per locatie'!$A$14:$C$31,3,FALSE)</f>
        <v>#DIV/0!</v>
      </c>
      <c r="P1928" s="334">
        <f>IF(L1928="nio",0,IF(L1928&gt;0,VLOOKUP(F1928,'3-Productie normen'!A:O,VLOOKUP(L1928,'3-Productie normen'!$B$38:$C$48,2,FALSE),FALSE)))</f>
        <v>0</v>
      </c>
      <c r="Q1928" s="334">
        <f t="shared" si="93"/>
        <v>0</v>
      </c>
      <c r="R1928" s="335" t="str">
        <f>VLOOKUP(F1928,'3-Productie normen'!A:P,16,FALSE)</f>
        <v>S</v>
      </c>
      <c r="S1928" s="335"/>
      <c r="U1928" s="336">
        <f t="shared" si="94"/>
        <v>2760</v>
      </c>
    </row>
    <row r="1929" spans="1:21" ht="14.1" customHeight="1">
      <c r="A1929" s="75">
        <v>1929</v>
      </c>
      <c r="B1929" s="72" t="s">
        <v>51</v>
      </c>
      <c r="C1929" s="539" t="s">
        <v>267</v>
      </c>
      <c r="D1929" s="415" t="s">
        <v>2495</v>
      </c>
      <c r="E1929" s="72" t="s">
        <v>1967</v>
      </c>
      <c r="F1929" s="300" t="s">
        <v>106</v>
      </c>
      <c r="G1929" s="72" t="s">
        <v>2232</v>
      </c>
      <c r="H1929" s="482" t="s">
        <v>188</v>
      </c>
      <c r="I1929" s="537">
        <v>1.6</v>
      </c>
      <c r="J1929" s="526"/>
      <c r="K1929" s="333">
        <f t="shared" si="95"/>
        <v>400</v>
      </c>
      <c r="L1929" s="534">
        <v>200</v>
      </c>
      <c r="M1929" s="534">
        <v>200</v>
      </c>
      <c r="N1929" s="247" t="e">
        <f>IF(L1929="nio",0,IF(L1929&gt;0,L1929*I1929/P1929,0))*VLOOKUP(B1929,'2-Kosten per locatie'!$A$14:$C$31,3,FALSE)</f>
        <v>#DIV/0!</v>
      </c>
      <c r="O1929" s="247" t="e">
        <f>IF(M1929&gt;0,M1929*I1929/Q1929,0)*VLOOKUP(B1929,'2-Kosten per locatie'!$A$14:$C$31,3,FALSE)</f>
        <v>#DIV/0!</v>
      </c>
      <c r="P1929" s="334">
        <f>IF(L1929="nio",0,IF(L1929&gt;0,VLOOKUP(F1929,'3-Productie normen'!A:O,VLOOKUP(L1929,'3-Productie normen'!$B$38:$C$48,2,FALSE),FALSE)))</f>
        <v>0</v>
      </c>
      <c r="Q1929" s="334">
        <f t="shared" si="93"/>
        <v>0</v>
      </c>
      <c r="R1929" s="335" t="str">
        <f>VLOOKUP(F1929,'3-Productie normen'!A:P,16,FALSE)</f>
        <v>S</v>
      </c>
      <c r="S1929" s="335"/>
      <c r="U1929" s="336">
        <f t="shared" si="94"/>
        <v>640</v>
      </c>
    </row>
    <row r="1930" spans="1:21" ht="14.1" customHeight="1">
      <c r="A1930" s="75">
        <v>1930</v>
      </c>
      <c r="B1930" s="72" t="s">
        <v>51</v>
      </c>
      <c r="C1930" s="539" t="s">
        <v>267</v>
      </c>
      <c r="D1930" s="415" t="s">
        <v>2496</v>
      </c>
      <c r="E1930" s="72" t="s">
        <v>1967</v>
      </c>
      <c r="F1930" s="300" t="s">
        <v>106</v>
      </c>
      <c r="G1930" s="72" t="s">
        <v>2232</v>
      </c>
      <c r="H1930" s="482" t="s">
        <v>188</v>
      </c>
      <c r="I1930" s="537">
        <v>1.6</v>
      </c>
      <c r="J1930" s="526"/>
      <c r="K1930" s="333">
        <f t="shared" si="95"/>
        <v>400</v>
      </c>
      <c r="L1930" s="534">
        <v>200</v>
      </c>
      <c r="M1930" s="534">
        <v>200</v>
      </c>
      <c r="N1930" s="247" t="e">
        <f>IF(L1930="nio",0,IF(L1930&gt;0,L1930*I1930/P1930,0))*VLOOKUP(B1930,'2-Kosten per locatie'!$A$14:$C$31,3,FALSE)</f>
        <v>#DIV/0!</v>
      </c>
      <c r="O1930" s="247" t="e">
        <f>IF(M1930&gt;0,M1930*I1930/Q1930,0)*VLOOKUP(B1930,'2-Kosten per locatie'!$A$14:$C$31,3,FALSE)</f>
        <v>#DIV/0!</v>
      </c>
      <c r="P1930" s="334">
        <f>IF(L1930="nio",0,IF(L1930&gt;0,VLOOKUP(F1930,'3-Productie normen'!A:O,VLOOKUP(L1930,'3-Productie normen'!$B$38:$C$48,2,FALSE),FALSE)))</f>
        <v>0</v>
      </c>
      <c r="Q1930" s="334">
        <f t="shared" si="93"/>
        <v>0</v>
      </c>
      <c r="R1930" s="335" t="str">
        <f>VLOOKUP(F1930,'3-Productie normen'!A:P,16,FALSE)</f>
        <v>S</v>
      </c>
      <c r="S1930" s="335"/>
      <c r="U1930" s="336">
        <f t="shared" si="94"/>
        <v>640</v>
      </c>
    </row>
    <row r="1931" spans="1:21" ht="14.1" customHeight="1">
      <c r="A1931" s="75">
        <v>1931</v>
      </c>
      <c r="B1931" s="72" t="s">
        <v>51</v>
      </c>
      <c r="C1931" s="539" t="s">
        <v>267</v>
      </c>
      <c r="D1931" s="415" t="s">
        <v>2497</v>
      </c>
      <c r="E1931" s="72" t="s">
        <v>857</v>
      </c>
      <c r="F1931" s="300" t="s">
        <v>106</v>
      </c>
      <c r="G1931" s="72" t="s">
        <v>2232</v>
      </c>
      <c r="H1931" s="482" t="s">
        <v>188</v>
      </c>
      <c r="I1931" s="537">
        <v>1.6</v>
      </c>
      <c r="J1931" s="526"/>
      <c r="K1931" s="333">
        <f t="shared" si="95"/>
        <v>400</v>
      </c>
      <c r="L1931" s="534">
        <v>200</v>
      </c>
      <c r="M1931" s="534">
        <v>200</v>
      </c>
      <c r="N1931" s="247" t="e">
        <f>IF(L1931="nio",0,IF(L1931&gt;0,L1931*I1931/P1931,0))*VLOOKUP(B1931,'2-Kosten per locatie'!$A$14:$C$31,3,FALSE)</f>
        <v>#DIV/0!</v>
      </c>
      <c r="O1931" s="247" t="e">
        <f>IF(M1931&gt;0,M1931*I1931/Q1931,0)*VLOOKUP(B1931,'2-Kosten per locatie'!$A$14:$C$31,3,FALSE)</f>
        <v>#DIV/0!</v>
      </c>
      <c r="P1931" s="334">
        <f>IF(L1931="nio",0,IF(L1931&gt;0,VLOOKUP(F1931,'3-Productie normen'!A:O,VLOOKUP(L1931,'3-Productie normen'!$B$38:$C$48,2,FALSE),FALSE)))</f>
        <v>0</v>
      </c>
      <c r="Q1931" s="334">
        <f t="shared" si="93"/>
        <v>0</v>
      </c>
      <c r="R1931" s="335" t="str">
        <f>VLOOKUP(F1931,'3-Productie normen'!A:P,16,FALSE)</f>
        <v>S</v>
      </c>
      <c r="S1931" s="335"/>
      <c r="U1931" s="336">
        <f t="shared" si="94"/>
        <v>640</v>
      </c>
    </row>
    <row r="1932" spans="1:21" ht="14.1" customHeight="1">
      <c r="A1932" s="75">
        <v>1932</v>
      </c>
      <c r="B1932" s="72" t="s">
        <v>51</v>
      </c>
      <c r="C1932" s="539" t="s">
        <v>267</v>
      </c>
      <c r="D1932" s="415" t="s">
        <v>2498</v>
      </c>
      <c r="E1932" s="72" t="s">
        <v>857</v>
      </c>
      <c r="F1932" s="300" t="s">
        <v>106</v>
      </c>
      <c r="G1932" s="72" t="s">
        <v>2232</v>
      </c>
      <c r="H1932" s="482" t="s">
        <v>188</v>
      </c>
      <c r="I1932" s="537">
        <v>1.6</v>
      </c>
      <c r="J1932" s="526"/>
      <c r="K1932" s="333">
        <f t="shared" si="95"/>
        <v>400</v>
      </c>
      <c r="L1932" s="534">
        <v>200</v>
      </c>
      <c r="M1932" s="534">
        <v>200</v>
      </c>
      <c r="N1932" s="247" t="e">
        <f>IF(L1932="nio",0,IF(L1932&gt;0,L1932*I1932/P1932,0))*VLOOKUP(B1932,'2-Kosten per locatie'!$A$14:$C$31,3,FALSE)</f>
        <v>#DIV/0!</v>
      </c>
      <c r="O1932" s="247" t="e">
        <f>IF(M1932&gt;0,M1932*I1932/Q1932,0)*VLOOKUP(B1932,'2-Kosten per locatie'!$A$14:$C$31,3,FALSE)</f>
        <v>#DIV/0!</v>
      </c>
      <c r="P1932" s="334">
        <f>IF(L1932="nio",0,IF(L1932&gt;0,VLOOKUP(F1932,'3-Productie normen'!A:O,VLOOKUP(L1932,'3-Productie normen'!$B$38:$C$48,2,FALSE),FALSE)))</f>
        <v>0</v>
      </c>
      <c r="Q1932" s="334">
        <f t="shared" si="93"/>
        <v>0</v>
      </c>
      <c r="R1932" s="335" t="str">
        <f>VLOOKUP(F1932,'3-Productie normen'!A:P,16,FALSE)</f>
        <v>S</v>
      </c>
      <c r="S1932" s="335"/>
      <c r="U1932" s="336">
        <f t="shared" si="94"/>
        <v>640</v>
      </c>
    </row>
    <row r="1933" spans="1:21" ht="14.1" customHeight="1">
      <c r="A1933" s="75">
        <v>1933</v>
      </c>
      <c r="B1933" s="72" t="s">
        <v>51</v>
      </c>
      <c r="C1933" s="539" t="s">
        <v>267</v>
      </c>
      <c r="D1933" s="415" t="s">
        <v>2499</v>
      </c>
      <c r="E1933" s="72" t="s">
        <v>1970</v>
      </c>
      <c r="F1933" s="300" t="s">
        <v>106</v>
      </c>
      <c r="G1933" s="72" t="s">
        <v>2232</v>
      </c>
      <c r="H1933" s="482" t="s">
        <v>188</v>
      </c>
      <c r="I1933" s="537">
        <v>7.3</v>
      </c>
      <c r="J1933" s="526"/>
      <c r="K1933" s="333">
        <f t="shared" si="95"/>
        <v>400</v>
      </c>
      <c r="L1933" s="534">
        <v>200</v>
      </c>
      <c r="M1933" s="534">
        <v>200</v>
      </c>
      <c r="N1933" s="247" t="e">
        <f>IF(L1933="nio",0,IF(L1933&gt;0,L1933*I1933/P1933,0))*VLOOKUP(B1933,'2-Kosten per locatie'!$A$14:$C$31,3,FALSE)</f>
        <v>#DIV/0!</v>
      </c>
      <c r="O1933" s="247" t="e">
        <f>IF(M1933&gt;0,M1933*I1933/Q1933,0)*VLOOKUP(B1933,'2-Kosten per locatie'!$A$14:$C$31,3,FALSE)</f>
        <v>#DIV/0!</v>
      </c>
      <c r="P1933" s="334">
        <f>IF(L1933="nio",0,IF(L1933&gt;0,VLOOKUP(F1933,'3-Productie normen'!A:O,VLOOKUP(L1933,'3-Productie normen'!$B$38:$C$48,2,FALSE),FALSE)))</f>
        <v>0</v>
      </c>
      <c r="Q1933" s="334">
        <f t="shared" si="93"/>
        <v>0</v>
      </c>
      <c r="R1933" s="335" t="str">
        <f>VLOOKUP(F1933,'3-Productie normen'!A:P,16,FALSE)</f>
        <v>S</v>
      </c>
      <c r="S1933" s="335"/>
      <c r="U1933" s="336">
        <f t="shared" si="94"/>
        <v>2920</v>
      </c>
    </row>
    <row r="1934" spans="1:21" ht="14.1" customHeight="1">
      <c r="A1934" s="75">
        <v>1934</v>
      </c>
      <c r="B1934" s="72" t="s">
        <v>51</v>
      </c>
      <c r="C1934" s="539" t="s">
        <v>267</v>
      </c>
      <c r="D1934" s="415" t="s">
        <v>2500</v>
      </c>
      <c r="E1934" s="72" t="s">
        <v>2501</v>
      </c>
      <c r="F1934" s="300" t="s">
        <v>100</v>
      </c>
      <c r="G1934" s="72" t="s">
        <v>2212</v>
      </c>
      <c r="H1934" s="482" t="s">
        <v>139</v>
      </c>
      <c r="I1934" s="537">
        <v>54.85</v>
      </c>
      <c r="J1934" s="526"/>
      <c r="K1934" s="333">
        <f t="shared" si="95"/>
        <v>200</v>
      </c>
      <c r="L1934" s="534">
        <v>200</v>
      </c>
      <c r="M1934" s="534"/>
      <c r="N1934" s="247" t="e">
        <f>IF(L1934="nio",0,IF(L1934&gt;0,L1934*I1934/P1934,0))*VLOOKUP(B1934,'2-Kosten per locatie'!$A$14:$C$31,3,FALSE)</f>
        <v>#DIV/0!</v>
      </c>
      <c r="O1934" s="247">
        <f>IF(M1934&gt;0,M1934*I1934/Q1934,0)*VLOOKUP(B1934,'2-Kosten per locatie'!$A$14:$C$31,3,FALSE)</f>
        <v>0</v>
      </c>
      <c r="P1934" s="334">
        <f>IF(L1934="nio",0,IF(L1934&gt;0,VLOOKUP(F1934,'3-Productie normen'!A:O,VLOOKUP(L1934,'3-Productie normen'!$B$38:$C$48,2,FALSE),FALSE)))</f>
        <v>0</v>
      </c>
      <c r="Q1934" s="334">
        <f t="shared" si="93"/>
        <v>0</v>
      </c>
      <c r="R1934" s="335" t="str">
        <f>VLOOKUP(F1934,'3-Productie normen'!A:P,16,FALSE)</f>
        <v>L</v>
      </c>
      <c r="S1934" s="335"/>
      <c r="U1934" s="336">
        <f t="shared" si="94"/>
        <v>10970</v>
      </c>
    </row>
    <row r="1935" spans="1:21" ht="14.1" customHeight="1">
      <c r="A1935" s="75">
        <v>1935</v>
      </c>
      <c r="B1935" s="72" t="s">
        <v>51</v>
      </c>
      <c r="C1935" s="539" t="s">
        <v>267</v>
      </c>
      <c r="D1935" s="415" t="s">
        <v>2502</v>
      </c>
      <c r="E1935" s="72" t="s">
        <v>633</v>
      </c>
      <c r="F1935" s="300" t="s">
        <v>97</v>
      </c>
      <c r="G1935" s="72" t="s">
        <v>2430</v>
      </c>
      <c r="H1935" s="482" t="s">
        <v>197</v>
      </c>
      <c r="I1935" s="537">
        <v>72.040000000000006</v>
      </c>
      <c r="J1935" s="526"/>
      <c r="K1935" s="333">
        <f t="shared" si="95"/>
        <v>200</v>
      </c>
      <c r="L1935" s="534">
        <v>200</v>
      </c>
      <c r="M1935" s="534"/>
      <c r="N1935" s="247" t="e">
        <f>IF(L1935="nio",0,IF(L1935&gt;0,L1935*I1935/P1935,0))*VLOOKUP(B1935,'2-Kosten per locatie'!$A$14:$C$31,3,FALSE)</f>
        <v>#DIV/0!</v>
      </c>
      <c r="O1935" s="247">
        <f>IF(M1935&gt;0,M1935*I1935/Q1935,0)*VLOOKUP(B1935,'2-Kosten per locatie'!$A$14:$C$31,3,FALSE)</f>
        <v>0</v>
      </c>
      <c r="P1935" s="334">
        <f>IF(L1935="nio",0,IF(L1935&gt;0,VLOOKUP(F1935,'3-Productie normen'!A:O,VLOOKUP(L1935,'3-Productie normen'!$B$38:$C$48,2,FALSE),FALSE)))</f>
        <v>0</v>
      </c>
      <c r="Q1935" s="334">
        <f t="shared" si="93"/>
        <v>0</v>
      </c>
      <c r="R1935" s="335" t="str">
        <f>VLOOKUP(F1935,'3-Productie normen'!A:P,16,FALSE)</f>
        <v>V</v>
      </c>
      <c r="S1935" s="335"/>
      <c r="U1935" s="336">
        <f t="shared" si="94"/>
        <v>14408.000000000002</v>
      </c>
    </row>
    <row r="1936" spans="1:21" ht="14.1" customHeight="1">
      <c r="A1936" s="75">
        <v>1936</v>
      </c>
      <c r="B1936" s="72" t="s">
        <v>51</v>
      </c>
      <c r="C1936" s="539" t="s">
        <v>267</v>
      </c>
      <c r="D1936" s="415" t="s">
        <v>2503</v>
      </c>
      <c r="E1936" s="72" t="s">
        <v>1859</v>
      </c>
      <c r="F1936" s="300" t="s">
        <v>111</v>
      </c>
      <c r="G1936" s="72" t="s">
        <v>2212</v>
      </c>
      <c r="H1936" s="482" t="s">
        <v>139</v>
      </c>
      <c r="I1936" s="537">
        <v>12.01</v>
      </c>
      <c r="J1936" s="526"/>
      <c r="K1936" s="333">
        <f t="shared" si="95"/>
        <v>0</v>
      </c>
      <c r="L1936" s="534" t="s">
        <v>148</v>
      </c>
      <c r="M1936" s="534"/>
      <c r="N1936" s="247">
        <f>IF(L1936="nio",0,IF(L1936&gt;0,L1936*I1936/P1936,0))*VLOOKUP(B1936,'2-Kosten per locatie'!$A$14:$C$31,3,FALSE)</f>
        <v>0</v>
      </c>
      <c r="O1936" s="247">
        <f>IF(M1936&gt;0,M1936*I1936/Q1936,0)*VLOOKUP(B1936,'2-Kosten per locatie'!$A$14:$C$31,3,FALSE)</f>
        <v>0</v>
      </c>
      <c r="P1936" s="334">
        <f>IF(L1936="nio",0,IF(L1936&gt;0,VLOOKUP(F1936,'3-Productie normen'!A:O,VLOOKUP(L1936,'3-Productie normen'!$B$38:$C$48,2,FALSE),FALSE)))</f>
        <v>0</v>
      </c>
      <c r="Q1936" s="334">
        <f t="shared" si="93"/>
        <v>0</v>
      </c>
      <c r="R1936" s="335" t="str">
        <f>VLOOKUP(F1936,'3-Productie normen'!A:P,16,FALSE)</f>
        <v>nvt</v>
      </c>
      <c r="S1936" s="335"/>
      <c r="U1936" s="336">
        <f t="shared" si="94"/>
        <v>0</v>
      </c>
    </row>
    <row r="1937" spans="1:21" ht="14.1" customHeight="1">
      <c r="A1937" s="75">
        <v>1937</v>
      </c>
      <c r="B1937" s="72" t="s">
        <v>51</v>
      </c>
      <c r="C1937" s="539" t="s">
        <v>267</v>
      </c>
      <c r="D1937" s="415" t="s">
        <v>2504</v>
      </c>
      <c r="E1937" s="72" t="s">
        <v>2486</v>
      </c>
      <c r="F1937" s="300" t="s">
        <v>100</v>
      </c>
      <c r="G1937" s="72" t="s">
        <v>1370</v>
      </c>
      <c r="H1937" s="482" t="s">
        <v>238</v>
      </c>
      <c r="I1937" s="537">
        <v>15.59</v>
      </c>
      <c r="J1937" s="526"/>
      <c r="K1937" s="333">
        <f t="shared" si="95"/>
        <v>200</v>
      </c>
      <c r="L1937" s="534">
        <v>200</v>
      </c>
      <c r="M1937" s="534"/>
      <c r="N1937" s="247" t="e">
        <f>IF(L1937="nio",0,IF(L1937&gt;0,L1937*I1937/P1937,0))*VLOOKUP(B1937,'2-Kosten per locatie'!$A$14:$C$31,3,FALSE)</f>
        <v>#DIV/0!</v>
      </c>
      <c r="O1937" s="247">
        <f>IF(M1937&gt;0,M1937*I1937/Q1937,0)*VLOOKUP(B1937,'2-Kosten per locatie'!$A$14:$C$31,3,FALSE)</f>
        <v>0</v>
      </c>
      <c r="P1937" s="334">
        <f>IF(L1937="nio",0,IF(L1937&gt;0,VLOOKUP(F1937,'3-Productie normen'!A:O,VLOOKUP(L1937,'3-Productie normen'!$B$38:$C$48,2,FALSE),FALSE)))</f>
        <v>0</v>
      </c>
      <c r="Q1937" s="334">
        <f t="shared" si="93"/>
        <v>0</v>
      </c>
      <c r="R1937" s="335" t="str">
        <f>VLOOKUP(F1937,'3-Productie normen'!A:P,16,FALSE)</f>
        <v>L</v>
      </c>
      <c r="S1937" s="335"/>
      <c r="U1937" s="336">
        <f t="shared" si="94"/>
        <v>3118</v>
      </c>
    </row>
    <row r="1938" spans="1:21" ht="14.1" customHeight="1">
      <c r="A1938" s="75">
        <v>1938</v>
      </c>
      <c r="B1938" s="72" t="s">
        <v>51</v>
      </c>
      <c r="C1938" s="539" t="s">
        <v>267</v>
      </c>
      <c r="D1938" s="415" t="s">
        <v>2505</v>
      </c>
      <c r="E1938" s="72" t="s">
        <v>2506</v>
      </c>
      <c r="F1938" s="300" t="s">
        <v>97</v>
      </c>
      <c r="G1938" s="72" t="s">
        <v>2430</v>
      </c>
      <c r="H1938" s="482" t="s">
        <v>197</v>
      </c>
      <c r="I1938" s="537">
        <v>10.54</v>
      </c>
      <c r="J1938" s="526"/>
      <c r="K1938" s="333">
        <f t="shared" si="95"/>
        <v>200</v>
      </c>
      <c r="L1938" s="534">
        <v>200</v>
      </c>
      <c r="M1938" s="534"/>
      <c r="N1938" s="247" t="e">
        <f>IF(L1938="nio",0,IF(L1938&gt;0,L1938*I1938/P1938,0))*VLOOKUP(B1938,'2-Kosten per locatie'!$A$14:$C$31,3,FALSE)</f>
        <v>#DIV/0!</v>
      </c>
      <c r="O1938" s="247">
        <f>IF(M1938&gt;0,M1938*I1938/Q1938,0)*VLOOKUP(B1938,'2-Kosten per locatie'!$A$14:$C$31,3,FALSE)</f>
        <v>0</v>
      </c>
      <c r="P1938" s="334">
        <f>IF(L1938="nio",0,IF(L1938&gt;0,VLOOKUP(F1938,'3-Productie normen'!A:O,VLOOKUP(L1938,'3-Productie normen'!$B$38:$C$48,2,FALSE),FALSE)))</f>
        <v>0</v>
      </c>
      <c r="Q1938" s="334">
        <f t="shared" si="93"/>
        <v>0</v>
      </c>
      <c r="R1938" s="335" t="str">
        <f>VLOOKUP(F1938,'3-Productie normen'!A:P,16,FALSE)</f>
        <v>V</v>
      </c>
      <c r="S1938" s="335"/>
      <c r="U1938" s="336">
        <f t="shared" si="94"/>
        <v>2108</v>
      </c>
    </row>
    <row r="1939" spans="1:21" ht="14.1" customHeight="1">
      <c r="A1939" s="75">
        <v>1939</v>
      </c>
      <c r="B1939" s="72" t="s">
        <v>51</v>
      </c>
      <c r="C1939" s="539" t="s">
        <v>267</v>
      </c>
      <c r="D1939" s="415" t="s">
        <v>2507</v>
      </c>
      <c r="E1939" s="72" t="s">
        <v>2508</v>
      </c>
      <c r="F1939" s="300" t="s">
        <v>106</v>
      </c>
      <c r="G1939" s="72" t="s">
        <v>2232</v>
      </c>
      <c r="H1939" s="482" t="s">
        <v>188</v>
      </c>
      <c r="I1939" s="537">
        <v>2.42</v>
      </c>
      <c r="J1939" s="526"/>
      <c r="K1939" s="333">
        <f t="shared" si="95"/>
        <v>400</v>
      </c>
      <c r="L1939" s="534">
        <v>200</v>
      </c>
      <c r="M1939" s="534">
        <v>200</v>
      </c>
      <c r="N1939" s="247" t="e">
        <f>IF(L1939="nio",0,IF(L1939&gt;0,L1939*I1939/P1939,0))*VLOOKUP(B1939,'2-Kosten per locatie'!$A$14:$C$31,3,FALSE)</f>
        <v>#DIV/0!</v>
      </c>
      <c r="O1939" s="247" t="e">
        <f>IF(M1939&gt;0,M1939*I1939/Q1939,0)*VLOOKUP(B1939,'2-Kosten per locatie'!$A$14:$C$31,3,FALSE)</f>
        <v>#DIV/0!</v>
      </c>
      <c r="P1939" s="334">
        <f>IF(L1939="nio",0,IF(L1939&gt;0,VLOOKUP(F1939,'3-Productie normen'!A:O,VLOOKUP(L1939,'3-Productie normen'!$B$38:$C$48,2,FALSE),FALSE)))</f>
        <v>0</v>
      </c>
      <c r="Q1939" s="334">
        <f t="shared" si="93"/>
        <v>0</v>
      </c>
      <c r="R1939" s="335" t="str">
        <f>VLOOKUP(F1939,'3-Productie normen'!A:P,16,FALSE)</f>
        <v>S</v>
      </c>
      <c r="S1939" s="335"/>
      <c r="U1939" s="336">
        <f t="shared" si="94"/>
        <v>968</v>
      </c>
    </row>
    <row r="1940" spans="1:21" ht="14.1" customHeight="1">
      <c r="A1940" s="75">
        <v>1940</v>
      </c>
      <c r="B1940" s="72" t="s">
        <v>51</v>
      </c>
      <c r="C1940" s="539" t="s">
        <v>267</v>
      </c>
      <c r="D1940" s="415" t="s">
        <v>2509</v>
      </c>
      <c r="E1940" s="72" t="s">
        <v>857</v>
      </c>
      <c r="F1940" s="300" t="s">
        <v>106</v>
      </c>
      <c r="G1940" s="72" t="s">
        <v>2232</v>
      </c>
      <c r="H1940" s="482" t="s">
        <v>188</v>
      </c>
      <c r="I1940" s="537">
        <v>2.5499999999999998</v>
      </c>
      <c r="J1940" s="526"/>
      <c r="K1940" s="333">
        <f t="shared" si="95"/>
        <v>400</v>
      </c>
      <c r="L1940" s="534">
        <v>200</v>
      </c>
      <c r="M1940" s="534">
        <v>200</v>
      </c>
      <c r="N1940" s="247" t="e">
        <f>IF(L1940="nio",0,IF(L1940&gt;0,L1940*I1940/P1940,0))*VLOOKUP(B1940,'2-Kosten per locatie'!$A$14:$C$31,3,FALSE)</f>
        <v>#DIV/0!</v>
      </c>
      <c r="O1940" s="247" t="e">
        <f>IF(M1940&gt;0,M1940*I1940/Q1940,0)*VLOOKUP(B1940,'2-Kosten per locatie'!$A$14:$C$31,3,FALSE)</f>
        <v>#DIV/0!</v>
      </c>
      <c r="P1940" s="334">
        <f>IF(L1940="nio",0,IF(L1940&gt;0,VLOOKUP(F1940,'3-Productie normen'!A:O,VLOOKUP(L1940,'3-Productie normen'!$B$38:$C$48,2,FALSE),FALSE)))</f>
        <v>0</v>
      </c>
      <c r="Q1940" s="334">
        <f t="shared" ref="Q1940:Q2003" si="96">IF(M1940&gt;0,P1940*$Q$8,0)</f>
        <v>0</v>
      </c>
      <c r="R1940" s="335" t="str">
        <f>VLOOKUP(F1940,'3-Productie normen'!A:P,16,FALSE)</f>
        <v>S</v>
      </c>
      <c r="S1940" s="335"/>
      <c r="U1940" s="336">
        <f t="shared" ref="U1940:U2003" si="97">K1940*I1940</f>
        <v>1019.9999999999999</v>
      </c>
    </row>
    <row r="1941" spans="1:21" ht="14.1" customHeight="1">
      <c r="A1941" s="75">
        <v>1941</v>
      </c>
      <c r="B1941" s="72" t="s">
        <v>51</v>
      </c>
      <c r="C1941" s="539" t="s">
        <v>267</v>
      </c>
      <c r="D1941" s="415" t="s">
        <v>2510</v>
      </c>
      <c r="E1941" s="72" t="s">
        <v>1967</v>
      </c>
      <c r="F1941" s="300" t="s">
        <v>106</v>
      </c>
      <c r="G1941" s="72" t="s">
        <v>2232</v>
      </c>
      <c r="H1941" s="482" t="s">
        <v>188</v>
      </c>
      <c r="I1941" s="537">
        <v>2.21</v>
      </c>
      <c r="J1941" s="526"/>
      <c r="K1941" s="333">
        <f t="shared" si="95"/>
        <v>400</v>
      </c>
      <c r="L1941" s="534">
        <v>200</v>
      </c>
      <c r="M1941" s="534">
        <v>200</v>
      </c>
      <c r="N1941" s="247" t="e">
        <f>IF(L1941="nio",0,IF(L1941&gt;0,L1941*I1941/P1941,0))*VLOOKUP(B1941,'2-Kosten per locatie'!$A$14:$C$31,3,FALSE)</f>
        <v>#DIV/0!</v>
      </c>
      <c r="O1941" s="247" t="e">
        <f>IF(M1941&gt;0,M1941*I1941/Q1941,0)*VLOOKUP(B1941,'2-Kosten per locatie'!$A$14:$C$31,3,FALSE)</f>
        <v>#DIV/0!</v>
      </c>
      <c r="P1941" s="334">
        <f>IF(L1941="nio",0,IF(L1941&gt;0,VLOOKUP(F1941,'3-Productie normen'!A:O,VLOOKUP(L1941,'3-Productie normen'!$B$38:$C$48,2,FALSE),FALSE)))</f>
        <v>0</v>
      </c>
      <c r="Q1941" s="334">
        <f t="shared" si="96"/>
        <v>0</v>
      </c>
      <c r="R1941" s="335" t="str">
        <f>VLOOKUP(F1941,'3-Productie normen'!A:P,16,FALSE)</f>
        <v>S</v>
      </c>
      <c r="S1941" s="335"/>
      <c r="U1941" s="336">
        <f t="shared" si="97"/>
        <v>884</v>
      </c>
    </row>
    <row r="1942" spans="1:21" ht="14.1" customHeight="1">
      <c r="A1942" s="75">
        <v>1942</v>
      </c>
      <c r="B1942" s="72" t="s">
        <v>51</v>
      </c>
      <c r="C1942" s="539" t="s">
        <v>267</v>
      </c>
      <c r="D1942" s="415" t="s">
        <v>2511</v>
      </c>
      <c r="E1942" s="72" t="s">
        <v>2512</v>
      </c>
      <c r="F1942" s="300" t="s">
        <v>100</v>
      </c>
      <c r="G1942" s="72" t="s">
        <v>2212</v>
      </c>
      <c r="H1942" s="482" t="s">
        <v>139</v>
      </c>
      <c r="I1942" s="537">
        <v>41.91</v>
      </c>
      <c r="J1942" s="526"/>
      <c r="K1942" s="333">
        <f t="shared" si="95"/>
        <v>200</v>
      </c>
      <c r="L1942" s="534">
        <v>200</v>
      </c>
      <c r="M1942" s="534"/>
      <c r="N1942" s="247" t="e">
        <f>IF(L1942="nio",0,IF(L1942&gt;0,L1942*I1942/P1942,0))*VLOOKUP(B1942,'2-Kosten per locatie'!$A$14:$C$31,3,FALSE)</f>
        <v>#DIV/0!</v>
      </c>
      <c r="O1942" s="247">
        <f>IF(M1942&gt;0,M1942*I1942/Q1942,0)*VLOOKUP(B1942,'2-Kosten per locatie'!$A$14:$C$31,3,FALSE)</f>
        <v>0</v>
      </c>
      <c r="P1942" s="334">
        <f>IF(L1942="nio",0,IF(L1942&gt;0,VLOOKUP(F1942,'3-Productie normen'!A:O,VLOOKUP(L1942,'3-Productie normen'!$B$38:$C$48,2,FALSE),FALSE)))</f>
        <v>0</v>
      </c>
      <c r="Q1942" s="334">
        <f t="shared" si="96"/>
        <v>0</v>
      </c>
      <c r="R1942" s="335" t="str">
        <f>VLOOKUP(F1942,'3-Productie normen'!A:P,16,FALSE)</f>
        <v>L</v>
      </c>
      <c r="S1942" s="335"/>
      <c r="U1942" s="336">
        <f t="shared" si="97"/>
        <v>8382</v>
      </c>
    </row>
    <row r="1943" spans="1:21" ht="14.1" customHeight="1">
      <c r="A1943" s="75">
        <v>1943</v>
      </c>
      <c r="B1943" s="72" t="s">
        <v>51</v>
      </c>
      <c r="C1943" s="539" t="s">
        <v>267</v>
      </c>
      <c r="D1943" s="415" t="s">
        <v>2513</v>
      </c>
      <c r="E1943" s="72" t="s">
        <v>2514</v>
      </c>
      <c r="F1943" s="72" t="s">
        <v>100</v>
      </c>
      <c r="G1943" s="72" t="s">
        <v>1370</v>
      </c>
      <c r="H1943" s="482" t="s">
        <v>238</v>
      </c>
      <c r="I1943" s="537">
        <v>22.05</v>
      </c>
      <c r="J1943" s="526"/>
      <c r="K1943" s="333">
        <f t="shared" si="95"/>
        <v>200</v>
      </c>
      <c r="L1943" s="534">
        <v>200</v>
      </c>
      <c r="M1943" s="534"/>
      <c r="N1943" s="247" t="e">
        <f>IF(L1943="nio",0,IF(L1943&gt;0,L1943*I1943/P1943,0))*VLOOKUP(B1943,'2-Kosten per locatie'!$A$14:$C$31,3,FALSE)</f>
        <v>#DIV/0!</v>
      </c>
      <c r="O1943" s="247">
        <f>IF(M1943&gt;0,M1943*I1943/Q1943,0)*VLOOKUP(B1943,'2-Kosten per locatie'!$A$14:$C$31,3,FALSE)</f>
        <v>0</v>
      </c>
      <c r="P1943" s="334">
        <f>IF(L1943="nio",0,IF(L1943&gt;0,VLOOKUP(F1943,'3-Productie normen'!A:O,VLOOKUP(L1943,'3-Productie normen'!$B$38:$C$48,2,FALSE),FALSE)))</f>
        <v>0</v>
      </c>
      <c r="Q1943" s="334">
        <f t="shared" si="96"/>
        <v>0</v>
      </c>
      <c r="R1943" s="335" t="str">
        <f>VLOOKUP(F1943,'3-Productie normen'!A:P,16,FALSE)</f>
        <v>L</v>
      </c>
      <c r="S1943" s="335"/>
      <c r="U1943" s="336">
        <f t="shared" si="97"/>
        <v>4410</v>
      </c>
    </row>
    <row r="1944" spans="1:21" ht="14.1" customHeight="1">
      <c r="A1944" s="75">
        <v>1944</v>
      </c>
      <c r="B1944" s="72" t="s">
        <v>51</v>
      </c>
      <c r="C1944" s="539" t="s">
        <v>267</v>
      </c>
      <c r="D1944" s="415" t="s">
        <v>2515</v>
      </c>
      <c r="E1944" s="72" t="s">
        <v>2516</v>
      </c>
      <c r="F1944" s="300" t="s">
        <v>97</v>
      </c>
      <c r="G1944" s="72" t="s">
        <v>2430</v>
      </c>
      <c r="H1944" s="482" t="s">
        <v>197</v>
      </c>
      <c r="I1944" s="537">
        <v>4.5599999999999996</v>
      </c>
      <c r="J1944" s="526"/>
      <c r="K1944" s="333">
        <f t="shared" si="95"/>
        <v>200</v>
      </c>
      <c r="L1944" s="534">
        <v>200</v>
      </c>
      <c r="M1944" s="534"/>
      <c r="N1944" s="247" t="e">
        <f>IF(L1944="nio",0,IF(L1944&gt;0,L1944*I1944/P1944,0))*VLOOKUP(B1944,'2-Kosten per locatie'!$A$14:$C$31,3,FALSE)</f>
        <v>#DIV/0!</v>
      </c>
      <c r="O1944" s="247">
        <f>IF(M1944&gt;0,M1944*I1944/Q1944,0)*VLOOKUP(B1944,'2-Kosten per locatie'!$A$14:$C$31,3,FALSE)</f>
        <v>0</v>
      </c>
      <c r="P1944" s="334">
        <f>IF(L1944="nio",0,IF(L1944&gt;0,VLOOKUP(F1944,'3-Productie normen'!A:O,VLOOKUP(L1944,'3-Productie normen'!$B$38:$C$48,2,FALSE),FALSE)))</f>
        <v>0</v>
      </c>
      <c r="Q1944" s="334">
        <f t="shared" si="96"/>
        <v>0</v>
      </c>
      <c r="R1944" s="335" t="str">
        <f>VLOOKUP(F1944,'3-Productie normen'!A:P,16,FALSE)</f>
        <v>V</v>
      </c>
      <c r="S1944" s="335"/>
      <c r="U1944" s="336">
        <f t="shared" si="97"/>
        <v>911.99999999999989</v>
      </c>
    </row>
    <row r="1945" spans="1:21" ht="14.1" customHeight="1">
      <c r="A1945" s="75">
        <v>1945</v>
      </c>
      <c r="B1945" s="72" t="s">
        <v>51</v>
      </c>
      <c r="C1945" s="539" t="s">
        <v>267</v>
      </c>
      <c r="D1945" s="415" t="s">
        <v>2517</v>
      </c>
      <c r="E1945" s="72" t="s">
        <v>2512</v>
      </c>
      <c r="F1945" s="300" t="s">
        <v>100</v>
      </c>
      <c r="G1945" s="72" t="s">
        <v>2212</v>
      </c>
      <c r="H1945" s="482" t="s">
        <v>139</v>
      </c>
      <c r="I1945" s="537">
        <v>40.01</v>
      </c>
      <c r="J1945" s="526"/>
      <c r="K1945" s="333">
        <f t="shared" si="95"/>
        <v>200</v>
      </c>
      <c r="L1945" s="534">
        <v>200</v>
      </c>
      <c r="M1945" s="534"/>
      <c r="N1945" s="247" t="e">
        <f>IF(L1945="nio",0,IF(L1945&gt;0,L1945*I1945/P1945,0))*VLOOKUP(B1945,'2-Kosten per locatie'!$A$14:$C$31,3,FALSE)</f>
        <v>#DIV/0!</v>
      </c>
      <c r="O1945" s="247">
        <f>IF(M1945&gt;0,M1945*I1945/Q1945,0)*VLOOKUP(B1945,'2-Kosten per locatie'!$A$14:$C$31,3,FALSE)</f>
        <v>0</v>
      </c>
      <c r="P1945" s="334">
        <f>IF(L1945="nio",0,IF(L1945&gt;0,VLOOKUP(F1945,'3-Productie normen'!A:O,VLOOKUP(L1945,'3-Productie normen'!$B$38:$C$48,2,FALSE),FALSE)))</f>
        <v>0</v>
      </c>
      <c r="Q1945" s="334">
        <f t="shared" si="96"/>
        <v>0</v>
      </c>
      <c r="R1945" s="335" t="str">
        <f>VLOOKUP(F1945,'3-Productie normen'!A:P,16,FALSE)</f>
        <v>L</v>
      </c>
      <c r="S1945" s="335"/>
      <c r="U1945" s="336">
        <f t="shared" si="97"/>
        <v>8002</v>
      </c>
    </row>
    <row r="1946" spans="1:21" ht="14.1" customHeight="1">
      <c r="A1946" s="75">
        <v>1946</v>
      </c>
      <c r="B1946" s="72" t="s">
        <v>51</v>
      </c>
      <c r="C1946" s="539" t="s">
        <v>267</v>
      </c>
      <c r="D1946" s="415" t="s">
        <v>2518</v>
      </c>
      <c r="E1946" s="72" t="s">
        <v>2516</v>
      </c>
      <c r="F1946" s="300" t="s">
        <v>97</v>
      </c>
      <c r="G1946" s="72" t="s">
        <v>2430</v>
      </c>
      <c r="H1946" s="482" t="s">
        <v>197</v>
      </c>
      <c r="I1946" s="537">
        <v>6.18</v>
      </c>
      <c r="J1946" s="526"/>
      <c r="K1946" s="333">
        <f t="shared" si="95"/>
        <v>200</v>
      </c>
      <c r="L1946" s="534">
        <v>200</v>
      </c>
      <c r="M1946" s="534"/>
      <c r="N1946" s="247" t="e">
        <f>IF(L1946="nio",0,IF(L1946&gt;0,L1946*I1946/P1946,0))*VLOOKUP(B1946,'2-Kosten per locatie'!$A$14:$C$31,3,FALSE)</f>
        <v>#DIV/0!</v>
      </c>
      <c r="O1946" s="247">
        <f>IF(M1946&gt;0,M1946*I1946/Q1946,0)*VLOOKUP(B1946,'2-Kosten per locatie'!$A$14:$C$31,3,FALSE)</f>
        <v>0</v>
      </c>
      <c r="P1946" s="334">
        <f>IF(L1946="nio",0,IF(L1946&gt;0,VLOOKUP(F1946,'3-Productie normen'!A:O,VLOOKUP(L1946,'3-Productie normen'!$B$38:$C$48,2,FALSE),FALSE)))</f>
        <v>0</v>
      </c>
      <c r="Q1946" s="334">
        <f t="shared" si="96"/>
        <v>0</v>
      </c>
      <c r="R1946" s="335" t="str">
        <f>VLOOKUP(F1946,'3-Productie normen'!A:P,16,FALSE)</f>
        <v>V</v>
      </c>
      <c r="S1946" s="335"/>
      <c r="U1946" s="336">
        <f t="shared" si="97"/>
        <v>1236</v>
      </c>
    </row>
    <row r="1947" spans="1:21" ht="14.1" customHeight="1">
      <c r="A1947" s="75">
        <v>1947</v>
      </c>
      <c r="B1947" s="72" t="s">
        <v>51</v>
      </c>
      <c r="C1947" s="539" t="s">
        <v>267</v>
      </c>
      <c r="D1947" s="415" t="s">
        <v>2519</v>
      </c>
      <c r="E1947" s="72" t="s">
        <v>2514</v>
      </c>
      <c r="F1947" s="72" t="s">
        <v>100</v>
      </c>
      <c r="G1947" s="72" t="s">
        <v>1370</v>
      </c>
      <c r="H1947" s="482" t="s">
        <v>238</v>
      </c>
      <c r="I1947" s="537">
        <v>22.03</v>
      </c>
      <c r="J1947" s="526"/>
      <c r="K1947" s="333">
        <f t="shared" si="95"/>
        <v>200</v>
      </c>
      <c r="L1947" s="534">
        <v>200</v>
      </c>
      <c r="M1947" s="534"/>
      <c r="N1947" s="247" t="e">
        <f>IF(L1947="nio",0,IF(L1947&gt;0,L1947*I1947/P1947,0))*VLOOKUP(B1947,'2-Kosten per locatie'!$A$14:$C$31,3,FALSE)</f>
        <v>#DIV/0!</v>
      </c>
      <c r="O1947" s="247">
        <f>IF(M1947&gt;0,M1947*I1947/Q1947,0)*VLOOKUP(B1947,'2-Kosten per locatie'!$A$14:$C$31,3,FALSE)</f>
        <v>0</v>
      </c>
      <c r="P1947" s="334">
        <f>IF(L1947="nio",0,IF(L1947&gt;0,VLOOKUP(F1947,'3-Productie normen'!A:O,VLOOKUP(L1947,'3-Productie normen'!$B$38:$C$48,2,FALSE),FALSE)))</f>
        <v>0</v>
      </c>
      <c r="Q1947" s="334">
        <f t="shared" si="96"/>
        <v>0</v>
      </c>
      <c r="R1947" s="335" t="str">
        <f>VLOOKUP(F1947,'3-Productie normen'!A:P,16,FALSE)</f>
        <v>L</v>
      </c>
      <c r="S1947" s="335"/>
      <c r="U1947" s="336">
        <f t="shared" si="97"/>
        <v>4406</v>
      </c>
    </row>
    <row r="1948" spans="1:21" ht="14.1" customHeight="1">
      <c r="A1948" s="75">
        <v>1948</v>
      </c>
      <c r="B1948" s="72" t="s">
        <v>51</v>
      </c>
      <c r="C1948" s="539" t="s">
        <v>267</v>
      </c>
      <c r="D1948" s="415" t="s">
        <v>2520</v>
      </c>
      <c r="E1948" s="72" t="s">
        <v>633</v>
      </c>
      <c r="F1948" s="300" t="s">
        <v>97</v>
      </c>
      <c r="G1948" s="72" t="s">
        <v>2430</v>
      </c>
      <c r="H1948" s="482" t="s">
        <v>197</v>
      </c>
      <c r="I1948" s="537">
        <v>16.7</v>
      </c>
      <c r="J1948" s="526"/>
      <c r="K1948" s="333">
        <f t="shared" si="95"/>
        <v>200</v>
      </c>
      <c r="L1948" s="534">
        <v>200</v>
      </c>
      <c r="M1948" s="534"/>
      <c r="N1948" s="247" t="e">
        <f>IF(L1948="nio",0,IF(L1948&gt;0,L1948*I1948/P1948,0))*VLOOKUP(B1948,'2-Kosten per locatie'!$A$14:$C$31,3,FALSE)</f>
        <v>#DIV/0!</v>
      </c>
      <c r="O1948" s="247">
        <f>IF(M1948&gt;0,M1948*I1948/Q1948,0)*VLOOKUP(B1948,'2-Kosten per locatie'!$A$14:$C$31,3,FALSE)</f>
        <v>0</v>
      </c>
      <c r="P1948" s="334">
        <f>IF(L1948="nio",0,IF(L1948&gt;0,VLOOKUP(F1948,'3-Productie normen'!A:O,VLOOKUP(L1948,'3-Productie normen'!$B$38:$C$48,2,FALSE),FALSE)))</f>
        <v>0</v>
      </c>
      <c r="Q1948" s="334">
        <f t="shared" si="96"/>
        <v>0</v>
      </c>
      <c r="R1948" s="335" t="str">
        <f>VLOOKUP(F1948,'3-Productie normen'!A:P,16,FALSE)</f>
        <v>V</v>
      </c>
      <c r="S1948" s="335"/>
      <c r="U1948" s="336">
        <f t="shared" si="97"/>
        <v>3340</v>
      </c>
    </row>
    <row r="1949" spans="1:21" ht="14.1" customHeight="1">
      <c r="A1949" s="75">
        <v>1949</v>
      </c>
      <c r="B1949" s="72" t="s">
        <v>51</v>
      </c>
      <c r="C1949" s="539" t="s">
        <v>267</v>
      </c>
      <c r="D1949" s="415" t="s">
        <v>2521</v>
      </c>
      <c r="E1949" s="72" t="s">
        <v>2516</v>
      </c>
      <c r="F1949" s="300" t="s">
        <v>97</v>
      </c>
      <c r="G1949" s="72" t="s">
        <v>2430</v>
      </c>
      <c r="H1949" s="482" t="s">
        <v>197</v>
      </c>
      <c r="I1949" s="537">
        <v>4.55</v>
      </c>
      <c r="J1949" s="526"/>
      <c r="K1949" s="333">
        <f t="shared" si="95"/>
        <v>200</v>
      </c>
      <c r="L1949" s="534">
        <v>200</v>
      </c>
      <c r="M1949" s="534"/>
      <c r="N1949" s="247" t="e">
        <f>IF(L1949="nio",0,IF(L1949&gt;0,L1949*I1949/P1949,0))*VLOOKUP(B1949,'2-Kosten per locatie'!$A$14:$C$31,3,FALSE)</f>
        <v>#DIV/0!</v>
      </c>
      <c r="O1949" s="247">
        <f>IF(M1949&gt;0,M1949*I1949/Q1949,0)*VLOOKUP(B1949,'2-Kosten per locatie'!$A$14:$C$31,3,FALSE)</f>
        <v>0</v>
      </c>
      <c r="P1949" s="334">
        <f>IF(L1949="nio",0,IF(L1949&gt;0,VLOOKUP(F1949,'3-Productie normen'!A:O,VLOOKUP(L1949,'3-Productie normen'!$B$38:$C$48,2,FALSE),FALSE)))</f>
        <v>0</v>
      </c>
      <c r="Q1949" s="334">
        <f t="shared" si="96"/>
        <v>0</v>
      </c>
      <c r="R1949" s="335" t="str">
        <f>VLOOKUP(F1949,'3-Productie normen'!A:P,16,FALSE)</f>
        <v>V</v>
      </c>
      <c r="S1949" s="335"/>
      <c r="U1949" s="336">
        <f t="shared" si="97"/>
        <v>910</v>
      </c>
    </row>
    <row r="1950" spans="1:21" ht="14.1" customHeight="1">
      <c r="A1950" s="75">
        <v>1950</v>
      </c>
      <c r="B1950" s="72" t="s">
        <v>51</v>
      </c>
      <c r="C1950" s="539" t="s">
        <v>267</v>
      </c>
      <c r="D1950" s="415" t="s">
        <v>2522</v>
      </c>
      <c r="E1950" s="72" t="s">
        <v>2512</v>
      </c>
      <c r="F1950" s="300" t="s">
        <v>100</v>
      </c>
      <c r="G1950" s="72" t="s">
        <v>2212</v>
      </c>
      <c r="H1950" s="482" t="s">
        <v>139</v>
      </c>
      <c r="I1950" s="537">
        <v>41.85</v>
      </c>
      <c r="J1950" s="526"/>
      <c r="K1950" s="333">
        <f t="shared" si="95"/>
        <v>200</v>
      </c>
      <c r="L1950" s="534">
        <v>200</v>
      </c>
      <c r="M1950" s="534"/>
      <c r="N1950" s="247" t="e">
        <f>IF(L1950="nio",0,IF(L1950&gt;0,L1950*I1950/P1950,0))*VLOOKUP(B1950,'2-Kosten per locatie'!$A$14:$C$31,3,FALSE)</f>
        <v>#DIV/0!</v>
      </c>
      <c r="O1950" s="247">
        <f>IF(M1950&gt;0,M1950*I1950/Q1950,0)*VLOOKUP(B1950,'2-Kosten per locatie'!$A$14:$C$31,3,FALSE)</f>
        <v>0</v>
      </c>
      <c r="P1950" s="334">
        <f>IF(L1950="nio",0,IF(L1950&gt;0,VLOOKUP(F1950,'3-Productie normen'!A:O,VLOOKUP(L1950,'3-Productie normen'!$B$38:$C$48,2,FALSE),FALSE)))</f>
        <v>0</v>
      </c>
      <c r="Q1950" s="334">
        <f t="shared" si="96"/>
        <v>0</v>
      </c>
      <c r="R1950" s="335" t="str">
        <f>VLOOKUP(F1950,'3-Productie normen'!A:P,16,FALSE)</f>
        <v>L</v>
      </c>
      <c r="S1950" s="335"/>
      <c r="U1950" s="336">
        <f t="shared" si="97"/>
        <v>8370</v>
      </c>
    </row>
    <row r="1951" spans="1:21" ht="14.1" customHeight="1">
      <c r="A1951" s="75">
        <v>1951</v>
      </c>
      <c r="B1951" s="72" t="s">
        <v>51</v>
      </c>
      <c r="C1951" s="539" t="s">
        <v>267</v>
      </c>
      <c r="D1951" s="415" t="s">
        <v>2523</v>
      </c>
      <c r="E1951" s="72" t="s">
        <v>2514</v>
      </c>
      <c r="F1951" s="72" t="s">
        <v>100</v>
      </c>
      <c r="G1951" s="72" t="s">
        <v>1370</v>
      </c>
      <c r="H1951" s="482" t="s">
        <v>238</v>
      </c>
      <c r="I1951" s="537">
        <v>25.1</v>
      </c>
      <c r="J1951" s="526"/>
      <c r="K1951" s="333">
        <f t="shared" si="95"/>
        <v>200</v>
      </c>
      <c r="L1951" s="534">
        <v>200</v>
      </c>
      <c r="M1951" s="534"/>
      <c r="N1951" s="247" t="e">
        <f>IF(L1951="nio",0,IF(L1951&gt;0,L1951*I1951/P1951,0))*VLOOKUP(B1951,'2-Kosten per locatie'!$A$14:$C$31,3,FALSE)</f>
        <v>#DIV/0!</v>
      </c>
      <c r="O1951" s="247">
        <f>IF(M1951&gt;0,M1951*I1951/Q1951,0)*VLOOKUP(B1951,'2-Kosten per locatie'!$A$14:$C$31,3,FALSE)</f>
        <v>0</v>
      </c>
      <c r="P1951" s="334">
        <f>IF(L1951="nio",0,IF(L1951&gt;0,VLOOKUP(F1951,'3-Productie normen'!A:O,VLOOKUP(L1951,'3-Productie normen'!$B$38:$C$48,2,FALSE),FALSE)))</f>
        <v>0</v>
      </c>
      <c r="Q1951" s="334">
        <f t="shared" si="96"/>
        <v>0</v>
      </c>
      <c r="R1951" s="335" t="str">
        <f>VLOOKUP(F1951,'3-Productie normen'!A:P,16,FALSE)</f>
        <v>L</v>
      </c>
      <c r="S1951" s="335"/>
      <c r="U1951" s="336">
        <f t="shared" si="97"/>
        <v>5020</v>
      </c>
    </row>
    <row r="1952" spans="1:21" ht="14.1" customHeight="1">
      <c r="A1952" s="75">
        <v>1952</v>
      </c>
      <c r="B1952" s="72" t="s">
        <v>51</v>
      </c>
      <c r="C1952" s="539" t="s">
        <v>267</v>
      </c>
      <c r="D1952" s="415" t="s">
        <v>2524</v>
      </c>
      <c r="E1952" s="72" t="s">
        <v>633</v>
      </c>
      <c r="F1952" s="300" t="s">
        <v>97</v>
      </c>
      <c r="G1952" s="72" t="s">
        <v>2430</v>
      </c>
      <c r="H1952" s="482" t="s">
        <v>197</v>
      </c>
      <c r="I1952" s="537">
        <v>50.71</v>
      </c>
      <c r="J1952" s="526"/>
      <c r="K1952" s="333">
        <f t="shared" si="95"/>
        <v>200</v>
      </c>
      <c r="L1952" s="534">
        <v>200</v>
      </c>
      <c r="M1952" s="534"/>
      <c r="N1952" s="247" t="e">
        <f>IF(L1952="nio",0,IF(L1952&gt;0,L1952*I1952/P1952,0))*VLOOKUP(B1952,'2-Kosten per locatie'!$A$14:$C$31,3,FALSE)</f>
        <v>#DIV/0!</v>
      </c>
      <c r="O1952" s="247">
        <f>IF(M1952&gt;0,M1952*I1952/Q1952,0)*VLOOKUP(B1952,'2-Kosten per locatie'!$A$14:$C$31,3,FALSE)</f>
        <v>0</v>
      </c>
      <c r="P1952" s="334">
        <f>IF(L1952="nio",0,IF(L1952&gt;0,VLOOKUP(F1952,'3-Productie normen'!A:O,VLOOKUP(L1952,'3-Productie normen'!$B$38:$C$48,2,FALSE),FALSE)))</f>
        <v>0</v>
      </c>
      <c r="Q1952" s="334">
        <f t="shared" si="96"/>
        <v>0</v>
      </c>
      <c r="R1952" s="335" t="str">
        <f>VLOOKUP(F1952,'3-Productie normen'!A:P,16,FALSE)</f>
        <v>V</v>
      </c>
      <c r="S1952" s="335"/>
      <c r="U1952" s="336">
        <f t="shared" si="97"/>
        <v>10142</v>
      </c>
    </row>
    <row r="1953" spans="1:21" ht="14.1" customHeight="1">
      <c r="A1953" s="75">
        <v>1953</v>
      </c>
      <c r="B1953" s="72" t="s">
        <v>51</v>
      </c>
      <c r="C1953" s="539" t="s">
        <v>267</v>
      </c>
      <c r="D1953" s="415" t="s">
        <v>2525</v>
      </c>
      <c r="E1953" s="72" t="s">
        <v>2512</v>
      </c>
      <c r="F1953" s="300" t="s">
        <v>100</v>
      </c>
      <c r="G1953" s="72" t="s">
        <v>2212</v>
      </c>
      <c r="H1953" s="482" t="s">
        <v>139</v>
      </c>
      <c r="I1953" s="537">
        <v>45.47</v>
      </c>
      <c r="J1953" s="526"/>
      <c r="K1953" s="333">
        <f t="shared" si="95"/>
        <v>200</v>
      </c>
      <c r="L1953" s="534">
        <v>200</v>
      </c>
      <c r="M1953" s="534"/>
      <c r="N1953" s="247" t="e">
        <f>IF(L1953="nio",0,IF(L1953&gt;0,L1953*I1953/P1953,0))*VLOOKUP(B1953,'2-Kosten per locatie'!$A$14:$C$31,3,FALSE)</f>
        <v>#DIV/0!</v>
      </c>
      <c r="O1953" s="247">
        <f>IF(M1953&gt;0,M1953*I1953/Q1953,0)*VLOOKUP(B1953,'2-Kosten per locatie'!$A$14:$C$31,3,FALSE)</f>
        <v>0</v>
      </c>
      <c r="P1953" s="334">
        <f>IF(L1953="nio",0,IF(L1953&gt;0,VLOOKUP(F1953,'3-Productie normen'!A:O,VLOOKUP(L1953,'3-Productie normen'!$B$38:$C$48,2,FALSE),FALSE)))</f>
        <v>0</v>
      </c>
      <c r="Q1953" s="334">
        <f t="shared" si="96"/>
        <v>0</v>
      </c>
      <c r="R1953" s="335" t="str">
        <f>VLOOKUP(F1953,'3-Productie normen'!A:P,16,FALSE)</f>
        <v>L</v>
      </c>
      <c r="S1953" s="335"/>
      <c r="U1953" s="336">
        <f t="shared" si="97"/>
        <v>9094</v>
      </c>
    </row>
    <row r="1954" spans="1:21" ht="14.1" customHeight="1">
      <c r="A1954" s="75">
        <v>1954</v>
      </c>
      <c r="B1954" s="72" t="s">
        <v>51</v>
      </c>
      <c r="C1954" s="539" t="s">
        <v>267</v>
      </c>
      <c r="D1954" s="415" t="s">
        <v>2526</v>
      </c>
      <c r="E1954" s="72" t="s">
        <v>2527</v>
      </c>
      <c r="F1954" s="72" t="s">
        <v>100</v>
      </c>
      <c r="G1954" s="72" t="s">
        <v>1370</v>
      </c>
      <c r="H1954" s="482" t="s">
        <v>238</v>
      </c>
      <c r="I1954" s="537">
        <v>60.71</v>
      </c>
      <c r="J1954" s="526"/>
      <c r="K1954" s="333">
        <f t="shared" si="95"/>
        <v>200</v>
      </c>
      <c r="L1954" s="534">
        <v>200</v>
      </c>
      <c r="M1954" s="534"/>
      <c r="N1954" s="247" t="e">
        <f>IF(L1954="nio",0,IF(L1954&gt;0,L1954*I1954/P1954,0))*VLOOKUP(B1954,'2-Kosten per locatie'!$A$14:$C$31,3,FALSE)</f>
        <v>#DIV/0!</v>
      </c>
      <c r="O1954" s="247">
        <f>IF(M1954&gt;0,M1954*I1954/Q1954,0)*VLOOKUP(B1954,'2-Kosten per locatie'!$A$14:$C$31,3,FALSE)</f>
        <v>0</v>
      </c>
      <c r="P1954" s="334">
        <f>IF(L1954="nio",0,IF(L1954&gt;0,VLOOKUP(F1954,'3-Productie normen'!A:O,VLOOKUP(L1954,'3-Productie normen'!$B$38:$C$48,2,FALSE),FALSE)))</f>
        <v>0</v>
      </c>
      <c r="Q1954" s="334">
        <f t="shared" si="96"/>
        <v>0</v>
      </c>
      <c r="R1954" s="335" t="str">
        <f>VLOOKUP(F1954,'3-Productie normen'!A:P,16,FALSE)</f>
        <v>L</v>
      </c>
      <c r="S1954" s="335"/>
      <c r="U1954" s="336">
        <f t="shared" si="97"/>
        <v>12142</v>
      </c>
    </row>
    <row r="1955" spans="1:21" ht="14.1" customHeight="1">
      <c r="A1955" s="75">
        <v>1955</v>
      </c>
      <c r="B1955" s="72" t="s">
        <v>51</v>
      </c>
      <c r="C1955" s="539" t="s">
        <v>267</v>
      </c>
      <c r="D1955" s="415" t="s">
        <v>2528</v>
      </c>
      <c r="E1955" s="72" t="s">
        <v>633</v>
      </c>
      <c r="F1955" s="300" t="s">
        <v>97</v>
      </c>
      <c r="G1955" s="72" t="s">
        <v>2430</v>
      </c>
      <c r="H1955" s="482" t="s">
        <v>197</v>
      </c>
      <c r="I1955" s="537">
        <v>17.84</v>
      </c>
      <c r="J1955" s="526"/>
      <c r="K1955" s="333">
        <f t="shared" si="95"/>
        <v>200</v>
      </c>
      <c r="L1955" s="534">
        <v>200</v>
      </c>
      <c r="M1955" s="534"/>
      <c r="N1955" s="247" t="e">
        <f>IF(L1955="nio",0,IF(L1955&gt;0,L1955*I1955/P1955,0))*VLOOKUP(B1955,'2-Kosten per locatie'!$A$14:$C$31,3,FALSE)</f>
        <v>#DIV/0!</v>
      </c>
      <c r="O1955" s="247">
        <f>IF(M1955&gt;0,M1955*I1955/Q1955,0)*VLOOKUP(B1955,'2-Kosten per locatie'!$A$14:$C$31,3,FALSE)</f>
        <v>0</v>
      </c>
      <c r="P1955" s="334">
        <f>IF(L1955="nio",0,IF(L1955&gt;0,VLOOKUP(F1955,'3-Productie normen'!A:O,VLOOKUP(L1955,'3-Productie normen'!$B$38:$C$48,2,FALSE),FALSE)))</f>
        <v>0</v>
      </c>
      <c r="Q1955" s="334">
        <f t="shared" si="96"/>
        <v>0</v>
      </c>
      <c r="R1955" s="335" t="str">
        <f>VLOOKUP(F1955,'3-Productie normen'!A:P,16,FALSE)</f>
        <v>V</v>
      </c>
      <c r="S1955" s="335"/>
      <c r="U1955" s="336">
        <f t="shared" si="97"/>
        <v>3568</v>
      </c>
    </row>
    <row r="1956" spans="1:21" ht="14.1" customHeight="1">
      <c r="A1956" s="75">
        <v>1956</v>
      </c>
      <c r="B1956" s="72" t="s">
        <v>51</v>
      </c>
      <c r="C1956" s="539" t="s">
        <v>267</v>
      </c>
      <c r="D1956" s="415" t="s">
        <v>2529</v>
      </c>
      <c r="E1956" s="72" t="s">
        <v>1967</v>
      </c>
      <c r="F1956" s="300" t="s">
        <v>106</v>
      </c>
      <c r="G1956" s="72" t="s">
        <v>2232</v>
      </c>
      <c r="H1956" s="482" t="s">
        <v>188</v>
      </c>
      <c r="I1956" s="537">
        <v>2.41</v>
      </c>
      <c r="J1956" s="526"/>
      <c r="K1956" s="333">
        <f t="shared" si="95"/>
        <v>400</v>
      </c>
      <c r="L1956" s="534">
        <v>200</v>
      </c>
      <c r="M1956" s="534">
        <v>200</v>
      </c>
      <c r="N1956" s="247" t="e">
        <f>IF(L1956="nio",0,IF(L1956&gt;0,L1956*I1956/P1956,0))*VLOOKUP(B1956,'2-Kosten per locatie'!$A$14:$C$31,3,FALSE)</f>
        <v>#DIV/0!</v>
      </c>
      <c r="O1956" s="247" t="e">
        <f>IF(M1956&gt;0,M1956*I1956/Q1956,0)*VLOOKUP(B1956,'2-Kosten per locatie'!$A$14:$C$31,3,FALSE)</f>
        <v>#DIV/0!</v>
      </c>
      <c r="P1956" s="334">
        <f>IF(L1956="nio",0,IF(L1956&gt;0,VLOOKUP(F1956,'3-Productie normen'!A:O,VLOOKUP(L1956,'3-Productie normen'!$B$38:$C$48,2,FALSE),FALSE)))</f>
        <v>0</v>
      </c>
      <c r="Q1956" s="334">
        <f t="shared" si="96"/>
        <v>0</v>
      </c>
      <c r="R1956" s="335" t="str">
        <f>VLOOKUP(F1956,'3-Productie normen'!A:P,16,FALSE)</f>
        <v>S</v>
      </c>
      <c r="S1956" s="335"/>
      <c r="U1956" s="336">
        <f t="shared" si="97"/>
        <v>964</v>
      </c>
    </row>
    <row r="1957" spans="1:21" ht="14.1" customHeight="1">
      <c r="A1957" s="75">
        <v>1957</v>
      </c>
      <c r="B1957" s="72" t="s">
        <v>51</v>
      </c>
      <c r="C1957" s="539" t="s">
        <v>267</v>
      </c>
      <c r="D1957" s="415" t="s">
        <v>2530</v>
      </c>
      <c r="E1957" s="72" t="s">
        <v>857</v>
      </c>
      <c r="F1957" s="300" t="s">
        <v>106</v>
      </c>
      <c r="G1957" s="72" t="s">
        <v>2232</v>
      </c>
      <c r="H1957" s="482" t="s">
        <v>188</v>
      </c>
      <c r="I1957" s="537">
        <v>2.52</v>
      </c>
      <c r="J1957" s="526"/>
      <c r="K1957" s="333">
        <f t="shared" si="95"/>
        <v>400</v>
      </c>
      <c r="L1957" s="534">
        <v>200</v>
      </c>
      <c r="M1957" s="534">
        <v>200</v>
      </c>
      <c r="N1957" s="247" t="e">
        <f>IF(L1957="nio",0,IF(L1957&gt;0,L1957*I1957/P1957,0))*VLOOKUP(B1957,'2-Kosten per locatie'!$A$14:$C$31,3,FALSE)</f>
        <v>#DIV/0!</v>
      </c>
      <c r="O1957" s="247" t="e">
        <f>IF(M1957&gt;0,M1957*I1957/Q1957,0)*VLOOKUP(B1957,'2-Kosten per locatie'!$A$14:$C$31,3,FALSE)</f>
        <v>#DIV/0!</v>
      </c>
      <c r="P1957" s="334">
        <f>IF(L1957="nio",0,IF(L1957&gt;0,VLOOKUP(F1957,'3-Productie normen'!A:O,VLOOKUP(L1957,'3-Productie normen'!$B$38:$C$48,2,FALSE),FALSE)))</f>
        <v>0</v>
      </c>
      <c r="Q1957" s="334">
        <f t="shared" si="96"/>
        <v>0</v>
      </c>
      <c r="R1957" s="335" t="str">
        <f>VLOOKUP(F1957,'3-Productie normen'!A:P,16,FALSE)</f>
        <v>S</v>
      </c>
      <c r="S1957" s="335"/>
      <c r="U1957" s="336">
        <f t="shared" si="97"/>
        <v>1008</v>
      </c>
    </row>
    <row r="1958" spans="1:21" ht="14.1" customHeight="1">
      <c r="A1958" s="75">
        <v>1958</v>
      </c>
      <c r="B1958" s="72" t="s">
        <v>51</v>
      </c>
      <c r="C1958" s="539" t="s">
        <v>267</v>
      </c>
      <c r="D1958" s="415" t="s">
        <v>2531</v>
      </c>
      <c r="E1958" s="72" t="s">
        <v>681</v>
      </c>
      <c r="F1958" s="300" t="s">
        <v>102</v>
      </c>
      <c r="G1958" s="72" t="s">
        <v>1370</v>
      </c>
      <c r="H1958" s="482" t="s">
        <v>238</v>
      </c>
      <c r="I1958" s="537">
        <v>1.85</v>
      </c>
      <c r="J1958" s="526"/>
      <c r="K1958" s="333">
        <f t="shared" si="95"/>
        <v>40</v>
      </c>
      <c r="L1958" s="534">
        <v>40</v>
      </c>
      <c r="M1958" s="534"/>
      <c r="N1958" s="247" t="e">
        <f>IF(L1958="nio",0,IF(L1958&gt;0,L1958*I1958/P1958,0))*VLOOKUP(B1958,'2-Kosten per locatie'!$A$14:$C$31,3,FALSE)</f>
        <v>#DIV/0!</v>
      </c>
      <c r="O1958" s="247">
        <f>IF(M1958&gt;0,M1958*I1958/Q1958,0)*VLOOKUP(B1958,'2-Kosten per locatie'!$A$14:$C$31,3,FALSE)</f>
        <v>0</v>
      </c>
      <c r="P1958" s="334">
        <f>IF(L1958="nio",0,IF(L1958&gt;0,VLOOKUP(F1958,'3-Productie normen'!A:O,VLOOKUP(L1958,'3-Productie normen'!$B$38:$C$48,2,FALSE),FALSE)))</f>
        <v>0</v>
      </c>
      <c r="Q1958" s="334">
        <f t="shared" si="96"/>
        <v>0</v>
      </c>
      <c r="R1958" s="335" t="str">
        <f>VLOOKUP(F1958,'3-Productie normen'!A:P,16,FALSE)</f>
        <v>V</v>
      </c>
      <c r="S1958" s="335"/>
      <c r="U1958" s="336">
        <f t="shared" si="97"/>
        <v>74</v>
      </c>
    </row>
    <row r="1959" spans="1:21" ht="14.1" customHeight="1">
      <c r="A1959" s="75">
        <v>1959</v>
      </c>
      <c r="B1959" s="72" t="s">
        <v>51</v>
      </c>
      <c r="C1959" s="539" t="s">
        <v>267</v>
      </c>
      <c r="D1959" s="415" t="s">
        <v>2532</v>
      </c>
      <c r="E1959" s="72" t="s">
        <v>2297</v>
      </c>
      <c r="F1959" s="72" t="s">
        <v>110</v>
      </c>
      <c r="G1959" s="72" t="s">
        <v>2212</v>
      </c>
      <c r="H1959" s="482" t="s">
        <v>139</v>
      </c>
      <c r="I1959" s="537">
        <v>14.6</v>
      </c>
      <c r="J1959" s="526"/>
      <c r="K1959" s="333">
        <f t="shared" si="95"/>
        <v>200</v>
      </c>
      <c r="L1959" s="534">
        <v>200</v>
      </c>
      <c r="M1959" s="534"/>
      <c r="N1959" s="247" t="e">
        <f>IF(L1959="nio",0,IF(L1959&gt;0,L1959*I1959/P1959,0))*VLOOKUP(B1959,'2-Kosten per locatie'!$A$14:$C$31,3,FALSE)</f>
        <v>#DIV/0!</v>
      </c>
      <c r="O1959" s="247">
        <f>IF(M1959&gt;0,M1959*I1959/Q1959,0)*VLOOKUP(B1959,'2-Kosten per locatie'!$A$14:$C$31,3,FALSE)</f>
        <v>0</v>
      </c>
      <c r="P1959" s="334">
        <f>IF(L1959="nio",0,IF(L1959&gt;0,VLOOKUP(F1959,'3-Productie normen'!A:O,VLOOKUP(L1959,'3-Productie normen'!$B$38:$C$48,2,FALSE),FALSE)))</f>
        <v>0</v>
      </c>
      <c r="Q1959" s="334">
        <f t="shared" si="96"/>
        <v>0</v>
      </c>
      <c r="R1959" s="335" t="str">
        <f>VLOOKUP(F1959,'3-Productie normen'!A:P,16,FALSE)</f>
        <v>B</v>
      </c>
      <c r="S1959" s="335"/>
      <c r="U1959" s="336">
        <f t="shared" si="97"/>
        <v>2920</v>
      </c>
    </row>
    <row r="1960" spans="1:21" ht="14.1" customHeight="1">
      <c r="A1960" s="75">
        <v>1960</v>
      </c>
      <c r="B1960" s="72" t="s">
        <v>51</v>
      </c>
      <c r="C1960" s="539" t="s">
        <v>267</v>
      </c>
      <c r="D1960" s="415" t="s">
        <v>2533</v>
      </c>
      <c r="E1960" s="72" t="s">
        <v>2527</v>
      </c>
      <c r="F1960" s="72" t="s">
        <v>100</v>
      </c>
      <c r="G1960" s="72" t="s">
        <v>2430</v>
      </c>
      <c r="H1960" s="482" t="s">
        <v>197</v>
      </c>
      <c r="I1960" s="537">
        <v>65.7</v>
      </c>
      <c r="J1960" s="526"/>
      <c r="K1960" s="333">
        <f t="shared" si="95"/>
        <v>200</v>
      </c>
      <c r="L1960" s="534">
        <v>200</v>
      </c>
      <c r="M1960" s="534"/>
      <c r="N1960" s="247" t="e">
        <f>IF(L1960="nio",0,IF(L1960&gt;0,L1960*I1960/P1960,0))*VLOOKUP(B1960,'2-Kosten per locatie'!$A$14:$C$31,3,FALSE)</f>
        <v>#DIV/0!</v>
      </c>
      <c r="O1960" s="247">
        <f>IF(M1960&gt;0,M1960*I1960/Q1960,0)*VLOOKUP(B1960,'2-Kosten per locatie'!$A$14:$C$31,3,FALSE)</f>
        <v>0</v>
      </c>
      <c r="P1960" s="334">
        <f>IF(L1960="nio",0,IF(L1960&gt;0,VLOOKUP(F1960,'3-Productie normen'!A:O,VLOOKUP(L1960,'3-Productie normen'!$B$38:$C$48,2,FALSE),FALSE)))</f>
        <v>0</v>
      </c>
      <c r="Q1960" s="334">
        <f t="shared" si="96"/>
        <v>0</v>
      </c>
      <c r="R1960" s="335" t="str">
        <f>VLOOKUP(F1960,'3-Productie normen'!A:P,16,FALSE)</f>
        <v>L</v>
      </c>
      <c r="S1960" s="335"/>
      <c r="U1960" s="336">
        <f t="shared" si="97"/>
        <v>13140</v>
      </c>
    </row>
    <row r="1961" spans="1:21" ht="14.1" customHeight="1">
      <c r="A1961" s="75">
        <v>1961</v>
      </c>
      <c r="B1961" s="72" t="s">
        <v>51</v>
      </c>
      <c r="C1961" s="539" t="s">
        <v>267</v>
      </c>
      <c r="D1961" s="415" t="s">
        <v>2534</v>
      </c>
      <c r="E1961" s="72" t="s">
        <v>633</v>
      </c>
      <c r="F1961" s="300" t="s">
        <v>97</v>
      </c>
      <c r="G1961" s="72" t="s">
        <v>2212</v>
      </c>
      <c r="H1961" s="482" t="s">
        <v>139</v>
      </c>
      <c r="I1961" s="537">
        <v>12.16</v>
      </c>
      <c r="J1961" s="526"/>
      <c r="K1961" s="333">
        <f t="shared" si="95"/>
        <v>200</v>
      </c>
      <c r="L1961" s="534">
        <v>200</v>
      </c>
      <c r="M1961" s="534"/>
      <c r="N1961" s="247" t="e">
        <f>IF(L1961="nio",0,IF(L1961&gt;0,L1961*I1961/P1961,0))*VLOOKUP(B1961,'2-Kosten per locatie'!$A$14:$C$31,3,FALSE)</f>
        <v>#DIV/0!</v>
      </c>
      <c r="O1961" s="247">
        <f>IF(M1961&gt;0,M1961*I1961/Q1961,0)*VLOOKUP(B1961,'2-Kosten per locatie'!$A$14:$C$31,3,FALSE)</f>
        <v>0</v>
      </c>
      <c r="P1961" s="334">
        <f>IF(L1961="nio",0,IF(L1961&gt;0,VLOOKUP(F1961,'3-Productie normen'!A:O,VLOOKUP(L1961,'3-Productie normen'!$B$38:$C$48,2,FALSE),FALSE)))</f>
        <v>0</v>
      </c>
      <c r="Q1961" s="334">
        <f t="shared" si="96"/>
        <v>0</v>
      </c>
      <c r="R1961" s="335" t="str">
        <f>VLOOKUP(F1961,'3-Productie normen'!A:P,16,FALSE)</f>
        <v>V</v>
      </c>
      <c r="S1961" s="335"/>
      <c r="U1961" s="336">
        <f t="shared" si="97"/>
        <v>2432</v>
      </c>
    </row>
    <row r="1962" spans="1:21" ht="14.1" customHeight="1">
      <c r="A1962" s="75">
        <v>1962</v>
      </c>
      <c r="B1962" s="72" t="s">
        <v>51</v>
      </c>
      <c r="C1962" s="539" t="s">
        <v>267</v>
      </c>
      <c r="D1962" s="415" t="s">
        <v>2535</v>
      </c>
      <c r="E1962" s="72" t="s">
        <v>2536</v>
      </c>
      <c r="F1962" s="300" t="s">
        <v>88</v>
      </c>
      <c r="G1962" s="72" t="s">
        <v>2430</v>
      </c>
      <c r="H1962" s="482" t="s">
        <v>197</v>
      </c>
      <c r="I1962" s="537">
        <v>6</v>
      </c>
      <c r="J1962" s="526"/>
      <c r="K1962" s="333">
        <f t="shared" si="95"/>
        <v>120</v>
      </c>
      <c r="L1962" s="534">
        <v>120</v>
      </c>
      <c r="M1962" s="534"/>
      <c r="N1962" s="247" t="e">
        <f>IF(L1962="nio",0,IF(L1962&gt;0,L1962*I1962/P1962,0))*VLOOKUP(B1962,'2-Kosten per locatie'!$A$14:$C$31,3,FALSE)</f>
        <v>#DIV/0!</v>
      </c>
      <c r="O1962" s="247">
        <f>IF(M1962&gt;0,M1962*I1962/Q1962,0)*VLOOKUP(B1962,'2-Kosten per locatie'!$A$14:$C$31,3,FALSE)</f>
        <v>0</v>
      </c>
      <c r="P1962" s="334">
        <f>IF(L1962="nio",0,IF(L1962&gt;0,VLOOKUP(F1962,'3-Productie normen'!A:O,VLOOKUP(L1962,'3-Productie normen'!$B$38:$C$48,2,FALSE),FALSE)))</f>
        <v>0</v>
      </c>
      <c r="Q1962" s="334">
        <f t="shared" si="96"/>
        <v>0</v>
      </c>
      <c r="R1962" s="335" t="str">
        <f>VLOOKUP(F1962,'3-Productie normen'!A:P,16,FALSE)</f>
        <v>B</v>
      </c>
      <c r="S1962" s="335"/>
      <c r="U1962" s="336">
        <f t="shared" si="97"/>
        <v>720</v>
      </c>
    </row>
    <row r="1963" spans="1:21" ht="14.1" customHeight="1">
      <c r="A1963" s="75">
        <v>1963</v>
      </c>
      <c r="B1963" s="72" t="s">
        <v>51</v>
      </c>
      <c r="C1963" s="539" t="s">
        <v>267</v>
      </c>
      <c r="D1963" s="415" t="s">
        <v>2537</v>
      </c>
      <c r="E1963" s="72" t="s">
        <v>2536</v>
      </c>
      <c r="F1963" s="300" t="s">
        <v>88</v>
      </c>
      <c r="G1963" s="72" t="s">
        <v>2430</v>
      </c>
      <c r="H1963" s="482" t="s">
        <v>197</v>
      </c>
      <c r="I1963" s="537">
        <v>6</v>
      </c>
      <c r="J1963" s="526"/>
      <c r="K1963" s="333">
        <f t="shared" si="95"/>
        <v>120</v>
      </c>
      <c r="L1963" s="534">
        <v>120</v>
      </c>
      <c r="M1963" s="534"/>
      <c r="N1963" s="247" t="e">
        <f>IF(L1963="nio",0,IF(L1963&gt;0,L1963*I1963/P1963,0))*VLOOKUP(B1963,'2-Kosten per locatie'!$A$14:$C$31,3,FALSE)</f>
        <v>#DIV/0!</v>
      </c>
      <c r="O1963" s="247">
        <f>IF(M1963&gt;0,M1963*I1963/Q1963,0)*VLOOKUP(B1963,'2-Kosten per locatie'!$A$14:$C$31,3,FALSE)</f>
        <v>0</v>
      </c>
      <c r="P1963" s="334">
        <f>IF(L1963="nio",0,IF(L1963&gt;0,VLOOKUP(F1963,'3-Productie normen'!A:O,VLOOKUP(L1963,'3-Productie normen'!$B$38:$C$48,2,FALSE),FALSE)))</f>
        <v>0</v>
      </c>
      <c r="Q1963" s="334">
        <f t="shared" si="96"/>
        <v>0</v>
      </c>
      <c r="R1963" s="335" t="str">
        <f>VLOOKUP(F1963,'3-Productie normen'!A:P,16,FALSE)</f>
        <v>B</v>
      </c>
      <c r="S1963" s="335"/>
      <c r="U1963" s="336">
        <f t="shared" si="97"/>
        <v>720</v>
      </c>
    </row>
    <row r="1964" spans="1:21" ht="14.1" customHeight="1">
      <c r="A1964" s="75">
        <v>1964</v>
      </c>
      <c r="B1964" s="72" t="s">
        <v>51</v>
      </c>
      <c r="C1964" s="539" t="s">
        <v>267</v>
      </c>
      <c r="D1964" s="415" t="s">
        <v>2538</v>
      </c>
      <c r="E1964" s="72" t="s">
        <v>2297</v>
      </c>
      <c r="F1964" s="72" t="s">
        <v>110</v>
      </c>
      <c r="G1964" s="72" t="s">
        <v>2212</v>
      </c>
      <c r="H1964" s="482" t="s">
        <v>139</v>
      </c>
      <c r="I1964" s="537">
        <v>14.68</v>
      </c>
      <c r="J1964" s="526"/>
      <c r="K1964" s="333">
        <f t="shared" si="95"/>
        <v>200</v>
      </c>
      <c r="L1964" s="534">
        <v>200</v>
      </c>
      <c r="M1964" s="534"/>
      <c r="N1964" s="247" t="e">
        <f>IF(L1964="nio",0,IF(L1964&gt;0,L1964*I1964/P1964,0))*VLOOKUP(B1964,'2-Kosten per locatie'!$A$14:$C$31,3,FALSE)</f>
        <v>#DIV/0!</v>
      </c>
      <c r="O1964" s="247">
        <f>IF(M1964&gt;0,M1964*I1964/Q1964,0)*VLOOKUP(B1964,'2-Kosten per locatie'!$A$14:$C$31,3,FALSE)</f>
        <v>0</v>
      </c>
      <c r="P1964" s="334">
        <f>IF(L1964="nio",0,IF(L1964&gt;0,VLOOKUP(F1964,'3-Productie normen'!A:O,VLOOKUP(L1964,'3-Productie normen'!$B$38:$C$48,2,FALSE),FALSE)))</f>
        <v>0</v>
      </c>
      <c r="Q1964" s="334">
        <f t="shared" si="96"/>
        <v>0</v>
      </c>
      <c r="R1964" s="335" t="str">
        <f>VLOOKUP(F1964,'3-Productie normen'!A:P,16,FALSE)</f>
        <v>B</v>
      </c>
      <c r="S1964" s="335"/>
      <c r="U1964" s="336">
        <f t="shared" si="97"/>
        <v>2936</v>
      </c>
    </row>
    <row r="1965" spans="1:21" ht="14.1" customHeight="1">
      <c r="A1965" s="75">
        <v>1965</v>
      </c>
      <c r="B1965" s="72" t="s">
        <v>51</v>
      </c>
      <c r="C1965" s="539" t="s">
        <v>267</v>
      </c>
      <c r="D1965" s="415" t="s">
        <v>2539</v>
      </c>
      <c r="E1965" s="72" t="s">
        <v>2512</v>
      </c>
      <c r="F1965" s="300" t="s">
        <v>100</v>
      </c>
      <c r="G1965" s="72" t="s">
        <v>2212</v>
      </c>
      <c r="H1965" s="482" t="s">
        <v>139</v>
      </c>
      <c r="I1965" s="537">
        <v>45.47</v>
      </c>
      <c r="J1965" s="526"/>
      <c r="K1965" s="333">
        <f t="shared" si="95"/>
        <v>200</v>
      </c>
      <c r="L1965" s="534">
        <v>200</v>
      </c>
      <c r="M1965" s="534"/>
      <c r="N1965" s="247" t="e">
        <f>IF(L1965="nio",0,IF(L1965&gt;0,L1965*I1965/P1965,0))*VLOOKUP(B1965,'2-Kosten per locatie'!$A$14:$C$31,3,FALSE)</f>
        <v>#DIV/0!</v>
      </c>
      <c r="O1965" s="247">
        <f>IF(M1965&gt;0,M1965*I1965/Q1965,0)*VLOOKUP(B1965,'2-Kosten per locatie'!$A$14:$C$31,3,FALSE)</f>
        <v>0</v>
      </c>
      <c r="P1965" s="334">
        <f>IF(L1965="nio",0,IF(L1965&gt;0,VLOOKUP(F1965,'3-Productie normen'!A:O,VLOOKUP(L1965,'3-Productie normen'!$B$38:$C$48,2,FALSE),FALSE)))</f>
        <v>0</v>
      </c>
      <c r="Q1965" s="334">
        <f t="shared" si="96"/>
        <v>0</v>
      </c>
      <c r="R1965" s="335" t="str">
        <f>VLOOKUP(F1965,'3-Productie normen'!A:P,16,FALSE)</f>
        <v>L</v>
      </c>
      <c r="S1965" s="335"/>
      <c r="U1965" s="336">
        <f t="shared" si="97"/>
        <v>9094</v>
      </c>
    </row>
    <row r="1966" spans="1:21" ht="14.1" customHeight="1">
      <c r="A1966" s="75">
        <v>1966</v>
      </c>
      <c r="B1966" s="72" t="s">
        <v>51</v>
      </c>
      <c r="C1966" s="539" t="s">
        <v>267</v>
      </c>
      <c r="D1966" s="415" t="s">
        <v>2540</v>
      </c>
      <c r="E1966" s="72" t="s">
        <v>2512</v>
      </c>
      <c r="F1966" s="300" t="s">
        <v>100</v>
      </c>
      <c r="G1966" s="72" t="s">
        <v>2212</v>
      </c>
      <c r="H1966" s="482" t="s">
        <v>139</v>
      </c>
      <c r="I1966" s="537">
        <v>39.94</v>
      </c>
      <c r="J1966" s="526"/>
      <c r="K1966" s="333">
        <f t="shared" si="95"/>
        <v>200</v>
      </c>
      <c r="L1966" s="534">
        <v>200</v>
      </c>
      <c r="M1966" s="534"/>
      <c r="N1966" s="247" t="e">
        <f>IF(L1966="nio",0,IF(L1966&gt;0,L1966*I1966/P1966,0))*VLOOKUP(B1966,'2-Kosten per locatie'!$A$14:$C$31,3,FALSE)</f>
        <v>#DIV/0!</v>
      </c>
      <c r="O1966" s="247">
        <f>IF(M1966&gt;0,M1966*I1966/Q1966,0)*VLOOKUP(B1966,'2-Kosten per locatie'!$A$14:$C$31,3,FALSE)</f>
        <v>0</v>
      </c>
      <c r="P1966" s="334">
        <f>IF(L1966="nio",0,IF(L1966&gt;0,VLOOKUP(F1966,'3-Productie normen'!A:O,VLOOKUP(L1966,'3-Productie normen'!$B$38:$C$48,2,FALSE),FALSE)))</f>
        <v>0</v>
      </c>
      <c r="Q1966" s="334">
        <f t="shared" si="96"/>
        <v>0</v>
      </c>
      <c r="R1966" s="335" t="str">
        <f>VLOOKUP(F1966,'3-Productie normen'!A:P,16,FALSE)</f>
        <v>L</v>
      </c>
      <c r="S1966" s="335"/>
      <c r="U1966" s="336">
        <f t="shared" si="97"/>
        <v>7988</v>
      </c>
    </row>
    <row r="1967" spans="1:21" ht="14.1" customHeight="1">
      <c r="A1967" s="75">
        <v>1967</v>
      </c>
      <c r="B1967" s="72" t="s">
        <v>51</v>
      </c>
      <c r="C1967" s="539" t="s">
        <v>267</v>
      </c>
      <c r="D1967" s="415" t="s">
        <v>2541</v>
      </c>
      <c r="E1967" s="72" t="s">
        <v>633</v>
      </c>
      <c r="F1967" s="300" t="s">
        <v>97</v>
      </c>
      <c r="G1967" s="72" t="s">
        <v>2430</v>
      </c>
      <c r="H1967" s="482" t="s">
        <v>197</v>
      </c>
      <c r="I1967" s="537">
        <v>28.31</v>
      </c>
      <c r="J1967" s="526"/>
      <c r="K1967" s="333">
        <f t="shared" si="95"/>
        <v>200</v>
      </c>
      <c r="L1967" s="534">
        <v>200</v>
      </c>
      <c r="M1967" s="534"/>
      <c r="N1967" s="247" t="e">
        <f>IF(L1967="nio",0,IF(L1967&gt;0,L1967*I1967/P1967,0))*VLOOKUP(B1967,'2-Kosten per locatie'!$A$14:$C$31,3,FALSE)</f>
        <v>#DIV/0!</v>
      </c>
      <c r="O1967" s="247">
        <f>IF(M1967&gt;0,M1967*I1967/Q1967,0)*VLOOKUP(B1967,'2-Kosten per locatie'!$A$14:$C$31,3,FALSE)</f>
        <v>0</v>
      </c>
      <c r="P1967" s="334">
        <f>IF(L1967="nio",0,IF(L1967&gt;0,VLOOKUP(F1967,'3-Productie normen'!A:O,VLOOKUP(L1967,'3-Productie normen'!$B$38:$C$48,2,FALSE),FALSE)))</f>
        <v>0</v>
      </c>
      <c r="Q1967" s="334">
        <f t="shared" si="96"/>
        <v>0</v>
      </c>
      <c r="R1967" s="335" t="str">
        <f>VLOOKUP(F1967,'3-Productie normen'!A:P,16,FALSE)</f>
        <v>V</v>
      </c>
      <c r="S1967" s="335"/>
      <c r="U1967" s="336">
        <f t="shared" si="97"/>
        <v>5662</v>
      </c>
    </row>
    <row r="1968" spans="1:21" ht="14.1" customHeight="1">
      <c r="A1968" s="75">
        <v>1968</v>
      </c>
      <c r="B1968" s="72" t="s">
        <v>51</v>
      </c>
      <c r="C1968" s="539" t="s">
        <v>267</v>
      </c>
      <c r="D1968" s="415" t="s">
        <v>2542</v>
      </c>
      <c r="E1968" s="72" t="s">
        <v>1237</v>
      </c>
      <c r="F1968" s="300" t="s">
        <v>108</v>
      </c>
      <c r="G1968" s="72" t="s">
        <v>1370</v>
      </c>
      <c r="H1968" s="482" t="s">
        <v>238</v>
      </c>
      <c r="I1968" s="537">
        <v>15.1</v>
      </c>
      <c r="J1968" s="526"/>
      <c r="K1968" s="333">
        <f t="shared" si="95"/>
        <v>200</v>
      </c>
      <c r="L1968" s="534">
        <v>200</v>
      </c>
      <c r="M1968" s="534"/>
      <c r="N1968" s="247" t="e">
        <f>IF(L1968="nio",0,IF(L1968&gt;0,L1968*I1968/P1968,0))*VLOOKUP(B1968,'2-Kosten per locatie'!$A$14:$C$31,3,FALSE)</f>
        <v>#DIV/0!</v>
      </c>
      <c r="O1968" s="247">
        <f>IF(M1968&gt;0,M1968*I1968/Q1968,0)*VLOOKUP(B1968,'2-Kosten per locatie'!$A$14:$C$31,3,FALSE)</f>
        <v>0</v>
      </c>
      <c r="P1968" s="334">
        <f>IF(L1968="nio",0,IF(L1968&gt;0,VLOOKUP(F1968,'3-Productie normen'!A:O,VLOOKUP(L1968,'3-Productie normen'!$B$38:$C$48,2,FALSE),FALSE)))</f>
        <v>0</v>
      </c>
      <c r="Q1968" s="334">
        <f t="shared" si="96"/>
        <v>0</v>
      </c>
      <c r="R1968" s="335" t="str">
        <f>VLOOKUP(F1968,'3-Productie normen'!A:P,16,FALSE)</f>
        <v>V</v>
      </c>
      <c r="S1968" s="335"/>
      <c r="U1968" s="336">
        <f t="shared" si="97"/>
        <v>3020</v>
      </c>
    </row>
    <row r="1969" spans="1:21" ht="14.1" customHeight="1">
      <c r="A1969" s="75">
        <v>1969</v>
      </c>
      <c r="B1969" s="72" t="s">
        <v>51</v>
      </c>
      <c r="C1969" s="539" t="s">
        <v>267</v>
      </c>
      <c r="D1969" s="415" t="s">
        <v>2543</v>
      </c>
      <c r="E1969" s="72" t="s">
        <v>2544</v>
      </c>
      <c r="F1969" s="300" t="s">
        <v>97</v>
      </c>
      <c r="G1969" s="72" t="s">
        <v>2430</v>
      </c>
      <c r="H1969" s="482" t="s">
        <v>197</v>
      </c>
      <c r="I1969" s="537">
        <v>64.92</v>
      </c>
      <c r="J1969" s="526"/>
      <c r="K1969" s="333">
        <f t="shared" si="95"/>
        <v>200</v>
      </c>
      <c r="L1969" s="534">
        <v>200</v>
      </c>
      <c r="M1969" s="534"/>
      <c r="N1969" s="247" t="e">
        <f>IF(L1969="nio",0,IF(L1969&gt;0,L1969*I1969/P1969,0))*VLOOKUP(B1969,'2-Kosten per locatie'!$A$14:$C$31,3,FALSE)</f>
        <v>#DIV/0!</v>
      </c>
      <c r="O1969" s="247">
        <f>IF(M1969&gt;0,M1969*I1969/Q1969,0)*VLOOKUP(B1969,'2-Kosten per locatie'!$A$14:$C$31,3,FALSE)</f>
        <v>0</v>
      </c>
      <c r="P1969" s="334">
        <f>IF(L1969="nio",0,IF(L1969&gt;0,VLOOKUP(F1969,'3-Productie normen'!A:O,VLOOKUP(L1969,'3-Productie normen'!$B$38:$C$48,2,FALSE),FALSE)))</f>
        <v>0</v>
      </c>
      <c r="Q1969" s="334">
        <f t="shared" si="96"/>
        <v>0</v>
      </c>
      <c r="R1969" s="335" t="str">
        <f>VLOOKUP(F1969,'3-Productie normen'!A:P,16,FALSE)</f>
        <v>V</v>
      </c>
      <c r="S1969" s="335"/>
      <c r="U1969" s="336">
        <f t="shared" si="97"/>
        <v>12984</v>
      </c>
    </row>
    <row r="1970" spans="1:21" ht="14.1" customHeight="1">
      <c r="A1970" s="75">
        <v>1970</v>
      </c>
      <c r="B1970" s="72" t="s">
        <v>51</v>
      </c>
      <c r="C1970" s="539" t="s">
        <v>267</v>
      </c>
      <c r="D1970" s="415" t="s">
        <v>2545</v>
      </c>
      <c r="E1970" s="72" t="s">
        <v>2546</v>
      </c>
      <c r="F1970" s="300" t="s">
        <v>97</v>
      </c>
      <c r="G1970" s="72" t="s">
        <v>2430</v>
      </c>
      <c r="H1970" s="482" t="s">
        <v>197</v>
      </c>
      <c r="I1970" s="537">
        <v>2.94</v>
      </c>
      <c r="J1970" s="526"/>
      <c r="K1970" s="333">
        <f t="shared" si="95"/>
        <v>200</v>
      </c>
      <c r="L1970" s="534">
        <v>200</v>
      </c>
      <c r="M1970" s="534"/>
      <c r="N1970" s="247" t="e">
        <f>IF(L1970="nio",0,IF(L1970&gt;0,L1970*I1970/P1970,0))*VLOOKUP(B1970,'2-Kosten per locatie'!$A$14:$C$31,3,FALSE)</f>
        <v>#DIV/0!</v>
      </c>
      <c r="O1970" s="247">
        <f>IF(M1970&gt;0,M1970*I1970/Q1970,0)*VLOOKUP(B1970,'2-Kosten per locatie'!$A$14:$C$31,3,FALSE)</f>
        <v>0</v>
      </c>
      <c r="P1970" s="334">
        <f>IF(L1970="nio",0,IF(L1970&gt;0,VLOOKUP(F1970,'3-Productie normen'!A:O,VLOOKUP(L1970,'3-Productie normen'!$B$38:$C$48,2,FALSE),FALSE)))</f>
        <v>0</v>
      </c>
      <c r="Q1970" s="334">
        <f t="shared" si="96"/>
        <v>0</v>
      </c>
      <c r="R1970" s="335" t="str">
        <f>VLOOKUP(F1970,'3-Productie normen'!A:P,16,FALSE)</f>
        <v>V</v>
      </c>
      <c r="S1970" s="335"/>
      <c r="U1970" s="336">
        <f t="shared" si="97"/>
        <v>588</v>
      </c>
    </row>
    <row r="1971" spans="1:21" ht="14.1" customHeight="1">
      <c r="A1971" s="75">
        <v>1971</v>
      </c>
      <c r="B1971" s="72" t="s">
        <v>51</v>
      </c>
      <c r="C1971" s="539" t="s">
        <v>267</v>
      </c>
      <c r="D1971" s="415" t="s">
        <v>2547</v>
      </c>
      <c r="E1971" s="72" t="s">
        <v>2471</v>
      </c>
      <c r="F1971" s="300" t="s">
        <v>97</v>
      </c>
      <c r="G1971" s="72" t="s">
        <v>2430</v>
      </c>
      <c r="H1971" s="482" t="s">
        <v>197</v>
      </c>
      <c r="I1971" s="537">
        <v>6.02</v>
      </c>
      <c r="J1971" s="526"/>
      <c r="K1971" s="333">
        <f t="shared" si="95"/>
        <v>200</v>
      </c>
      <c r="L1971" s="534">
        <v>200</v>
      </c>
      <c r="M1971" s="534"/>
      <c r="N1971" s="247" t="e">
        <f>IF(L1971="nio",0,IF(L1971&gt;0,L1971*I1971/P1971,0))*VLOOKUP(B1971,'2-Kosten per locatie'!$A$14:$C$31,3,FALSE)</f>
        <v>#DIV/0!</v>
      </c>
      <c r="O1971" s="247">
        <f>IF(M1971&gt;0,M1971*I1971/Q1971,0)*VLOOKUP(B1971,'2-Kosten per locatie'!$A$14:$C$31,3,FALSE)</f>
        <v>0</v>
      </c>
      <c r="P1971" s="334">
        <f>IF(L1971="nio",0,IF(L1971&gt;0,VLOOKUP(F1971,'3-Productie normen'!A:O,VLOOKUP(L1971,'3-Productie normen'!$B$38:$C$48,2,FALSE),FALSE)))</f>
        <v>0</v>
      </c>
      <c r="Q1971" s="334">
        <f t="shared" si="96"/>
        <v>0</v>
      </c>
      <c r="R1971" s="335" t="str">
        <f>VLOOKUP(F1971,'3-Productie normen'!A:P,16,FALSE)</f>
        <v>V</v>
      </c>
      <c r="S1971" s="335"/>
      <c r="U1971" s="336">
        <f t="shared" si="97"/>
        <v>1204</v>
      </c>
    </row>
    <row r="1972" spans="1:21" ht="14.1" customHeight="1">
      <c r="A1972" s="75">
        <v>1972</v>
      </c>
      <c r="B1972" s="72" t="s">
        <v>51</v>
      </c>
      <c r="C1972" s="539" t="s">
        <v>267</v>
      </c>
      <c r="D1972" s="415" t="s">
        <v>2548</v>
      </c>
      <c r="E1972" s="72" t="s">
        <v>857</v>
      </c>
      <c r="F1972" s="300" t="s">
        <v>106</v>
      </c>
      <c r="G1972" s="72" t="s">
        <v>2232</v>
      </c>
      <c r="H1972" s="482" t="s">
        <v>188</v>
      </c>
      <c r="I1972" s="537">
        <v>2.52</v>
      </c>
      <c r="J1972" s="526"/>
      <c r="K1972" s="333">
        <f t="shared" si="95"/>
        <v>400</v>
      </c>
      <c r="L1972" s="534">
        <v>200</v>
      </c>
      <c r="M1972" s="534">
        <v>200</v>
      </c>
      <c r="N1972" s="247" t="e">
        <f>IF(L1972="nio",0,IF(L1972&gt;0,L1972*I1972/P1972,0))*VLOOKUP(B1972,'2-Kosten per locatie'!$A$14:$C$31,3,FALSE)</f>
        <v>#DIV/0!</v>
      </c>
      <c r="O1972" s="247" t="e">
        <f>IF(M1972&gt;0,M1972*I1972/Q1972,0)*VLOOKUP(B1972,'2-Kosten per locatie'!$A$14:$C$31,3,FALSE)</f>
        <v>#DIV/0!</v>
      </c>
      <c r="P1972" s="334">
        <f>IF(L1972="nio",0,IF(L1972&gt;0,VLOOKUP(F1972,'3-Productie normen'!A:O,VLOOKUP(L1972,'3-Productie normen'!$B$38:$C$48,2,FALSE),FALSE)))</f>
        <v>0</v>
      </c>
      <c r="Q1972" s="334">
        <f t="shared" si="96"/>
        <v>0</v>
      </c>
      <c r="R1972" s="335" t="str">
        <f>VLOOKUP(F1972,'3-Productie normen'!A:P,16,FALSE)</f>
        <v>S</v>
      </c>
      <c r="S1972" s="335"/>
      <c r="U1972" s="336">
        <f t="shared" si="97"/>
        <v>1008</v>
      </c>
    </row>
    <row r="1973" spans="1:21" ht="14.1" customHeight="1">
      <c r="A1973" s="75">
        <v>1973</v>
      </c>
      <c r="B1973" s="72" t="s">
        <v>51</v>
      </c>
      <c r="C1973" s="539" t="s">
        <v>267</v>
      </c>
      <c r="D1973" s="415" t="s">
        <v>2549</v>
      </c>
      <c r="E1973" s="72" t="s">
        <v>1967</v>
      </c>
      <c r="F1973" s="300" t="s">
        <v>106</v>
      </c>
      <c r="G1973" s="72" t="s">
        <v>2232</v>
      </c>
      <c r="H1973" s="482" t="s">
        <v>188</v>
      </c>
      <c r="I1973" s="537">
        <v>2.52</v>
      </c>
      <c r="J1973" s="526"/>
      <c r="K1973" s="333">
        <f t="shared" si="95"/>
        <v>400</v>
      </c>
      <c r="L1973" s="534">
        <v>200</v>
      </c>
      <c r="M1973" s="534">
        <v>200</v>
      </c>
      <c r="N1973" s="247" t="e">
        <f>IF(L1973="nio",0,IF(L1973&gt;0,L1973*I1973/P1973,0))*VLOOKUP(B1973,'2-Kosten per locatie'!$A$14:$C$31,3,FALSE)</f>
        <v>#DIV/0!</v>
      </c>
      <c r="O1973" s="247" t="e">
        <f>IF(M1973&gt;0,M1973*I1973/Q1973,0)*VLOOKUP(B1973,'2-Kosten per locatie'!$A$14:$C$31,3,FALSE)</f>
        <v>#DIV/0!</v>
      </c>
      <c r="P1973" s="334">
        <f>IF(L1973="nio",0,IF(L1973&gt;0,VLOOKUP(F1973,'3-Productie normen'!A:O,VLOOKUP(L1973,'3-Productie normen'!$B$38:$C$48,2,FALSE),FALSE)))</f>
        <v>0</v>
      </c>
      <c r="Q1973" s="334">
        <f t="shared" si="96"/>
        <v>0</v>
      </c>
      <c r="R1973" s="335" t="str">
        <f>VLOOKUP(F1973,'3-Productie normen'!A:P,16,FALSE)</f>
        <v>S</v>
      </c>
      <c r="S1973" s="335"/>
      <c r="U1973" s="336">
        <f t="shared" si="97"/>
        <v>1008</v>
      </c>
    </row>
    <row r="1974" spans="1:21" ht="14.1" customHeight="1">
      <c r="A1974" s="75">
        <v>1974</v>
      </c>
      <c r="B1974" s="72" t="s">
        <v>51</v>
      </c>
      <c r="C1974" s="539" t="s">
        <v>267</v>
      </c>
      <c r="D1974" s="415" t="s">
        <v>2550</v>
      </c>
      <c r="E1974" s="72" t="s">
        <v>2512</v>
      </c>
      <c r="F1974" s="300" t="s">
        <v>100</v>
      </c>
      <c r="G1974" s="72" t="s">
        <v>2212</v>
      </c>
      <c r="H1974" s="482" t="s">
        <v>139</v>
      </c>
      <c r="I1974" s="537">
        <v>39.71</v>
      </c>
      <c r="J1974" s="526"/>
      <c r="K1974" s="333">
        <f t="shared" si="95"/>
        <v>200</v>
      </c>
      <c r="L1974" s="534">
        <v>200</v>
      </c>
      <c r="M1974" s="534"/>
      <c r="N1974" s="247" t="e">
        <f>IF(L1974="nio",0,IF(L1974&gt;0,L1974*I1974/P1974,0))*VLOOKUP(B1974,'2-Kosten per locatie'!$A$14:$C$31,3,FALSE)</f>
        <v>#DIV/0!</v>
      </c>
      <c r="O1974" s="247">
        <f>IF(M1974&gt;0,M1974*I1974/Q1974,0)*VLOOKUP(B1974,'2-Kosten per locatie'!$A$14:$C$31,3,FALSE)</f>
        <v>0</v>
      </c>
      <c r="P1974" s="334">
        <f>IF(L1974="nio",0,IF(L1974&gt;0,VLOOKUP(F1974,'3-Productie normen'!A:O,VLOOKUP(L1974,'3-Productie normen'!$B$38:$C$48,2,FALSE),FALSE)))</f>
        <v>0</v>
      </c>
      <c r="Q1974" s="334">
        <f t="shared" si="96"/>
        <v>0</v>
      </c>
      <c r="R1974" s="335" t="str">
        <f>VLOOKUP(F1974,'3-Productie normen'!A:P,16,FALSE)</f>
        <v>L</v>
      </c>
      <c r="S1974" s="335"/>
      <c r="U1974" s="336">
        <f t="shared" si="97"/>
        <v>7942</v>
      </c>
    </row>
    <row r="1975" spans="1:21" ht="14.1" customHeight="1">
      <c r="A1975" s="75">
        <v>1975</v>
      </c>
      <c r="B1975" s="72" t="s">
        <v>51</v>
      </c>
      <c r="C1975" s="539" t="s">
        <v>267</v>
      </c>
      <c r="D1975" s="415" t="s">
        <v>2551</v>
      </c>
      <c r="E1975" s="72" t="s">
        <v>2459</v>
      </c>
      <c r="F1975" s="300" t="s">
        <v>100</v>
      </c>
      <c r="G1975" s="72" t="s">
        <v>2212</v>
      </c>
      <c r="H1975" s="482" t="s">
        <v>139</v>
      </c>
      <c r="I1975" s="537">
        <v>73.2</v>
      </c>
      <c r="J1975" s="526"/>
      <c r="K1975" s="333">
        <f t="shared" si="95"/>
        <v>200</v>
      </c>
      <c r="L1975" s="534">
        <v>200</v>
      </c>
      <c r="M1975" s="534"/>
      <c r="N1975" s="247" t="e">
        <f>IF(L1975="nio",0,IF(L1975&gt;0,L1975*I1975/P1975,0))*VLOOKUP(B1975,'2-Kosten per locatie'!$A$14:$C$31,3,FALSE)</f>
        <v>#DIV/0!</v>
      </c>
      <c r="O1975" s="247">
        <f>IF(M1975&gt;0,M1975*I1975/Q1975,0)*VLOOKUP(B1975,'2-Kosten per locatie'!$A$14:$C$31,3,FALSE)</f>
        <v>0</v>
      </c>
      <c r="P1975" s="334">
        <f>IF(L1975="nio",0,IF(L1975&gt;0,VLOOKUP(F1975,'3-Productie normen'!A:O,VLOOKUP(L1975,'3-Productie normen'!$B$38:$C$48,2,FALSE),FALSE)))</f>
        <v>0</v>
      </c>
      <c r="Q1975" s="334">
        <f t="shared" si="96"/>
        <v>0</v>
      </c>
      <c r="R1975" s="335" t="str">
        <f>VLOOKUP(F1975,'3-Productie normen'!A:P,16,FALSE)</f>
        <v>L</v>
      </c>
      <c r="S1975" s="335"/>
      <c r="U1975" s="336">
        <f t="shared" si="97"/>
        <v>14640</v>
      </c>
    </row>
    <row r="1976" spans="1:21" ht="14.1" customHeight="1">
      <c r="A1976" s="75">
        <v>1976</v>
      </c>
      <c r="B1976" s="72" t="s">
        <v>51</v>
      </c>
      <c r="C1976" s="539" t="s">
        <v>267</v>
      </c>
      <c r="D1976" s="415" t="s">
        <v>2552</v>
      </c>
      <c r="E1976" s="72" t="s">
        <v>2339</v>
      </c>
      <c r="F1976" s="300" t="s">
        <v>111</v>
      </c>
      <c r="G1976" s="72" t="s">
        <v>2340</v>
      </c>
      <c r="H1976" s="482" t="s">
        <v>383</v>
      </c>
      <c r="I1976" s="537">
        <v>3.29</v>
      </c>
      <c r="J1976" s="526"/>
      <c r="K1976" s="333">
        <f t="shared" si="95"/>
        <v>0</v>
      </c>
      <c r="L1976" s="534" t="s">
        <v>148</v>
      </c>
      <c r="M1976" s="534"/>
      <c r="N1976" s="247">
        <f>IF(L1976="nio",0,IF(L1976&gt;0,L1976*I1976/P1976,0))*VLOOKUP(B1976,'2-Kosten per locatie'!$A$14:$C$31,3,FALSE)</f>
        <v>0</v>
      </c>
      <c r="O1976" s="247">
        <f>IF(M1976&gt;0,M1976*I1976/Q1976,0)*VLOOKUP(B1976,'2-Kosten per locatie'!$A$14:$C$31,3,FALSE)</f>
        <v>0</v>
      </c>
      <c r="P1976" s="334">
        <f>IF(L1976="nio",0,IF(L1976&gt;0,VLOOKUP(F1976,'3-Productie normen'!A:O,VLOOKUP(L1976,'3-Productie normen'!$B$38:$C$48,2,FALSE),FALSE)))</f>
        <v>0</v>
      </c>
      <c r="Q1976" s="334">
        <f t="shared" si="96"/>
        <v>0</v>
      </c>
      <c r="R1976" s="335" t="str">
        <f>VLOOKUP(F1976,'3-Productie normen'!A:P,16,FALSE)</f>
        <v>nvt</v>
      </c>
      <c r="S1976" s="335"/>
      <c r="U1976" s="336">
        <f t="shared" si="97"/>
        <v>0</v>
      </c>
    </row>
    <row r="1977" spans="1:21" ht="14.1" customHeight="1">
      <c r="A1977" s="75">
        <v>1977</v>
      </c>
      <c r="B1977" s="72" t="s">
        <v>51</v>
      </c>
      <c r="C1977" s="539" t="s">
        <v>267</v>
      </c>
      <c r="D1977" s="415" t="s">
        <v>2553</v>
      </c>
      <c r="E1977" s="72" t="s">
        <v>2459</v>
      </c>
      <c r="F1977" s="300" t="s">
        <v>100</v>
      </c>
      <c r="G1977" s="72" t="s">
        <v>2212</v>
      </c>
      <c r="H1977" s="482" t="s">
        <v>139</v>
      </c>
      <c r="I1977" s="537">
        <v>54.51</v>
      </c>
      <c r="J1977" s="526"/>
      <c r="K1977" s="333">
        <f t="shared" si="95"/>
        <v>200</v>
      </c>
      <c r="L1977" s="534">
        <v>200</v>
      </c>
      <c r="M1977" s="534"/>
      <c r="N1977" s="247" t="e">
        <f>IF(L1977="nio",0,IF(L1977&gt;0,L1977*I1977/P1977,0))*VLOOKUP(B1977,'2-Kosten per locatie'!$A$14:$C$31,3,FALSE)</f>
        <v>#DIV/0!</v>
      </c>
      <c r="O1977" s="247">
        <f>IF(M1977&gt;0,M1977*I1977/Q1977,0)*VLOOKUP(B1977,'2-Kosten per locatie'!$A$14:$C$31,3,FALSE)</f>
        <v>0</v>
      </c>
      <c r="P1977" s="334">
        <f>IF(L1977="nio",0,IF(L1977&gt;0,VLOOKUP(F1977,'3-Productie normen'!A:O,VLOOKUP(L1977,'3-Productie normen'!$B$38:$C$48,2,FALSE),FALSE)))</f>
        <v>0</v>
      </c>
      <c r="Q1977" s="334">
        <f t="shared" si="96"/>
        <v>0</v>
      </c>
      <c r="R1977" s="335" t="str">
        <f>VLOOKUP(F1977,'3-Productie normen'!A:P,16,FALSE)</f>
        <v>L</v>
      </c>
      <c r="S1977" s="335"/>
      <c r="U1977" s="336">
        <f t="shared" si="97"/>
        <v>10902</v>
      </c>
    </row>
    <row r="1978" spans="1:21" ht="14.1" customHeight="1">
      <c r="A1978" s="75">
        <v>1978</v>
      </c>
      <c r="B1978" s="72" t="s">
        <v>51</v>
      </c>
      <c r="C1978" s="539" t="s">
        <v>267</v>
      </c>
      <c r="D1978" s="415" t="s">
        <v>2554</v>
      </c>
      <c r="E1978" s="72" t="s">
        <v>681</v>
      </c>
      <c r="F1978" s="300" t="s">
        <v>111</v>
      </c>
      <c r="G1978" s="72" t="s">
        <v>1954</v>
      </c>
      <c r="H1978" s="482" t="s">
        <v>197</v>
      </c>
      <c r="I1978" s="537">
        <v>2.54</v>
      </c>
      <c r="J1978" s="526"/>
      <c r="K1978" s="333">
        <f t="shared" si="95"/>
        <v>0</v>
      </c>
      <c r="L1978" s="534" t="s">
        <v>148</v>
      </c>
      <c r="M1978" s="534"/>
      <c r="N1978" s="247">
        <f>IF(L1978="nio",0,IF(L1978&gt;0,L1978*I1978/P1978,0))*VLOOKUP(B1978,'2-Kosten per locatie'!$A$14:$C$31,3,FALSE)</f>
        <v>0</v>
      </c>
      <c r="O1978" s="247">
        <f>IF(M1978&gt;0,M1978*I1978/Q1978,0)*VLOOKUP(B1978,'2-Kosten per locatie'!$A$14:$C$31,3,FALSE)</f>
        <v>0</v>
      </c>
      <c r="P1978" s="334">
        <f>IF(L1978="nio",0,IF(L1978&gt;0,VLOOKUP(F1978,'3-Productie normen'!A:O,VLOOKUP(L1978,'3-Productie normen'!$B$38:$C$48,2,FALSE),FALSE)))</f>
        <v>0</v>
      </c>
      <c r="Q1978" s="334">
        <f t="shared" si="96"/>
        <v>0</v>
      </c>
      <c r="R1978" s="335" t="str">
        <f>VLOOKUP(F1978,'3-Productie normen'!A:P,16,FALSE)</f>
        <v>nvt</v>
      </c>
      <c r="S1978" s="335"/>
      <c r="U1978" s="336">
        <f t="shared" si="97"/>
        <v>0</v>
      </c>
    </row>
    <row r="1979" spans="1:21" ht="14.1" customHeight="1">
      <c r="A1979" s="75">
        <v>1979</v>
      </c>
      <c r="B1979" s="72" t="s">
        <v>51</v>
      </c>
      <c r="C1979" s="539" t="s">
        <v>267</v>
      </c>
      <c r="D1979" s="415" t="s">
        <v>2555</v>
      </c>
      <c r="E1979" s="72" t="s">
        <v>1991</v>
      </c>
      <c r="F1979" s="300" t="s">
        <v>111</v>
      </c>
      <c r="G1979" s="72" t="s">
        <v>112</v>
      </c>
      <c r="H1979" s="482" t="s">
        <v>197</v>
      </c>
      <c r="I1979" s="537"/>
      <c r="J1979" s="526"/>
      <c r="K1979" s="333">
        <f t="shared" si="95"/>
        <v>0</v>
      </c>
      <c r="L1979" s="534" t="s">
        <v>148</v>
      </c>
      <c r="M1979" s="534"/>
      <c r="N1979" s="247">
        <f>IF(L1979="nio",0,IF(L1979&gt;0,L1979*I1979/P1979,0))*VLOOKUP(B1979,'2-Kosten per locatie'!$A$14:$C$31,3,FALSE)</f>
        <v>0</v>
      </c>
      <c r="O1979" s="247">
        <f>IF(M1979&gt;0,M1979*I1979/Q1979,0)*VLOOKUP(B1979,'2-Kosten per locatie'!$A$14:$C$31,3,FALSE)</f>
        <v>0</v>
      </c>
      <c r="P1979" s="334">
        <f>IF(L1979="nio",0,IF(L1979&gt;0,VLOOKUP(F1979,'3-Productie normen'!A:O,VLOOKUP(L1979,'3-Productie normen'!$B$38:$C$48,2,FALSE),FALSE)))</f>
        <v>0</v>
      </c>
      <c r="Q1979" s="334">
        <f t="shared" si="96"/>
        <v>0</v>
      </c>
      <c r="R1979" s="335" t="str">
        <f>VLOOKUP(F1979,'3-Productie normen'!A:P,16,FALSE)</f>
        <v>nvt</v>
      </c>
      <c r="S1979" s="335"/>
      <c r="U1979" s="336">
        <f t="shared" si="97"/>
        <v>0</v>
      </c>
    </row>
    <row r="1980" spans="1:21" ht="14.1" customHeight="1">
      <c r="A1980" s="75">
        <v>1980</v>
      </c>
      <c r="B1980" s="72" t="s">
        <v>51</v>
      </c>
      <c r="C1980" s="539" t="s">
        <v>509</v>
      </c>
      <c r="D1980" s="415" t="s">
        <v>2556</v>
      </c>
      <c r="E1980" s="72" t="s">
        <v>100</v>
      </c>
      <c r="F1980" s="300" t="s">
        <v>100</v>
      </c>
      <c r="G1980" s="72" t="s">
        <v>1370</v>
      </c>
      <c r="H1980" s="482" t="s">
        <v>238</v>
      </c>
      <c r="I1980" s="537">
        <v>44.89</v>
      </c>
      <c r="J1980" s="526"/>
      <c r="K1980" s="333">
        <f t="shared" si="95"/>
        <v>200</v>
      </c>
      <c r="L1980" s="534">
        <v>200</v>
      </c>
      <c r="M1980" s="534"/>
      <c r="N1980" s="247" t="e">
        <f>IF(L1980="nio",0,IF(L1980&gt;0,L1980*I1980/P1980,0))*VLOOKUP(B1980,'2-Kosten per locatie'!$A$14:$C$31,3,FALSE)</f>
        <v>#DIV/0!</v>
      </c>
      <c r="O1980" s="247">
        <f>IF(M1980&gt;0,M1980*I1980/Q1980,0)*VLOOKUP(B1980,'2-Kosten per locatie'!$A$14:$C$31,3,FALSE)</f>
        <v>0</v>
      </c>
      <c r="P1980" s="334">
        <f>IF(L1980="nio",0,IF(L1980&gt;0,VLOOKUP(F1980,'3-Productie normen'!A:O,VLOOKUP(L1980,'3-Productie normen'!$B$38:$C$48,2,FALSE),FALSE)))</f>
        <v>0</v>
      </c>
      <c r="Q1980" s="334">
        <f t="shared" si="96"/>
        <v>0</v>
      </c>
      <c r="R1980" s="335" t="str">
        <f>VLOOKUP(F1980,'3-Productie normen'!A:P,16,FALSE)</f>
        <v>L</v>
      </c>
      <c r="S1980" s="335"/>
      <c r="U1980" s="336">
        <f t="shared" si="97"/>
        <v>8978</v>
      </c>
    </row>
    <row r="1981" spans="1:21" ht="14.1" customHeight="1">
      <c r="A1981" s="75">
        <v>1981</v>
      </c>
      <c r="B1981" s="72" t="s">
        <v>51</v>
      </c>
      <c r="C1981" s="539" t="s">
        <v>509</v>
      </c>
      <c r="D1981" s="415" t="s">
        <v>2556</v>
      </c>
      <c r="E1981" s="72" t="s">
        <v>100</v>
      </c>
      <c r="F1981" s="300" t="s">
        <v>100</v>
      </c>
      <c r="G1981" s="72" t="s">
        <v>2430</v>
      </c>
      <c r="H1981" s="482" t="s">
        <v>197</v>
      </c>
      <c r="I1981" s="537">
        <v>18</v>
      </c>
      <c r="J1981" s="526"/>
      <c r="K1981" s="333">
        <f t="shared" si="95"/>
        <v>200</v>
      </c>
      <c r="L1981" s="534">
        <v>200</v>
      </c>
      <c r="M1981" s="534"/>
      <c r="N1981" s="247" t="e">
        <f>IF(L1981="nio",0,IF(L1981&gt;0,L1981*I1981/P1981,0))*VLOOKUP(B1981,'2-Kosten per locatie'!$A$14:$C$31,3,FALSE)</f>
        <v>#DIV/0!</v>
      </c>
      <c r="O1981" s="247">
        <f>IF(M1981&gt;0,M1981*I1981/Q1981,0)*VLOOKUP(B1981,'2-Kosten per locatie'!$A$14:$C$31,3,FALSE)</f>
        <v>0</v>
      </c>
      <c r="P1981" s="334">
        <f>IF(L1981="nio",0,IF(L1981&gt;0,VLOOKUP(F1981,'3-Productie normen'!A:O,VLOOKUP(L1981,'3-Productie normen'!$B$38:$C$48,2,FALSE),FALSE)))</f>
        <v>0</v>
      </c>
      <c r="Q1981" s="334">
        <f t="shared" si="96"/>
        <v>0</v>
      </c>
      <c r="R1981" s="335" t="str">
        <f>VLOOKUP(F1981,'3-Productie normen'!A:P,16,FALSE)</f>
        <v>L</v>
      </c>
      <c r="S1981" s="335"/>
      <c r="U1981" s="336">
        <f t="shared" si="97"/>
        <v>3600</v>
      </c>
    </row>
    <row r="1982" spans="1:21" ht="14.1" customHeight="1">
      <c r="A1982" s="75">
        <v>1982</v>
      </c>
      <c r="B1982" s="72" t="s">
        <v>51</v>
      </c>
      <c r="C1982" s="539" t="s">
        <v>509</v>
      </c>
      <c r="D1982" s="415" t="s">
        <v>2557</v>
      </c>
      <c r="E1982" s="72" t="s">
        <v>633</v>
      </c>
      <c r="F1982" s="300" t="s">
        <v>97</v>
      </c>
      <c r="G1982" s="72" t="s">
        <v>2430</v>
      </c>
      <c r="H1982" s="482" t="s">
        <v>197</v>
      </c>
      <c r="I1982" s="537">
        <v>30.61</v>
      </c>
      <c r="J1982" s="526"/>
      <c r="K1982" s="333">
        <f t="shared" si="95"/>
        <v>200</v>
      </c>
      <c r="L1982" s="534">
        <v>200</v>
      </c>
      <c r="M1982" s="534"/>
      <c r="N1982" s="247" t="e">
        <f>IF(L1982="nio",0,IF(L1982&gt;0,L1982*I1982/P1982,0))*VLOOKUP(B1982,'2-Kosten per locatie'!$A$14:$C$31,3,FALSE)</f>
        <v>#DIV/0!</v>
      </c>
      <c r="O1982" s="247">
        <f>IF(M1982&gt;0,M1982*I1982/Q1982,0)*VLOOKUP(B1982,'2-Kosten per locatie'!$A$14:$C$31,3,FALSE)</f>
        <v>0</v>
      </c>
      <c r="P1982" s="334">
        <f>IF(L1982="nio",0,IF(L1982&gt;0,VLOOKUP(F1982,'3-Productie normen'!A:O,VLOOKUP(L1982,'3-Productie normen'!$B$38:$C$48,2,FALSE),FALSE)))</f>
        <v>0</v>
      </c>
      <c r="Q1982" s="334">
        <f t="shared" si="96"/>
        <v>0</v>
      </c>
      <c r="R1982" s="335" t="str">
        <f>VLOOKUP(F1982,'3-Productie normen'!A:P,16,FALSE)</f>
        <v>V</v>
      </c>
      <c r="S1982" s="335"/>
      <c r="U1982" s="336">
        <f t="shared" si="97"/>
        <v>6122</v>
      </c>
    </row>
    <row r="1983" spans="1:21" ht="14.1" customHeight="1">
      <c r="A1983" s="75">
        <v>1983</v>
      </c>
      <c r="B1983" s="72" t="s">
        <v>51</v>
      </c>
      <c r="C1983" s="539" t="s">
        <v>509</v>
      </c>
      <c r="D1983" s="415" t="s">
        <v>2558</v>
      </c>
      <c r="E1983" s="72" t="s">
        <v>2559</v>
      </c>
      <c r="F1983" s="300" t="s">
        <v>110</v>
      </c>
      <c r="G1983" s="72" t="s">
        <v>1370</v>
      </c>
      <c r="H1983" s="482" t="s">
        <v>238</v>
      </c>
      <c r="I1983" s="537">
        <v>14.38</v>
      </c>
      <c r="J1983" s="526"/>
      <c r="K1983" s="333">
        <f t="shared" si="95"/>
        <v>200</v>
      </c>
      <c r="L1983" s="534">
        <v>200</v>
      </c>
      <c r="M1983" s="534"/>
      <c r="N1983" s="247" t="e">
        <f>IF(L1983="nio",0,IF(L1983&gt;0,L1983*I1983/P1983,0))*VLOOKUP(B1983,'2-Kosten per locatie'!$A$14:$C$31,3,FALSE)</f>
        <v>#DIV/0!</v>
      </c>
      <c r="O1983" s="247">
        <f>IF(M1983&gt;0,M1983*I1983/Q1983,0)*VLOOKUP(B1983,'2-Kosten per locatie'!$A$14:$C$31,3,FALSE)</f>
        <v>0</v>
      </c>
      <c r="P1983" s="334">
        <f>IF(L1983="nio",0,IF(L1983&gt;0,VLOOKUP(F1983,'3-Productie normen'!A:O,VLOOKUP(L1983,'3-Productie normen'!$B$38:$C$48,2,FALSE),FALSE)))</f>
        <v>0</v>
      </c>
      <c r="Q1983" s="334">
        <f t="shared" si="96"/>
        <v>0</v>
      </c>
      <c r="R1983" s="335" t="str">
        <f>VLOOKUP(F1983,'3-Productie normen'!A:P,16,FALSE)</f>
        <v>B</v>
      </c>
      <c r="S1983" s="335"/>
      <c r="U1983" s="336">
        <f t="shared" si="97"/>
        <v>2876</v>
      </c>
    </row>
    <row r="1984" spans="1:21" ht="14.1" customHeight="1">
      <c r="A1984" s="75">
        <v>1984</v>
      </c>
      <c r="B1984" s="72" t="s">
        <v>51</v>
      </c>
      <c r="C1984" s="539" t="s">
        <v>509</v>
      </c>
      <c r="D1984" s="415" t="s">
        <v>2560</v>
      </c>
      <c r="E1984" s="72" t="s">
        <v>2561</v>
      </c>
      <c r="F1984" s="300" t="s">
        <v>110</v>
      </c>
      <c r="G1984" s="72" t="s">
        <v>1370</v>
      </c>
      <c r="H1984" s="482" t="s">
        <v>238</v>
      </c>
      <c r="I1984" s="537">
        <v>9.16</v>
      </c>
      <c r="J1984" s="526"/>
      <c r="K1984" s="333">
        <f t="shared" si="95"/>
        <v>200</v>
      </c>
      <c r="L1984" s="534">
        <v>200</v>
      </c>
      <c r="M1984" s="534"/>
      <c r="N1984" s="247" t="e">
        <f>IF(L1984="nio",0,IF(L1984&gt;0,L1984*I1984/P1984,0))*VLOOKUP(B1984,'2-Kosten per locatie'!$A$14:$C$31,3,FALSE)</f>
        <v>#DIV/0!</v>
      </c>
      <c r="O1984" s="247">
        <f>IF(M1984&gt;0,M1984*I1984/Q1984,0)*VLOOKUP(B1984,'2-Kosten per locatie'!$A$14:$C$31,3,FALSE)</f>
        <v>0</v>
      </c>
      <c r="P1984" s="334">
        <f>IF(L1984="nio",0,IF(L1984&gt;0,VLOOKUP(F1984,'3-Productie normen'!A:O,VLOOKUP(L1984,'3-Productie normen'!$B$38:$C$48,2,FALSE),FALSE)))</f>
        <v>0</v>
      </c>
      <c r="Q1984" s="334">
        <f t="shared" si="96"/>
        <v>0</v>
      </c>
      <c r="R1984" s="335" t="str">
        <f>VLOOKUP(F1984,'3-Productie normen'!A:P,16,FALSE)</f>
        <v>B</v>
      </c>
      <c r="S1984" s="335"/>
      <c r="U1984" s="336">
        <f t="shared" si="97"/>
        <v>1832</v>
      </c>
    </row>
    <row r="1985" spans="1:21" ht="14.1" customHeight="1">
      <c r="A1985" s="75">
        <v>1985</v>
      </c>
      <c r="B1985" s="72" t="s">
        <v>51</v>
      </c>
      <c r="C1985" s="539" t="s">
        <v>509</v>
      </c>
      <c r="D1985" s="415" t="s">
        <v>2562</v>
      </c>
      <c r="E1985" s="72" t="s">
        <v>2563</v>
      </c>
      <c r="F1985" s="300" t="s">
        <v>110</v>
      </c>
      <c r="G1985" s="72" t="s">
        <v>2212</v>
      </c>
      <c r="H1985" s="482" t="s">
        <v>139</v>
      </c>
      <c r="I1985" s="537">
        <v>23.03</v>
      </c>
      <c r="J1985" s="526"/>
      <c r="K1985" s="333">
        <f t="shared" ref="K1985:K2048" si="98">SUM(L1985:M1985)</f>
        <v>200</v>
      </c>
      <c r="L1985" s="534">
        <v>200</v>
      </c>
      <c r="M1985" s="534"/>
      <c r="N1985" s="247" t="e">
        <f>IF(L1985="nio",0,IF(L1985&gt;0,L1985*I1985/P1985,0))*VLOOKUP(B1985,'2-Kosten per locatie'!$A$14:$C$31,3,FALSE)</f>
        <v>#DIV/0!</v>
      </c>
      <c r="O1985" s="247">
        <f>IF(M1985&gt;0,M1985*I1985/Q1985,0)*VLOOKUP(B1985,'2-Kosten per locatie'!$A$14:$C$31,3,FALSE)</f>
        <v>0</v>
      </c>
      <c r="P1985" s="334">
        <f>IF(L1985="nio",0,IF(L1985&gt;0,VLOOKUP(F1985,'3-Productie normen'!A:O,VLOOKUP(L1985,'3-Productie normen'!$B$38:$C$48,2,FALSE),FALSE)))</f>
        <v>0</v>
      </c>
      <c r="Q1985" s="334">
        <f t="shared" si="96"/>
        <v>0</v>
      </c>
      <c r="R1985" s="335" t="str">
        <f>VLOOKUP(F1985,'3-Productie normen'!A:P,16,FALSE)</f>
        <v>B</v>
      </c>
      <c r="S1985" s="335"/>
      <c r="U1985" s="336">
        <f t="shared" si="97"/>
        <v>4606</v>
      </c>
    </row>
    <row r="1986" spans="1:21" ht="14.1" customHeight="1">
      <c r="A1986" s="75">
        <v>1986</v>
      </c>
      <c r="B1986" s="72" t="s">
        <v>51</v>
      </c>
      <c r="C1986" s="539" t="s">
        <v>509</v>
      </c>
      <c r="D1986" s="415" t="s">
        <v>2564</v>
      </c>
      <c r="E1986" s="72" t="s">
        <v>633</v>
      </c>
      <c r="F1986" s="300" t="s">
        <v>97</v>
      </c>
      <c r="G1986" s="72" t="s">
        <v>2430</v>
      </c>
      <c r="H1986" s="482" t="s">
        <v>197</v>
      </c>
      <c r="I1986" s="537">
        <v>55.65</v>
      </c>
      <c r="J1986" s="526"/>
      <c r="K1986" s="333">
        <f t="shared" si="98"/>
        <v>200</v>
      </c>
      <c r="L1986" s="534">
        <v>200</v>
      </c>
      <c r="M1986" s="534"/>
      <c r="N1986" s="247" t="e">
        <f>IF(L1986="nio",0,IF(L1986&gt;0,L1986*I1986/P1986,0))*VLOOKUP(B1986,'2-Kosten per locatie'!$A$14:$C$31,3,FALSE)</f>
        <v>#DIV/0!</v>
      </c>
      <c r="O1986" s="247">
        <f>IF(M1986&gt;0,M1986*I1986/Q1986,0)*VLOOKUP(B1986,'2-Kosten per locatie'!$A$14:$C$31,3,FALSE)</f>
        <v>0</v>
      </c>
      <c r="P1986" s="334">
        <f>IF(L1986="nio",0,IF(L1986&gt;0,VLOOKUP(F1986,'3-Productie normen'!A:O,VLOOKUP(L1986,'3-Productie normen'!$B$38:$C$48,2,FALSE),FALSE)))</f>
        <v>0</v>
      </c>
      <c r="Q1986" s="334">
        <f t="shared" si="96"/>
        <v>0</v>
      </c>
      <c r="R1986" s="335" t="str">
        <f>VLOOKUP(F1986,'3-Productie normen'!A:P,16,FALSE)</f>
        <v>V</v>
      </c>
      <c r="S1986" s="335"/>
      <c r="U1986" s="336">
        <f t="shared" si="97"/>
        <v>11130</v>
      </c>
    </row>
    <row r="1987" spans="1:21" ht="14.1" customHeight="1">
      <c r="A1987" s="75">
        <v>1987</v>
      </c>
      <c r="B1987" s="72" t="s">
        <v>51</v>
      </c>
      <c r="C1987" s="539" t="s">
        <v>509</v>
      </c>
      <c r="D1987" s="415" t="s">
        <v>2564</v>
      </c>
      <c r="E1987" s="72" t="s">
        <v>633</v>
      </c>
      <c r="F1987" s="300" t="s">
        <v>97</v>
      </c>
      <c r="G1987" s="72" t="s">
        <v>2212</v>
      </c>
      <c r="H1987" s="482" t="s">
        <v>139</v>
      </c>
      <c r="I1987" s="537">
        <v>6</v>
      </c>
      <c r="J1987" s="526"/>
      <c r="K1987" s="333">
        <f t="shared" si="98"/>
        <v>200</v>
      </c>
      <c r="L1987" s="534">
        <v>200</v>
      </c>
      <c r="M1987" s="534"/>
      <c r="N1987" s="247" t="e">
        <f>IF(L1987="nio",0,IF(L1987&gt;0,L1987*I1987/P1987,0))*VLOOKUP(B1987,'2-Kosten per locatie'!$A$14:$C$31,3,FALSE)</f>
        <v>#DIV/0!</v>
      </c>
      <c r="O1987" s="247">
        <f>IF(M1987&gt;0,M1987*I1987/Q1987,0)*VLOOKUP(B1987,'2-Kosten per locatie'!$A$14:$C$31,3,FALSE)</f>
        <v>0</v>
      </c>
      <c r="P1987" s="334">
        <f>IF(L1987="nio",0,IF(L1987&gt;0,VLOOKUP(F1987,'3-Productie normen'!A:O,VLOOKUP(L1987,'3-Productie normen'!$B$38:$C$48,2,FALSE),FALSE)))</f>
        <v>0</v>
      </c>
      <c r="Q1987" s="334">
        <f t="shared" si="96"/>
        <v>0</v>
      </c>
      <c r="R1987" s="335" t="str">
        <f>VLOOKUP(F1987,'3-Productie normen'!A:P,16,FALSE)</f>
        <v>V</v>
      </c>
      <c r="S1987" s="335"/>
      <c r="U1987" s="336">
        <f t="shared" si="97"/>
        <v>1200</v>
      </c>
    </row>
    <row r="1988" spans="1:21" ht="14.1" customHeight="1">
      <c r="A1988" s="75">
        <v>1988</v>
      </c>
      <c r="B1988" s="72" t="s">
        <v>51</v>
      </c>
      <c r="C1988" s="539" t="s">
        <v>509</v>
      </c>
      <c r="D1988" s="415" t="s">
        <v>2565</v>
      </c>
      <c r="E1988" s="72" t="s">
        <v>1237</v>
      </c>
      <c r="F1988" s="300" t="s">
        <v>108</v>
      </c>
      <c r="G1988" s="72" t="s">
        <v>1370</v>
      </c>
      <c r="H1988" s="482" t="s">
        <v>238</v>
      </c>
      <c r="I1988" s="537">
        <v>12.59</v>
      </c>
      <c r="J1988" s="526"/>
      <c r="K1988" s="333">
        <f t="shared" si="98"/>
        <v>200</v>
      </c>
      <c r="L1988" s="534">
        <v>200</v>
      </c>
      <c r="M1988" s="534"/>
      <c r="N1988" s="247" t="e">
        <f>IF(L1988="nio",0,IF(L1988&gt;0,L1988*I1988/P1988,0))*VLOOKUP(B1988,'2-Kosten per locatie'!$A$14:$C$31,3,FALSE)</f>
        <v>#DIV/0!</v>
      </c>
      <c r="O1988" s="247">
        <f>IF(M1988&gt;0,M1988*I1988/Q1988,0)*VLOOKUP(B1988,'2-Kosten per locatie'!$A$14:$C$31,3,FALSE)</f>
        <v>0</v>
      </c>
      <c r="P1988" s="334">
        <f>IF(L1988="nio",0,IF(L1988&gt;0,VLOOKUP(F1988,'3-Productie normen'!A:O,VLOOKUP(L1988,'3-Productie normen'!$B$38:$C$48,2,FALSE),FALSE)))</f>
        <v>0</v>
      </c>
      <c r="Q1988" s="334">
        <f t="shared" si="96"/>
        <v>0</v>
      </c>
      <c r="R1988" s="335" t="str">
        <f>VLOOKUP(F1988,'3-Productie normen'!A:P,16,FALSE)</f>
        <v>V</v>
      </c>
      <c r="S1988" s="335"/>
      <c r="U1988" s="336">
        <f t="shared" si="97"/>
        <v>2518</v>
      </c>
    </row>
    <row r="1989" spans="1:21" ht="14.1" customHeight="1">
      <c r="A1989" s="75">
        <v>1989</v>
      </c>
      <c r="B1989" s="72" t="s">
        <v>51</v>
      </c>
      <c r="C1989" s="539" t="s">
        <v>509</v>
      </c>
      <c r="D1989" s="415" t="s">
        <v>2566</v>
      </c>
      <c r="E1989" s="72" t="s">
        <v>835</v>
      </c>
      <c r="F1989" s="300" t="s">
        <v>98</v>
      </c>
      <c r="G1989" s="72" t="s">
        <v>2212</v>
      </c>
      <c r="H1989" s="482" t="s">
        <v>139</v>
      </c>
      <c r="I1989" s="537">
        <v>7.2</v>
      </c>
      <c r="J1989" s="526"/>
      <c r="K1989" s="333">
        <f t="shared" si="98"/>
        <v>200</v>
      </c>
      <c r="L1989" s="534">
        <v>200</v>
      </c>
      <c r="M1989" s="534"/>
      <c r="N1989" s="247" t="e">
        <f>IF(L1989="nio",0,IF(L1989&gt;0,L1989*I1989/P1989,0))*VLOOKUP(B1989,'2-Kosten per locatie'!$A$14:$C$31,3,FALSE)</f>
        <v>#DIV/0!</v>
      </c>
      <c r="O1989" s="247">
        <f>IF(M1989&gt;0,M1989*I1989/Q1989,0)*VLOOKUP(B1989,'2-Kosten per locatie'!$A$14:$C$31,3,FALSE)</f>
        <v>0</v>
      </c>
      <c r="P1989" s="334">
        <f>IF(L1989="nio",0,IF(L1989&gt;0,VLOOKUP(F1989,'3-Productie normen'!A:O,VLOOKUP(L1989,'3-Productie normen'!$B$38:$C$48,2,FALSE),FALSE)))</f>
        <v>0</v>
      </c>
      <c r="Q1989" s="334">
        <f t="shared" si="96"/>
        <v>0</v>
      </c>
      <c r="R1989" s="335" t="str">
        <f>VLOOKUP(F1989,'3-Productie normen'!A:P,16,FALSE)</f>
        <v>V</v>
      </c>
      <c r="S1989" s="335"/>
      <c r="U1989" s="336">
        <f t="shared" si="97"/>
        <v>1440</v>
      </c>
    </row>
    <row r="1990" spans="1:21" ht="14.1" customHeight="1">
      <c r="A1990" s="75">
        <v>1990</v>
      </c>
      <c r="B1990" s="72" t="s">
        <v>51</v>
      </c>
      <c r="C1990" s="539" t="s">
        <v>509</v>
      </c>
      <c r="D1990" s="415" t="s">
        <v>2567</v>
      </c>
      <c r="E1990" s="72" t="s">
        <v>2563</v>
      </c>
      <c r="F1990" s="300" t="s">
        <v>110</v>
      </c>
      <c r="G1990" s="72" t="s">
        <v>2212</v>
      </c>
      <c r="H1990" s="482" t="s">
        <v>139</v>
      </c>
      <c r="I1990" s="537">
        <v>22.45</v>
      </c>
      <c r="J1990" s="526"/>
      <c r="K1990" s="333">
        <f t="shared" si="98"/>
        <v>200</v>
      </c>
      <c r="L1990" s="534">
        <v>200</v>
      </c>
      <c r="M1990" s="534"/>
      <c r="N1990" s="247" t="e">
        <f>IF(L1990="nio",0,IF(L1990&gt;0,L1990*I1990/P1990,0))*VLOOKUP(B1990,'2-Kosten per locatie'!$A$14:$C$31,3,FALSE)</f>
        <v>#DIV/0!</v>
      </c>
      <c r="O1990" s="247">
        <f>IF(M1990&gt;0,M1990*I1990/Q1990,0)*VLOOKUP(B1990,'2-Kosten per locatie'!$A$14:$C$31,3,FALSE)</f>
        <v>0</v>
      </c>
      <c r="P1990" s="334">
        <f>IF(L1990="nio",0,IF(L1990&gt;0,VLOOKUP(F1990,'3-Productie normen'!A:O,VLOOKUP(L1990,'3-Productie normen'!$B$38:$C$48,2,FALSE),FALSE)))</f>
        <v>0</v>
      </c>
      <c r="Q1990" s="334">
        <f t="shared" si="96"/>
        <v>0</v>
      </c>
      <c r="R1990" s="335" t="str">
        <f>VLOOKUP(F1990,'3-Productie normen'!A:P,16,FALSE)</f>
        <v>B</v>
      </c>
      <c r="S1990" s="335"/>
      <c r="U1990" s="336">
        <f t="shared" si="97"/>
        <v>4490</v>
      </c>
    </row>
    <row r="1991" spans="1:21" ht="14.1" customHeight="1">
      <c r="A1991" s="75">
        <v>1991</v>
      </c>
      <c r="B1991" s="72" t="s">
        <v>51</v>
      </c>
      <c r="C1991" s="539" t="s">
        <v>509</v>
      </c>
      <c r="D1991" s="415" t="s">
        <v>2568</v>
      </c>
      <c r="E1991" s="72" t="s">
        <v>1991</v>
      </c>
      <c r="F1991" s="300" t="s">
        <v>111</v>
      </c>
      <c r="G1991" s="72" t="s">
        <v>2430</v>
      </c>
      <c r="H1991" s="482" t="s">
        <v>197</v>
      </c>
      <c r="I1991" s="537">
        <v>9.9</v>
      </c>
      <c r="J1991" s="526"/>
      <c r="K1991" s="333">
        <f t="shared" si="98"/>
        <v>0</v>
      </c>
      <c r="L1991" s="534" t="s">
        <v>148</v>
      </c>
      <c r="M1991" s="534"/>
      <c r="N1991" s="247">
        <f>IF(L1991="nio",0,IF(L1991&gt;0,L1991*I1991/P1991,0))*VLOOKUP(B1991,'2-Kosten per locatie'!$A$14:$C$31,3,FALSE)</f>
        <v>0</v>
      </c>
      <c r="O1991" s="247">
        <f>IF(M1991&gt;0,M1991*I1991/Q1991,0)*VLOOKUP(B1991,'2-Kosten per locatie'!$A$14:$C$31,3,FALSE)</f>
        <v>0</v>
      </c>
      <c r="P1991" s="334">
        <f>IF(L1991="nio",0,IF(L1991&gt;0,VLOOKUP(F1991,'3-Productie normen'!A:O,VLOOKUP(L1991,'3-Productie normen'!$B$38:$C$48,2,FALSE),FALSE)))</f>
        <v>0</v>
      </c>
      <c r="Q1991" s="334">
        <f t="shared" si="96"/>
        <v>0</v>
      </c>
      <c r="R1991" s="335" t="str">
        <f>VLOOKUP(F1991,'3-Productie normen'!A:P,16,FALSE)</f>
        <v>nvt</v>
      </c>
      <c r="S1991" s="335"/>
      <c r="U1991" s="336">
        <f t="shared" si="97"/>
        <v>0</v>
      </c>
    </row>
    <row r="1992" spans="1:21" ht="14.1" customHeight="1">
      <c r="A1992" s="75">
        <v>1992</v>
      </c>
      <c r="B1992" s="72" t="s">
        <v>51</v>
      </c>
      <c r="C1992" s="539" t="s">
        <v>509</v>
      </c>
      <c r="D1992" s="415" t="s">
        <v>2569</v>
      </c>
      <c r="E1992" s="72" t="s">
        <v>857</v>
      </c>
      <c r="F1992" s="300" t="s">
        <v>106</v>
      </c>
      <c r="G1992" s="72" t="s">
        <v>2232</v>
      </c>
      <c r="H1992" s="482" t="s">
        <v>188</v>
      </c>
      <c r="I1992" s="537">
        <v>2.21</v>
      </c>
      <c r="J1992" s="526"/>
      <c r="K1992" s="333">
        <f t="shared" si="98"/>
        <v>400</v>
      </c>
      <c r="L1992" s="534">
        <v>200</v>
      </c>
      <c r="M1992" s="534">
        <v>200</v>
      </c>
      <c r="N1992" s="247" t="e">
        <f>IF(L1992="nio",0,IF(L1992&gt;0,L1992*I1992/P1992,0))*VLOOKUP(B1992,'2-Kosten per locatie'!$A$14:$C$31,3,FALSE)</f>
        <v>#DIV/0!</v>
      </c>
      <c r="O1992" s="247" t="e">
        <f>IF(M1992&gt;0,M1992*I1992/Q1992,0)*VLOOKUP(B1992,'2-Kosten per locatie'!$A$14:$C$31,3,FALSE)</f>
        <v>#DIV/0!</v>
      </c>
      <c r="P1992" s="334">
        <f>IF(L1992="nio",0,IF(L1992&gt;0,VLOOKUP(F1992,'3-Productie normen'!A:O,VLOOKUP(L1992,'3-Productie normen'!$B$38:$C$48,2,FALSE),FALSE)))</f>
        <v>0</v>
      </c>
      <c r="Q1992" s="334">
        <f t="shared" si="96"/>
        <v>0</v>
      </c>
      <c r="R1992" s="335" t="str">
        <f>VLOOKUP(F1992,'3-Productie normen'!A:P,16,FALSE)</f>
        <v>S</v>
      </c>
      <c r="S1992" s="335"/>
      <c r="U1992" s="336">
        <f t="shared" si="97"/>
        <v>884</v>
      </c>
    </row>
    <row r="1993" spans="1:21" ht="14.1" customHeight="1">
      <c r="A1993" s="75">
        <v>1993</v>
      </c>
      <c r="B1993" s="72" t="s">
        <v>51</v>
      </c>
      <c r="C1993" s="539" t="s">
        <v>509</v>
      </c>
      <c r="D1993" s="415" t="s">
        <v>2570</v>
      </c>
      <c r="E1993" s="72" t="s">
        <v>1967</v>
      </c>
      <c r="F1993" s="300" t="s">
        <v>106</v>
      </c>
      <c r="G1993" s="72" t="s">
        <v>2232</v>
      </c>
      <c r="H1993" s="482" t="s">
        <v>188</v>
      </c>
      <c r="I1993" s="537">
        <v>2.52</v>
      </c>
      <c r="J1993" s="526"/>
      <c r="K1993" s="333">
        <f t="shared" si="98"/>
        <v>400</v>
      </c>
      <c r="L1993" s="534">
        <v>200</v>
      </c>
      <c r="M1993" s="534">
        <v>200</v>
      </c>
      <c r="N1993" s="247" t="e">
        <f>IF(L1993="nio",0,IF(L1993&gt;0,L1993*I1993/P1993,0))*VLOOKUP(B1993,'2-Kosten per locatie'!$A$14:$C$31,3,FALSE)</f>
        <v>#DIV/0!</v>
      </c>
      <c r="O1993" s="247" t="e">
        <f>IF(M1993&gt;0,M1993*I1993/Q1993,0)*VLOOKUP(B1993,'2-Kosten per locatie'!$A$14:$C$31,3,FALSE)</f>
        <v>#DIV/0!</v>
      </c>
      <c r="P1993" s="334">
        <f>IF(L1993="nio",0,IF(L1993&gt;0,VLOOKUP(F1993,'3-Productie normen'!A:O,VLOOKUP(L1993,'3-Productie normen'!$B$38:$C$48,2,FALSE),FALSE)))</f>
        <v>0</v>
      </c>
      <c r="Q1993" s="334">
        <f t="shared" si="96"/>
        <v>0</v>
      </c>
      <c r="R1993" s="335" t="str">
        <f>VLOOKUP(F1993,'3-Productie normen'!A:P,16,FALSE)</f>
        <v>S</v>
      </c>
      <c r="S1993" s="335"/>
      <c r="U1993" s="336">
        <f t="shared" si="97"/>
        <v>1008</v>
      </c>
    </row>
    <row r="1994" spans="1:21" ht="14.1" customHeight="1">
      <c r="A1994" s="75">
        <v>1994</v>
      </c>
      <c r="B1994" s="72" t="s">
        <v>51</v>
      </c>
      <c r="C1994" s="539" t="s">
        <v>509</v>
      </c>
      <c r="D1994" s="415" t="s">
        <v>2571</v>
      </c>
      <c r="E1994" s="72" t="s">
        <v>2572</v>
      </c>
      <c r="F1994" s="72" t="s">
        <v>100</v>
      </c>
      <c r="G1994" s="72" t="s">
        <v>1370</v>
      </c>
      <c r="H1994" s="482" t="s">
        <v>238</v>
      </c>
      <c r="I1994" s="537">
        <v>32.409999999999997</v>
      </c>
      <c r="J1994" s="526"/>
      <c r="K1994" s="333">
        <f t="shared" si="98"/>
        <v>200</v>
      </c>
      <c r="L1994" s="534">
        <v>200</v>
      </c>
      <c r="M1994" s="534"/>
      <c r="N1994" s="247" t="e">
        <f>IF(L1994="nio",0,IF(L1994&gt;0,L1994*I1994/P1994,0))*VLOOKUP(B1994,'2-Kosten per locatie'!$A$14:$C$31,3,FALSE)</f>
        <v>#DIV/0!</v>
      </c>
      <c r="O1994" s="247">
        <f>IF(M1994&gt;0,M1994*I1994/Q1994,0)*VLOOKUP(B1994,'2-Kosten per locatie'!$A$14:$C$31,3,FALSE)</f>
        <v>0</v>
      </c>
      <c r="P1994" s="334">
        <f>IF(L1994="nio",0,IF(L1994&gt;0,VLOOKUP(F1994,'3-Productie normen'!A:O,VLOOKUP(L1994,'3-Productie normen'!$B$38:$C$48,2,FALSE),FALSE)))</f>
        <v>0</v>
      </c>
      <c r="Q1994" s="334">
        <f t="shared" si="96"/>
        <v>0</v>
      </c>
      <c r="R1994" s="335" t="str">
        <f>VLOOKUP(F1994,'3-Productie normen'!A:P,16,FALSE)</f>
        <v>L</v>
      </c>
      <c r="S1994" s="335"/>
      <c r="U1994" s="336">
        <f t="shared" si="97"/>
        <v>6481.9999999999991</v>
      </c>
    </row>
    <row r="1995" spans="1:21" ht="14.1" customHeight="1">
      <c r="A1995" s="75">
        <v>1995</v>
      </c>
      <c r="B1995" s="72" t="s">
        <v>51</v>
      </c>
      <c r="C1995" s="539" t="s">
        <v>509</v>
      </c>
      <c r="D1995" s="415" t="s">
        <v>2573</v>
      </c>
      <c r="E1995" s="72" t="s">
        <v>2574</v>
      </c>
      <c r="F1995" s="300" t="s">
        <v>88</v>
      </c>
      <c r="G1995" s="72" t="s">
        <v>2212</v>
      </c>
      <c r="H1995" s="482" t="s">
        <v>139</v>
      </c>
      <c r="I1995" s="537">
        <v>61.22</v>
      </c>
      <c r="J1995" s="526"/>
      <c r="K1995" s="333">
        <f t="shared" si="98"/>
        <v>120</v>
      </c>
      <c r="L1995" s="534">
        <v>120</v>
      </c>
      <c r="M1995" s="534"/>
      <c r="N1995" s="247" t="e">
        <f>IF(L1995="nio",0,IF(L1995&gt;0,L1995*I1995/P1995,0))*VLOOKUP(B1995,'2-Kosten per locatie'!$A$14:$C$31,3,FALSE)</f>
        <v>#DIV/0!</v>
      </c>
      <c r="O1995" s="247">
        <f>IF(M1995&gt;0,M1995*I1995/Q1995,0)*VLOOKUP(B1995,'2-Kosten per locatie'!$A$14:$C$31,3,FALSE)</f>
        <v>0</v>
      </c>
      <c r="P1995" s="334">
        <f>IF(L1995="nio",0,IF(L1995&gt;0,VLOOKUP(F1995,'3-Productie normen'!A:O,VLOOKUP(L1995,'3-Productie normen'!$B$38:$C$48,2,FALSE),FALSE)))</f>
        <v>0</v>
      </c>
      <c r="Q1995" s="334">
        <f t="shared" si="96"/>
        <v>0</v>
      </c>
      <c r="R1995" s="335" t="str">
        <f>VLOOKUP(F1995,'3-Productie normen'!A:P,16,FALSE)</f>
        <v>B</v>
      </c>
      <c r="S1995" s="335"/>
      <c r="U1995" s="336">
        <f t="shared" si="97"/>
        <v>7346.4</v>
      </c>
    </row>
    <row r="1996" spans="1:21" ht="14.1" customHeight="1">
      <c r="A1996" s="75">
        <v>1996</v>
      </c>
      <c r="B1996" s="72" t="s">
        <v>51</v>
      </c>
      <c r="C1996" s="539" t="s">
        <v>509</v>
      </c>
      <c r="D1996" s="415" t="s">
        <v>2575</v>
      </c>
      <c r="E1996" s="72" t="s">
        <v>2574</v>
      </c>
      <c r="F1996" s="300" t="s">
        <v>88</v>
      </c>
      <c r="G1996" s="72" t="s">
        <v>2212</v>
      </c>
      <c r="H1996" s="482" t="s">
        <v>139</v>
      </c>
      <c r="I1996" s="537">
        <v>73.19</v>
      </c>
      <c r="J1996" s="526"/>
      <c r="K1996" s="333">
        <f t="shared" si="98"/>
        <v>120</v>
      </c>
      <c r="L1996" s="534">
        <v>120</v>
      </c>
      <c r="M1996" s="534"/>
      <c r="N1996" s="247" t="e">
        <f>IF(L1996="nio",0,IF(L1996&gt;0,L1996*I1996/P1996,0))*VLOOKUP(B1996,'2-Kosten per locatie'!$A$14:$C$31,3,FALSE)</f>
        <v>#DIV/0!</v>
      </c>
      <c r="O1996" s="247">
        <f>IF(M1996&gt;0,M1996*I1996/Q1996,0)*VLOOKUP(B1996,'2-Kosten per locatie'!$A$14:$C$31,3,FALSE)</f>
        <v>0</v>
      </c>
      <c r="P1996" s="334">
        <f>IF(L1996="nio",0,IF(L1996&gt;0,VLOOKUP(F1996,'3-Productie normen'!A:O,VLOOKUP(L1996,'3-Productie normen'!$B$38:$C$48,2,FALSE),FALSE)))</f>
        <v>0</v>
      </c>
      <c r="Q1996" s="334">
        <f t="shared" si="96"/>
        <v>0</v>
      </c>
      <c r="R1996" s="335" t="str">
        <f>VLOOKUP(F1996,'3-Productie normen'!A:P,16,FALSE)</f>
        <v>B</v>
      </c>
      <c r="S1996" s="335"/>
      <c r="U1996" s="336">
        <f t="shared" si="97"/>
        <v>8782.7999999999993</v>
      </c>
    </row>
    <row r="1997" spans="1:21" ht="14.1" customHeight="1">
      <c r="A1997" s="75">
        <v>1997</v>
      </c>
      <c r="B1997" s="72" t="s">
        <v>51</v>
      </c>
      <c r="C1997" s="539" t="s">
        <v>509</v>
      </c>
      <c r="D1997" s="415" t="s">
        <v>2576</v>
      </c>
      <c r="E1997" s="72" t="s">
        <v>2577</v>
      </c>
      <c r="F1997" s="300" t="s">
        <v>110</v>
      </c>
      <c r="G1997" s="72" t="s">
        <v>2212</v>
      </c>
      <c r="H1997" s="482" t="s">
        <v>139</v>
      </c>
      <c r="I1997" s="537">
        <v>5.97</v>
      </c>
      <c r="J1997" s="526"/>
      <c r="K1997" s="333">
        <f t="shared" si="98"/>
        <v>200</v>
      </c>
      <c r="L1997" s="534">
        <v>200</v>
      </c>
      <c r="M1997" s="534"/>
      <c r="N1997" s="247" t="e">
        <f>IF(L1997="nio",0,IF(L1997&gt;0,L1997*I1997/P1997,0))*VLOOKUP(B1997,'2-Kosten per locatie'!$A$14:$C$31,3,FALSE)</f>
        <v>#DIV/0!</v>
      </c>
      <c r="O1997" s="247">
        <f>IF(M1997&gt;0,M1997*I1997/Q1997,0)*VLOOKUP(B1997,'2-Kosten per locatie'!$A$14:$C$31,3,FALSE)</f>
        <v>0</v>
      </c>
      <c r="P1997" s="334">
        <f>IF(L1997="nio",0,IF(L1997&gt;0,VLOOKUP(F1997,'3-Productie normen'!A:O,VLOOKUP(L1997,'3-Productie normen'!$B$38:$C$48,2,FALSE),FALSE)))</f>
        <v>0</v>
      </c>
      <c r="Q1997" s="334">
        <f t="shared" si="96"/>
        <v>0</v>
      </c>
      <c r="R1997" s="335" t="str">
        <f>VLOOKUP(F1997,'3-Productie normen'!A:P,16,FALSE)</f>
        <v>B</v>
      </c>
      <c r="S1997" s="335"/>
      <c r="U1997" s="336">
        <f t="shared" si="97"/>
        <v>1194</v>
      </c>
    </row>
    <row r="1998" spans="1:21" ht="14.1" customHeight="1">
      <c r="A1998" s="75">
        <v>1998</v>
      </c>
      <c r="B1998" s="72" t="s">
        <v>51</v>
      </c>
      <c r="C1998" s="539" t="s">
        <v>509</v>
      </c>
      <c r="D1998" s="415" t="s">
        <v>2578</v>
      </c>
      <c r="E1998" s="72" t="s">
        <v>2572</v>
      </c>
      <c r="F1998" s="300" t="s">
        <v>88</v>
      </c>
      <c r="G1998" s="72" t="s">
        <v>2212</v>
      </c>
      <c r="H1998" s="482" t="s">
        <v>139</v>
      </c>
      <c r="I1998" s="537">
        <v>29.72</v>
      </c>
      <c r="J1998" s="526"/>
      <c r="K1998" s="333">
        <f t="shared" si="98"/>
        <v>120</v>
      </c>
      <c r="L1998" s="534">
        <v>120</v>
      </c>
      <c r="M1998" s="534"/>
      <c r="N1998" s="247" t="e">
        <f>IF(L1998="nio",0,IF(L1998&gt;0,L1998*I1998/P1998,0))*VLOOKUP(B1998,'2-Kosten per locatie'!$A$14:$C$31,3,FALSE)</f>
        <v>#DIV/0!</v>
      </c>
      <c r="O1998" s="247">
        <f>IF(M1998&gt;0,M1998*I1998/Q1998,0)*VLOOKUP(B1998,'2-Kosten per locatie'!$A$14:$C$31,3,FALSE)</f>
        <v>0</v>
      </c>
      <c r="P1998" s="334">
        <f>IF(L1998="nio",0,IF(L1998&gt;0,VLOOKUP(F1998,'3-Productie normen'!A:O,VLOOKUP(L1998,'3-Productie normen'!$B$38:$C$48,2,FALSE),FALSE)))</f>
        <v>0</v>
      </c>
      <c r="Q1998" s="334">
        <f t="shared" si="96"/>
        <v>0</v>
      </c>
      <c r="R1998" s="335" t="str">
        <f>VLOOKUP(F1998,'3-Productie normen'!A:P,16,FALSE)</f>
        <v>B</v>
      </c>
      <c r="S1998" s="335"/>
      <c r="U1998" s="336">
        <f t="shared" si="97"/>
        <v>3566.3999999999996</v>
      </c>
    </row>
    <row r="1999" spans="1:21" ht="14.1" customHeight="1">
      <c r="A1999" s="75">
        <v>1999</v>
      </c>
      <c r="B1999" s="72" t="s">
        <v>51</v>
      </c>
      <c r="C1999" s="539" t="s">
        <v>509</v>
      </c>
      <c r="D1999" s="415" t="s">
        <v>2579</v>
      </c>
      <c r="E1999" s="72" t="s">
        <v>2577</v>
      </c>
      <c r="F1999" s="300" t="s">
        <v>110</v>
      </c>
      <c r="G1999" s="72" t="s">
        <v>2212</v>
      </c>
      <c r="H1999" s="482" t="s">
        <v>139</v>
      </c>
      <c r="I1999" s="537">
        <v>7.48</v>
      </c>
      <c r="J1999" s="526"/>
      <c r="K1999" s="333">
        <f t="shared" si="98"/>
        <v>200</v>
      </c>
      <c r="L1999" s="534">
        <v>200</v>
      </c>
      <c r="M1999" s="534"/>
      <c r="N1999" s="247" t="e">
        <f>IF(L1999="nio",0,IF(L1999&gt;0,L1999*I1999/P1999,0))*VLOOKUP(B1999,'2-Kosten per locatie'!$A$14:$C$31,3,FALSE)</f>
        <v>#DIV/0!</v>
      </c>
      <c r="O1999" s="247">
        <f>IF(M1999&gt;0,M1999*I1999/Q1999,0)*VLOOKUP(B1999,'2-Kosten per locatie'!$A$14:$C$31,3,FALSE)</f>
        <v>0</v>
      </c>
      <c r="P1999" s="334">
        <f>IF(L1999="nio",0,IF(L1999&gt;0,VLOOKUP(F1999,'3-Productie normen'!A:O,VLOOKUP(L1999,'3-Productie normen'!$B$38:$C$48,2,FALSE),FALSE)))</f>
        <v>0</v>
      </c>
      <c r="Q1999" s="334">
        <f t="shared" si="96"/>
        <v>0</v>
      </c>
      <c r="R1999" s="335" t="str">
        <f>VLOOKUP(F1999,'3-Productie normen'!A:P,16,FALSE)</f>
        <v>B</v>
      </c>
      <c r="S1999" s="335"/>
      <c r="U1999" s="336">
        <f t="shared" si="97"/>
        <v>1496</v>
      </c>
    </row>
    <row r="2000" spans="1:21" ht="14.1" customHeight="1">
      <c r="A2000" s="75">
        <v>2000</v>
      </c>
      <c r="B2000" s="72" t="s">
        <v>51</v>
      </c>
      <c r="C2000" s="539" t="s">
        <v>509</v>
      </c>
      <c r="D2000" s="415" t="s">
        <v>2580</v>
      </c>
      <c r="E2000" s="72" t="s">
        <v>2581</v>
      </c>
      <c r="F2000" s="300" t="s">
        <v>88</v>
      </c>
      <c r="G2000" s="72" t="s">
        <v>2212</v>
      </c>
      <c r="H2000" s="482" t="s">
        <v>139</v>
      </c>
      <c r="I2000" s="537">
        <v>25.14</v>
      </c>
      <c r="J2000" s="526"/>
      <c r="K2000" s="333">
        <f t="shared" si="98"/>
        <v>120</v>
      </c>
      <c r="L2000" s="534">
        <v>120</v>
      </c>
      <c r="M2000" s="534"/>
      <c r="N2000" s="247" t="e">
        <f>IF(L2000="nio",0,IF(L2000&gt;0,L2000*I2000/P2000,0))*VLOOKUP(B2000,'2-Kosten per locatie'!$A$14:$C$31,3,FALSE)</f>
        <v>#DIV/0!</v>
      </c>
      <c r="O2000" s="247">
        <f>IF(M2000&gt;0,M2000*I2000/Q2000,0)*VLOOKUP(B2000,'2-Kosten per locatie'!$A$14:$C$31,3,FALSE)</f>
        <v>0</v>
      </c>
      <c r="P2000" s="334">
        <f>IF(L2000="nio",0,IF(L2000&gt;0,VLOOKUP(F2000,'3-Productie normen'!A:O,VLOOKUP(L2000,'3-Productie normen'!$B$38:$C$48,2,FALSE),FALSE)))</f>
        <v>0</v>
      </c>
      <c r="Q2000" s="334">
        <f t="shared" si="96"/>
        <v>0</v>
      </c>
      <c r="R2000" s="335" t="str">
        <f>VLOOKUP(F2000,'3-Productie normen'!A:P,16,FALSE)</f>
        <v>B</v>
      </c>
      <c r="S2000" s="335"/>
      <c r="U2000" s="336">
        <f t="shared" si="97"/>
        <v>3016.8</v>
      </c>
    </row>
    <row r="2001" spans="1:21" ht="14.1" customHeight="1">
      <c r="A2001" s="75">
        <v>2001</v>
      </c>
      <c r="B2001" s="72" t="s">
        <v>51</v>
      </c>
      <c r="C2001" s="539" t="s">
        <v>509</v>
      </c>
      <c r="D2001" s="415" t="s">
        <v>2582</v>
      </c>
      <c r="E2001" s="72" t="s">
        <v>633</v>
      </c>
      <c r="F2001" s="300" t="s">
        <v>97</v>
      </c>
      <c r="G2001" s="72" t="s">
        <v>2212</v>
      </c>
      <c r="H2001" s="482" t="s">
        <v>139</v>
      </c>
      <c r="I2001" s="537">
        <v>71.599999999999994</v>
      </c>
      <c r="J2001" s="526"/>
      <c r="K2001" s="333">
        <f t="shared" si="98"/>
        <v>200</v>
      </c>
      <c r="L2001" s="534">
        <v>200</v>
      </c>
      <c r="M2001" s="534"/>
      <c r="N2001" s="247" t="e">
        <f>IF(L2001="nio",0,IF(L2001&gt;0,L2001*I2001/P2001,0))*VLOOKUP(B2001,'2-Kosten per locatie'!$A$14:$C$31,3,FALSE)</f>
        <v>#DIV/0!</v>
      </c>
      <c r="O2001" s="247">
        <f>IF(M2001&gt;0,M2001*I2001/Q2001,0)*VLOOKUP(B2001,'2-Kosten per locatie'!$A$14:$C$31,3,FALSE)</f>
        <v>0</v>
      </c>
      <c r="P2001" s="334">
        <f>IF(L2001="nio",0,IF(L2001&gt;0,VLOOKUP(F2001,'3-Productie normen'!A:O,VLOOKUP(L2001,'3-Productie normen'!$B$38:$C$48,2,FALSE),FALSE)))</f>
        <v>0</v>
      </c>
      <c r="Q2001" s="334">
        <f t="shared" si="96"/>
        <v>0</v>
      </c>
      <c r="R2001" s="335" t="str">
        <f>VLOOKUP(F2001,'3-Productie normen'!A:P,16,FALSE)</f>
        <v>V</v>
      </c>
      <c r="S2001" s="335"/>
      <c r="U2001" s="336">
        <f t="shared" si="97"/>
        <v>14319.999999999998</v>
      </c>
    </row>
    <row r="2002" spans="1:21" ht="14.1" customHeight="1">
      <c r="A2002" s="75">
        <v>2002</v>
      </c>
      <c r="B2002" s="72" t="s">
        <v>51</v>
      </c>
      <c r="C2002" s="539" t="s">
        <v>509</v>
      </c>
      <c r="D2002" s="415" t="s">
        <v>2583</v>
      </c>
      <c r="E2002" s="72" t="s">
        <v>1237</v>
      </c>
      <c r="F2002" s="300" t="s">
        <v>108</v>
      </c>
      <c r="G2002" s="72" t="s">
        <v>1370</v>
      </c>
      <c r="H2002" s="482" t="s">
        <v>238</v>
      </c>
      <c r="I2002" s="537">
        <v>17.600000000000001</v>
      </c>
      <c r="J2002" s="526"/>
      <c r="K2002" s="333">
        <f t="shared" si="98"/>
        <v>200</v>
      </c>
      <c r="L2002" s="534">
        <v>200</v>
      </c>
      <c r="M2002" s="534"/>
      <c r="N2002" s="247" t="e">
        <f>IF(L2002="nio",0,IF(L2002&gt;0,L2002*I2002/P2002,0))*VLOOKUP(B2002,'2-Kosten per locatie'!$A$14:$C$31,3,FALSE)</f>
        <v>#DIV/0!</v>
      </c>
      <c r="O2002" s="247">
        <f>IF(M2002&gt;0,M2002*I2002/Q2002,0)*VLOOKUP(B2002,'2-Kosten per locatie'!$A$14:$C$31,3,FALSE)</f>
        <v>0</v>
      </c>
      <c r="P2002" s="334">
        <f>IF(L2002="nio",0,IF(L2002&gt;0,VLOOKUP(F2002,'3-Productie normen'!A:O,VLOOKUP(L2002,'3-Productie normen'!$B$38:$C$48,2,FALSE),FALSE)))</f>
        <v>0</v>
      </c>
      <c r="Q2002" s="334">
        <f t="shared" si="96"/>
        <v>0</v>
      </c>
      <c r="R2002" s="335" t="str">
        <f>VLOOKUP(F2002,'3-Productie normen'!A:P,16,FALSE)</f>
        <v>V</v>
      </c>
      <c r="S2002" s="335"/>
      <c r="U2002" s="336">
        <f t="shared" si="97"/>
        <v>3520.0000000000005</v>
      </c>
    </row>
    <row r="2003" spans="1:21" ht="14.1" customHeight="1">
      <c r="A2003" s="75">
        <v>2003</v>
      </c>
      <c r="B2003" s="72" t="s">
        <v>51</v>
      </c>
      <c r="C2003" s="539" t="s">
        <v>509</v>
      </c>
      <c r="D2003" s="415" t="s">
        <v>2584</v>
      </c>
      <c r="E2003" s="72" t="s">
        <v>1962</v>
      </c>
      <c r="F2003" s="300" t="s">
        <v>111</v>
      </c>
      <c r="G2003" s="72" t="s">
        <v>2232</v>
      </c>
      <c r="H2003" s="482" t="s">
        <v>197</v>
      </c>
      <c r="I2003" s="537">
        <v>6.5</v>
      </c>
      <c r="J2003" s="526"/>
      <c r="K2003" s="333">
        <f t="shared" si="98"/>
        <v>0</v>
      </c>
      <c r="L2003" s="534" t="s">
        <v>148</v>
      </c>
      <c r="M2003" s="534"/>
      <c r="N2003" s="247">
        <f>IF(L2003="nio",0,IF(L2003&gt;0,L2003*I2003/P2003,0))*VLOOKUP(B2003,'2-Kosten per locatie'!$A$14:$C$31,3,FALSE)</f>
        <v>0</v>
      </c>
      <c r="O2003" s="247">
        <f>IF(M2003&gt;0,M2003*I2003/Q2003,0)*VLOOKUP(B2003,'2-Kosten per locatie'!$A$14:$C$31,3,FALSE)</f>
        <v>0</v>
      </c>
      <c r="P2003" s="334">
        <f>IF(L2003="nio",0,IF(L2003&gt;0,VLOOKUP(F2003,'3-Productie normen'!A:O,VLOOKUP(L2003,'3-Productie normen'!$B$38:$C$48,2,FALSE),FALSE)))</f>
        <v>0</v>
      </c>
      <c r="Q2003" s="334">
        <f t="shared" si="96"/>
        <v>0</v>
      </c>
      <c r="R2003" s="335" t="str">
        <f>VLOOKUP(F2003,'3-Productie normen'!A:P,16,FALSE)</f>
        <v>nvt</v>
      </c>
      <c r="S2003" s="335"/>
      <c r="U2003" s="336">
        <f t="shared" si="97"/>
        <v>0</v>
      </c>
    </row>
    <row r="2004" spans="1:21" ht="14.1" customHeight="1">
      <c r="A2004" s="75">
        <v>2004</v>
      </c>
      <c r="B2004" s="72" t="s">
        <v>51</v>
      </c>
      <c r="C2004" s="539" t="s">
        <v>509</v>
      </c>
      <c r="D2004" s="415" t="s">
        <v>2585</v>
      </c>
      <c r="E2004" s="72" t="s">
        <v>1991</v>
      </c>
      <c r="F2004" s="300" t="s">
        <v>111</v>
      </c>
      <c r="G2004" s="72" t="s">
        <v>112</v>
      </c>
      <c r="H2004" s="482" t="s">
        <v>197</v>
      </c>
      <c r="I2004" s="537">
        <v>188.49</v>
      </c>
      <c r="J2004" s="526"/>
      <c r="K2004" s="333">
        <f t="shared" si="98"/>
        <v>0</v>
      </c>
      <c r="L2004" s="534" t="s">
        <v>148</v>
      </c>
      <c r="M2004" s="534"/>
      <c r="N2004" s="247">
        <f>IF(L2004="nio",0,IF(L2004&gt;0,L2004*I2004/P2004,0))*VLOOKUP(B2004,'2-Kosten per locatie'!$A$14:$C$31,3,FALSE)</f>
        <v>0</v>
      </c>
      <c r="O2004" s="247">
        <f>IF(M2004&gt;0,M2004*I2004/Q2004,0)*VLOOKUP(B2004,'2-Kosten per locatie'!$A$14:$C$31,3,FALSE)</f>
        <v>0</v>
      </c>
      <c r="P2004" s="334">
        <f>IF(L2004="nio",0,IF(L2004&gt;0,VLOOKUP(F2004,'3-Productie normen'!A:O,VLOOKUP(L2004,'3-Productie normen'!$B$38:$C$48,2,FALSE),FALSE)))</f>
        <v>0</v>
      </c>
      <c r="Q2004" s="334">
        <f t="shared" ref="Q2004:Q2067" si="99">IF(M2004&gt;0,P2004*$Q$8,0)</f>
        <v>0</v>
      </c>
      <c r="R2004" s="335" t="str">
        <f>VLOOKUP(F2004,'3-Productie normen'!A:P,16,FALSE)</f>
        <v>nvt</v>
      </c>
      <c r="S2004" s="335"/>
      <c r="U2004" s="336">
        <f t="shared" ref="U2004:U2067" si="100">K2004*I2004</f>
        <v>0</v>
      </c>
    </row>
    <row r="2005" spans="1:21" ht="14.1" customHeight="1">
      <c r="A2005" s="75">
        <v>2005</v>
      </c>
      <c r="B2005" s="72" t="s">
        <v>51</v>
      </c>
      <c r="C2005" s="539" t="s">
        <v>509</v>
      </c>
      <c r="D2005" s="415" t="s">
        <v>2586</v>
      </c>
      <c r="E2005" s="72" t="s">
        <v>1991</v>
      </c>
      <c r="F2005" s="300" t="s">
        <v>111</v>
      </c>
      <c r="G2005" s="72" t="s">
        <v>112</v>
      </c>
      <c r="H2005" s="482" t="s">
        <v>197</v>
      </c>
      <c r="I2005" s="537">
        <v>3.32</v>
      </c>
      <c r="J2005" s="526"/>
      <c r="K2005" s="333">
        <f t="shared" si="98"/>
        <v>0</v>
      </c>
      <c r="L2005" s="534" t="s">
        <v>148</v>
      </c>
      <c r="M2005" s="534"/>
      <c r="N2005" s="247">
        <f>IF(L2005="nio",0,IF(L2005&gt;0,L2005*I2005/P2005,0))*VLOOKUP(B2005,'2-Kosten per locatie'!$A$14:$C$31,3,FALSE)</f>
        <v>0</v>
      </c>
      <c r="O2005" s="247">
        <f>IF(M2005&gt;0,M2005*I2005/Q2005,0)*VLOOKUP(B2005,'2-Kosten per locatie'!$A$14:$C$31,3,FALSE)</f>
        <v>0</v>
      </c>
      <c r="P2005" s="334">
        <f>IF(L2005="nio",0,IF(L2005&gt;0,VLOOKUP(F2005,'3-Productie normen'!A:O,VLOOKUP(L2005,'3-Productie normen'!$B$38:$C$48,2,FALSE),FALSE)))</f>
        <v>0</v>
      </c>
      <c r="Q2005" s="334">
        <f t="shared" si="99"/>
        <v>0</v>
      </c>
      <c r="R2005" s="335" t="str">
        <f>VLOOKUP(F2005,'3-Productie normen'!A:P,16,FALSE)</f>
        <v>nvt</v>
      </c>
      <c r="S2005" s="335"/>
      <c r="U2005" s="336">
        <f t="shared" si="100"/>
        <v>0</v>
      </c>
    </row>
    <row r="2006" spans="1:21" ht="14.1" customHeight="1">
      <c r="A2006" s="75">
        <v>2006</v>
      </c>
      <c r="B2006" s="72" t="s">
        <v>51</v>
      </c>
      <c r="C2006" s="539" t="s">
        <v>509</v>
      </c>
      <c r="D2006" s="415" t="s">
        <v>2587</v>
      </c>
      <c r="E2006" s="72" t="s">
        <v>1991</v>
      </c>
      <c r="F2006" s="300" t="s">
        <v>111</v>
      </c>
      <c r="G2006" s="72" t="s">
        <v>112</v>
      </c>
      <c r="H2006" s="482" t="s">
        <v>197</v>
      </c>
      <c r="I2006" s="537"/>
      <c r="J2006" s="526"/>
      <c r="K2006" s="333">
        <f t="shared" si="98"/>
        <v>0</v>
      </c>
      <c r="L2006" s="534" t="s">
        <v>148</v>
      </c>
      <c r="M2006" s="534"/>
      <c r="N2006" s="247">
        <f>IF(L2006="nio",0,IF(L2006&gt;0,L2006*I2006/P2006,0))*VLOOKUP(B2006,'2-Kosten per locatie'!$A$14:$C$31,3,FALSE)</f>
        <v>0</v>
      </c>
      <c r="O2006" s="247">
        <f>IF(M2006&gt;0,M2006*I2006/Q2006,0)*VLOOKUP(B2006,'2-Kosten per locatie'!$A$14:$C$31,3,FALSE)</f>
        <v>0</v>
      </c>
      <c r="P2006" s="334">
        <f>IF(L2006="nio",0,IF(L2006&gt;0,VLOOKUP(F2006,'3-Productie normen'!A:O,VLOOKUP(L2006,'3-Productie normen'!$B$38:$C$48,2,FALSE),FALSE)))</f>
        <v>0</v>
      </c>
      <c r="Q2006" s="334">
        <f t="shared" si="99"/>
        <v>0</v>
      </c>
      <c r="R2006" s="335" t="str">
        <f>VLOOKUP(F2006,'3-Productie normen'!A:P,16,FALSE)</f>
        <v>nvt</v>
      </c>
      <c r="S2006" s="335"/>
      <c r="U2006" s="336">
        <f t="shared" si="100"/>
        <v>0</v>
      </c>
    </row>
    <row r="2007" spans="1:21" ht="14.1" customHeight="1">
      <c r="A2007" s="75">
        <v>2007</v>
      </c>
      <c r="B2007" s="72" t="s">
        <v>51</v>
      </c>
      <c r="C2007" s="539" t="s">
        <v>509</v>
      </c>
      <c r="D2007" s="415" t="s">
        <v>2588</v>
      </c>
      <c r="E2007" s="72" t="s">
        <v>2589</v>
      </c>
      <c r="F2007" s="300" t="s">
        <v>88</v>
      </c>
      <c r="G2007" s="72" t="s">
        <v>2212</v>
      </c>
      <c r="H2007" s="482" t="s">
        <v>139</v>
      </c>
      <c r="I2007" s="537">
        <v>26.4</v>
      </c>
      <c r="J2007" s="526"/>
      <c r="K2007" s="333">
        <f t="shared" si="98"/>
        <v>120</v>
      </c>
      <c r="L2007" s="534">
        <v>120</v>
      </c>
      <c r="M2007" s="534"/>
      <c r="N2007" s="247" t="e">
        <f>IF(L2007="nio",0,IF(L2007&gt;0,L2007*I2007/P2007,0))*VLOOKUP(B2007,'2-Kosten per locatie'!$A$14:$C$31,3,FALSE)</f>
        <v>#DIV/0!</v>
      </c>
      <c r="O2007" s="247">
        <f>IF(M2007&gt;0,M2007*I2007/Q2007,0)*VLOOKUP(B2007,'2-Kosten per locatie'!$A$14:$C$31,3,FALSE)</f>
        <v>0</v>
      </c>
      <c r="P2007" s="334">
        <f>IF(L2007="nio",0,IF(L2007&gt;0,VLOOKUP(F2007,'3-Productie normen'!A:O,VLOOKUP(L2007,'3-Productie normen'!$B$38:$C$48,2,FALSE),FALSE)))</f>
        <v>0</v>
      </c>
      <c r="Q2007" s="334">
        <f t="shared" si="99"/>
        <v>0</v>
      </c>
      <c r="R2007" s="335" t="str">
        <f>VLOOKUP(F2007,'3-Productie normen'!A:P,16,FALSE)</f>
        <v>B</v>
      </c>
      <c r="S2007" s="335"/>
      <c r="U2007" s="336">
        <f t="shared" si="100"/>
        <v>3168</v>
      </c>
    </row>
    <row r="2008" spans="1:21" ht="14.1" customHeight="1">
      <c r="A2008" s="75">
        <v>2008</v>
      </c>
      <c r="B2008" s="72" t="s">
        <v>51</v>
      </c>
      <c r="C2008" s="539" t="s">
        <v>509</v>
      </c>
      <c r="D2008" s="415" t="s">
        <v>2590</v>
      </c>
      <c r="E2008" s="72" t="s">
        <v>633</v>
      </c>
      <c r="F2008" s="300" t="s">
        <v>97</v>
      </c>
      <c r="G2008" s="72" t="s">
        <v>2430</v>
      </c>
      <c r="H2008" s="482" t="s">
        <v>197</v>
      </c>
      <c r="I2008" s="537">
        <v>73.290000000000006</v>
      </c>
      <c r="J2008" s="526"/>
      <c r="K2008" s="333">
        <f t="shared" si="98"/>
        <v>200</v>
      </c>
      <c r="L2008" s="534">
        <v>200</v>
      </c>
      <c r="M2008" s="534"/>
      <c r="N2008" s="247" t="e">
        <f>IF(L2008="nio",0,IF(L2008&gt;0,L2008*I2008/P2008,0))*VLOOKUP(B2008,'2-Kosten per locatie'!$A$14:$C$31,3,FALSE)</f>
        <v>#DIV/0!</v>
      </c>
      <c r="O2008" s="247">
        <f>IF(M2008&gt;0,M2008*I2008/Q2008,0)*VLOOKUP(B2008,'2-Kosten per locatie'!$A$14:$C$31,3,FALSE)</f>
        <v>0</v>
      </c>
      <c r="P2008" s="334">
        <f>IF(L2008="nio",0,IF(L2008&gt;0,VLOOKUP(F2008,'3-Productie normen'!A:O,VLOOKUP(L2008,'3-Productie normen'!$B$38:$C$48,2,FALSE),FALSE)))</f>
        <v>0</v>
      </c>
      <c r="Q2008" s="334">
        <f t="shared" si="99"/>
        <v>0</v>
      </c>
      <c r="R2008" s="335" t="str">
        <f>VLOOKUP(F2008,'3-Productie normen'!A:P,16,FALSE)</f>
        <v>V</v>
      </c>
      <c r="S2008" s="335"/>
      <c r="U2008" s="336">
        <f t="shared" si="100"/>
        <v>14658.000000000002</v>
      </c>
    </row>
    <row r="2009" spans="1:21" ht="14.1" customHeight="1">
      <c r="A2009" s="75">
        <v>2009</v>
      </c>
      <c r="B2009" s="72" t="s">
        <v>51</v>
      </c>
      <c r="C2009" s="539" t="s">
        <v>509</v>
      </c>
      <c r="D2009" s="415" t="s">
        <v>2591</v>
      </c>
      <c r="E2009" s="72" t="s">
        <v>2561</v>
      </c>
      <c r="F2009" s="300" t="s">
        <v>110</v>
      </c>
      <c r="G2009" s="72" t="s">
        <v>2212</v>
      </c>
      <c r="H2009" s="482" t="s">
        <v>139</v>
      </c>
      <c r="I2009" s="537">
        <v>6.42</v>
      </c>
      <c r="J2009" s="526"/>
      <c r="K2009" s="333">
        <f t="shared" si="98"/>
        <v>200</v>
      </c>
      <c r="L2009" s="534">
        <v>200</v>
      </c>
      <c r="M2009" s="534"/>
      <c r="N2009" s="247" t="e">
        <f>IF(L2009="nio",0,IF(L2009&gt;0,L2009*I2009/P2009,0))*VLOOKUP(B2009,'2-Kosten per locatie'!$A$14:$C$31,3,FALSE)</f>
        <v>#DIV/0!</v>
      </c>
      <c r="O2009" s="247">
        <f>IF(M2009&gt;0,M2009*I2009/Q2009,0)*VLOOKUP(B2009,'2-Kosten per locatie'!$A$14:$C$31,3,FALSE)</f>
        <v>0</v>
      </c>
      <c r="P2009" s="334">
        <f>IF(L2009="nio",0,IF(L2009&gt;0,VLOOKUP(F2009,'3-Productie normen'!A:O,VLOOKUP(L2009,'3-Productie normen'!$B$38:$C$48,2,FALSE),FALSE)))</f>
        <v>0</v>
      </c>
      <c r="Q2009" s="334">
        <f t="shared" si="99"/>
        <v>0</v>
      </c>
      <c r="R2009" s="335" t="str">
        <f>VLOOKUP(F2009,'3-Productie normen'!A:P,16,FALSE)</f>
        <v>B</v>
      </c>
      <c r="S2009" s="335"/>
      <c r="U2009" s="336">
        <f t="shared" si="100"/>
        <v>1284</v>
      </c>
    </row>
    <row r="2010" spans="1:21" ht="14.1" customHeight="1">
      <c r="A2010" s="75">
        <v>2010</v>
      </c>
      <c r="B2010" s="72" t="s">
        <v>51</v>
      </c>
      <c r="C2010" s="539" t="s">
        <v>509</v>
      </c>
      <c r="D2010" s="415" t="s">
        <v>2592</v>
      </c>
      <c r="E2010" s="72" t="s">
        <v>2506</v>
      </c>
      <c r="F2010" s="300" t="s">
        <v>97</v>
      </c>
      <c r="G2010" s="72" t="s">
        <v>2430</v>
      </c>
      <c r="H2010" s="482" t="s">
        <v>197</v>
      </c>
      <c r="I2010" s="537">
        <v>10.54</v>
      </c>
      <c r="J2010" s="526"/>
      <c r="K2010" s="333">
        <f t="shared" si="98"/>
        <v>200</v>
      </c>
      <c r="L2010" s="534">
        <v>200</v>
      </c>
      <c r="M2010" s="534"/>
      <c r="N2010" s="247" t="e">
        <f>IF(L2010="nio",0,IF(L2010&gt;0,L2010*I2010/P2010,0))*VLOOKUP(B2010,'2-Kosten per locatie'!$A$14:$C$31,3,FALSE)</f>
        <v>#DIV/0!</v>
      </c>
      <c r="O2010" s="247">
        <f>IF(M2010&gt;0,M2010*I2010/Q2010,0)*VLOOKUP(B2010,'2-Kosten per locatie'!$A$14:$C$31,3,FALSE)</f>
        <v>0</v>
      </c>
      <c r="P2010" s="334">
        <f>IF(L2010="nio",0,IF(L2010&gt;0,VLOOKUP(F2010,'3-Productie normen'!A:O,VLOOKUP(L2010,'3-Productie normen'!$B$38:$C$48,2,FALSE),FALSE)))</f>
        <v>0</v>
      </c>
      <c r="Q2010" s="334">
        <f t="shared" si="99"/>
        <v>0</v>
      </c>
      <c r="R2010" s="335" t="str">
        <f>VLOOKUP(F2010,'3-Productie normen'!A:P,16,FALSE)</f>
        <v>V</v>
      </c>
      <c r="S2010" s="335"/>
      <c r="U2010" s="336">
        <f t="shared" si="100"/>
        <v>2108</v>
      </c>
    </row>
    <row r="2011" spans="1:21" ht="14.1" customHeight="1">
      <c r="A2011" s="75">
        <v>2011</v>
      </c>
      <c r="B2011" s="72" t="s">
        <v>51</v>
      </c>
      <c r="C2011" s="539" t="s">
        <v>509</v>
      </c>
      <c r="D2011" s="415" t="s">
        <v>2593</v>
      </c>
      <c r="E2011" s="72" t="s">
        <v>2594</v>
      </c>
      <c r="F2011" s="300" t="s">
        <v>106</v>
      </c>
      <c r="G2011" s="72" t="s">
        <v>2232</v>
      </c>
      <c r="H2011" s="482" t="s">
        <v>188</v>
      </c>
      <c r="I2011" s="537">
        <v>2.5</v>
      </c>
      <c r="J2011" s="526"/>
      <c r="K2011" s="333">
        <f t="shared" si="98"/>
        <v>400</v>
      </c>
      <c r="L2011" s="534">
        <v>200</v>
      </c>
      <c r="M2011" s="534">
        <v>200</v>
      </c>
      <c r="N2011" s="247" t="e">
        <f>IF(L2011="nio",0,IF(L2011&gt;0,L2011*I2011/P2011,0))*VLOOKUP(B2011,'2-Kosten per locatie'!$A$14:$C$31,3,FALSE)</f>
        <v>#DIV/0!</v>
      </c>
      <c r="O2011" s="247" t="e">
        <f>IF(M2011&gt;0,M2011*I2011/Q2011,0)*VLOOKUP(B2011,'2-Kosten per locatie'!$A$14:$C$31,3,FALSE)</f>
        <v>#DIV/0!</v>
      </c>
      <c r="P2011" s="334">
        <f>IF(L2011="nio",0,IF(L2011&gt;0,VLOOKUP(F2011,'3-Productie normen'!A:O,VLOOKUP(L2011,'3-Productie normen'!$B$38:$C$48,2,FALSE),FALSE)))</f>
        <v>0</v>
      </c>
      <c r="Q2011" s="334">
        <f t="shared" si="99"/>
        <v>0</v>
      </c>
      <c r="R2011" s="335" t="str">
        <f>VLOOKUP(F2011,'3-Productie normen'!A:P,16,FALSE)</f>
        <v>S</v>
      </c>
      <c r="S2011" s="335"/>
      <c r="U2011" s="336">
        <f t="shared" si="100"/>
        <v>1000</v>
      </c>
    </row>
    <row r="2012" spans="1:21" ht="14.1" customHeight="1">
      <c r="A2012" s="75">
        <v>2012</v>
      </c>
      <c r="B2012" s="72" t="s">
        <v>51</v>
      </c>
      <c r="C2012" s="539" t="s">
        <v>509</v>
      </c>
      <c r="D2012" s="415" t="s">
        <v>2595</v>
      </c>
      <c r="E2012" s="72" t="s">
        <v>857</v>
      </c>
      <c r="F2012" s="300" t="s">
        <v>106</v>
      </c>
      <c r="G2012" s="72" t="s">
        <v>2232</v>
      </c>
      <c r="H2012" s="482" t="s">
        <v>188</v>
      </c>
      <c r="I2012" s="537">
        <v>2.5</v>
      </c>
      <c r="J2012" s="526"/>
      <c r="K2012" s="333">
        <f t="shared" si="98"/>
        <v>400</v>
      </c>
      <c r="L2012" s="534">
        <v>200</v>
      </c>
      <c r="M2012" s="534">
        <v>200</v>
      </c>
      <c r="N2012" s="247" t="e">
        <f>IF(L2012="nio",0,IF(L2012&gt;0,L2012*I2012/P2012,0))*VLOOKUP(B2012,'2-Kosten per locatie'!$A$14:$C$31,3,FALSE)</f>
        <v>#DIV/0!</v>
      </c>
      <c r="O2012" s="247" t="e">
        <f>IF(M2012&gt;0,M2012*I2012/Q2012,0)*VLOOKUP(B2012,'2-Kosten per locatie'!$A$14:$C$31,3,FALSE)</f>
        <v>#DIV/0!</v>
      </c>
      <c r="P2012" s="334">
        <f>IF(L2012="nio",0,IF(L2012&gt;0,VLOOKUP(F2012,'3-Productie normen'!A:O,VLOOKUP(L2012,'3-Productie normen'!$B$38:$C$48,2,FALSE),FALSE)))</f>
        <v>0</v>
      </c>
      <c r="Q2012" s="334">
        <f t="shared" si="99"/>
        <v>0</v>
      </c>
      <c r="R2012" s="335" t="str">
        <f>VLOOKUP(F2012,'3-Productie normen'!A:P,16,FALSE)</f>
        <v>S</v>
      </c>
      <c r="S2012" s="335"/>
      <c r="U2012" s="336">
        <f t="shared" si="100"/>
        <v>1000</v>
      </c>
    </row>
    <row r="2013" spans="1:21" ht="14.1" customHeight="1">
      <c r="A2013" s="75">
        <v>2013</v>
      </c>
      <c r="B2013" s="72" t="s">
        <v>51</v>
      </c>
      <c r="C2013" s="539" t="s">
        <v>509</v>
      </c>
      <c r="D2013" s="415" t="s">
        <v>2596</v>
      </c>
      <c r="E2013" s="72" t="s">
        <v>1967</v>
      </c>
      <c r="F2013" s="300" t="s">
        <v>106</v>
      </c>
      <c r="G2013" s="72" t="s">
        <v>2232</v>
      </c>
      <c r="H2013" s="482" t="s">
        <v>188</v>
      </c>
      <c r="I2013" s="537">
        <v>2.21</v>
      </c>
      <c r="J2013" s="526"/>
      <c r="K2013" s="333">
        <f t="shared" si="98"/>
        <v>400</v>
      </c>
      <c r="L2013" s="534">
        <v>200</v>
      </c>
      <c r="M2013" s="534">
        <v>200</v>
      </c>
      <c r="N2013" s="247" t="e">
        <f>IF(L2013="nio",0,IF(L2013&gt;0,L2013*I2013/P2013,0))*VLOOKUP(B2013,'2-Kosten per locatie'!$A$14:$C$31,3,FALSE)</f>
        <v>#DIV/0!</v>
      </c>
      <c r="O2013" s="247" t="e">
        <f>IF(M2013&gt;0,M2013*I2013/Q2013,0)*VLOOKUP(B2013,'2-Kosten per locatie'!$A$14:$C$31,3,FALSE)</f>
        <v>#DIV/0!</v>
      </c>
      <c r="P2013" s="334">
        <f>IF(L2013="nio",0,IF(L2013&gt;0,VLOOKUP(F2013,'3-Productie normen'!A:O,VLOOKUP(L2013,'3-Productie normen'!$B$38:$C$48,2,FALSE),FALSE)))</f>
        <v>0</v>
      </c>
      <c r="Q2013" s="334">
        <f t="shared" si="99"/>
        <v>0</v>
      </c>
      <c r="R2013" s="335" t="str">
        <f>VLOOKUP(F2013,'3-Productie normen'!A:P,16,FALSE)</f>
        <v>S</v>
      </c>
      <c r="S2013" s="335"/>
      <c r="U2013" s="336">
        <f t="shared" si="100"/>
        <v>884</v>
      </c>
    </row>
    <row r="2014" spans="1:21" ht="14.1" customHeight="1">
      <c r="A2014" s="75">
        <v>2014</v>
      </c>
      <c r="B2014" s="72" t="s">
        <v>51</v>
      </c>
      <c r="C2014" s="539" t="s">
        <v>509</v>
      </c>
      <c r="D2014" s="415" t="s">
        <v>2597</v>
      </c>
      <c r="E2014" s="72" t="s">
        <v>2598</v>
      </c>
      <c r="F2014" s="300" t="s">
        <v>88</v>
      </c>
      <c r="G2014" s="72" t="s">
        <v>2212</v>
      </c>
      <c r="H2014" s="482" t="s">
        <v>139</v>
      </c>
      <c r="I2014" s="537">
        <v>26.4</v>
      </c>
      <c r="J2014" s="526"/>
      <c r="K2014" s="333">
        <f t="shared" si="98"/>
        <v>120</v>
      </c>
      <c r="L2014" s="534">
        <v>120</v>
      </c>
      <c r="M2014" s="534"/>
      <c r="N2014" s="247" t="e">
        <f>IF(L2014="nio",0,IF(L2014&gt;0,L2014*I2014/P2014,0))*VLOOKUP(B2014,'2-Kosten per locatie'!$A$14:$C$31,3,FALSE)</f>
        <v>#DIV/0!</v>
      </c>
      <c r="O2014" s="247">
        <f>IF(M2014&gt;0,M2014*I2014/Q2014,0)*VLOOKUP(B2014,'2-Kosten per locatie'!$A$14:$C$31,3,FALSE)</f>
        <v>0</v>
      </c>
      <c r="P2014" s="334">
        <f>IF(L2014="nio",0,IF(L2014&gt;0,VLOOKUP(F2014,'3-Productie normen'!A:O,VLOOKUP(L2014,'3-Productie normen'!$B$38:$C$48,2,FALSE),FALSE)))</f>
        <v>0</v>
      </c>
      <c r="Q2014" s="334">
        <f t="shared" si="99"/>
        <v>0</v>
      </c>
      <c r="R2014" s="335" t="str">
        <f>VLOOKUP(F2014,'3-Productie normen'!A:P,16,FALSE)</f>
        <v>B</v>
      </c>
      <c r="S2014" s="335"/>
      <c r="U2014" s="336">
        <f t="shared" si="100"/>
        <v>3168</v>
      </c>
    </row>
    <row r="2015" spans="1:21" ht="14.1" customHeight="1">
      <c r="A2015" s="75">
        <v>2015</v>
      </c>
      <c r="B2015" s="72" t="s">
        <v>51</v>
      </c>
      <c r="C2015" s="539" t="s">
        <v>509</v>
      </c>
      <c r="D2015" s="415" t="s">
        <v>2599</v>
      </c>
      <c r="E2015" s="72" t="s">
        <v>2600</v>
      </c>
      <c r="F2015" s="300" t="s">
        <v>110</v>
      </c>
      <c r="G2015" s="72" t="s">
        <v>1370</v>
      </c>
      <c r="H2015" s="482" t="s">
        <v>238</v>
      </c>
      <c r="I2015" s="537">
        <v>16.649999999999999</v>
      </c>
      <c r="J2015" s="526"/>
      <c r="K2015" s="333">
        <f t="shared" si="98"/>
        <v>200</v>
      </c>
      <c r="L2015" s="534">
        <v>200</v>
      </c>
      <c r="M2015" s="534"/>
      <c r="N2015" s="247" t="e">
        <f>IF(L2015="nio",0,IF(L2015&gt;0,L2015*I2015/P2015,0))*VLOOKUP(B2015,'2-Kosten per locatie'!$A$14:$C$31,3,FALSE)</f>
        <v>#DIV/0!</v>
      </c>
      <c r="O2015" s="247">
        <f>IF(M2015&gt;0,M2015*I2015/Q2015,0)*VLOOKUP(B2015,'2-Kosten per locatie'!$A$14:$C$31,3,FALSE)</f>
        <v>0</v>
      </c>
      <c r="P2015" s="334">
        <f>IF(L2015="nio",0,IF(L2015&gt;0,VLOOKUP(F2015,'3-Productie normen'!A:O,VLOOKUP(L2015,'3-Productie normen'!$B$38:$C$48,2,FALSE),FALSE)))</f>
        <v>0</v>
      </c>
      <c r="Q2015" s="334">
        <f t="shared" si="99"/>
        <v>0</v>
      </c>
      <c r="R2015" s="335" t="str">
        <f>VLOOKUP(F2015,'3-Productie normen'!A:P,16,FALSE)</f>
        <v>B</v>
      </c>
      <c r="S2015" s="335"/>
      <c r="U2015" s="336">
        <f t="shared" si="100"/>
        <v>3329.9999999999995</v>
      </c>
    </row>
    <row r="2016" spans="1:21" ht="14.1" customHeight="1">
      <c r="A2016" s="75">
        <v>2016</v>
      </c>
      <c r="B2016" s="72" t="s">
        <v>51</v>
      </c>
      <c r="C2016" s="539" t="s">
        <v>509</v>
      </c>
      <c r="D2016" s="415" t="s">
        <v>2601</v>
      </c>
      <c r="E2016" s="72" t="s">
        <v>2462</v>
      </c>
      <c r="F2016" s="300" t="s">
        <v>97</v>
      </c>
      <c r="G2016" s="72" t="s">
        <v>2430</v>
      </c>
      <c r="H2016" s="482" t="s">
        <v>197</v>
      </c>
      <c r="I2016" s="537">
        <v>5.18</v>
      </c>
      <c r="J2016" s="526"/>
      <c r="K2016" s="333">
        <f t="shared" si="98"/>
        <v>200</v>
      </c>
      <c r="L2016" s="534">
        <v>200</v>
      </c>
      <c r="M2016" s="534"/>
      <c r="N2016" s="247" t="e">
        <f>IF(L2016="nio",0,IF(L2016&gt;0,L2016*I2016/P2016,0))*VLOOKUP(B2016,'2-Kosten per locatie'!$A$14:$C$31,3,FALSE)</f>
        <v>#DIV/0!</v>
      </c>
      <c r="O2016" s="247">
        <f>IF(M2016&gt;0,M2016*I2016/Q2016,0)*VLOOKUP(B2016,'2-Kosten per locatie'!$A$14:$C$31,3,FALSE)</f>
        <v>0</v>
      </c>
      <c r="P2016" s="334">
        <f>IF(L2016="nio",0,IF(L2016&gt;0,VLOOKUP(F2016,'3-Productie normen'!A:O,VLOOKUP(L2016,'3-Productie normen'!$B$38:$C$48,2,FALSE),FALSE)))</f>
        <v>0</v>
      </c>
      <c r="Q2016" s="334">
        <f t="shared" si="99"/>
        <v>0</v>
      </c>
      <c r="R2016" s="335" t="str">
        <f>VLOOKUP(F2016,'3-Productie normen'!A:P,16,FALSE)</f>
        <v>V</v>
      </c>
      <c r="S2016" s="335"/>
      <c r="U2016" s="336">
        <f t="shared" si="100"/>
        <v>1036</v>
      </c>
    </row>
    <row r="2017" spans="1:21" ht="14.1" customHeight="1">
      <c r="A2017" s="75">
        <v>2017</v>
      </c>
      <c r="B2017" s="72" t="s">
        <v>51</v>
      </c>
      <c r="C2017" s="539" t="s">
        <v>509</v>
      </c>
      <c r="D2017" s="415" t="s">
        <v>2602</v>
      </c>
      <c r="E2017" s="72" t="s">
        <v>681</v>
      </c>
      <c r="F2017" s="300" t="s">
        <v>102</v>
      </c>
      <c r="G2017" s="72" t="s">
        <v>2430</v>
      </c>
      <c r="H2017" s="482" t="s">
        <v>197</v>
      </c>
      <c r="I2017" s="537">
        <v>5</v>
      </c>
      <c r="J2017" s="526"/>
      <c r="K2017" s="333">
        <f t="shared" si="98"/>
        <v>40</v>
      </c>
      <c r="L2017" s="534">
        <v>40</v>
      </c>
      <c r="M2017" s="534"/>
      <c r="N2017" s="247" t="e">
        <f>IF(L2017="nio",0,IF(L2017&gt;0,L2017*I2017/P2017,0))*VLOOKUP(B2017,'2-Kosten per locatie'!$A$14:$C$31,3,FALSE)</f>
        <v>#DIV/0!</v>
      </c>
      <c r="O2017" s="247">
        <f>IF(M2017&gt;0,M2017*I2017/Q2017,0)*VLOOKUP(B2017,'2-Kosten per locatie'!$A$14:$C$31,3,FALSE)</f>
        <v>0</v>
      </c>
      <c r="P2017" s="334">
        <f>IF(L2017="nio",0,IF(L2017&gt;0,VLOOKUP(F2017,'3-Productie normen'!A:O,VLOOKUP(L2017,'3-Productie normen'!$B$38:$C$48,2,FALSE),FALSE)))</f>
        <v>0</v>
      </c>
      <c r="Q2017" s="334">
        <f t="shared" si="99"/>
        <v>0</v>
      </c>
      <c r="R2017" s="335" t="str">
        <f>VLOOKUP(F2017,'3-Productie normen'!A:P,16,FALSE)</f>
        <v>V</v>
      </c>
      <c r="S2017" s="335"/>
      <c r="U2017" s="336">
        <f t="shared" si="100"/>
        <v>200</v>
      </c>
    </row>
    <row r="2018" spans="1:21" ht="14.1" customHeight="1">
      <c r="A2018" s="75">
        <v>2018</v>
      </c>
      <c r="B2018" s="72" t="s">
        <v>51</v>
      </c>
      <c r="C2018" s="539" t="s">
        <v>509</v>
      </c>
      <c r="D2018" s="415" t="s">
        <v>2603</v>
      </c>
      <c r="E2018" s="72" t="s">
        <v>2604</v>
      </c>
      <c r="F2018" s="300" t="s">
        <v>88</v>
      </c>
      <c r="G2018" s="72" t="s">
        <v>2212</v>
      </c>
      <c r="H2018" s="482" t="s">
        <v>139</v>
      </c>
      <c r="I2018" s="537">
        <v>43.83</v>
      </c>
      <c r="J2018" s="526"/>
      <c r="K2018" s="333">
        <f t="shared" si="98"/>
        <v>120</v>
      </c>
      <c r="L2018" s="534">
        <v>120</v>
      </c>
      <c r="M2018" s="534"/>
      <c r="N2018" s="247" t="e">
        <f>IF(L2018="nio",0,IF(L2018&gt;0,L2018*I2018/P2018,0))*VLOOKUP(B2018,'2-Kosten per locatie'!$A$14:$C$31,3,FALSE)</f>
        <v>#DIV/0!</v>
      </c>
      <c r="O2018" s="247">
        <f>IF(M2018&gt;0,M2018*I2018/Q2018,0)*VLOOKUP(B2018,'2-Kosten per locatie'!$A$14:$C$31,3,FALSE)</f>
        <v>0</v>
      </c>
      <c r="P2018" s="334">
        <f>IF(L2018="nio",0,IF(L2018&gt;0,VLOOKUP(F2018,'3-Productie normen'!A:O,VLOOKUP(L2018,'3-Productie normen'!$B$38:$C$48,2,FALSE),FALSE)))</f>
        <v>0</v>
      </c>
      <c r="Q2018" s="334">
        <f t="shared" si="99"/>
        <v>0</v>
      </c>
      <c r="R2018" s="335" t="str">
        <f>VLOOKUP(F2018,'3-Productie normen'!A:P,16,FALSE)</f>
        <v>B</v>
      </c>
      <c r="S2018" s="335"/>
      <c r="U2018" s="336">
        <f t="shared" si="100"/>
        <v>5259.5999999999995</v>
      </c>
    </row>
    <row r="2019" spans="1:21" ht="14.1" customHeight="1">
      <c r="A2019" s="75">
        <v>2019</v>
      </c>
      <c r="B2019" s="72" t="s">
        <v>51</v>
      </c>
      <c r="C2019" s="539" t="s">
        <v>509</v>
      </c>
      <c r="D2019" s="415" t="s">
        <v>2605</v>
      </c>
      <c r="E2019" s="72" t="s">
        <v>1962</v>
      </c>
      <c r="F2019" s="300" t="s">
        <v>111</v>
      </c>
      <c r="G2019" s="72" t="s">
        <v>2232</v>
      </c>
      <c r="H2019" s="482" t="s">
        <v>197</v>
      </c>
      <c r="I2019" s="537">
        <v>2.34</v>
      </c>
      <c r="J2019" s="526"/>
      <c r="K2019" s="333">
        <f t="shared" si="98"/>
        <v>0</v>
      </c>
      <c r="L2019" s="534" t="s">
        <v>148</v>
      </c>
      <c r="M2019" s="534"/>
      <c r="N2019" s="247">
        <f>IF(L2019="nio",0,IF(L2019&gt;0,L2019*I2019/P2019,0))*VLOOKUP(B2019,'2-Kosten per locatie'!$A$14:$C$31,3,FALSE)</f>
        <v>0</v>
      </c>
      <c r="O2019" s="247">
        <f>IF(M2019&gt;0,M2019*I2019/Q2019,0)*VLOOKUP(B2019,'2-Kosten per locatie'!$A$14:$C$31,3,FALSE)</f>
        <v>0</v>
      </c>
      <c r="P2019" s="334">
        <f>IF(L2019="nio",0,IF(L2019&gt;0,VLOOKUP(F2019,'3-Productie normen'!A:O,VLOOKUP(L2019,'3-Productie normen'!$B$38:$C$48,2,FALSE),FALSE)))</f>
        <v>0</v>
      </c>
      <c r="Q2019" s="334">
        <f t="shared" si="99"/>
        <v>0</v>
      </c>
      <c r="R2019" s="335" t="str">
        <f>VLOOKUP(F2019,'3-Productie normen'!A:P,16,FALSE)</f>
        <v>nvt</v>
      </c>
      <c r="S2019" s="335"/>
      <c r="U2019" s="336">
        <f t="shared" si="100"/>
        <v>0</v>
      </c>
    </row>
    <row r="2020" spans="1:21" ht="14.1" customHeight="1">
      <c r="A2020" s="75">
        <v>2020</v>
      </c>
      <c r="B2020" s="72" t="s">
        <v>51</v>
      </c>
      <c r="C2020" s="539" t="s">
        <v>509</v>
      </c>
      <c r="D2020" s="415" t="s">
        <v>2606</v>
      </c>
      <c r="E2020" s="72" t="s">
        <v>2600</v>
      </c>
      <c r="F2020" s="300" t="s">
        <v>110</v>
      </c>
      <c r="G2020" s="72" t="s">
        <v>1370</v>
      </c>
      <c r="H2020" s="482" t="s">
        <v>238</v>
      </c>
      <c r="I2020" s="537">
        <v>16.66</v>
      </c>
      <c r="J2020" s="526"/>
      <c r="K2020" s="333">
        <f t="shared" si="98"/>
        <v>200</v>
      </c>
      <c r="L2020" s="534">
        <v>200</v>
      </c>
      <c r="M2020" s="534"/>
      <c r="N2020" s="247" t="e">
        <f>IF(L2020="nio",0,IF(L2020&gt;0,L2020*I2020/P2020,0))*VLOOKUP(B2020,'2-Kosten per locatie'!$A$14:$C$31,3,FALSE)</f>
        <v>#DIV/0!</v>
      </c>
      <c r="O2020" s="247">
        <f>IF(M2020&gt;0,M2020*I2020/Q2020,0)*VLOOKUP(B2020,'2-Kosten per locatie'!$A$14:$C$31,3,FALSE)</f>
        <v>0</v>
      </c>
      <c r="P2020" s="334">
        <f>IF(L2020="nio",0,IF(L2020&gt;0,VLOOKUP(F2020,'3-Productie normen'!A:O,VLOOKUP(L2020,'3-Productie normen'!$B$38:$C$48,2,FALSE),FALSE)))</f>
        <v>0</v>
      </c>
      <c r="Q2020" s="334">
        <f t="shared" si="99"/>
        <v>0</v>
      </c>
      <c r="R2020" s="335" t="str">
        <f>VLOOKUP(F2020,'3-Productie normen'!A:P,16,FALSE)</f>
        <v>B</v>
      </c>
      <c r="S2020" s="335"/>
      <c r="U2020" s="336">
        <f t="shared" si="100"/>
        <v>3332</v>
      </c>
    </row>
    <row r="2021" spans="1:21" ht="14.1" customHeight="1">
      <c r="A2021" s="75">
        <v>2021</v>
      </c>
      <c r="B2021" s="72" t="s">
        <v>51</v>
      </c>
      <c r="C2021" s="539" t="s">
        <v>509</v>
      </c>
      <c r="D2021" s="415" t="s">
        <v>2607</v>
      </c>
      <c r="E2021" s="72" t="s">
        <v>633</v>
      </c>
      <c r="F2021" s="300" t="s">
        <v>97</v>
      </c>
      <c r="G2021" s="72" t="s">
        <v>2430</v>
      </c>
      <c r="H2021" s="482" t="s">
        <v>197</v>
      </c>
      <c r="I2021" s="537">
        <v>16.7</v>
      </c>
      <c r="J2021" s="526"/>
      <c r="K2021" s="333">
        <f t="shared" si="98"/>
        <v>200</v>
      </c>
      <c r="L2021" s="534">
        <v>200</v>
      </c>
      <c r="M2021" s="534"/>
      <c r="N2021" s="247" t="e">
        <f>IF(L2021="nio",0,IF(L2021&gt;0,L2021*I2021/P2021,0))*VLOOKUP(B2021,'2-Kosten per locatie'!$A$14:$C$31,3,FALSE)</f>
        <v>#DIV/0!</v>
      </c>
      <c r="O2021" s="247">
        <f>IF(M2021&gt;0,M2021*I2021/Q2021,0)*VLOOKUP(B2021,'2-Kosten per locatie'!$A$14:$C$31,3,FALSE)</f>
        <v>0</v>
      </c>
      <c r="P2021" s="334">
        <f>IF(L2021="nio",0,IF(L2021&gt;0,VLOOKUP(F2021,'3-Productie normen'!A:O,VLOOKUP(L2021,'3-Productie normen'!$B$38:$C$48,2,FALSE),FALSE)))</f>
        <v>0</v>
      </c>
      <c r="Q2021" s="334">
        <f t="shared" si="99"/>
        <v>0</v>
      </c>
      <c r="R2021" s="335" t="str">
        <f>VLOOKUP(F2021,'3-Productie normen'!A:P,16,FALSE)</f>
        <v>V</v>
      </c>
      <c r="S2021" s="335"/>
      <c r="U2021" s="336">
        <f t="shared" si="100"/>
        <v>3340</v>
      </c>
    </row>
    <row r="2022" spans="1:21" ht="14.1" customHeight="1">
      <c r="A2022" s="75">
        <v>2022</v>
      </c>
      <c r="B2022" s="72" t="s">
        <v>51</v>
      </c>
      <c r="C2022" s="539" t="s">
        <v>509</v>
      </c>
      <c r="D2022" s="415" t="s">
        <v>2608</v>
      </c>
      <c r="E2022" s="72" t="s">
        <v>2609</v>
      </c>
      <c r="F2022" s="300" t="s">
        <v>88</v>
      </c>
      <c r="G2022" s="72" t="s">
        <v>2212</v>
      </c>
      <c r="H2022" s="482" t="s">
        <v>139</v>
      </c>
      <c r="I2022" s="537">
        <v>91.93</v>
      </c>
      <c r="J2022" s="526"/>
      <c r="K2022" s="333">
        <f t="shared" si="98"/>
        <v>120</v>
      </c>
      <c r="L2022" s="534">
        <v>120</v>
      </c>
      <c r="M2022" s="534"/>
      <c r="N2022" s="247" t="e">
        <f>IF(L2022="nio",0,IF(L2022&gt;0,L2022*I2022/P2022,0))*VLOOKUP(B2022,'2-Kosten per locatie'!$A$14:$C$31,3,FALSE)</f>
        <v>#DIV/0!</v>
      </c>
      <c r="O2022" s="247">
        <f>IF(M2022&gt;0,M2022*I2022/Q2022,0)*VLOOKUP(B2022,'2-Kosten per locatie'!$A$14:$C$31,3,FALSE)</f>
        <v>0</v>
      </c>
      <c r="P2022" s="334">
        <f>IF(L2022="nio",0,IF(L2022&gt;0,VLOOKUP(F2022,'3-Productie normen'!A:O,VLOOKUP(L2022,'3-Productie normen'!$B$38:$C$48,2,FALSE),FALSE)))</f>
        <v>0</v>
      </c>
      <c r="Q2022" s="334">
        <f t="shared" si="99"/>
        <v>0</v>
      </c>
      <c r="R2022" s="335" t="str">
        <f>VLOOKUP(F2022,'3-Productie normen'!A:P,16,FALSE)</f>
        <v>B</v>
      </c>
      <c r="S2022" s="335"/>
      <c r="U2022" s="336">
        <f t="shared" si="100"/>
        <v>11031.6</v>
      </c>
    </row>
    <row r="2023" spans="1:21" ht="14.1" customHeight="1">
      <c r="A2023" s="75">
        <v>2023</v>
      </c>
      <c r="B2023" s="72" t="s">
        <v>51</v>
      </c>
      <c r="C2023" s="539" t="s">
        <v>509</v>
      </c>
      <c r="D2023" s="415" t="s">
        <v>2610</v>
      </c>
      <c r="E2023" s="72" t="s">
        <v>2536</v>
      </c>
      <c r="F2023" s="300" t="s">
        <v>88</v>
      </c>
      <c r="G2023" s="72" t="s">
        <v>2212</v>
      </c>
      <c r="H2023" s="482" t="s">
        <v>139</v>
      </c>
      <c r="I2023" s="537">
        <v>3.6</v>
      </c>
      <c r="J2023" s="526"/>
      <c r="K2023" s="333">
        <f t="shared" si="98"/>
        <v>120</v>
      </c>
      <c r="L2023" s="534">
        <v>120</v>
      </c>
      <c r="M2023" s="534"/>
      <c r="N2023" s="247" t="e">
        <f>IF(L2023="nio",0,IF(L2023&gt;0,L2023*I2023/P2023,0))*VLOOKUP(B2023,'2-Kosten per locatie'!$A$14:$C$31,3,FALSE)</f>
        <v>#DIV/0!</v>
      </c>
      <c r="O2023" s="247">
        <f>IF(M2023&gt;0,M2023*I2023/Q2023,0)*VLOOKUP(B2023,'2-Kosten per locatie'!$A$14:$C$31,3,FALSE)</f>
        <v>0</v>
      </c>
      <c r="P2023" s="334">
        <f>IF(L2023="nio",0,IF(L2023&gt;0,VLOOKUP(F2023,'3-Productie normen'!A:O,VLOOKUP(L2023,'3-Productie normen'!$B$38:$C$48,2,FALSE),FALSE)))</f>
        <v>0</v>
      </c>
      <c r="Q2023" s="334">
        <f t="shared" si="99"/>
        <v>0</v>
      </c>
      <c r="R2023" s="335" t="str">
        <f>VLOOKUP(F2023,'3-Productie normen'!A:P,16,FALSE)</f>
        <v>B</v>
      </c>
      <c r="S2023" s="335"/>
      <c r="U2023" s="336">
        <f t="shared" si="100"/>
        <v>432</v>
      </c>
    </row>
    <row r="2024" spans="1:21" ht="14.1" customHeight="1">
      <c r="A2024" s="75">
        <v>2024</v>
      </c>
      <c r="B2024" s="72" t="s">
        <v>51</v>
      </c>
      <c r="C2024" s="539" t="s">
        <v>509</v>
      </c>
      <c r="D2024" s="415" t="s">
        <v>2611</v>
      </c>
      <c r="E2024" s="72" t="s">
        <v>2612</v>
      </c>
      <c r="F2024" s="72" t="s">
        <v>100</v>
      </c>
      <c r="G2024" s="72" t="s">
        <v>2212</v>
      </c>
      <c r="H2024" s="482" t="s">
        <v>139</v>
      </c>
      <c r="I2024" s="537">
        <v>24.94</v>
      </c>
      <c r="J2024" s="526"/>
      <c r="K2024" s="333">
        <f t="shared" si="98"/>
        <v>200</v>
      </c>
      <c r="L2024" s="534">
        <v>200</v>
      </c>
      <c r="M2024" s="534"/>
      <c r="N2024" s="247" t="e">
        <f>IF(L2024="nio",0,IF(L2024&gt;0,L2024*I2024/P2024,0))*VLOOKUP(B2024,'2-Kosten per locatie'!$A$14:$C$31,3,FALSE)</f>
        <v>#DIV/0!</v>
      </c>
      <c r="O2024" s="247">
        <f>IF(M2024&gt;0,M2024*I2024/Q2024,0)*VLOOKUP(B2024,'2-Kosten per locatie'!$A$14:$C$31,3,FALSE)</f>
        <v>0</v>
      </c>
      <c r="P2024" s="334">
        <f>IF(L2024="nio",0,IF(L2024&gt;0,VLOOKUP(F2024,'3-Productie normen'!A:O,VLOOKUP(L2024,'3-Productie normen'!$B$38:$C$48,2,FALSE),FALSE)))</f>
        <v>0</v>
      </c>
      <c r="Q2024" s="334">
        <f t="shared" si="99"/>
        <v>0</v>
      </c>
      <c r="R2024" s="335" t="str">
        <f>VLOOKUP(F2024,'3-Productie normen'!A:P,16,FALSE)</f>
        <v>L</v>
      </c>
      <c r="S2024" s="335"/>
      <c r="U2024" s="336">
        <f t="shared" si="100"/>
        <v>4988</v>
      </c>
    </row>
    <row r="2025" spans="1:21" ht="14.1" customHeight="1">
      <c r="A2025" s="75">
        <v>2025</v>
      </c>
      <c r="B2025" s="72" t="s">
        <v>51</v>
      </c>
      <c r="C2025" s="539" t="s">
        <v>509</v>
      </c>
      <c r="D2025" s="415" t="s">
        <v>2613</v>
      </c>
      <c r="E2025" s="72" t="s">
        <v>2462</v>
      </c>
      <c r="F2025" s="300" t="s">
        <v>97</v>
      </c>
      <c r="G2025" s="72" t="s">
        <v>2430</v>
      </c>
      <c r="H2025" s="482" t="s">
        <v>197</v>
      </c>
      <c r="I2025" s="537">
        <v>7.8</v>
      </c>
      <c r="J2025" s="526"/>
      <c r="K2025" s="333">
        <f t="shared" si="98"/>
        <v>200</v>
      </c>
      <c r="L2025" s="534">
        <v>200</v>
      </c>
      <c r="M2025" s="534"/>
      <c r="N2025" s="247" t="e">
        <f>IF(L2025="nio",0,IF(L2025&gt;0,L2025*I2025/P2025,0))*VLOOKUP(B2025,'2-Kosten per locatie'!$A$14:$C$31,3,FALSE)</f>
        <v>#DIV/0!</v>
      </c>
      <c r="O2025" s="247">
        <f>IF(M2025&gt;0,M2025*I2025/Q2025,0)*VLOOKUP(B2025,'2-Kosten per locatie'!$A$14:$C$31,3,FALSE)</f>
        <v>0</v>
      </c>
      <c r="P2025" s="334">
        <f>IF(L2025="nio",0,IF(L2025&gt;0,VLOOKUP(F2025,'3-Productie normen'!A:O,VLOOKUP(L2025,'3-Productie normen'!$B$38:$C$48,2,FALSE),FALSE)))</f>
        <v>0</v>
      </c>
      <c r="Q2025" s="334">
        <f t="shared" si="99"/>
        <v>0</v>
      </c>
      <c r="R2025" s="335" t="str">
        <f>VLOOKUP(F2025,'3-Productie normen'!A:P,16,FALSE)</f>
        <v>V</v>
      </c>
      <c r="S2025" s="335"/>
      <c r="U2025" s="336">
        <f t="shared" si="100"/>
        <v>1560</v>
      </c>
    </row>
    <row r="2026" spans="1:21" ht="14.1" customHeight="1">
      <c r="A2026" s="75">
        <v>2026</v>
      </c>
      <c r="B2026" s="72" t="s">
        <v>51</v>
      </c>
      <c r="C2026" s="539" t="s">
        <v>509</v>
      </c>
      <c r="D2026" s="415" t="s">
        <v>2614</v>
      </c>
      <c r="E2026" s="72" t="s">
        <v>2609</v>
      </c>
      <c r="F2026" s="300" t="s">
        <v>88</v>
      </c>
      <c r="G2026" s="72" t="s">
        <v>2212</v>
      </c>
      <c r="H2026" s="482" t="s">
        <v>139</v>
      </c>
      <c r="I2026" s="537">
        <v>64.459999999999994</v>
      </c>
      <c r="J2026" s="526"/>
      <c r="K2026" s="333">
        <f t="shared" si="98"/>
        <v>120</v>
      </c>
      <c r="L2026" s="534">
        <v>120</v>
      </c>
      <c r="M2026" s="534"/>
      <c r="N2026" s="247" t="e">
        <f>IF(L2026="nio",0,IF(L2026&gt;0,L2026*I2026/P2026,0))*VLOOKUP(B2026,'2-Kosten per locatie'!$A$14:$C$31,3,FALSE)</f>
        <v>#DIV/0!</v>
      </c>
      <c r="O2026" s="247">
        <f>IF(M2026&gt;0,M2026*I2026/Q2026,0)*VLOOKUP(B2026,'2-Kosten per locatie'!$A$14:$C$31,3,FALSE)</f>
        <v>0</v>
      </c>
      <c r="P2026" s="334">
        <f>IF(L2026="nio",0,IF(L2026&gt;0,VLOOKUP(F2026,'3-Productie normen'!A:O,VLOOKUP(L2026,'3-Productie normen'!$B$38:$C$48,2,FALSE),FALSE)))</f>
        <v>0</v>
      </c>
      <c r="Q2026" s="334">
        <f t="shared" si="99"/>
        <v>0</v>
      </c>
      <c r="R2026" s="335" t="str">
        <f>VLOOKUP(F2026,'3-Productie normen'!A:P,16,FALSE)</f>
        <v>B</v>
      </c>
      <c r="S2026" s="335"/>
      <c r="U2026" s="336">
        <f t="shared" si="100"/>
        <v>7735.1999999999989</v>
      </c>
    </row>
    <row r="2027" spans="1:21" ht="14.1" customHeight="1">
      <c r="A2027" s="75">
        <v>2027</v>
      </c>
      <c r="B2027" s="72" t="s">
        <v>51</v>
      </c>
      <c r="C2027" s="539" t="s">
        <v>509</v>
      </c>
      <c r="D2027" s="415" t="s">
        <v>2615</v>
      </c>
      <c r="E2027" s="72" t="s">
        <v>2536</v>
      </c>
      <c r="F2027" s="300" t="s">
        <v>88</v>
      </c>
      <c r="G2027" s="72" t="s">
        <v>2212</v>
      </c>
      <c r="H2027" s="482" t="s">
        <v>139</v>
      </c>
      <c r="I2027" s="537">
        <v>3.57</v>
      </c>
      <c r="J2027" s="526"/>
      <c r="K2027" s="333">
        <f t="shared" si="98"/>
        <v>120</v>
      </c>
      <c r="L2027" s="534">
        <v>120</v>
      </c>
      <c r="M2027" s="534"/>
      <c r="N2027" s="247" t="e">
        <f>IF(L2027="nio",0,IF(L2027&gt;0,L2027*I2027/P2027,0))*VLOOKUP(B2027,'2-Kosten per locatie'!$A$14:$C$31,3,FALSE)</f>
        <v>#DIV/0!</v>
      </c>
      <c r="O2027" s="247">
        <f>IF(M2027&gt;0,M2027*I2027/Q2027,0)*VLOOKUP(B2027,'2-Kosten per locatie'!$A$14:$C$31,3,FALSE)</f>
        <v>0</v>
      </c>
      <c r="P2027" s="334">
        <f>IF(L2027="nio",0,IF(L2027&gt;0,VLOOKUP(F2027,'3-Productie normen'!A:O,VLOOKUP(L2027,'3-Productie normen'!$B$38:$C$48,2,FALSE),FALSE)))</f>
        <v>0</v>
      </c>
      <c r="Q2027" s="334">
        <f t="shared" si="99"/>
        <v>0</v>
      </c>
      <c r="R2027" s="335" t="str">
        <f>VLOOKUP(F2027,'3-Productie normen'!A:P,16,FALSE)</f>
        <v>B</v>
      </c>
      <c r="S2027" s="335"/>
      <c r="U2027" s="336">
        <f t="shared" si="100"/>
        <v>428.4</v>
      </c>
    </row>
    <row r="2028" spans="1:21" ht="14.1" customHeight="1">
      <c r="A2028" s="75">
        <v>2028</v>
      </c>
      <c r="B2028" s="72" t="s">
        <v>51</v>
      </c>
      <c r="C2028" s="539" t="s">
        <v>509</v>
      </c>
      <c r="D2028" s="415" t="s">
        <v>2616</v>
      </c>
      <c r="E2028" s="72" t="s">
        <v>2617</v>
      </c>
      <c r="F2028" s="72" t="s">
        <v>100</v>
      </c>
      <c r="G2028" s="72" t="s">
        <v>1370</v>
      </c>
      <c r="H2028" s="482" t="s">
        <v>238</v>
      </c>
      <c r="I2028" s="537">
        <v>24.37</v>
      </c>
      <c r="J2028" s="526"/>
      <c r="K2028" s="333">
        <f t="shared" si="98"/>
        <v>200</v>
      </c>
      <c r="L2028" s="534">
        <v>200</v>
      </c>
      <c r="M2028" s="534"/>
      <c r="N2028" s="247" t="e">
        <f>IF(L2028="nio",0,IF(L2028&gt;0,L2028*I2028/P2028,0))*VLOOKUP(B2028,'2-Kosten per locatie'!$A$14:$C$31,3,FALSE)</f>
        <v>#DIV/0!</v>
      </c>
      <c r="O2028" s="247">
        <f>IF(M2028&gt;0,M2028*I2028/Q2028,0)*VLOOKUP(B2028,'2-Kosten per locatie'!$A$14:$C$31,3,FALSE)</f>
        <v>0</v>
      </c>
      <c r="P2028" s="334">
        <f>IF(L2028="nio",0,IF(L2028&gt;0,VLOOKUP(F2028,'3-Productie normen'!A:O,VLOOKUP(L2028,'3-Productie normen'!$B$38:$C$48,2,FALSE),FALSE)))</f>
        <v>0</v>
      </c>
      <c r="Q2028" s="334">
        <f t="shared" si="99"/>
        <v>0</v>
      </c>
      <c r="R2028" s="335" t="str">
        <f>VLOOKUP(F2028,'3-Productie normen'!A:P,16,FALSE)</f>
        <v>L</v>
      </c>
      <c r="S2028" s="335"/>
      <c r="U2028" s="336">
        <f t="shared" si="100"/>
        <v>4874</v>
      </c>
    </row>
    <row r="2029" spans="1:21" ht="14.1" customHeight="1">
      <c r="A2029" s="75">
        <v>2029</v>
      </c>
      <c r="B2029" s="72" t="s">
        <v>51</v>
      </c>
      <c r="C2029" s="539" t="s">
        <v>509</v>
      </c>
      <c r="D2029" s="415" t="s">
        <v>2618</v>
      </c>
      <c r="E2029" s="72" t="s">
        <v>633</v>
      </c>
      <c r="F2029" s="300" t="s">
        <v>97</v>
      </c>
      <c r="G2029" s="72" t="s">
        <v>2430</v>
      </c>
      <c r="H2029" s="482" t="s">
        <v>197</v>
      </c>
      <c r="I2029" s="537">
        <v>15.76</v>
      </c>
      <c r="J2029" s="526"/>
      <c r="K2029" s="333">
        <f t="shared" si="98"/>
        <v>200</v>
      </c>
      <c r="L2029" s="534">
        <v>200</v>
      </c>
      <c r="M2029" s="534"/>
      <c r="N2029" s="247" t="e">
        <f>IF(L2029="nio",0,IF(L2029&gt;0,L2029*I2029/P2029,0))*VLOOKUP(B2029,'2-Kosten per locatie'!$A$14:$C$31,3,FALSE)</f>
        <v>#DIV/0!</v>
      </c>
      <c r="O2029" s="247">
        <f>IF(M2029&gt;0,M2029*I2029/Q2029,0)*VLOOKUP(B2029,'2-Kosten per locatie'!$A$14:$C$31,3,FALSE)</f>
        <v>0</v>
      </c>
      <c r="P2029" s="334">
        <f>IF(L2029="nio",0,IF(L2029&gt;0,VLOOKUP(F2029,'3-Productie normen'!A:O,VLOOKUP(L2029,'3-Productie normen'!$B$38:$C$48,2,FALSE),FALSE)))</f>
        <v>0</v>
      </c>
      <c r="Q2029" s="334">
        <f t="shared" si="99"/>
        <v>0</v>
      </c>
      <c r="R2029" s="335" t="str">
        <f>VLOOKUP(F2029,'3-Productie normen'!A:P,16,FALSE)</f>
        <v>V</v>
      </c>
      <c r="S2029" s="335"/>
      <c r="U2029" s="336">
        <f t="shared" si="100"/>
        <v>3152</v>
      </c>
    </row>
    <row r="2030" spans="1:21" ht="14.1" customHeight="1">
      <c r="A2030" s="75">
        <v>2030</v>
      </c>
      <c r="B2030" s="72" t="s">
        <v>51</v>
      </c>
      <c r="C2030" s="539" t="s">
        <v>509</v>
      </c>
      <c r="D2030" s="415" t="s">
        <v>2619</v>
      </c>
      <c r="E2030" s="72" t="s">
        <v>2506</v>
      </c>
      <c r="F2030" s="300" t="s">
        <v>97</v>
      </c>
      <c r="G2030" s="72" t="s">
        <v>2430</v>
      </c>
      <c r="H2030" s="482" t="s">
        <v>197</v>
      </c>
      <c r="I2030" s="537">
        <v>9.23</v>
      </c>
      <c r="J2030" s="526"/>
      <c r="K2030" s="333">
        <f t="shared" si="98"/>
        <v>200</v>
      </c>
      <c r="L2030" s="534">
        <v>200</v>
      </c>
      <c r="M2030" s="534"/>
      <c r="N2030" s="247" t="e">
        <f>IF(L2030="nio",0,IF(L2030&gt;0,L2030*I2030/P2030,0))*VLOOKUP(B2030,'2-Kosten per locatie'!$A$14:$C$31,3,FALSE)</f>
        <v>#DIV/0!</v>
      </c>
      <c r="O2030" s="247">
        <f>IF(M2030&gt;0,M2030*I2030/Q2030,0)*VLOOKUP(B2030,'2-Kosten per locatie'!$A$14:$C$31,3,FALSE)</f>
        <v>0</v>
      </c>
      <c r="P2030" s="334">
        <f>IF(L2030="nio",0,IF(L2030&gt;0,VLOOKUP(F2030,'3-Productie normen'!A:O,VLOOKUP(L2030,'3-Productie normen'!$B$38:$C$48,2,FALSE),FALSE)))</f>
        <v>0</v>
      </c>
      <c r="Q2030" s="334">
        <f t="shared" si="99"/>
        <v>0</v>
      </c>
      <c r="R2030" s="335" t="str">
        <f>VLOOKUP(F2030,'3-Productie normen'!A:P,16,FALSE)</f>
        <v>V</v>
      </c>
      <c r="S2030" s="335"/>
      <c r="U2030" s="336">
        <f t="shared" si="100"/>
        <v>1846</v>
      </c>
    </row>
    <row r="2031" spans="1:21" ht="14.1" customHeight="1">
      <c r="A2031" s="75">
        <v>2031</v>
      </c>
      <c r="B2031" s="72" t="s">
        <v>51</v>
      </c>
      <c r="C2031" s="539" t="s">
        <v>509</v>
      </c>
      <c r="D2031" s="415" t="s">
        <v>2620</v>
      </c>
      <c r="E2031" s="72" t="s">
        <v>857</v>
      </c>
      <c r="F2031" s="300" t="s">
        <v>106</v>
      </c>
      <c r="G2031" s="72" t="s">
        <v>2232</v>
      </c>
      <c r="H2031" s="482" t="s">
        <v>188</v>
      </c>
      <c r="I2031" s="537">
        <v>2.8</v>
      </c>
      <c r="J2031" s="526"/>
      <c r="K2031" s="333">
        <f t="shared" si="98"/>
        <v>400</v>
      </c>
      <c r="L2031" s="534">
        <v>200</v>
      </c>
      <c r="M2031" s="534">
        <v>200</v>
      </c>
      <c r="N2031" s="247" t="e">
        <f>IF(L2031="nio",0,IF(L2031&gt;0,L2031*I2031/P2031,0))*VLOOKUP(B2031,'2-Kosten per locatie'!$A$14:$C$31,3,FALSE)</f>
        <v>#DIV/0!</v>
      </c>
      <c r="O2031" s="247" t="e">
        <f>IF(M2031&gt;0,M2031*I2031/Q2031,0)*VLOOKUP(B2031,'2-Kosten per locatie'!$A$14:$C$31,3,FALSE)</f>
        <v>#DIV/0!</v>
      </c>
      <c r="P2031" s="334">
        <f>IF(L2031="nio",0,IF(L2031&gt;0,VLOOKUP(F2031,'3-Productie normen'!A:O,VLOOKUP(L2031,'3-Productie normen'!$B$38:$C$48,2,FALSE),FALSE)))</f>
        <v>0</v>
      </c>
      <c r="Q2031" s="334">
        <f t="shared" si="99"/>
        <v>0</v>
      </c>
      <c r="R2031" s="335" t="str">
        <f>VLOOKUP(F2031,'3-Productie normen'!A:P,16,FALSE)</f>
        <v>S</v>
      </c>
      <c r="S2031" s="335"/>
      <c r="U2031" s="336">
        <f t="shared" si="100"/>
        <v>1120</v>
      </c>
    </row>
    <row r="2032" spans="1:21" ht="14.1" customHeight="1">
      <c r="A2032" s="75">
        <v>2032</v>
      </c>
      <c r="B2032" s="72" t="s">
        <v>51</v>
      </c>
      <c r="C2032" s="539" t="s">
        <v>509</v>
      </c>
      <c r="D2032" s="415" t="s">
        <v>2621</v>
      </c>
      <c r="E2032" s="72" t="s">
        <v>1967</v>
      </c>
      <c r="F2032" s="300" t="s">
        <v>106</v>
      </c>
      <c r="G2032" s="72" t="s">
        <v>2232</v>
      </c>
      <c r="H2032" s="482" t="s">
        <v>188</v>
      </c>
      <c r="I2032" s="537">
        <v>2.73</v>
      </c>
      <c r="J2032" s="526"/>
      <c r="K2032" s="333">
        <f t="shared" si="98"/>
        <v>400</v>
      </c>
      <c r="L2032" s="534">
        <v>200</v>
      </c>
      <c r="M2032" s="534">
        <v>200</v>
      </c>
      <c r="N2032" s="247" t="e">
        <f>IF(L2032="nio",0,IF(L2032&gt;0,L2032*I2032/P2032,0))*VLOOKUP(B2032,'2-Kosten per locatie'!$A$14:$C$31,3,FALSE)</f>
        <v>#DIV/0!</v>
      </c>
      <c r="O2032" s="247" t="e">
        <f>IF(M2032&gt;0,M2032*I2032/Q2032,0)*VLOOKUP(B2032,'2-Kosten per locatie'!$A$14:$C$31,3,FALSE)</f>
        <v>#DIV/0!</v>
      </c>
      <c r="P2032" s="334">
        <f>IF(L2032="nio",0,IF(L2032&gt;0,VLOOKUP(F2032,'3-Productie normen'!A:O,VLOOKUP(L2032,'3-Productie normen'!$B$38:$C$48,2,FALSE),FALSE)))</f>
        <v>0</v>
      </c>
      <c r="Q2032" s="334">
        <f t="shared" si="99"/>
        <v>0</v>
      </c>
      <c r="R2032" s="335" t="str">
        <f>VLOOKUP(F2032,'3-Productie normen'!A:P,16,FALSE)</f>
        <v>S</v>
      </c>
      <c r="S2032" s="335"/>
      <c r="U2032" s="336">
        <f t="shared" si="100"/>
        <v>1092</v>
      </c>
    </row>
    <row r="2033" spans="1:21" ht="14.1" customHeight="1">
      <c r="A2033" s="75">
        <v>2033</v>
      </c>
      <c r="B2033" s="72" t="s">
        <v>51</v>
      </c>
      <c r="C2033" s="539" t="s">
        <v>509</v>
      </c>
      <c r="D2033" s="415" t="s">
        <v>2622</v>
      </c>
      <c r="E2033" s="72" t="s">
        <v>1991</v>
      </c>
      <c r="F2033" s="300" t="s">
        <v>111</v>
      </c>
      <c r="G2033" s="72" t="s">
        <v>112</v>
      </c>
      <c r="H2033" s="482" t="s">
        <v>197</v>
      </c>
      <c r="I2033" s="537"/>
      <c r="J2033" s="526"/>
      <c r="K2033" s="333">
        <f t="shared" si="98"/>
        <v>0</v>
      </c>
      <c r="L2033" s="534" t="s">
        <v>148</v>
      </c>
      <c r="M2033" s="534"/>
      <c r="N2033" s="247">
        <f>IF(L2033="nio",0,IF(L2033&gt;0,L2033*I2033/P2033,0))*VLOOKUP(B2033,'2-Kosten per locatie'!$A$14:$C$31,3,FALSE)</f>
        <v>0</v>
      </c>
      <c r="O2033" s="247">
        <f>IF(M2033&gt;0,M2033*I2033/Q2033,0)*VLOOKUP(B2033,'2-Kosten per locatie'!$A$14:$C$31,3,FALSE)</f>
        <v>0</v>
      </c>
      <c r="P2033" s="334">
        <f>IF(L2033="nio",0,IF(L2033&gt;0,VLOOKUP(F2033,'3-Productie normen'!A:O,VLOOKUP(L2033,'3-Productie normen'!$B$38:$C$48,2,FALSE),FALSE)))</f>
        <v>0</v>
      </c>
      <c r="Q2033" s="334">
        <f t="shared" si="99"/>
        <v>0</v>
      </c>
      <c r="R2033" s="335" t="str">
        <f>VLOOKUP(F2033,'3-Productie normen'!A:P,16,FALSE)</f>
        <v>nvt</v>
      </c>
      <c r="S2033" s="335"/>
      <c r="U2033" s="336">
        <f t="shared" si="100"/>
        <v>0</v>
      </c>
    </row>
    <row r="2034" spans="1:21" ht="14.1" customHeight="1">
      <c r="A2034" s="75">
        <v>2034</v>
      </c>
      <c r="B2034" s="72" t="s">
        <v>51</v>
      </c>
      <c r="C2034" s="539" t="s">
        <v>509</v>
      </c>
      <c r="D2034" s="415" t="s">
        <v>2623</v>
      </c>
      <c r="E2034" s="72" t="s">
        <v>2609</v>
      </c>
      <c r="F2034" s="300" t="s">
        <v>88</v>
      </c>
      <c r="G2034" s="72" t="s">
        <v>2212</v>
      </c>
      <c r="H2034" s="482" t="s">
        <v>139</v>
      </c>
      <c r="I2034" s="537">
        <v>64.459999999999994</v>
      </c>
      <c r="J2034" s="526"/>
      <c r="K2034" s="333">
        <f t="shared" si="98"/>
        <v>120</v>
      </c>
      <c r="L2034" s="534">
        <v>120</v>
      </c>
      <c r="M2034" s="534"/>
      <c r="N2034" s="247" t="e">
        <f>IF(L2034="nio",0,IF(L2034&gt;0,L2034*I2034/P2034,0))*VLOOKUP(B2034,'2-Kosten per locatie'!$A$14:$C$31,3,FALSE)</f>
        <v>#DIV/0!</v>
      </c>
      <c r="O2034" s="247">
        <f>IF(M2034&gt;0,M2034*I2034/Q2034,0)*VLOOKUP(B2034,'2-Kosten per locatie'!$A$14:$C$31,3,FALSE)</f>
        <v>0</v>
      </c>
      <c r="P2034" s="334">
        <f>IF(L2034="nio",0,IF(L2034&gt;0,VLOOKUP(F2034,'3-Productie normen'!A:O,VLOOKUP(L2034,'3-Productie normen'!$B$38:$C$48,2,FALSE),FALSE)))</f>
        <v>0</v>
      </c>
      <c r="Q2034" s="334">
        <f t="shared" si="99"/>
        <v>0</v>
      </c>
      <c r="R2034" s="335" t="str">
        <f>VLOOKUP(F2034,'3-Productie normen'!A:P,16,FALSE)</f>
        <v>B</v>
      </c>
      <c r="S2034" s="335"/>
      <c r="U2034" s="336">
        <f t="shared" si="100"/>
        <v>7735.1999999999989</v>
      </c>
    </row>
    <row r="2035" spans="1:21" ht="14.1" customHeight="1">
      <c r="A2035" s="75">
        <v>2035</v>
      </c>
      <c r="B2035" s="72" t="s">
        <v>51</v>
      </c>
      <c r="C2035" s="539" t="s">
        <v>509</v>
      </c>
      <c r="D2035" s="415" t="s">
        <v>2624</v>
      </c>
      <c r="E2035" s="72" t="s">
        <v>2536</v>
      </c>
      <c r="F2035" s="300" t="s">
        <v>88</v>
      </c>
      <c r="G2035" s="72" t="s">
        <v>2212</v>
      </c>
      <c r="H2035" s="482" t="s">
        <v>139</v>
      </c>
      <c r="I2035" s="537">
        <v>3.57</v>
      </c>
      <c r="J2035" s="526"/>
      <c r="K2035" s="333">
        <f t="shared" si="98"/>
        <v>120</v>
      </c>
      <c r="L2035" s="534">
        <v>120</v>
      </c>
      <c r="M2035" s="534"/>
      <c r="N2035" s="247" t="e">
        <f>IF(L2035="nio",0,IF(L2035&gt;0,L2035*I2035/P2035,0))*VLOOKUP(B2035,'2-Kosten per locatie'!$A$14:$C$31,3,FALSE)</f>
        <v>#DIV/0!</v>
      </c>
      <c r="O2035" s="247">
        <f>IF(M2035&gt;0,M2035*I2035/Q2035,0)*VLOOKUP(B2035,'2-Kosten per locatie'!$A$14:$C$31,3,FALSE)</f>
        <v>0</v>
      </c>
      <c r="P2035" s="334">
        <f>IF(L2035="nio",0,IF(L2035&gt;0,VLOOKUP(F2035,'3-Productie normen'!A:O,VLOOKUP(L2035,'3-Productie normen'!$B$38:$C$48,2,FALSE),FALSE)))</f>
        <v>0</v>
      </c>
      <c r="Q2035" s="334">
        <f t="shared" si="99"/>
        <v>0</v>
      </c>
      <c r="R2035" s="335" t="str">
        <f>VLOOKUP(F2035,'3-Productie normen'!A:P,16,FALSE)</f>
        <v>B</v>
      </c>
      <c r="S2035" s="335"/>
      <c r="U2035" s="336">
        <f t="shared" si="100"/>
        <v>428.4</v>
      </c>
    </row>
    <row r="2036" spans="1:21" ht="14.1" customHeight="1">
      <c r="A2036" s="75">
        <v>2036</v>
      </c>
      <c r="B2036" s="72" t="s">
        <v>51</v>
      </c>
      <c r="C2036" s="539" t="s">
        <v>509</v>
      </c>
      <c r="D2036" s="415" t="s">
        <v>2625</v>
      </c>
      <c r="E2036" s="72" t="s">
        <v>2626</v>
      </c>
      <c r="F2036" s="300" t="s">
        <v>88</v>
      </c>
      <c r="G2036" s="72" t="s">
        <v>2212</v>
      </c>
      <c r="H2036" s="482" t="s">
        <v>139</v>
      </c>
      <c r="I2036" s="537">
        <v>54.3</v>
      </c>
      <c r="J2036" s="526"/>
      <c r="K2036" s="333">
        <f t="shared" si="98"/>
        <v>120</v>
      </c>
      <c r="L2036" s="534">
        <v>120</v>
      </c>
      <c r="M2036" s="534"/>
      <c r="N2036" s="247" t="e">
        <f>IF(L2036="nio",0,IF(L2036&gt;0,L2036*I2036/P2036,0))*VLOOKUP(B2036,'2-Kosten per locatie'!$A$14:$C$31,3,FALSE)</f>
        <v>#DIV/0!</v>
      </c>
      <c r="O2036" s="247">
        <f>IF(M2036&gt;0,M2036*I2036/Q2036,0)*VLOOKUP(B2036,'2-Kosten per locatie'!$A$14:$C$31,3,FALSE)</f>
        <v>0</v>
      </c>
      <c r="P2036" s="334">
        <f>IF(L2036="nio",0,IF(L2036&gt;0,VLOOKUP(F2036,'3-Productie normen'!A:O,VLOOKUP(L2036,'3-Productie normen'!$B$38:$C$48,2,FALSE),FALSE)))</f>
        <v>0</v>
      </c>
      <c r="Q2036" s="334">
        <f t="shared" si="99"/>
        <v>0</v>
      </c>
      <c r="R2036" s="335" t="str">
        <f>VLOOKUP(F2036,'3-Productie normen'!A:P,16,FALSE)</f>
        <v>B</v>
      </c>
      <c r="S2036" s="335"/>
      <c r="U2036" s="336">
        <f t="shared" si="100"/>
        <v>6516</v>
      </c>
    </row>
    <row r="2037" spans="1:21" ht="14.1" customHeight="1">
      <c r="A2037" s="75">
        <v>2037</v>
      </c>
      <c r="B2037" s="72" t="s">
        <v>51</v>
      </c>
      <c r="C2037" s="539" t="s">
        <v>509</v>
      </c>
      <c r="D2037" s="415" t="s">
        <v>2627</v>
      </c>
      <c r="E2037" s="72" t="s">
        <v>1237</v>
      </c>
      <c r="F2037" s="300" t="s">
        <v>108</v>
      </c>
      <c r="G2037" s="72" t="s">
        <v>1370</v>
      </c>
      <c r="H2037" s="482" t="s">
        <v>238</v>
      </c>
      <c r="I2037" s="537">
        <v>3.72</v>
      </c>
      <c r="J2037" s="526"/>
      <c r="K2037" s="333">
        <f t="shared" si="98"/>
        <v>200</v>
      </c>
      <c r="L2037" s="534">
        <v>200</v>
      </c>
      <c r="M2037" s="534"/>
      <c r="N2037" s="247" t="e">
        <f>IF(L2037="nio",0,IF(L2037&gt;0,L2037*I2037/P2037,0))*VLOOKUP(B2037,'2-Kosten per locatie'!$A$14:$C$31,3,FALSE)</f>
        <v>#DIV/0!</v>
      </c>
      <c r="O2037" s="247">
        <f>IF(M2037&gt;0,M2037*I2037/Q2037,0)*VLOOKUP(B2037,'2-Kosten per locatie'!$A$14:$C$31,3,FALSE)</f>
        <v>0</v>
      </c>
      <c r="P2037" s="334">
        <f>IF(L2037="nio",0,IF(L2037&gt;0,VLOOKUP(F2037,'3-Productie normen'!A:O,VLOOKUP(L2037,'3-Productie normen'!$B$38:$C$48,2,FALSE),FALSE)))</f>
        <v>0</v>
      </c>
      <c r="Q2037" s="334">
        <f t="shared" si="99"/>
        <v>0</v>
      </c>
      <c r="R2037" s="335" t="str">
        <f>VLOOKUP(F2037,'3-Productie normen'!A:P,16,FALSE)</f>
        <v>V</v>
      </c>
      <c r="S2037" s="335"/>
      <c r="U2037" s="336">
        <f t="shared" si="100"/>
        <v>744</v>
      </c>
    </row>
    <row r="2038" spans="1:21" ht="14.1" customHeight="1">
      <c r="A2038" s="75">
        <v>2038</v>
      </c>
      <c r="B2038" s="72" t="s">
        <v>51</v>
      </c>
      <c r="C2038" s="539" t="s">
        <v>509</v>
      </c>
      <c r="D2038" s="415" t="s">
        <v>2628</v>
      </c>
      <c r="E2038" s="72" t="s">
        <v>1964</v>
      </c>
      <c r="F2038" s="300" t="s">
        <v>106</v>
      </c>
      <c r="G2038" s="72" t="s">
        <v>2232</v>
      </c>
      <c r="H2038" s="482" t="s">
        <v>188</v>
      </c>
      <c r="I2038" s="537">
        <v>2</v>
      </c>
      <c r="J2038" s="526"/>
      <c r="K2038" s="333">
        <f t="shared" si="98"/>
        <v>400</v>
      </c>
      <c r="L2038" s="534">
        <v>200</v>
      </c>
      <c r="M2038" s="534">
        <v>200</v>
      </c>
      <c r="N2038" s="247" t="e">
        <f>IF(L2038="nio",0,IF(L2038&gt;0,L2038*I2038/P2038,0))*VLOOKUP(B2038,'2-Kosten per locatie'!$A$14:$C$31,3,FALSE)</f>
        <v>#DIV/0!</v>
      </c>
      <c r="O2038" s="247" t="e">
        <f>IF(M2038&gt;0,M2038*I2038/Q2038,0)*VLOOKUP(B2038,'2-Kosten per locatie'!$A$14:$C$31,3,FALSE)</f>
        <v>#DIV/0!</v>
      </c>
      <c r="P2038" s="334">
        <f>IF(L2038="nio",0,IF(L2038&gt;0,VLOOKUP(F2038,'3-Productie normen'!A:O,VLOOKUP(L2038,'3-Productie normen'!$B$38:$C$48,2,FALSE),FALSE)))</f>
        <v>0</v>
      </c>
      <c r="Q2038" s="334">
        <f t="shared" si="99"/>
        <v>0</v>
      </c>
      <c r="R2038" s="335" t="str">
        <f>VLOOKUP(F2038,'3-Productie normen'!A:P,16,FALSE)</f>
        <v>S</v>
      </c>
      <c r="S2038" s="335"/>
      <c r="U2038" s="336">
        <f t="shared" si="100"/>
        <v>800</v>
      </c>
    </row>
    <row r="2039" spans="1:21" ht="14.1" customHeight="1">
      <c r="A2039" s="75">
        <v>2039</v>
      </c>
      <c r="B2039" s="72" t="s">
        <v>51</v>
      </c>
      <c r="C2039" s="539" t="s">
        <v>509</v>
      </c>
      <c r="D2039" s="415" t="s">
        <v>2629</v>
      </c>
      <c r="E2039" s="72" t="s">
        <v>2630</v>
      </c>
      <c r="F2039" s="300" t="s">
        <v>106</v>
      </c>
      <c r="G2039" s="72" t="s">
        <v>2232</v>
      </c>
      <c r="H2039" s="482" t="s">
        <v>188</v>
      </c>
      <c r="I2039" s="537">
        <v>2.2999999999999998</v>
      </c>
      <c r="J2039" s="526"/>
      <c r="K2039" s="333">
        <f t="shared" si="98"/>
        <v>400</v>
      </c>
      <c r="L2039" s="534">
        <v>200</v>
      </c>
      <c r="M2039" s="534">
        <v>200</v>
      </c>
      <c r="N2039" s="247" t="e">
        <f>IF(L2039="nio",0,IF(L2039&gt;0,L2039*I2039/P2039,0))*VLOOKUP(B2039,'2-Kosten per locatie'!$A$14:$C$31,3,FALSE)</f>
        <v>#DIV/0!</v>
      </c>
      <c r="O2039" s="247" t="e">
        <f>IF(M2039&gt;0,M2039*I2039/Q2039,0)*VLOOKUP(B2039,'2-Kosten per locatie'!$A$14:$C$31,3,FALSE)</f>
        <v>#DIV/0!</v>
      </c>
      <c r="P2039" s="334">
        <f>IF(L2039="nio",0,IF(L2039&gt;0,VLOOKUP(F2039,'3-Productie normen'!A:O,VLOOKUP(L2039,'3-Productie normen'!$B$38:$C$48,2,FALSE),FALSE)))</f>
        <v>0</v>
      </c>
      <c r="Q2039" s="334">
        <f t="shared" si="99"/>
        <v>0</v>
      </c>
      <c r="R2039" s="335" t="str">
        <f>VLOOKUP(F2039,'3-Productie normen'!A:P,16,FALSE)</f>
        <v>S</v>
      </c>
      <c r="S2039" s="335"/>
      <c r="U2039" s="336">
        <f t="shared" si="100"/>
        <v>919.99999999999989</v>
      </c>
    </row>
    <row r="2040" spans="1:21" ht="14.1" customHeight="1">
      <c r="A2040" s="75">
        <v>2040</v>
      </c>
      <c r="B2040" s="72" t="s">
        <v>51</v>
      </c>
      <c r="C2040" s="539" t="s">
        <v>509</v>
      </c>
      <c r="D2040" s="415" t="s">
        <v>2631</v>
      </c>
      <c r="E2040" s="72" t="s">
        <v>2632</v>
      </c>
      <c r="F2040" s="300" t="s">
        <v>103</v>
      </c>
      <c r="G2040" s="72" t="s">
        <v>2212</v>
      </c>
      <c r="H2040" s="482" t="s">
        <v>139</v>
      </c>
      <c r="I2040" s="537">
        <v>19.440000000000001</v>
      </c>
      <c r="J2040" s="526"/>
      <c r="K2040" s="333">
        <f t="shared" si="98"/>
        <v>200</v>
      </c>
      <c r="L2040" s="534">
        <v>200</v>
      </c>
      <c r="M2040" s="534"/>
      <c r="N2040" s="247" t="e">
        <f>IF(L2040="nio",0,IF(L2040&gt;0,L2040*I2040/P2040,0))*VLOOKUP(B2040,'2-Kosten per locatie'!$A$14:$C$31,3,FALSE)</f>
        <v>#DIV/0!</v>
      </c>
      <c r="O2040" s="247">
        <f>IF(M2040&gt;0,M2040*I2040/Q2040,0)*VLOOKUP(B2040,'2-Kosten per locatie'!$A$14:$C$31,3,FALSE)</f>
        <v>0</v>
      </c>
      <c r="P2040" s="334">
        <f>IF(L2040="nio",0,IF(L2040&gt;0,VLOOKUP(F2040,'3-Productie normen'!A:O,VLOOKUP(L2040,'3-Productie normen'!$B$38:$C$48,2,FALSE),FALSE)))</f>
        <v>0</v>
      </c>
      <c r="Q2040" s="334">
        <f t="shared" si="99"/>
        <v>0</v>
      </c>
      <c r="R2040" s="335" t="str">
        <f>VLOOKUP(F2040,'3-Productie normen'!A:P,16,FALSE)</f>
        <v>L</v>
      </c>
      <c r="S2040" s="335"/>
      <c r="U2040" s="336">
        <f t="shared" si="100"/>
        <v>3888.0000000000005</v>
      </c>
    </row>
    <row r="2041" spans="1:21" ht="14.1" customHeight="1">
      <c r="A2041" s="75">
        <v>2041</v>
      </c>
      <c r="B2041" s="72" t="s">
        <v>51</v>
      </c>
      <c r="C2041" s="539" t="s">
        <v>509</v>
      </c>
      <c r="D2041" s="415" t="s">
        <v>2633</v>
      </c>
      <c r="E2041" s="72" t="s">
        <v>2632</v>
      </c>
      <c r="F2041" s="72" t="s">
        <v>100</v>
      </c>
      <c r="G2041" s="72" t="s">
        <v>1370</v>
      </c>
      <c r="H2041" s="482" t="s">
        <v>238</v>
      </c>
      <c r="I2041" s="537">
        <v>10</v>
      </c>
      <c r="J2041" s="526"/>
      <c r="K2041" s="333">
        <f t="shared" si="98"/>
        <v>200</v>
      </c>
      <c r="L2041" s="534">
        <v>200</v>
      </c>
      <c r="M2041" s="534"/>
      <c r="N2041" s="247" t="e">
        <f>IF(L2041="nio",0,IF(L2041&gt;0,L2041*I2041/P2041,0))*VLOOKUP(B2041,'2-Kosten per locatie'!$A$14:$C$31,3,FALSE)</f>
        <v>#DIV/0!</v>
      </c>
      <c r="O2041" s="247">
        <f>IF(M2041&gt;0,M2041*I2041/Q2041,0)*VLOOKUP(B2041,'2-Kosten per locatie'!$A$14:$C$31,3,FALSE)</f>
        <v>0</v>
      </c>
      <c r="P2041" s="334">
        <f>IF(L2041="nio",0,IF(L2041&gt;0,VLOOKUP(F2041,'3-Productie normen'!A:O,VLOOKUP(L2041,'3-Productie normen'!$B$38:$C$48,2,FALSE),FALSE)))</f>
        <v>0</v>
      </c>
      <c r="Q2041" s="334">
        <f t="shared" si="99"/>
        <v>0</v>
      </c>
      <c r="R2041" s="335" t="str">
        <f>VLOOKUP(F2041,'3-Productie normen'!A:P,16,FALSE)</f>
        <v>L</v>
      </c>
      <c r="S2041" s="335"/>
      <c r="U2041" s="336">
        <f t="shared" si="100"/>
        <v>2000</v>
      </c>
    </row>
    <row r="2042" spans="1:21" ht="14.1" customHeight="1">
      <c r="A2042" s="75">
        <v>2042</v>
      </c>
      <c r="B2042" s="72" t="s">
        <v>51</v>
      </c>
      <c r="C2042" s="539" t="s">
        <v>509</v>
      </c>
      <c r="D2042" s="415" t="s">
        <v>2634</v>
      </c>
      <c r="E2042" s="72" t="s">
        <v>633</v>
      </c>
      <c r="F2042" s="300" t="s">
        <v>97</v>
      </c>
      <c r="G2042" s="72" t="s">
        <v>2430</v>
      </c>
      <c r="H2042" s="482" t="s">
        <v>197</v>
      </c>
      <c r="I2042" s="537">
        <v>27.25</v>
      </c>
      <c r="J2042" s="526"/>
      <c r="K2042" s="333">
        <f t="shared" si="98"/>
        <v>200</v>
      </c>
      <c r="L2042" s="534">
        <v>200</v>
      </c>
      <c r="M2042" s="534"/>
      <c r="N2042" s="247" t="e">
        <f>IF(L2042="nio",0,IF(L2042&gt;0,L2042*I2042/P2042,0))*VLOOKUP(B2042,'2-Kosten per locatie'!$A$14:$C$31,3,FALSE)</f>
        <v>#DIV/0!</v>
      </c>
      <c r="O2042" s="247">
        <f>IF(M2042&gt;0,M2042*I2042/Q2042,0)*VLOOKUP(B2042,'2-Kosten per locatie'!$A$14:$C$31,3,FALSE)</f>
        <v>0</v>
      </c>
      <c r="P2042" s="334">
        <f>IF(L2042="nio",0,IF(L2042&gt;0,VLOOKUP(F2042,'3-Productie normen'!A:O,VLOOKUP(L2042,'3-Productie normen'!$B$38:$C$48,2,FALSE),FALSE)))</f>
        <v>0</v>
      </c>
      <c r="Q2042" s="334">
        <f t="shared" si="99"/>
        <v>0</v>
      </c>
      <c r="R2042" s="335" t="str">
        <f>VLOOKUP(F2042,'3-Productie normen'!A:P,16,FALSE)</f>
        <v>V</v>
      </c>
      <c r="S2042" s="335"/>
      <c r="U2042" s="336">
        <f t="shared" si="100"/>
        <v>5450</v>
      </c>
    </row>
    <row r="2043" spans="1:21" ht="14.1" customHeight="1">
      <c r="A2043" s="75">
        <v>2043</v>
      </c>
      <c r="B2043" s="72" t="s">
        <v>51</v>
      </c>
      <c r="C2043" s="539" t="s">
        <v>509</v>
      </c>
      <c r="D2043" s="415" t="s">
        <v>2635</v>
      </c>
      <c r="E2043" s="72" t="s">
        <v>1237</v>
      </c>
      <c r="F2043" s="300" t="s">
        <v>108</v>
      </c>
      <c r="G2043" s="72" t="s">
        <v>1370</v>
      </c>
      <c r="H2043" s="482" t="s">
        <v>238</v>
      </c>
      <c r="I2043" s="537">
        <v>15.1</v>
      </c>
      <c r="J2043" s="526"/>
      <c r="K2043" s="333">
        <f t="shared" si="98"/>
        <v>200</v>
      </c>
      <c r="L2043" s="534">
        <v>200</v>
      </c>
      <c r="M2043" s="534"/>
      <c r="N2043" s="247" t="e">
        <f>IF(L2043="nio",0,IF(L2043&gt;0,L2043*I2043/P2043,0))*VLOOKUP(B2043,'2-Kosten per locatie'!$A$14:$C$31,3,FALSE)</f>
        <v>#DIV/0!</v>
      </c>
      <c r="O2043" s="247">
        <f>IF(M2043&gt;0,M2043*I2043/Q2043,0)*VLOOKUP(B2043,'2-Kosten per locatie'!$A$14:$C$31,3,FALSE)</f>
        <v>0</v>
      </c>
      <c r="P2043" s="334">
        <f>IF(L2043="nio",0,IF(L2043&gt;0,VLOOKUP(F2043,'3-Productie normen'!A:O,VLOOKUP(L2043,'3-Productie normen'!$B$38:$C$48,2,FALSE),FALSE)))</f>
        <v>0</v>
      </c>
      <c r="Q2043" s="334">
        <f t="shared" si="99"/>
        <v>0</v>
      </c>
      <c r="R2043" s="335" t="str">
        <f>VLOOKUP(F2043,'3-Productie normen'!A:P,16,FALSE)</f>
        <v>V</v>
      </c>
      <c r="S2043" s="335"/>
      <c r="U2043" s="336">
        <f t="shared" si="100"/>
        <v>3020</v>
      </c>
    </row>
    <row r="2044" spans="1:21" ht="14.1" customHeight="1">
      <c r="A2044" s="75">
        <v>2044</v>
      </c>
      <c r="B2044" s="72" t="s">
        <v>51</v>
      </c>
      <c r="C2044" s="539" t="s">
        <v>509</v>
      </c>
      <c r="D2044" s="415" t="s">
        <v>2636</v>
      </c>
      <c r="E2044" s="72" t="s">
        <v>2637</v>
      </c>
      <c r="F2044" s="300" t="s">
        <v>97</v>
      </c>
      <c r="G2044" s="72" t="s">
        <v>2430</v>
      </c>
      <c r="H2044" s="482" t="s">
        <v>197</v>
      </c>
      <c r="I2044" s="537">
        <v>6.3</v>
      </c>
      <c r="J2044" s="526"/>
      <c r="K2044" s="333">
        <f t="shared" si="98"/>
        <v>200</v>
      </c>
      <c r="L2044" s="534">
        <v>200</v>
      </c>
      <c r="M2044" s="534"/>
      <c r="N2044" s="247" t="e">
        <f>IF(L2044="nio",0,IF(L2044&gt;0,L2044*I2044/P2044,0))*VLOOKUP(B2044,'2-Kosten per locatie'!$A$14:$C$31,3,FALSE)</f>
        <v>#DIV/0!</v>
      </c>
      <c r="O2044" s="247">
        <f>IF(M2044&gt;0,M2044*I2044/Q2044,0)*VLOOKUP(B2044,'2-Kosten per locatie'!$A$14:$C$31,3,FALSE)</f>
        <v>0</v>
      </c>
      <c r="P2044" s="334">
        <f>IF(L2044="nio",0,IF(L2044&gt;0,VLOOKUP(F2044,'3-Productie normen'!A:O,VLOOKUP(L2044,'3-Productie normen'!$B$38:$C$48,2,FALSE),FALSE)))</f>
        <v>0</v>
      </c>
      <c r="Q2044" s="334">
        <f t="shared" si="99"/>
        <v>0</v>
      </c>
      <c r="R2044" s="335" t="str">
        <f>VLOOKUP(F2044,'3-Productie normen'!A:P,16,FALSE)</f>
        <v>V</v>
      </c>
      <c r="S2044" s="335"/>
      <c r="U2044" s="336">
        <f t="shared" si="100"/>
        <v>1260</v>
      </c>
    </row>
    <row r="2045" spans="1:21" ht="14.1" customHeight="1">
      <c r="A2045" s="75">
        <v>2045</v>
      </c>
      <c r="B2045" s="72" t="s">
        <v>51</v>
      </c>
      <c r="C2045" s="539" t="s">
        <v>509</v>
      </c>
      <c r="D2045" s="415" t="s">
        <v>2638</v>
      </c>
      <c r="E2045" s="72" t="s">
        <v>2639</v>
      </c>
      <c r="F2045" s="300" t="s">
        <v>97</v>
      </c>
      <c r="G2045" s="72" t="s">
        <v>2430</v>
      </c>
      <c r="H2045" s="482" t="s">
        <v>197</v>
      </c>
      <c r="I2045" s="537">
        <v>2.74</v>
      </c>
      <c r="J2045" s="526"/>
      <c r="K2045" s="333">
        <f t="shared" si="98"/>
        <v>200</v>
      </c>
      <c r="L2045" s="534">
        <v>200</v>
      </c>
      <c r="M2045" s="534"/>
      <c r="N2045" s="247" t="e">
        <f>IF(L2045="nio",0,IF(L2045&gt;0,L2045*I2045/P2045,0))*VLOOKUP(B2045,'2-Kosten per locatie'!$A$14:$C$31,3,FALSE)</f>
        <v>#DIV/0!</v>
      </c>
      <c r="O2045" s="247">
        <f>IF(M2045&gt;0,M2045*I2045/Q2045,0)*VLOOKUP(B2045,'2-Kosten per locatie'!$A$14:$C$31,3,FALSE)</f>
        <v>0</v>
      </c>
      <c r="P2045" s="334">
        <f>IF(L2045="nio",0,IF(L2045&gt;0,VLOOKUP(F2045,'3-Productie normen'!A:O,VLOOKUP(L2045,'3-Productie normen'!$B$38:$C$48,2,FALSE),FALSE)))</f>
        <v>0</v>
      </c>
      <c r="Q2045" s="334">
        <f t="shared" si="99"/>
        <v>0</v>
      </c>
      <c r="R2045" s="335" t="str">
        <f>VLOOKUP(F2045,'3-Productie normen'!A:P,16,FALSE)</f>
        <v>V</v>
      </c>
      <c r="S2045" s="335"/>
      <c r="U2045" s="336">
        <f t="shared" si="100"/>
        <v>548</v>
      </c>
    </row>
    <row r="2046" spans="1:21" ht="14.1" customHeight="1">
      <c r="A2046" s="75">
        <v>2046</v>
      </c>
      <c r="B2046" s="72" t="s">
        <v>51</v>
      </c>
      <c r="C2046" s="539" t="s">
        <v>509</v>
      </c>
      <c r="D2046" s="415" t="s">
        <v>2640</v>
      </c>
      <c r="E2046" s="72" t="s">
        <v>1991</v>
      </c>
      <c r="F2046" s="300" t="s">
        <v>111</v>
      </c>
      <c r="G2046" s="72" t="s">
        <v>112</v>
      </c>
      <c r="H2046" s="482" t="s">
        <v>197</v>
      </c>
      <c r="I2046" s="537"/>
      <c r="J2046" s="526"/>
      <c r="K2046" s="333">
        <f t="shared" si="98"/>
        <v>0</v>
      </c>
      <c r="L2046" s="534" t="s">
        <v>148</v>
      </c>
      <c r="M2046" s="534"/>
      <c r="N2046" s="247">
        <f>IF(L2046="nio",0,IF(L2046&gt;0,L2046*I2046/P2046,0))*VLOOKUP(B2046,'2-Kosten per locatie'!$A$14:$C$31,3,FALSE)</f>
        <v>0</v>
      </c>
      <c r="O2046" s="247">
        <f>IF(M2046&gt;0,M2046*I2046/Q2046,0)*VLOOKUP(B2046,'2-Kosten per locatie'!$A$14:$C$31,3,FALSE)</f>
        <v>0</v>
      </c>
      <c r="P2046" s="334">
        <f>IF(L2046="nio",0,IF(L2046&gt;0,VLOOKUP(F2046,'3-Productie normen'!A:O,VLOOKUP(L2046,'3-Productie normen'!$B$38:$C$48,2,FALSE),FALSE)))</f>
        <v>0</v>
      </c>
      <c r="Q2046" s="334">
        <f t="shared" si="99"/>
        <v>0</v>
      </c>
      <c r="R2046" s="335" t="str">
        <f>VLOOKUP(F2046,'3-Productie normen'!A:P,16,FALSE)</f>
        <v>nvt</v>
      </c>
      <c r="S2046" s="335"/>
      <c r="U2046" s="336">
        <f t="shared" si="100"/>
        <v>0</v>
      </c>
    </row>
    <row r="2047" spans="1:21" ht="14.1" customHeight="1">
      <c r="A2047" s="75">
        <v>2047</v>
      </c>
      <c r="B2047" s="72" t="s">
        <v>51</v>
      </c>
      <c r="C2047" s="539" t="s">
        <v>509</v>
      </c>
      <c r="D2047" s="415" t="s">
        <v>2641</v>
      </c>
      <c r="E2047" s="72" t="s">
        <v>1967</v>
      </c>
      <c r="F2047" s="300" t="s">
        <v>106</v>
      </c>
      <c r="G2047" s="72" t="s">
        <v>2232</v>
      </c>
      <c r="H2047" s="482" t="s">
        <v>188</v>
      </c>
      <c r="I2047" s="537">
        <v>2.33</v>
      </c>
      <c r="J2047" s="526"/>
      <c r="K2047" s="333">
        <f t="shared" si="98"/>
        <v>400</v>
      </c>
      <c r="L2047" s="534">
        <v>200</v>
      </c>
      <c r="M2047" s="534">
        <v>200</v>
      </c>
      <c r="N2047" s="247" t="e">
        <f>IF(L2047="nio",0,IF(L2047&gt;0,L2047*I2047/P2047,0))*VLOOKUP(B2047,'2-Kosten per locatie'!$A$14:$C$31,3,FALSE)</f>
        <v>#DIV/0!</v>
      </c>
      <c r="O2047" s="247" t="e">
        <f>IF(M2047&gt;0,M2047*I2047/Q2047,0)*VLOOKUP(B2047,'2-Kosten per locatie'!$A$14:$C$31,3,FALSE)</f>
        <v>#DIV/0!</v>
      </c>
      <c r="P2047" s="334">
        <f>IF(L2047="nio",0,IF(L2047&gt;0,VLOOKUP(F2047,'3-Productie normen'!A:O,VLOOKUP(L2047,'3-Productie normen'!$B$38:$C$48,2,FALSE),FALSE)))</f>
        <v>0</v>
      </c>
      <c r="Q2047" s="334">
        <f t="shared" si="99"/>
        <v>0</v>
      </c>
      <c r="R2047" s="335" t="str">
        <f>VLOOKUP(F2047,'3-Productie normen'!A:P,16,FALSE)</f>
        <v>S</v>
      </c>
      <c r="S2047" s="335"/>
      <c r="U2047" s="336">
        <f t="shared" si="100"/>
        <v>932</v>
      </c>
    </row>
    <row r="2048" spans="1:21" ht="14.1" customHeight="1">
      <c r="A2048" s="75">
        <v>2048</v>
      </c>
      <c r="B2048" s="72" t="s">
        <v>51</v>
      </c>
      <c r="C2048" s="539" t="s">
        <v>509</v>
      </c>
      <c r="D2048" s="415" t="s">
        <v>2642</v>
      </c>
      <c r="E2048" s="72" t="s">
        <v>835</v>
      </c>
      <c r="F2048" s="300" t="s">
        <v>98</v>
      </c>
      <c r="G2048" s="72" t="s">
        <v>2430</v>
      </c>
      <c r="H2048" s="482" t="s">
        <v>197</v>
      </c>
      <c r="I2048" s="537">
        <v>6.91</v>
      </c>
      <c r="J2048" s="526"/>
      <c r="K2048" s="333">
        <f t="shared" si="98"/>
        <v>200</v>
      </c>
      <c r="L2048" s="534">
        <v>200</v>
      </c>
      <c r="M2048" s="534"/>
      <c r="N2048" s="247" t="e">
        <f>IF(L2048="nio",0,IF(L2048&gt;0,L2048*I2048/P2048,0))*VLOOKUP(B2048,'2-Kosten per locatie'!$A$14:$C$31,3,FALSE)</f>
        <v>#DIV/0!</v>
      </c>
      <c r="O2048" s="247">
        <f>IF(M2048&gt;0,M2048*I2048/Q2048,0)*VLOOKUP(B2048,'2-Kosten per locatie'!$A$14:$C$31,3,FALSE)</f>
        <v>0</v>
      </c>
      <c r="P2048" s="334">
        <f>IF(L2048="nio",0,IF(L2048&gt;0,VLOOKUP(F2048,'3-Productie normen'!A:O,VLOOKUP(L2048,'3-Productie normen'!$B$38:$C$48,2,FALSE),FALSE)))</f>
        <v>0</v>
      </c>
      <c r="Q2048" s="334">
        <f t="shared" si="99"/>
        <v>0</v>
      </c>
      <c r="R2048" s="335" t="str">
        <f>VLOOKUP(F2048,'3-Productie normen'!A:P,16,FALSE)</f>
        <v>V</v>
      </c>
      <c r="S2048" s="335"/>
      <c r="U2048" s="336">
        <f t="shared" si="100"/>
        <v>1382</v>
      </c>
    </row>
    <row r="2049" spans="1:21" ht="14.1" customHeight="1">
      <c r="A2049" s="75">
        <v>2049</v>
      </c>
      <c r="B2049" s="72" t="s">
        <v>51</v>
      </c>
      <c r="C2049" s="539" t="s">
        <v>509</v>
      </c>
      <c r="D2049" s="415" t="s">
        <v>2643</v>
      </c>
      <c r="E2049" s="72" t="s">
        <v>2644</v>
      </c>
      <c r="F2049" s="300" t="s">
        <v>103</v>
      </c>
      <c r="G2049" s="72" t="s">
        <v>2212</v>
      </c>
      <c r="H2049" s="482" t="s">
        <v>139</v>
      </c>
      <c r="I2049" s="537">
        <v>10.65</v>
      </c>
      <c r="J2049" s="526"/>
      <c r="K2049" s="333">
        <f t="shared" ref="K2049:K2112" si="101">SUM(L2049:M2049)</f>
        <v>200</v>
      </c>
      <c r="L2049" s="534">
        <v>200</v>
      </c>
      <c r="M2049" s="534"/>
      <c r="N2049" s="247" t="e">
        <f>IF(L2049="nio",0,IF(L2049&gt;0,L2049*I2049/P2049,0))*VLOOKUP(B2049,'2-Kosten per locatie'!$A$14:$C$31,3,FALSE)</f>
        <v>#DIV/0!</v>
      </c>
      <c r="O2049" s="247">
        <f>IF(M2049&gt;0,M2049*I2049/Q2049,0)*VLOOKUP(B2049,'2-Kosten per locatie'!$A$14:$C$31,3,FALSE)</f>
        <v>0</v>
      </c>
      <c r="P2049" s="334">
        <f>IF(L2049="nio",0,IF(L2049&gt;0,VLOOKUP(F2049,'3-Productie normen'!A:O,VLOOKUP(L2049,'3-Productie normen'!$B$38:$C$48,2,FALSE),FALSE)))</f>
        <v>0</v>
      </c>
      <c r="Q2049" s="334">
        <f t="shared" si="99"/>
        <v>0</v>
      </c>
      <c r="R2049" s="335" t="str">
        <f>VLOOKUP(F2049,'3-Productie normen'!A:P,16,FALSE)</f>
        <v>L</v>
      </c>
      <c r="S2049" s="335"/>
      <c r="U2049" s="336">
        <f t="shared" si="100"/>
        <v>2130</v>
      </c>
    </row>
    <row r="2050" spans="1:21" ht="14.1" customHeight="1">
      <c r="A2050" s="75">
        <v>2050</v>
      </c>
      <c r="B2050" s="72" t="s">
        <v>51</v>
      </c>
      <c r="C2050" s="539" t="s">
        <v>509</v>
      </c>
      <c r="D2050" s="415" t="s">
        <v>2645</v>
      </c>
      <c r="E2050" s="72" t="s">
        <v>2644</v>
      </c>
      <c r="F2050" s="72" t="s">
        <v>100</v>
      </c>
      <c r="G2050" s="72" t="s">
        <v>1370</v>
      </c>
      <c r="H2050" s="482" t="s">
        <v>238</v>
      </c>
      <c r="I2050" s="537">
        <v>10</v>
      </c>
      <c r="J2050" s="526"/>
      <c r="K2050" s="333">
        <f t="shared" si="101"/>
        <v>200</v>
      </c>
      <c r="L2050" s="534">
        <v>200</v>
      </c>
      <c r="M2050" s="534"/>
      <c r="N2050" s="247" t="e">
        <f>IF(L2050="nio",0,IF(L2050&gt;0,L2050*I2050/P2050,0))*VLOOKUP(B2050,'2-Kosten per locatie'!$A$14:$C$31,3,FALSE)</f>
        <v>#DIV/0!</v>
      </c>
      <c r="O2050" s="247">
        <f>IF(M2050&gt;0,M2050*I2050/Q2050,0)*VLOOKUP(B2050,'2-Kosten per locatie'!$A$14:$C$31,3,FALSE)</f>
        <v>0</v>
      </c>
      <c r="P2050" s="334">
        <f>IF(L2050="nio",0,IF(L2050&gt;0,VLOOKUP(F2050,'3-Productie normen'!A:O,VLOOKUP(L2050,'3-Productie normen'!$B$38:$C$48,2,FALSE),FALSE)))</f>
        <v>0</v>
      </c>
      <c r="Q2050" s="334">
        <f t="shared" si="99"/>
        <v>0</v>
      </c>
      <c r="R2050" s="335" t="str">
        <f>VLOOKUP(F2050,'3-Productie normen'!A:P,16,FALSE)</f>
        <v>L</v>
      </c>
      <c r="S2050" s="335"/>
      <c r="U2050" s="336">
        <f t="shared" si="100"/>
        <v>2000</v>
      </c>
    </row>
    <row r="2051" spans="1:21" ht="14.1" customHeight="1">
      <c r="A2051" s="75">
        <v>2051</v>
      </c>
      <c r="B2051" s="72" t="s">
        <v>51</v>
      </c>
      <c r="C2051" s="539" t="s">
        <v>509</v>
      </c>
      <c r="D2051" s="415" t="s">
        <v>2646</v>
      </c>
      <c r="E2051" s="72" t="s">
        <v>2647</v>
      </c>
      <c r="F2051" s="300" t="s">
        <v>103</v>
      </c>
      <c r="G2051" s="72" t="s">
        <v>2212</v>
      </c>
      <c r="H2051" s="482" t="s">
        <v>139</v>
      </c>
      <c r="I2051" s="537">
        <v>18.59</v>
      </c>
      <c r="J2051" s="526"/>
      <c r="K2051" s="333">
        <f t="shared" si="101"/>
        <v>200</v>
      </c>
      <c r="L2051" s="534">
        <v>200</v>
      </c>
      <c r="M2051" s="534"/>
      <c r="N2051" s="247" t="e">
        <f>IF(L2051="nio",0,IF(L2051&gt;0,L2051*I2051/P2051,0))*VLOOKUP(B2051,'2-Kosten per locatie'!$A$14:$C$31,3,FALSE)</f>
        <v>#DIV/0!</v>
      </c>
      <c r="O2051" s="247">
        <f>IF(M2051&gt;0,M2051*I2051/Q2051,0)*VLOOKUP(B2051,'2-Kosten per locatie'!$A$14:$C$31,3,FALSE)</f>
        <v>0</v>
      </c>
      <c r="P2051" s="334">
        <f>IF(L2051="nio",0,IF(L2051&gt;0,VLOOKUP(F2051,'3-Productie normen'!A:O,VLOOKUP(L2051,'3-Productie normen'!$B$38:$C$48,2,FALSE),FALSE)))</f>
        <v>0</v>
      </c>
      <c r="Q2051" s="334">
        <f t="shared" si="99"/>
        <v>0</v>
      </c>
      <c r="R2051" s="335" t="str">
        <f>VLOOKUP(F2051,'3-Productie normen'!A:P,16,FALSE)</f>
        <v>L</v>
      </c>
      <c r="S2051" s="335"/>
      <c r="U2051" s="336">
        <f t="shared" si="100"/>
        <v>3718</v>
      </c>
    </row>
    <row r="2052" spans="1:21" ht="14.1" customHeight="1">
      <c r="A2052" s="75">
        <v>2052</v>
      </c>
      <c r="B2052" s="72" t="s">
        <v>51</v>
      </c>
      <c r="C2052" s="539" t="s">
        <v>509</v>
      </c>
      <c r="D2052" s="415" t="s">
        <v>2648</v>
      </c>
      <c r="E2052" s="72" t="s">
        <v>2647</v>
      </c>
      <c r="F2052" s="72" t="s">
        <v>100</v>
      </c>
      <c r="G2052" s="72" t="s">
        <v>1370</v>
      </c>
      <c r="H2052" s="482" t="s">
        <v>238</v>
      </c>
      <c r="I2052" s="537">
        <v>10</v>
      </c>
      <c r="J2052" s="526"/>
      <c r="K2052" s="333">
        <f t="shared" si="101"/>
        <v>200</v>
      </c>
      <c r="L2052" s="534">
        <v>200</v>
      </c>
      <c r="M2052" s="534"/>
      <c r="N2052" s="247" t="e">
        <f>IF(L2052="nio",0,IF(L2052&gt;0,L2052*I2052/P2052,0))*VLOOKUP(B2052,'2-Kosten per locatie'!$A$14:$C$31,3,FALSE)</f>
        <v>#DIV/0!</v>
      </c>
      <c r="O2052" s="247">
        <f>IF(M2052&gt;0,M2052*I2052/Q2052,0)*VLOOKUP(B2052,'2-Kosten per locatie'!$A$14:$C$31,3,FALSE)</f>
        <v>0</v>
      </c>
      <c r="P2052" s="334">
        <f>IF(L2052="nio",0,IF(L2052&gt;0,VLOOKUP(F2052,'3-Productie normen'!A:O,VLOOKUP(L2052,'3-Productie normen'!$B$38:$C$48,2,FALSE),FALSE)))</f>
        <v>0</v>
      </c>
      <c r="Q2052" s="334">
        <f t="shared" si="99"/>
        <v>0</v>
      </c>
      <c r="R2052" s="335" t="str">
        <f>VLOOKUP(F2052,'3-Productie normen'!A:P,16,FALSE)</f>
        <v>L</v>
      </c>
      <c r="S2052" s="335"/>
      <c r="U2052" s="336">
        <f t="shared" si="100"/>
        <v>2000</v>
      </c>
    </row>
    <row r="2053" spans="1:21" ht="14.1" customHeight="1">
      <c r="A2053" s="75">
        <v>2053</v>
      </c>
      <c r="B2053" s="72" t="s">
        <v>51</v>
      </c>
      <c r="C2053" s="539" t="s">
        <v>509</v>
      </c>
      <c r="D2053" s="415" t="s">
        <v>2649</v>
      </c>
      <c r="E2053" s="72" t="s">
        <v>2650</v>
      </c>
      <c r="F2053" s="72" t="s">
        <v>100</v>
      </c>
      <c r="G2053" s="72" t="s">
        <v>1370</v>
      </c>
      <c r="H2053" s="482" t="s">
        <v>238</v>
      </c>
      <c r="I2053" s="537">
        <v>56.54</v>
      </c>
      <c r="J2053" s="526"/>
      <c r="K2053" s="333">
        <f t="shared" si="101"/>
        <v>200</v>
      </c>
      <c r="L2053" s="534">
        <v>200</v>
      </c>
      <c r="M2053" s="534"/>
      <c r="N2053" s="247" t="e">
        <f>IF(L2053="nio",0,IF(L2053&gt;0,L2053*I2053/P2053,0))*VLOOKUP(B2053,'2-Kosten per locatie'!$A$14:$C$31,3,FALSE)</f>
        <v>#DIV/0!</v>
      </c>
      <c r="O2053" s="247">
        <f>IF(M2053&gt;0,M2053*I2053/Q2053,0)*VLOOKUP(B2053,'2-Kosten per locatie'!$A$14:$C$31,3,FALSE)</f>
        <v>0</v>
      </c>
      <c r="P2053" s="334">
        <f>IF(L2053="nio",0,IF(L2053&gt;0,VLOOKUP(F2053,'3-Productie normen'!A:O,VLOOKUP(L2053,'3-Productie normen'!$B$38:$C$48,2,FALSE),FALSE)))</f>
        <v>0</v>
      </c>
      <c r="Q2053" s="334">
        <f t="shared" si="99"/>
        <v>0</v>
      </c>
      <c r="R2053" s="335" t="str">
        <f>VLOOKUP(F2053,'3-Productie normen'!A:P,16,FALSE)</f>
        <v>L</v>
      </c>
      <c r="S2053" s="335"/>
      <c r="U2053" s="336">
        <f t="shared" si="100"/>
        <v>11308</v>
      </c>
    </row>
    <row r="2054" spans="1:21" ht="14.1" customHeight="1">
      <c r="A2054" s="75">
        <v>2054</v>
      </c>
      <c r="B2054" s="72" t="s">
        <v>51</v>
      </c>
      <c r="C2054" s="539" t="s">
        <v>509</v>
      </c>
      <c r="D2054" s="415" t="s">
        <v>2651</v>
      </c>
      <c r="E2054" s="72" t="s">
        <v>2652</v>
      </c>
      <c r="F2054" s="300" t="s">
        <v>100</v>
      </c>
      <c r="G2054" s="72" t="s">
        <v>1370</v>
      </c>
      <c r="H2054" s="482" t="s">
        <v>238</v>
      </c>
      <c r="I2054" s="537">
        <v>45.92</v>
      </c>
      <c r="J2054" s="526"/>
      <c r="K2054" s="333">
        <f t="shared" si="101"/>
        <v>200</v>
      </c>
      <c r="L2054" s="534">
        <v>200</v>
      </c>
      <c r="M2054" s="534"/>
      <c r="N2054" s="247" t="e">
        <f>IF(L2054="nio",0,IF(L2054&gt;0,L2054*I2054/P2054,0))*VLOOKUP(B2054,'2-Kosten per locatie'!$A$14:$C$31,3,FALSE)</f>
        <v>#DIV/0!</v>
      </c>
      <c r="O2054" s="247">
        <f>IF(M2054&gt;0,M2054*I2054/Q2054,0)*VLOOKUP(B2054,'2-Kosten per locatie'!$A$14:$C$31,3,FALSE)</f>
        <v>0</v>
      </c>
      <c r="P2054" s="334">
        <f>IF(L2054="nio",0,IF(L2054&gt;0,VLOOKUP(F2054,'3-Productie normen'!A:O,VLOOKUP(L2054,'3-Productie normen'!$B$38:$C$48,2,FALSE),FALSE)))</f>
        <v>0</v>
      </c>
      <c r="Q2054" s="334">
        <f t="shared" si="99"/>
        <v>0</v>
      </c>
      <c r="R2054" s="335" t="str">
        <f>VLOOKUP(F2054,'3-Productie normen'!A:P,16,FALSE)</f>
        <v>L</v>
      </c>
      <c r="S2054" s="335"/>
      <c r="U2054" s="336">
        <f t="shared" si="100"/>
        <v>9184</v>
      </c>
    </row>
    <row r="2055" spans="1:21" ht="14.1" customHeight="1">
      <c r="A2055" s="75">
        <v>2055</v>
      </c>
      <c r="B2055" s="72" t="s">
        <v>51</v>
      </c>
      <c r="C2055" s="539" t="s">
        <v>509</v>
      </c>
      <c r="D2055" s="415" t="s">
        <v>2653</v>
      </c>
      <c r="E2055" s="72" t="s">
        <v>857</v>
      </c>
      <c r="F2055" s="300" t="s">
        <v>106</v>
      </c>
      <c r="G2055" s="72" t="s">
        <v>2232</v>
      </c>
      <c r="H2055" s="482" t="s">
        <v>188</v>
      </c>
      <c r="I2055" s="537">
        <v>2.64</v>
      </c>
      <c r="J2055" s="526"/>
      <c r="K2055" s="333">
        <f t="shared" si="101"/>
        <v>400</v>
      </c>
      <c r="L2055" s="534">
        <v>200</v>
      </c>
      <c r="M2055" s="534">
        <v>200</v>
      </c>
      <c r="N2055" s="247" t="e">
        <f>IF(L2055="nio",0,IF(L2055&gt;0,L2055*I2055/P2055,0))*VLOOKUP(B2055,'2-Kosten per locatie'!$A$14:$C$31,3,FALSE)</f>
        <v>#DIV/0!</v>
      </c>
      <c r="O2055" s="247" t="e">
        <f>IF(M2055&gt;0,M2055*I2055/Q2055,0)*VLOOKUP(B2055,'2-Kosten per locatie'!$A$14:$C$31,3,FALSE)</f>
        <v>#DIV/0!</v>
      </c>
      <c r="P2055" s="334">
        <f>IF(L2055="nio",0,IF(L2055&gt;0,VLOOKUP(F2055,'3-Productie normen'!A:O,VLOOKUP(L2055,'3-Productie normen'!$B$38:$C$48,2,FALSE),FALSE)))</f>
        <v>0</v>
      </c>
      <c r="Q2055" s="334">
        <f t="shared" si="99"/>
        <v>0</v>
      </c>
      <c r="R2055" s="335" t="str">
        <f>VLOOKUP(F2055,'3-Productie normen'!A:P,16,FALSE)</f>
        <v>S</v>
      </c>
      <c r="S2055" s="335"/>
      <c r="U2055" s="336">
        <f t="shared" si="100"/>
        <v>1056</v>
      </c>
    </row>
    <row r="2056" spans="1:21" ht="14.1" customHeight="1">
      <c r="A2056" s="75">
        <v>2056</v>
      </c>
      <c r="B2056" s="72" t="s">
        <v>51</v>
      </c>
      <c r="C2056" s="539" t="s">
        <v>509</v>
      </c>
      <c r="D2056" s="415" t="s">
        <v>2654</v>
      </c>
      <c r="E2056" s="72" t="s">
        <v>1991</v>
      </c>
      <c r="F2056" s="300" t="s">
        <v>111</v>
      </c>
      <c r="G2056" s="72" t="s">
        <v>112</v>
      </c>
      <c r="H2056" s="482" t="s">
        <v>197</v>
      </c>
      <c r="I2056" s="537">
        <v>8.01</v>
      </c>
      <c r="J2056" s="526"/>
      <c r="K2056" s="333">
        <f t="shared" si="101"/>
        <v>0</v>
      </c>
      <c r="L2056" s="534" t="s">
        <v>148</v>
      </c>
      <c r="M2056" s="534"/>
      <c r="N2056" s="247">
        <f>IF(L2056="nio",0,IF(L2056&gt;0,L2056*I2056/P2056,0))*VLOOKUP(B2056,'2-Kosten per locatie'!$A$14:$C$31,3,FALSE)</f>
        <v>0</v>
      </c>
      <c r="O2056" s="247">
        <f>IF(M2056&gt;0,M2056*I2056/Q2056,0)*VLOOKUP(B2056,'2-Kosten per locatie'!$A$14:$C$31,3,FALSE)</f>
        <v>0</v>
      </c>
      <c r="P2056" s="334">
        <f>IF(L2056="nio",0,IF(L2056&gt;0,VLOOKUP(F2056,'3-Productie normen'!A:O,VLOOKUP(L2056,'3-Productie normen'!$B$38:$C$48,2,FALSE),FALSE)))</f>
        <v>0</v>
      </c>
      <c r="Q2056" s="334">
        <f t="shared" si="99"/>
        <v>0</v>
      </c>
      <c r="R2056" s="335" t="str">
        <f>VLOOKUP(F2056,'3-Productie normen'!A:P,16,FALSE)</f>
        <v>nvt</v>
      </c>
      <c r="S2056" s="335"/>
      <c r="U2056" s="336">
        <f t="shared" si="100"/>
        <v>0</v>
      </c>
    </row>
    <row r="2057" spans="1:21" ht="14.1" customHeight="1">
      <c r="A2057" s="75">
        <v>2057</v>
      </c>
      <c r="B2057" s="72" t="s">
        <v>51</v>
      </c>
      <c r="C2057" s="539" t="s">
        <v>877</v>
      </c>
      <c r="D2057" s="415" t="s">
        <v>2655</v>
      </c>
      <c r="E2057" s="72" t="s">
        <v>1237</v>
      </c>
      <c r="F2057" s="300" t="s">
        <v>108</v>
      </c>
      <c r="G2057" s="72" t="s">
        <v>1370</v>
      </c>
      <c r="H2057" s="482" t="s">
        <v>238</v>
      </c>
      <c r="I2057" s="537">
        <v>11.3</v>
      </c>
      <c r="J2057" s="526"/>
      <c r="K2057" s="333">
        <f t="shared" si="101"/>
        <v>200</v>
      </c>
      <c r="L2057" s="534">
        <v>200</v>
      </c>
      <c r="M2057" s="534"/>
      <c r="N2057" s="247" t="e">
        <f>IF(L2057="nio",0,IF(L2057&gt;0,L2057*I2057/P2057,0))*VLOOKUP(B2057,'2-Kosten per locatie'!$A$14:$C$31,3,FALSE)</f>
        <v>#DIV/0!</v>
      </c>
      <c r="O2057" s="247">
        <f>IF(M2057&gt;0,M2057*I2057/Q2057,0)*VLOOKUP(B2057,'2-Kosten per locatie'!$A$14:$C$31,3,FALSE)</f>
        <v>0</v>
      </c>
      <c r="P2057" s="334">
        <f>IF(L2057="nio",0,IF(L2057&gt;0,VLOOKUP(F2057,'3-Productie normen'!A:O,VLOOKUP(L2057,'3-Productie normen'!$B$38:$C$48,2,FALSE),FALSE)))</f>
        <v>0</v>
      </c>
      <c r="Q2057" s="334">
        <f t="shared" si="99"/>
        <v>0</v>
      </c>
      <c r="R2057" s="335" t="str">
        <f>VLOOKUP(F2057,'3-Productie normen'!A:P,16,FALSE)</f>
        <v>V</v>
      </c>
      <c r="S2057" s="335"/>
      <c r="U2057" s="336">
        <f t="shared" si="100"/>
        <v>2260</v>
      </c>
    </row>
    <row r="2058" spans="1:21" ht="14.1" customHeight="1">
      <c r="A2058" s="75">
        <v>2058</v>
      </c>
      <c r="B2058" s="72" t="s">
        <v>51</v>
      </c>
      <c r="C2058" s="539" t="s">
        <v>877</v>
      </c>
      <c r="D2058" s="415" t="s">
        <v>2656</v>
      </c>
      <c r="E2058" s="72" t="s">
        <v>1991</v>
      </c>
      <c r="F2058" s="300" t="s">
        <v>111</v>
      </c>
      <c r="G2058" s="72" t="s">
        <v>112</v>
      </c>
      <c r="H2058" s="482" t="s">
        <v>197</v>
      </c>
      <c r="I2058" s="537">
        <v>147.44</v>
      </c>
      <c r="J2058" s="526"/>
      <c r="K2058" s="333">
        <f t="shared" si="101"/>
        <v>0</v>
      </c>
      <c r="L2058" s="534" t="s">
        <v>148</v>
      </c>
      <c r="M2058" s="534"/>
      <c r="N2058" s="247">
        <f>IF(L2058="nio",0,IF(L2058&gt;0,L2058*I2058/P2058,0))*VLOOKUP(B2058,'2-Kosten per locatie'!$A$14:$C$31,3,FALSE)</f>
        <v>0</v>
      </c>
      <c r="O2058" s="247">
        <f>IF(M2058&gt;0,M2058*I2058/Q2058,0)*VLOOKUP(B2058,'2-Kosten per locatie'!$A$14:$C$31,3,FALSE)</f>
        <v>0</v>
      </c>
      <c r="P2058" s="334">
        <f>IF(L2058="nio",0,IF(L2058&gt;0,VLOOKUP(F2058,'3-Productie normen'!A:O,VLOOKUP(L2058,'3-Productie normen'!$B$38:$C$48,2,FALSE),FALSE)))</f>
        <v>0</v>
      </c>
      <c r="Q2058" s="334">
        <f t="shared" si="99"/>
        <v>0</v>
      </c>
      <c r="R2058" s="335" t="str">
        <f>VLOOKUP(F2058,'3-Productie normen'!A:P,16,FALSE)</f>
        <v>nvt</v>
      </c>
      <c r="S2058" s="335"/>
      <c r="U2058" s="336">
        <f t="shared" si="100"/>
        <v>0</v>
      </c>
    </row>
    <row r="2059" spans="1:21" ht="14.1" customHeight="1">
      <c r="A2059" s="75">
        <v>2059</v>
      </c>
      <c r="B2059" s="72" t="s">
        <v>51</v>
      </c>
      <c r="C2059" s="539" t="s">
        <v>877</v>
      </c>
      <c r="D2059" s="415" t="s">
        <v>2657</v>
      </c>
      <c r="E2059" s="72" t="s">
        <v>1991</v>
      </c>
      <c r="F2059" s="300" t="s">
        <v>111</v>
      </c>
      <c r="G2059" s="72" t="s">
        <v>112</v>
      </c>
      <c r="H2059" s="482" t="s">
        <v>197</v>
      </c>
      <c r="I2059" s="537"/>
      <c r="J2059" s="526"/>
      <c r="K2059" s="333">
        <f t="shared" si="101"/>
        <v>0</v>
      </c>
      <c r="L2059" s="534" t="s">
        <v>148</v>
      </c>
      <c r="M2059" s="534"/>
      <c r="N2059" s="247">
        <f>IF(L2059="nio",0,IF(L2059&gt;0,L2059*I2059/P2059,0))*VLOOKUP(B2059,'2-Kosten per locatie'!$A$14:$C$31,3,FALSE)</f>
        <v>0</v>
      </c>
      <c r="O2059" s="247">
        <f>IF(M2059&gt;0,M2059*I2059/Q2059,0)*VLOOKUP(B2059,'2-Kosten per locatie'!$A$14:$C$31,3,FALSE)</f>
        <v>0</v>
      </c>
      <c r="P2059" s="334">
        <f>IF(L2059="nio",0,IF(L2059&gt;0,VLOOKUP(F2059,'3-Productie normen'!A:O,VLOOKUP(L2059,'3-Productie normen'!$B$38:$C$48,2,FALSE),FALSE)))</f>
        <v>0</v>
      </c>
      <c r="Q2059" s="334">
        <f t="shared" si="99"/>
        <v>0</v>
      </c>
      <c r="R2059" s="335" t="str">
        <f>VLOOKUP(F2059,'3-Productie normen'!A:P,16,FALSE)</f>
        <v>nvt</v>
      </c>
      <c r="S2059" s="335"/>
      <c r="U2059" s="336">
        <f t="shared" si="100"/>
        <v>0</v>
      </c>
    </row>
    <row r="2060" spans="1:21" ht="14.1" customHeight="1">
      <c r="A2060" s="75">
        <v>2060</v>
      </c>
      <c r="B2060" s="72" t="s">
        <v>51</v>
      </c>
      <c r="C2060" s="539" t="s">
        <v>877</v>
      </c>
      <c r="D2060" s="415" t="s">
        <v>2658</v>
      </c>
      <c r="E2060" s="72" t="s">
        <v>2600</v>
      </c>
      <c r="F2060" s="300" t="s">
        <v>110</v>
      </c>
      <c r="G2060" s="72" t="s">
        <v>1370</v>
      </c>
      <c r="H2060" s="482" t="s">
        <v>238</v>
      </c>
      <c r="I2060" s="537">
        <v>16.3</v>
      </c>
      <c r="J2060" s="526"/>
      <c r="K2060" s="333">
        <f t="shared" si="101"/>
        <v>200</v>
      </c>
      <c r="L2060" s="534">
        <v>200</v>
      </c>
      <c r="M2060" s="534"/>
      <c r="N2060" s="247" t="e">
        <f>IF(L2060="nio",0,IF(L2060&gt;0,L2060*I2060/P2060,0))*VLOOKUP(B2060,'2-Kosten per locatie'!$A$14:$C$31,3,FALSE)</f>
        <v>#DIV/0!</v>
      </c>
      <c r="O2060" s="247">
        <f>IF(M2060&gt;0,M2060*I2060/Q2060,0)*VLOOKUP(B2060,'2-Kosten per locatie'!$A$14:$C$31,3,FALSE)</f>
        <v>0</v>
      </c>
      <c r="P2060" s="334">
        <f>IF(L2060="nio",0,IF(L2060&gt;0,VLOOKUP(F2060,'3-Productie normen'!A:O,VLOOKUP(L2060,'3-Productie normen'!$B$38:$C$48,2,FALSE),FALSE)))</f>
        <v>0</v>
      </c>
      <c r="Q2060" s="334">
        <f t="shared" si="99"/>
        <v>0</v>
      </c>
      <c r="R2060" s="335" t="str">
        <f>VLOOKUP(F2060,'3-Productie normen'!A:P,16,FALSE)</f>
        <v>B</v>
      </c>
      <c r="S2060" s="335"/>
      <c r="U2060" s="336">
        <f t="shared" si="100"/>
        <v>3260</v>
      </c>
    </row>
    <row r="2061" spans="1:21" ht="14.1" customHeight="1">
      <c r="A2061" s="75">
        <v>2061</v>
      </c>
      <c r="B2061" s="72" t="s">
        <v>51</v>
      </c>
      <c r="C2061" s="539" t="s">
        <v>877</v>
      </c>
      <c r="D2061" s="415" t="s">
        <v>2659</v>
      </c>
      <c r="E2061" s="72" t="s">
        <v>633</v>
      </c>
      <c r="F2061" s="300" t="s">
        <v>97</v>
      </c>
      <c r="G2061" s="72" t="s">
        <v>2212</v>
      </c>
      <c r="H2061" s="482" t="s">
        <v>139</v>
      </c>
      <c r="I2061" s="537">
        <v>66.67</v>
      </c>
      <c r="J2061" s="526"/>
      <c r="K2061" s="333">
        <f t="shared" si="101"/>
        <v>200</v>
      </c>
      <c r="L2061" s="534">
        <v>200</v>
      </c>
      <c r="M2061" s="534"/>
      <c r="N2061" s="247" t="e">
        <f>IF(L2061="nio",0,IF(L2061&gt;0,L2061*I2061/P2061,0))*VLOOKUP(B2061,'2-Kosten per locatie'!$A$14:$C$31,3,FALSE)</f>
        <v>#DIV/0!</v>
      </c>
      <c r="O2061" s="247">
        <f>IF(M2061&gt;0,M2061*I2061/Q2061,0)*VLOOKUP(B2061,'2-Kosten per locatie'!$A$14:$C$31,3,FALSE)</f>
        <v>0</v>
      </c>
      <c r="P2061" s="334">
        <f>IF(L2061="nio",0,IF(L2061&gt;0,VLOOKUP(F2061,'3-Productie normen'!A:O,VLOOKUP(L2061,'3-Productie normen'!$B$38:$C$48,2,FALSE),FALSE)))</f>
        <v>0</v>
      </c>
      <c r="Q2061" s="334">
        <f t="shared" si="99"/>
        <v>0</v>
      </c>
      <c r="R2061" s="335" t="str">
        <f>VLOOKUP(F2061,'3-Productie normen'!A:P,16,FALSE)</f>
        <v>V</v>
      </c>
      <c r="S2061" s="335"/>
      <c r="U2061" s="336">
        <f t="shared" si="100"/>
        <v>13334</v>
      </c>
    </row>
    <row r="2062" spans="1:21" ht="14.1" customHeight="1">
      <c r="A2062" s="75">
        <v>2062</v>
      </c>
      <c r="B2062" s="72" t="s">
        <v>51</v>
      </c>
      <c r="C2062" s="539" t="s">
        <v>877</v>
      </c>
      <c r="D2062" s="415" t="s">
        <v>2660</v>
      </c>
      <c r="E2062" s="72" t="s">
        <v>1237</v>
      </c>
      <c r="F2062" s="300" t="s">
        <v>108</v>
      </c>
      <c r="G2062" s="72" t="s">
        <v>1370</v>
      </c>
      <c r="H2062" s="482" t="s">
        <v>238</v>
      </c>
      <c r="I2062" s="537">
        <v>17.600000000000001</v>
      </c>
      <c r="J2062" s="526"/>
      <c r="K2062" s="333">
        <f t="shared" si="101"/>
        <v>200</v>
      </c>
      <c r="L2062" s="534">
        <v>200</v>
      </c>
      <c r="M2062" s="534"/>
      <c r="N2062" s="247" t="e">
        <f>IF(L2062="nio",0,IF(L2062&gt;0,L2062*I2062/P2062,0))*VLOOKUP(B2062,'2-Kosten per locatie'!$A$14:$C$31,3,FALSE)</f>
        <v>#DIV/0!</v>
      </c>
      <c r="O2062" s="247">
        <f>IF(M2062&gt;0,M2062*I2062/Q2062,0)*VLOOKUP(B2062,'2-Kosten per locatie'!$A$14:$C$31,3,FALSE)</f>
        <v>0</v>
      </c>
      <c r="P2062" s="334">
        <f>IF(L2062="nio",0,IF(L2062&gt;0,VLOOKUP(F2062,'3-Productie normen'!A:O,VLOOKUP(L2062,'3-Productie normen'!$B$38:$C$48,2,FALSE),FALSE)))</f>
        <v>0</v>
      </c>
      <c r="Q2062" s="334">
        <f t="shared" si="99"/>
        <v>0</v>
      </c>
      <c r="R2062" s="335" t="str">
        <f>VLOOKUP(F2062,'3-Productie normen'!A:P,16,FALSE)</f>
        <v>V</v>
      </c>
      <c r="S2062" s="335"/>
      <c r="U2062" s="336">
        <f t="shared" si="100"/>
        <v>3520.0000000000005</v>
      </c>
    </row>
    <row r="2063" spans="1:21" ht="14.1" customHeight="1">
      <c r="A2063" s="75">
        <v>2063</v>
      </c>
      <c r="B2063" s="72" t="s">
        <v>51</v>
      </c>
      <c r="C2063" s="539" t="s">
        <v>877</v>
      </c>
      <c r="D2063" s="415" t="s">
        <v>2661</v>
      </c>
      <c r="E2063" s="72" t="s">
        <v>2210</v>
      </c>
      <c r="F2063" s="300" t="s">
        <v>106</v>
      </c>
      <c r="G2063" s="72" t="s">
        <v>2232</v>
      </c>
      <c r="H2063" s="482" t="s">
        <v>188</v>
      </c>
      <c r="I2063" s="537">
        <v>6.24</v>
      </c>
      <c r="J2063" s="526"/>
      <c r="K2063" s="333">
        <f t="shared" si="101"/>
        <v>400</v>
      </c>
      <c r="L2063" s="534">
        <v>200</v>
      </c>
      <c r="M2063" s="534">
        <v>200</v>
      </c>
      <c r="N2063" s="247" t="e">
        <f>IF(L2063="nio",0,IF(L2063&gt;0,L2063*I2063/P2063,0))*VLOOKUP(B2063,'2-Kosten per locatie'!$A$14:$C$31,3,FALSE)</f>
        <v>#DIV/0!</v>
      </c>
      <c r="O2063" s="247" t="e">
        <f>IF(M2063&gt;0,M2063*I2063/Q2063,0)*VLOOKUP(B2063,'2-Kosten per locatie'!$A$14:$C$31,3,FALSE)</f>
        <v>#DIV/0!</v>
      </c>
      <c r="P2063" s="334">
        <f>IF(L2063="nio",0,IF(L2063&gt;0,VLOOKUP(F2063,'3-Productie normen'!A:O,VLOOKUP(L2063,'3-Productie normen'!$B$38:$C$48,2,FALSE),FALSE)))</f>
        <v>0</v>
      </c>
      <c r="Q2063" s="334">
        <f t="shared" si="99"/>
        <v>0</v>
      </c>
      <c r="R2063" s="335" t="str">
        <f>VLOOKUP(F2063,'3-Productie normen'!A:P,16,FALSE)</f>
        <v>S</v>
      </c>
      <c r="S2063" s="335"/>
      <c r="U2063" s="336">
        <f t="shared" si="100"/>
        <v>2496</v>
      </c>
    </row>
    <row r="2064" spans="1:21" ht="14.1" customHeight="1">
      <c r="A2064" s="75">
        <v>2064</v>
      </c>
      <c r="B2064" s="72" t="s">
        <v>51</v>
      </c>
      <c r="C2064" s="539" t="s">
        <v>877</v>
      </c>
      <c r="D2064" s="415" t="s">
        <v>2662</v>
      </c>
      <c r="E2064" s="72" t="s">
        <v>2663</v>
      </c>
      <c r="F2064" s="300" t="s">
        <v>97</v>
      </c>
      <c r="G2064" s="72" t="s">
        <v>2232</v>
      </c>
      <c r="H2064" s="482" t="s">
        <v>197</v>
      </c>
      <c r="I2064" s="537">
        <v>2.38</v>
      </c>
      <c r="J2064" s="526"/>
      <c r="K2064" s="333">
        <f t="shared" si="101"/>
        <v>200</v>
      </c>
      <c r="L2064" s="534">
        <v>200</v>
      </c>
      <c r="M2064" s="534"/>
      <c r="N2064" s="247" t="e">
        <f>IF(L2064="nio",0,IF(L2064&gt;0,L2064*I2064/P2064,0))*VLOOKUP(B2064,'2-Kosten per locatie'!$A$14:$C$31,3,FALSE)</f>
        <v>#DIV/0!</v>
      </c>
      <c r="O2064" s="247">
        <f>IF(M2064&gt;0,M2064*I2064/Q2064,0)*VLOOKUP(B2064,'2-Kosten per locatie'!$A$14:$C$31,3,FALSE)</f>
        <v>0</v>
      </c>
      <c r="P2064" s="334">
        <f>IF(L2064="nio",0,IF(L2064&gt;0,VLOOKUP(F2064,'3-Productie normen'!A:O,VLOOKUP(L2064,'3-Productie normen'!$B$38:$C$48,2,FALSE),FALSE)))</f>
        <v>0</v>
      </c>
      <c r="Q2064" s="334">
        <f t="shared" si="99"/>
        <v>0</v>
      </c>
      <c r="R2064" s="335" t="str">
        <f>VLOOKUP(F2064,'3-Productie normen'!A:P,16,FALSE)</f>
        <v>V</v>
      </c>
      <c r="S2064" s="335"/>
      <c r="U2064" s="336">
        <f t="shared" si="100"/>
        <v>476</v>
      </c>
    </row>
    <row r="2065" spans="1:21" ht="14.1" customHeight="1">
      <c r="A2065" s="75">
        <v>2065</v>
      </c>
      <c r="B2065" s="72" t="s">
        <v>51</v>
      </c>
      <c r="C2065" s="539" t="s">
        <v>877</v>
      </c>
      <c r="D2065" s="415" t="s">
        <v>2664</v>
      </c>
      <c r="E2065" s="72" t="s">
        <v>681</v>
      </c>
      <c r="F2065" s="300" t="s">
        <v>102</v>
      </c>
      <c r="G2065" s="72" t="s">
        <v>2232</v>
      </c>
      <c r="H2065" s="482" t="s">
        <v>197</v>
      </c>
      <c r="I2065" s="537">
        <v>1.92</v>
      </c>
      <c r="J2065" s="526"/>
      <c r="K2065" s="333">
        <f t="shared" si="101"/>
        <v>40</v>
      </c>
      <c r="L2065" s="534">
        <v>40</v>
      </c>
      <c r="M2065" s="534"/>
      <c r="N2065" s="247" t="e">
        <f>IF(L2065="nio",0,IF(L2065&gt;0,L2065*I2065/P2065,0))*VLOOKUP(B2065,'2-Kosten per locatie'!$A$14:$C$31,3,FALSE)</f>
        <v>#DIV/0!</v>
      </c>
      <c r="O2065" s="247">
        <f>IF(M2065&gt;0,M2065*I2065/Q2065,0)*VLOOKUP(B2065,'2-Kosten per locatie'!$A$14:$C$31,3,FALSE)</f>
        <v>0</v>
      </c>
      <c r="P2065" s="334">
        <f>IF(L2065="nio",0,IF(L2065&gt;0,VLOOKUP(F2065,'3-Productie normen'!A:O,VLOOKUP(L2065,'3-Productie normen'!$B$38:$C$48,2,FALSE),FALSE)))</f>
        <v>0</v>
      </c>
      <c r="Q2065" s="334">
        <f t="shared" si="99"/>
        <v>0</v>
      </c>
      <c r="R2065" s="335" t="str">
        <f>VLOOKUP(F2065,'3-Productie normen'!A:P,16,FALSE)</f>
        <v>V</v>
      </c>
      <c r="S2065" s="335"/>
      <c r="U2065" s="336">
        <f t="shared" si="100"/>
        <v>76.8</v>
      </c>
    </row>
    <row r="2066" spans="1:21" ht="14.1" customHeight="1">
      <c r="A2066" s="75">
        <v>2066</v>
      </c>
      <c r="B2066" s="72" t="s">
        <v>51</v>
      </c>
      <c r="C2066" s="539" t="s">
        <v>877</v>
      </c>
      <c r="D2066" s="415" t="s">
        <v>2665</v>
      </c>
      <c r="E2066" s="72" t="s">
        <v>1962</v>
      </c>
      <c r="F2066" s="300" t="s">
        <v>111</v>
      </c>
      <c r="G2066" s="72" t="s">
        <v>2232</v>
      </c>
      <c r="H2066" s="482" t="s">
        <v>197</v>
      </c>
      <c r="I2066" s="537">
        <v>4.88</v>
      </c>
      <c r="J2066" s="526"/>
      <c r="K2066" s="333">
        <f t="shared" si="101"/>
        <v>0</v>
      </c>
      <c r="L2066" s="534" t="s">
        <v>148</v>
      </c>
      <c r="M2066" s="534"/>
      <c r="N2066" s="247">
        <f>IF(L2066="nio",0,IF(L2066&gt;0,L2066*I2066/P2066,0))*VLOOKUP(B2066,'2-Kosten per locatie'!$A$14:$C$31,3,FALSE)</f>
        <v>0</v>
      </c>
      <c r="O2066" s="247">
        <f>IF(M2066&gt;0,M2066*I2066/Q2066,0)*VLOOKUP(B2066,'2-Kosten per locatie'!$A$14:$C$31,3,FALSE)</f>
        <v>0</v>
      </c>
      <c r="P2066" s="334">
        <f>IF(L2066="nio",0,IF(L2066&gt;0,VLOOKUP(F2066,'3-Productie normen'!A:O,VLOOKUP(L2066,'3-Productie normen'!$B$38:$C$48,2,FALSE),FALSE)))</f>
        <v>0</v>
      </c>
      <c r="Q2066" s="334">
        <f t="shared" si="99"/>
        <v>0</v>
      </c>
      <c r="R2066" s="335" t="str">
        <f>VLOOKUP(F2066,'3-Productie normen'!A:P,16,FALSE)</f>
        <v>nvt</v>
      </c>
      <c r="S2066" s="335"/>
      <c r="U2066" s="336">
        <f t="shared" si="100"/>
        <v>0</v>
      </c>
    </row>
    <row r="2067" spans="1:21" ht="14.1" customHeight="1">
      <c r="A2067" s="75">
        <v>2067</v>
      </c>
      <c r="B2067" s="72" t="s">
        <v>51</v>
      </c>
      <c r="C2067" s="539" t="s">
        <v>877</v>
      </c>
      <c r="D2067" s="415" t="s">
        <v>2666</v>
      </c>
      <c r="E2067" s="72" t="s">
        <v>1991</v>
      </c>
      <c r="F2067" s="300" t="s">
        <v>111</v>
      </c>
      <c r="G2067" s="72" t="s">
        <v>112</v>
      </c>
      <c r="H2067" s="482" t="s">
        <v>197</v>
      </c>
      <c r="I2067" s="537">
        <v>194.22</v>
      </c>
      <c r="J2067" s="526"/>
      <c r="K2067" s="333">
        <f t="shared" si="101"/>
        <v>0</v>
      </c>
      <c r="L2067" s="534" t="s">
        <v>148</v>
      </c>
      <c r="M2067" s="534"/>
      <c r="N2067" s="247">
        <f>IF(L2067="nio",0,IF(L2067&gt;0,L2067*I2067/P2067,0))*VLOOKUP(B2067,'2-Kosten per locatie'!$A$14:$C$31,3,FALSE)</f>
        <v>0</v>
      </c>
      <c r="O2067" s="247">
        <f>IF(M2067&gt;0,M2067*I2067/Q2067,0)*VLOOKUP(B2067,'2-Kosten per locatie'!$A$14:$C$31,3,FALSE)</f>
        <v>0</v>
      </c>
      <c r="P2067" s="334">
        <f>IF(L2067="nio",0,IF(L2067&gt;0,VLOOKUP(F2067,'3-Productie normen'!A:O,VLOOKUP(L2067,'3-Productie normen'!$B$38:$C$48,2,FALSE),FALSE)))</f>
        <v>0</v>
      </c>
      <c r="Q2067" s="334">
        <f t="shared" si="99"/>
        <v>0</v>
      </c>
      <c r="R2067" s="335" t="str">
        <f>VLOOKUP(F2067,'3-Productie normen'!A:P,16,FALSE)</f>
        <v>nvt</v>
      </c>
      <c r="S2067" s="335"/>
      <c r="U2067" s="336">
        <f t="shared" si="100"/>
        <v>0</v>
      </c>
    </row>
    <row r="2068" spans="1:21" ht="14.1" customHeight="1">
      <c r="A2068" s="75">
        <v>2068</v>
      </c>
      <c r="B2068" s="72" t="s">
        <v>51</v>
      </c>
      <c r="C2068" s="539" t="s">
        <v>877</v>
      </c>
      <c r="D2068" s="415" t="s">
        <v>2667</v>
      </c>
      <c r="E2068" s="72" t="s">
        <v>1991</v>
      </c>
      <c r="F2068" s="300" t="s">
        <v>111</v>
      </c>
      <c r="G2068" s="72" t="s">
        <v>112</v>
      </c>
      <c r="H2068" s="482" t="s">
        <v>197</v>
      </c>
      <c r="I2068" s="537"/>
      <c r="J2068" s="526"/>
      <c r="K2068" s="333">
        <f t="shared" si="101"/>
        <v>0</v>
      </c>
      <c r="L2068" s="534" t="s">
        <v>148</v>
      </c>
      <c r="M2068" s="534"/>
      <c r="N2068" s="247">
        <f>IF(L2068="nio",0,IF(L2068&gt;0,L2068*I2068/P2068,0))*VLOOKUP(B2068,'2-Kosten per locatie'!$A$14:$C$31,3,FALSE)</f>
        <v>0</v>
      </c>
      <c r="O2068" s="247">
        <f>IF(M2068&gt;0,M2068*I2068/Q2068,0)*VLOOKUP(B2068,'2-Kosten per locatie'!$A$14:$C$31,3,FALSE)</f>
        <v>0</v>
      </c>
      <c r="P2068" s="334">
        <f>IF(L2068="nio",0,IF(L2068&gt;0,VLOOKUP(F2068,'3-Productie normen'!A:O,VLOOKUP(L2068,'3-Productie normen'!$B$38:$C$48,2,FALSE),FALSE)))</f>
        <v>0</v>
      </c>
      <c r="Q2068" s="334">
        <f t="shared" ref="Q2068:Q2120" si="102">IF(M2068&gt;0,P2068*$Q$8,0)</f>
        <v>0</v>
      </c>
      <c r="R2068" s="335" t="str">
        <f>VLOOKUP(F2068,'3-Productie normen'!A:P,16,FALSE)</f>
        <v>nvt</v>
      </c>
      <c r="S2068" s="335"/>
      <c r="U2068" s="336">
        <f t="shared" ref="U2068:U2120" si="103">K2068*I2068</f>
        <v>0</v>
      </c>
    </row>
    <row r="2069" spans="1:21" ht="14.1" customHeight="1">
      <c r="A2069" s="75">
        <v>2069</v>
      </c>
      <c r="B2069" s="72" t="s">
        <v>51</v>
      </c>
      <c r="C2069" s="539" t="s">
        <v>877</v>
      </c>
      <c r="D2069" s="415" t="s">
        <v>2668</v>
      </c>
      <c r="E2069" s="72" t="s">
        <v>1991</v>
      </c>
      <c r="F2069" s="300" t="s">
        <v>111</v>
      </c>
      <c r="G2069" s="72" t="s">
        <v>112</v>
      </c>
      <c r="H2069" s="482" t="s">
        <v>197</v>
      </c>
      <c r="I2069" s="537"/>
      <c r="J2069" s="526"/>
      <c r="K2069" s="333">
        <f t="shared" si="101"/>
        <v>0</v>
      </c>
      <c r="L2069" s="534" t="s">
        <v>148</v>
      </c>
      <c r="M2069" s="534"/>
      <c r="N2069" s="247">
        <f>IF(L2069="nio",0,IF(L2069&gt;0,L2069*I2069/P2069,0))*VLOOKUP(B2069,'2-Kosten per locatie'!$A$14:$C$31,3,FALSE)</f>
        <v>0</v>
      </c>
      <c r="O2069" s="247">
        <f>IF(M2069&gt;0,M2069*I2069/Q2069,0)*VLOOKUP(B2069,'2-Kosten per locatie'!$A$14:$C$31,3,FALSE)</f>
        <v>0</v>
      </c>
      <c r="P2069" s="334">
        <f>IF(L2069="nio",0,IF(L2069&gt;0,VLOOKUP(F2069,'3-Productie normen'!A:O,VLOOKUP(L2069,'3-Productie normen'!$B$38:$C$48,2,FALSE),FALSE)))</f>
        <v>0</v>
      </c>
      <c r="Q2069" s="334">
        <f t="shared" si="102"/>
        <v>0</v>
      </c>
      <c r="R2069" s="335" t="str">
        <f>VLOOKUP(F2069,'3-Productie normen'!A:P,16,FALSE)</f>
        <v>nvt</v>
      </c>
      <c r="S2069" s="335"/>
      <c r="U2069" s="336">
        <f t="shared" si="103"/>
        <v>0</v>
      </c>
    </row>
    <row r="2070" spans="1:21" ht="14.1" customHeight="1">
      <c r="A2070" s="75">
        <v>2070</v>
      </c>
      <c r="B2070" s="72" t="s">
        <v>51</v>
      </c>
      <c r="C2070" s="539" t="s">
        <v>877</v>
      </c>
      <c r="D2070" s="415" t="s">
        <v>2669</v>
      </c>
      <c r="E2070" s="72" t="s">
        <v>1991</v>
      </c>
      <c r="F2070" s="300" t="s">
        <v>111</v>
      </c>
      <c r="G2070" s="72" t="s">
        <v>112</v>
      </c>
      <c r="H2070" s="482" t="s">
        <v>197</v>
      </c>
      <c r="I2070" s="537"/>
      <c r="J2070" s="526"/>
      <c r="K2070" s="333">
        <f t="shared" si="101"/>
        <v>0</v>
      </c>
      <c r="L2070" s="534" t="s">
        <v>148</v>
      </c>
      <c r="M2070" s="534"/>
      <c r="N2070" s="247">
        <f>IF(L2070="nio",0,IF(L2070&gt;0,L2070*I2070/P2070,0))*VLOOKUP(B2070,'2-Kosten per locatie'!$A$14:$C$31,3,FALSE)</f>
        <v>0</v>
      </c>
      <c r="O2070" s="247">
        <f>IF(M2070&gt;0,M2070*I2070/Q2070,0)*VLOOKUP(B2070,'2-Kosten per locatie'!$A$14:$C$31,3,FALSE)</f>
        <v>0</v>
      </c>
      <c r="P2070" s="334">
        <f>IF(L2070="nio",0,IF(L2070&gt;0,VLOOKUP(F2070,'3-Productie normen'!A:O,VLOOKUP(L2070,'3-Productie normen'!$B$38:$C$48,2,FALSE),FALSE)))</f>
        <v>0</v>
      </c>
      <c r="Q2070" s="334">
        <f t="shared" si="102"/>
        <v>0</v>
      </c>
      <c r="R2070" s="335" t="str">
        <f>VLOOKUP(F2070,'3-Productie normen'!A:P,16,FALSE)</f>
        <v>nvt</v>
      </c>
      <c r="S2070" s="335"/>
      <c r="U2070" s="336">
        <f t="shared" si="103"/>
        <v>0</v>
      </c>
    </row>
    <row r="2071" spans="1:21" ht="14.1" customHeight="1">
      <c r="A2071" s="75">
        <v>2071</v>
      </c>
      <c r="B2071" s="72" t="s">
        <v>51</v>
      </c>
      <c r="C2071" s="539" t="s">
        <v>877</v>
      </c>
      <c r="D2071" s="415" t="s">
        <v>2670</v>
      </c>
      <c r="E2071" s="72" t="s">
        <v>1991</v>
      </c>
      <c r="F2071" s="300" t="s">
        <v>111</v>
      </c>
      <c r="G2071" s="72" t="s">
        <v>112</v>
      </c>
      <c r="H2071" s="482" t="s">
        <v>197</v>
      </c>
      <c r="I2071" s="537"/>
      <c r="J2071" s="526"/>
      <c r="K2071" s="333">
        <f t="shared" si="101"/>
        <v>0</v>
      </c>
      <c r="L2071" s="534" t="s">
        <v>148</v>
      </c>
      <c r="M2071" s="534"/>
      <c r="N2071" s="247">
        <f>IF(L2071="nio",0,IF(L2071&gt;0,L2071*I2071/P2071,0))*VLOOKUP(B2071,'2-Kosten per locatie'!$A$14:$C$31,3,FALSE)</f>
        <v>0</v>
      </c>
      <c r="O2071" s="247">
        <f>IF(M2071&gt;0,M2071*I2071/Q2071,0)*VLOOKUP(B2071,'2-Kosten per locatie'!$A$14:$C$31,3,FALSE)</f>
        <v>0</v>
      </c>
      <c r="P2071" s="334">
        <f>IF(L2071="nio",0,IF(L2071&gt;0,VLOOKUP(F2071,'3-Productie normen'!A:O,VLOOKUP(L2071,'3-Productie normen'!$B$38:$C$48,2,FALSE),FALSE)))</f>
        <v>0</v>
      </c>
      <c r="Q2071" s="334">
        <f t="shared" si="102"/>
        <v>0</v>
      </c>
      <c r="R2071" s="335" t="str">
        <f>VLOOKUP(F2071,'3-Productie normen'!A:P,16,FALSE)</f>
        <v>nvt</v>
      </c>
      <c r="S2071" s="335"/>
      <c r="U2071" s="336">
        <f t="shared" si="103"/>
        <v>0</v>
      </c>
    </row>
    <row r="2072" spans="1:21" ht="14.1" customHeight="1">
      <c r="A2072" s="75">
        <v>2072</v>
      </c>
      <c r="B2072" s="72" t="s">
        <v>51</v>
      </c>
      <c r="C2072" s="539" t="s">
        <v>877</v>
      </c>
      <c r="D2072" s="415" t="s">
        <v>2671</v>
      </c>
      <c r="E2072" s="72" t="s">
        <v>2609</v>
      </c>
      <c r="F2072" s="300" t="s">
        <v>88</v>
      </c>
      <c r="G2072" s="72" t="s">
        <v>2212</v>
      </c>
      <c r="H2072" s="482" t="s">
        <v>139</v>
      </c>
      <c r="I2072" s="537">
        <v>49.3</v>
      </c>
      <c r="J2072" s="526"/>
      <c r="K2072" s="333">
        <f t="shared" si="101"/>
        <v>120</v>
      </c>
      <c r="L2072" s="534">
        <v>120</v>
      </c>
      <c r="M2072" s="534"/>
      <c r="N2072" s="247" t="e">
        <f>IF(L2072="nio",0,IF(L2072&gt;0,L2072*I2072/P2072,0))*VLOOKUP(B2072,'2-Kosten per locatie'!$A$14:$C$31,3,FALSE)</f>
        <v>#DIV/0!</v>
      </c>
      <c r="O2072" s="247">
        <f>IF(M2072&gt;0,M2072*I2072/Q2072,0)*VLOOKUP(B2072,'2-Kosten per locatie'!$A$14:$C$31,3,FALSE)</f>
        <v>0</v>
      </c>
      <c r="P2072" s="334">
        <f>IF(L2072="nio",0,IF(L2072&gt;0,VLOOKUP(F2072,'3-Productie normen'!A:O,VLOOKUP(L2072,'3-Productie normen'!$B$38:$C$48,2,FALSE),FALSE)))</f>
        <v>0</v>
      </c>
      <c r="Q2072" s="334">
        <f t="shared" si="102"/>
        <v>0</v>
      </c>
      <c r="R2072" s="335" t="str">
        <f>VLOOKUP(F2072,'3-Productie normen'!A:P,16,FALSE)</f>
        <v>B</v>
      </c>
      <c r="S2072" s="335"/>
      <c r="U2072" s="336">
        <f t="shared" si="103"/>
        <v>5916</v>
      </c>
    </row>
    <row r="2073" spans="1:21" ht="14.1" customHeight="1">
      <c r="A2073" s="75">
        <v>2073</v>
      </c>
      <c r="B2073" s="72" t="s">
        <v>51</v>
      </c>
      <c r="C2073" s="539" t="s">
        <v>877</v>
      </c>
      <c r="D2073" s="415" t="s">
        <v>2672</v>
      </c>
      <c r="E2073" s="72" t="s">
        <v>633</v>
      </c>
      <c r="F2073" s="300" t="s">
        <v>97</v>
      </c>
      <c r="G2073" s="72" t="s">
        <v>2430</v>
      </c>
      <c r="H2073" s="482" t="s">
        <v>197</v>
      </c>
      <c r="I2073" s="537">
        <v>60.6</v>
      </c>
      <c r="J2073" s="526"/>
      <c r="K2073" s="333">
        <f t="shared" si="101"/>
        <v>200</v>
      </c>
      <c r="L2073" s="534">
        <v>200</v>
      </c>
      <c r="M2073" s="534"/>
      <c r="N2073" s="247" t="e">
        <f>IF(L2073="nio",0,IF(L2073&gt;0,L2073*I2073/P2073,0))*VLOOKUP(B2073,'2-Kosten per locatie'!$A$14:$C$31,3,FALSE)</f>
        <v>#DIV/0!</v>
      </c>
      <c r="O2073" s="247">
        <f>IF(M2073&gt;0,M2073*I2073/Q2073,0)*VLOOKUP(B2073,'2-Kosten per locatie'!$A$14:$C$31,3,FALSE)</f>
        <v>0</v>
      </c>
      <c r="P2073" s="334">
        <f>IF(L2073="nio",0,IF(L2073&gt;0,VLOOKUP(F2073,'3-Productie normen'!A:O,VLOOKUP(L2073,'3-Productie normen'!$B$38:$C$48,2,FALSE),FALSE)))</f>
        <v>0</v>
      </c>
      <c r="Q2073" s="334">
        <f t="shared" si="102"/>
        <v>0</v>
      </c>
      <c r="R2073" s="335" t="str">
        <f>VLOOKUP(F2073,'3-Productie normen'!A:P,16,FALSE)</f>
        <v>V</v>
      </c>
      <c r="S2073" s="335"/>
      <c r="U2073" s="336">
        <f t="shared" si="103"/>
        <v>12120</v>
      </c>
    </row>
    <row r="2074" spans="1:21" ht="14.1" customHeight="1">
      <c r="A2074" s="75">
        <v>2074</v>
      </c>
      <c r="B2074" s="72" t="s">
        <v>51</v>
      </c>
      <c r="C2074" s="539" t="s">
        <v>877</v>
      </c>
      <c r="D2074" s="415" t="s">
        <v>2673</v>
      </c>
      <c r="E2074" s="72" t="s">
        <v>2536</v>
      </c>
      <c r="F2074" s="300" t="s">
        <v>88</v>
      </c>
      <c r="G2074" s="72" t="s">
        <v>2212</v>
      </c>
      <c r="H2074" s="482" t="s">
        <v>139</v>
      </c>
      <c r="I2074" s="537">
        <v>3.57</v>
      </c>
      <c r="J2074" s="526"/>
      <c r="K2074" s="333">
        <f t="shared" si="101"/>
        <v>120</v>
      </c>
      <c r="L2074" s="534">
        <v>120</v>
      </c>
      <c r="M2074" s="534"/>
      <c r="N2074" s="247" t="e">
        <f>IF(L2074="nio",0,IF(L2074&gt;0,L2074*I2074/P2074,0))*VLOOKUP(B2074,'2-Kosten per locatie'!$A$14:$C$31,3,FALSE)</f>
        <v>#DIV/0!</v>
      </c>
      <c r="O2074" s="247">
        <f>IF(M2074&gt;0,M2074*I2074/Q2074,0)*VLOOKUP(B2074,'2-Kosten per locatie'!$A$14:$C$31,3,FALSE)</f>
        <v>0</v>
      </c>
      <c r="P2074" s="334">
        <f>IF(L2074="nio",0,IF(L2074&gt;0,VLOOKUP(F2074,'3-Productie normen'!A:O,VLOOKUP(L2074,'3-Productie normen'!$B$38:$C$48,2,FALSE),FALSE)))</f>
        <v>0</v>
      </c>
      <c r="Q2074" s="334">
        <f t="shared" si="102"/>
        <v>0</v>
      </c>
      <c r="R2074" s="335" t="str">
        <f>VLOOKUP(F2074,'3-Productie normen'!A:P,16,FALSE)</f>
        <v>B</v>
      </c>
      <c r="S2074" s="335"/>
      <c r="U2074" s="336">
        <f t="shared" si="103"/>
        <v>428.4</v>
      </c>
    </row>
    <row r="2075" spans="1:21" ht="14.1" customHeight="1">
      <c r="A2075" s="75">
        <v>2075</v>
      </c>
      <c r="B2075" s="72" t="s">
        <v>51</v>
      </c>
      <c r="C2075" s="539" t="s">
        <v>877</v>
      </c>
      <c r="D2075" s="415" t="s">
        <v>2674</v>
      </c>
      <c r="E2075" s="72" t="s">
        <v>2600</v>
      </c>
      <c r="F2075" s="300" t="s">
        <v>110</v>
      </c>
      <c r="G2075" s="72" t="s">
        <v>1370</v>
      </c>
      <c r="H2075" s="482" t="s">
        <v>238</v>
      </c>
      <c r="I2075" s="537">
        <v>15.32</v>
      </c>
      <c r="J2075" s="526"/>
      <c r="K2075" s="333">
        <f t="shared" si="101"/>
        <v>200</v>
      </c>
      <c r="L2075" s="534">
        <v>200</v>
      </c>
      <c r="M2075" s="534"/>
      <c r="N2075" s="247" t="e">
        <f>IF(L2075="nio",0,IF(L2075&gt;0,L2075*I2075/P2075,0))*VLOOKUP(B2075,'2-Kosten per locatie'!$A$14:$C$31,3,FALSE)</f>
        <v>#DIV/0!</v>
      </c>
      <c r="O2075" s="247">
        <f>IF(M2075&gt;0,M2075*I2075/Q2075,0)*VLOOKUP(B2075,'2-Kosten per locatie'!$A$14:$C$31,3,FALSE)</f>
        <v>0</v>
      </c>
      <c r="P2075" s="334">
        <f>IF(L2075="nio",0,IF(L2075&gt;0,VLOOKUP(F2075,'3-Productie normen'!A:O,VLOOKUP(L2075,'3-Productie normen'!$B$38:$C$48,2,FALSE),FALSE)))</f>
        <v>0</v>
      </c>
      <c r="Q2075" s="334">
        <f t="shared" si="102"/>
        <v>0</v>
      </c>
      <c r="R2075" s="335" t="str">
        <f>VLOOKUP(F2075,'3-Productie normen'!A:P,16,FALSE)</f>
        <v>B</v>
      </c>
      <c r="S2075" s="335"/>
      <c r="U2075" s="336">
        <f t="shared" si="103"/>
        <v>3064</v>
      </c>
    </row>
    <row r="2076" spans="1:21" ht="14.1" customHeight="1">
      <c r="A2076" s="75">
        <v>2076</v>
      </c>
      <c r="B2076" s="72" t="s">
        <v>51</v>
      </c>
      <c r="C2076" s="539" t="s">
        <v>877</v>
      </c>
      <c r="D2076" s="415" t="s">
        <v>2675</v>
      </c>
      <c r="E2076" s="72" t="s">
        <v>2506</v>
      </c>
      <c r="F2076" s="300" t="s">
        <v>97</v>
      </c>
      <c r="G2076" s="72" t="s">
        <v>2430</v>
      </c>
      <c r="H2076" s="482" t="s">
        <v>197</v>
      </c>
      <c r="I2076" s="537">
        <v>12.06</v>
      </c>
      <c r="J2076" s="526"/>
      <c r="K2076" s="333">
        <f t="shared" si="101"/>
        <v>200</v>
      </c>
      <c r="L2076" s="534">
        <v>200</v>
      </c>
      <c r="M2076" s="534"/>
      <c r="N2076" s="247" t="e">
        <f>IF(L2076="nio",0,IF(L2076&gt;0,L2076*I2076/P2076,0))*VLOOKUP(B2076,'2-Kosten per locatie'!$A$14:$C$31,3,FALSE)</f>
        <v>#DIV/0!</v>
      </c>
      <c r="O2076" s="247">
        <f>IF(M2076&gt;0,M2076*I2076/Q2076,0)*VLOOKUP(B2076,'2-Kosten per locatie'!$A$14:$C$31,3,FALSE)</f>
        <v>0</v>
      </c>
      <c r="P2076" s="334">
        <f>IF(L2076="nio",0,IF(L2076&gt;0,VLOOKUP(F2076,'3-Productie normen'!A:O,VLOOKUP(L2076,'3-Productie normen'!$B$38:$C$48,2,FALSE),FALSE)))</f>
        <v>0</v>
      </c>
      <c r="Q2076" s="334">
        <f t="shared" si="102"/>
        <v>0</v>
      </c>
      <c r="R2076" s="335" t="str">
        <f>VLOOKUP(F2076,'3-Productie normen'!A:P,16,FALSE)</f>
        <v>V</v>
      </c>
      <c r="S2076" s="335"/>
      <c r="U2076" s="336">
        <f t="shared" si="103"/>
        <v>2412</v>
      </c>
    </row>
    <row r="2077" spans="1:21" ht="14.1" customHeight="1">
      <c r="A2077" s="75">
        <v>2077</v>
      </c>
      <c r="B2077" s="72" t="s">
        <v>51</v>
      </c>
      <c r="C2077" s="539" t="s">
        <v>877</v>
      </c>
      <c r="D2077" s="415" t="s">
        <v>2676</v>
      </c>
      <c r="E2077" s="72" t="s">
        <v>614</v>
      </c>
      <c r="F2077" s="300" t="s">
        <v>106</v>
      </c>
      <c r="G2077" s="72" t="s">
        <v>2232</v>
      </c>
      <c r="H2077" s="482" t="s">
        <v>188</v>
      </c>
      <c r="I2077" s="537">
        <v>2.66</v>
      </c>
      <c r="J2077" s="526"/>
      <c r="K2077" s="333">
        <f t="shared" si="101"/>
        <v>400</v>
      </c>
      <c r="L2077" s="534">
        <v>200</v>
      </c>
      <c r="M2077" s="534">
        <v>200</v>
      </c>
      <c r="N2077" s="247" t="e">
        <f>IF(L2077="nio",0,IF(L2077&gt;0,L2077*I2077/P2077,0))*VLOOKUP(B2077,'2-Kosten per locatie'!$A$14:$C$31,3,FALSE)</f>
        <v>#DIV/0!</v>
      </c>
      <c r="O2077" s="247" t="e">
        <f>IF(M2077&gt;0,M2077*I2077/Q2077,0)*VLOOKUP(B2077,'2-Kosten per locatie'!$A$14:$C$31,3,FALSE)</f>
        <v>#DIV/0!</v>
      </c>
      <c r="P2077" s="334">
        <f>IF(L2077="nio",0,IF(L2077&gt;0,VLOOKUP(F2077,'3-Productie normen'!A:O,VLOOKUP(L2077,'3-Productie normen'!$B$38:$C$48,2,FALSE),FALSE)))</f>
        <v>0</v>
      </c>
      <c r="Q2077" s="334">
        <f t="shared" si="102"/>
        <v>0</v>
      </c>
      <c r="R2077" s="335" t="str">
        <f>VLOOKUP(F2077,'3-Productie normen'!A:P,16,FALSE)</f>
        <v>S</v>
      </c>
      <c r="S2077" s="335"/>
      <c r="U2077" s="336">
        <f t="shared" si="103"/>
        <v>1064</v>
      </c>
    </row>
    <row r="2078" spans="1:21" ht="14.1" customHeight="1">
      <c r="A2078" s="75">
        <v>2078</v>
      </c>
      <c r="B2078" s="72" t="s">
        <v>51</v>
      </c>
      <c r="C2078" s="539" t="s">
        <v>877</v>
      </c>
      <c r="D2078" s="415" t="s">
        <v>2677</v>
      </c>
      <c r="E2078" s="72" t="s">
        <v>857</v>
      </c>
      <c r="F2078" s="300" t="s">
        <v>106</v>
      </c>
      <c r="G2078" s="72" t="s">
        <v>2232</v>
      </c>
      <c r="H2078" s="482" t="s">
        <v>188</v>
      </c>
      <c r="I2078" s="537">
        <v>2.21</v>
      </c>
      <c r="J2078" s="526"/>
      <c r="K2078" s="333">
        <f t="shared" si="101"/>
        <v>400</v>
      </c>
      <c r="L2078" s="534">
        <v>200</v>
      </c>
      <c r="M2078" s="534">
        <v>200</v>
      </c>
      <c r="N2078" s="247" t="e">
        <f>IF(L2078="nio",0,IF(L2078&gt;0,L2078*I2078/P2078,0))*VLOOKUP(B2078,'2-Kosten per locatie'!$A$14:$C$31,3,FALSE)</f>
        <v>#DIV/0!</v>
      </c>
      <c r="O2078" s="247" t="e">
        <f>IF(M2078&gt;0,M2078*I2078/Q2078,0)*VLOOKUP(B2078,'2-Kosten per locatie'!$A$14:$C$31,3,FALSE)</f>
        <v>#DIV/0!</v>
      </c>
      <c r="P2078" s="334">
        <f>IF(L2078="nio",0,IF(L2078&gt;0,VLOOKUP(F2078,'3-Productie normen'!A:O,VLOOKUP(L2078,'3-Productie normen'!$B$38:$C$48,2,FALSE),FALSE)))</f>
        <v>0</v>
      </c>
      <c r="Q2078" s="334">
        <f t="shared" si="102"/>
        <v>0</v>
      </c>
      <c r="R2078" s="335" t="str">
        <f>VLOOKUP(F2078,'3-Productie normen'!A:P,16,FALSE)</f>
        <v>S</v>
      </c>
      <c r="S2078" s="335"/>
      <c r="U2078" s="336">
        <f t="shared" si="103"/>
        <v>884</v>
      </c>
    </row>
    <row r="2079" spans="1:21" ht="14.1" customHeight="1">
      <c r="A2079" s="75">
        <v>2079</v>
      </c>
      <c r="B2079" s="72" t="s">
        <v>51</v>
      </c>
      <c r="C2079" s="539" t="s">
        <v>877</v>
      </c>
      <c r="D2079" s="415" t="s">
        <v>2678</v>
      </c>
      <c r="E2079" s="72" t="s">
        <v>1967</v>
      </c>
      <c r="F2079" s="300" t="s">
        <v>106</v>
      </c>
      <c r="G2079" s="72" t="s">
        <v>2232</v>
      </c>
      <c r="H2079" s="482" t="s">
        <v>188</v>
      </c>
      <c r="I2079" s="537">
        <v>2.21</v>
      </c>
      <c r="J2079" s="526"/>
      <c r="K2079" s="333">
        <f t="shared" si="101"/>
        <v>400</v>
      </c>
      <c r="L2079" s="534">
        <v>200</v>
      </c>
      <c r="M2079" s="534">
        <v>200</v>
      </c>
      <c r="N2079" s="247" t="e">
        <f>IF(L2079="nio",0,IF(L2079&gt;0,L2079*I2079/P2079,0))*VLOOKUP(B2079,'2-Kosten per locatie'!$A$14:$C$31,3,FALSE)</f>
        <v>#DIV/0!</v>
      </c>
      <c r="O2079" s="247" t="e">
        <f>IF(M2079&gt;0,M2079*I2079/Q2079,0)*VLOOKUP(B2079,'2-Kosten per locatie'!$A$14:$C$31,3,FALSE)</f>
        <v>#DIV/0!</v>
      </c>
      <c r="P2079" s="334">
        <f>IF(L2079="nio",0,IF(L2079&gt;0,VLOOKUP(F2079,'3-Productie normen'!A:O,VLOOKUP(L2079,'3-Productie normen'!$B$38:$C$48,2,FALSE),FALSE)))</f>
        <v>0</v>
      </c>
      <c r="Q2079" s="334">
        <f t="shared" si="102"/>
        <v>0</v>
      </c>
      <c r="R2079" s="335" t="str">
        <f>VLOOKUP(F2079,'3-Productie normen'!A:P,16,FALSE)</f>
        <v>S</v>
      </c>
      <c r="S2079" s="335"/>
      <c r="U2079" s="336">
        <f t="shared" si="103"/>
        <v>884</v>
      </c>
    </row>
    <row r="2080" spans="1:21" ht="14.1" customHeight="1">
      <c r="A2080" s="75">
        <v>2080</v>
      </c>
      <c r="B2080" s="72" t="s">
        <v>51</v>
      </c>
      <c r="C2080" s="539" t="s">
        <v>877</v>
      </c>
      <c r="D2080" s="415" t="s">
        <v>2679</v>
      </c>
      <c r="E2080" s="72" t="s">
        <v>2609</v>
      </c>
      <c r="F2080" s="300" t="s">
        <v>88</v>
      </c>
      <c r="G2080" s="72" t="s">
        <v>2212</v>
      </c>
      <c r="H2080" s="482" t="s">
        <v>139</v>
      </c>
      <c r="I2080" s="537">
        <v>49.3</v>
      </c>
      <c r="J2080" s="526"/>
      <c r="K2080" s="333">
        <f t="shared" si="101"/>
        <v>120</v>
      </c>
      <c r="L2080" s="534">
        <v>120</v>
      </c>
      <c r="M2080" s="534"/>
      <c r="N2080" s="247" t="e">
        <f>IF(L2080="nio",0,IF(L2080&gt;0,L2080*I2080/P2080,0))*VLOOKUP(B2080,'2-Kosten per locatie'!$A$14:$C$31,3,FALSE)</f>
        <v>#DIV/0!</v>
      </c>
      <c r="O2080" s="247">
        <f>IF(M2080&gt;0,M2080*I2080/Q2080,0)*VLOOKUP(B2080,'2-Kosten per locatie'!$A$14:$C$31,3,FALSE)</f>
        <v>0</v>
      </c>
      <c r="P2080" s="334">
        <f>IF(L2080="nio",0,IF(L2080&gt;0,VLOOKUP(F2080,'3-Productie normen'!A:O,VLOOKUP(L2080,'3-Productie normen'!$B$38:$C$48,2,FALSE),FALSE)))</f>
        <v>0</v>
      </c>
      <c r="Q2080" s="334">
        <f t="shared" si="102"/>
        <v>0</v>
      </c>
      <c r="R2080" s="335" t="str">
        <f>VLOOKUP(F2080,'3-Productie normen'!A:P,16,FALSE)</f>
        <v>B</v>
      </c>
      <c r="S2080" s="335"/>
      <c r="U2080" s="336">
        <f t="shared" si="103"/>
        <v>5916</v>
      </c>
    </row>
    <row r="2081" spans="1:21" ht="14.1" customHeight="1">
      <c r="A2081" s="75">
        <v>2081</v>
      </c>
      <c r="B2081" s="72" t="s">
        <v>51</v>
      </c>
      <c r="C2081" s="539" t="s">
        <v>877</v>
      </c>
      <c r="D2081" s="415" t="s">
        <v>2680</v>
      </c>
      <c r="E2081" s="72" t="s">
        <v>2681</v>
      </c>
      <c r="F2081" s="300" t="s">
        <v>110</v>
      </c>
      <c r="G2081" s="72" t="s">
        <v>1370</v>
      </c>
      <c r="H2081" s="482" t="s">
        <v>238</v>
      </c>
      <c r="I2081" s="537">
        <v>14.64</v>
      </c>
      <c r="J2081" s="526"/>
      <c r="K2081" s="333">
        <f t="shared" si="101"/>
        <v>200</v>
      </c>
      <c r="L2081" s="534">
        <v>200</v>
      </c>
      <c r="M2081" s="534"/>
      <c r="N2081" s="247" t="e">
        <f>IF(L2081="nio",0,IF(L2081&gt;0,L2081*I2081/P2081,0))*VLOOKUP(B2081,'2-Kosten per locatie'!$A$14:$C$31,3,FALSE)</f>
        <v>#DIV/0!</v>
      </c>
      <c r="O2081" s="247">
        <f>IF(M2081&gt;0,M2081*I2081/Q2081,0)*VLOOKUP(B2081,'2-Kosten per locatie'!$A$14:$C$31,3,FALSE)</f>
        <v>0</v>
      </c>
      <c r="P2081" s="334">
        <f>IF(L2081="nio",0,IF(L2081&gt;0,VLOOKUP(F2081,'3-Productie normen'!A:O,VLOOKUP(L2081,'3-Productie normen'!$B$38:$C$48,2,FALSE),FALSE)))</f>
        <v>0</v>
      </c>
      <c r="Q2081" s="334">
        <f t="shared" si="102"/>
        <v>0</v>
      </c>
      <c r="R2081" s="335" t="str">
        <f>VLOOKUP(F2081,'3-Productie normen'!A:P,16,FALSE)</f>
        <v>B</v>
      </c>
      <c r="S2081" s="335"/>
      <c r="U2081" s="336">
        <f t="shared" si="103"/>
        <v>2928</v>
      </c>
    </row>
    <row r="2082" spans="1:21" ht="14.1" customHeight="1">
      <c r="A2082" s="75">
        <v>2082</v>
      </c>
      <c r="B2082" s="72" t="s">
        <v>51</v>
      </c>
      <c r="C2082" s="539" t="s">
        <v>877</v>
      </c>
      <c r="D2082" s="415" t="s">
        <v>2682</v>
      </c>
      <c r="E2082" s="72" t="s">
        <v>2609</v>
      </c>
      <c r="F2082" s="300" t="s">
        <v>88</v>
      </c>
      <c r="G2082" s="72" t="s">
        <v>2212</v>
      </c>
      <c r="H2082" s="482" t="s">
        <v>139</v>
      </c>
      <c r="I2082" s="537">
        <v>42.7</v>
      </c>
      <c r="J2082" s="526"/>
      <c r="K2082" s="333">
        <f t="shared" si="101"/>
        <v>120</v>
      </c>
      <c r="L2082" s="534">
        <v>120</v>
      </c>
      <c r="M2082" s="534"/>
      <c r="N2082" s="247" t="e">
        <f>IF(L2082="nio",0,IF(L2082&gt;0,L2082*I2082/P2082,0))*VLOOKUP(B2082,'2-Kosten per locatie'!$A$14:$C$31,3,FALSE)</f>
        <v>#DIV/0!</v>
      </c>
      <c r="O2082" s="247">
        <f>IF(M2082&gt;0,M2082*I2082/Q2082,0)*VLOOKUP(B2082,'2-Kosten per locatie'!$A$14:$C$31,3,FALSE)</f>
        <v>0</v>
      </c>
      <c r="P2082" s="334">
        <f>IF(L2082="nio",0,IF(L2082&gt;0,VLOOKUP(F2082,'3-Productie normen'!A:O,VLOOKUP(L2082,'3-Productie normen'!$B$38:$C$48,2,FALSE),FALSE)))</f>
        <v>0</v>
      </c>
      <c r="Q2082" s="334">
        <f t="shared" si="102"/>
        <v>0</v>
      </c>
      <c r="R2082" s="335" t="str">
        <f>VLOOKUP(F2082,'3-Productie normen'!A:P,16,FALSE)</f>
        <v>B</v>
      </c>
      <c r="S2082" s="335"/>
      <c r="U2082" s="336">
        <f t="shared" si="103"/>
        <v>5124</v>
      </c>
    </row>
    <row r="2083" spans="1:21" ht="14.1" customHeight="1">
      <c r="A2083" s="75">
        <v>2083</v>
      </c>
      <c r="B2083" s="72" t="s">
        <v>51</v>
      </c>
      <c r="C2083" s="539" t="s">
        <v>877</v>
      </c>
      <c r="D2083" s="415" t="s">
        <v>2683</v>
      </c>
      <c r="E2083" s="72" t="s">
        <v>2681</v>
      </c>
      <c r="F2083" s="300" t="s">
        <v>110</v>
      </c>
      <c r="G2083" s="72" t="s">
        <v>1370</v>
      </c>
      <c r="H2083" s="482" t="s">
        <v>238</v>
      </c>
      <c r="I2083" s="537">
        <v>14.22</v>
      </c>
      <c r="J2083" s="526"/>
      <c r="K2083" s="333">
        <f t="shared" si="101"/>
        <v>200</v>
      </c>
      <c r="L2083" s="534">
        <v>200</v>
      </c>
      <c r="M2083" s="534"/>
      <c r="N2083" s="247" t="e">
        <f>IF(L2083="nio",0,IF(L2083&gt;0,L2083*I2083/P2083,0))*VLOOKUP(B2083,'2-Kosten per locatie'!$A$14:$C$31,3,FALSE)</f>
        <v>#DIV/0!</v>
      </c>
      <c r="O2083" s="247">
        <f>IF(M2083&gt;0,M2083*I2083/Q2083,0)*VLOOKUP(B2083,'2-Kosten per locatie'!$A$14:$C$31,3,FALSE)</f>
        <v>0</v>
      </c>
      <c r="P2083" s="334">
        <f>IF(L2083="nio",0,IF(L2083&gt;0,VLOOKUP(F2083,'3-Productie normen'!A:O,VLOOKUP(L2083,'3-Productie normen'!$B$38:$C$48,2,FALSE),FALSE)))</f>
        <v>0</v>
      </c>
      <c r="Q2083" s="334">
        <f t="shared" si="102"/>
        <v>0</v>
      </c>
      <c r="R2083" s="335" t="str">
        <f>VLOOKUP(F2083,'3-Productie normen'!A:P,16,FALSE)</f>
        <v>B</v>
      </c>
      <c r="S2083" s="335"/>
      <c r="U2083" s="336">
        <f t="shared" si="103"/>
        <v>2844</v>
      </c>
    </row>
    <row r="2084" spans="1:21" ht="14.1" customHeight="1">
      <c r="A2084" s="75">
        <v>2084</v>
      </c>
      <c r="B2084" s="72" t="s">
        <v>51</v>
      </c>
      <c r="C2084" s="539" t="s">
        <v>877</v>
      </c>
      <c r="D2084" s="415" t="s">
        <v>2684</v>
      </c>
      <c r="E2084" s="72" t="s">
        <v>633</v>
      </c>
      <c r="F2084" s="300" t="s">
        <v>97</v>
      </c>
      <c r="G2084" s="72" t="s">
        <v>2430</v>
      </c>
      <c r="H2084" s="482" t="s">
        <v>197</v>
      </c>
      <c r="I2084" s="537">
        <v>17.87</v>
      </c>
      <c r="J2084" s="526"/>
      <c r="K2084" s="333">
        <f t="shared" si="101"/>
        <v>200</v>
      </c>
      <c r="L2084" s="534">
        <v>200</v>
      </c>
      <c r="M2084" s="534"/>
      <c r="N2084" s="247" t="e">
        <f>IF(L2084="nio",0,IF(L2084&gt;0,L2084*I2084/P2084,0))*VLOOKUP(B2084,'2-Kosten per locatie'!$A$14:$C$31,3,FALSE)</f>
        <v>#DIV/0!</v>
      </c>
      <c r="O2084" s="247">
        <f>IF(M2084&gt;0,M2084*I2084/Q2084,0)*VLOOKUP(B2084,'2-Kosten per locatie'!$A$14:$C$31,3,FALSE)</f>
        <v>0</v>
      </c>
      <c r="P2084" s="334">
        <f>IF(L2084="nio",0,IF(L2084&gt;0,VLOOKUP(F2084,'3-Productie normen'!A:O,VLOOKUP(L2084,'3-Productie normen'!$B$38:$C$48,2,FALSE),FALSE)))</f>
        <v>0</v>
      </c>
      <c r="Q2084" s="334">
        <f t="shared" si="102"/>
        <v>0</v>
      </c>
      <c r="R2084" s="335" t="str">
        <f>VLOOKUP(F2084,'3-Productie normen'!A:P,16,FALSE)</f>
        <v>V</v>
      </c>
      <c r="S2084" s="335"/>
      <c r="U2084" s="336">
        <f t="shared" si="103"/>
        <v>3574</v>
      </c>
    </row>
    <row r="2085" spans="1:21" ht="14.1" customHeight="1">
      <c r="A2085" s="75">
        <v>2085</v>
      </c>
      <c r="B2085" s="72" t="s">
        <v>51</v>
      </c>
      <c r="C2085" s="539" t="s">
        <v>877</v>
      </c>
      <c r="D2085" s="415" t="s">
        <v>2685</v>
      </c>
      <c r="E2085" s="72" t="s">
        <v>2609</v>
      </c>
      <c r="F2085" s="300" t="s">
        <v>88</v>
      </c>
      <c r="G2085" s="72" t="s">
        <v>2212</v>
      </c>
      <c r="H2085" s="482" t="s">
        <v>139</v>
      </c>
      <c r="I2085" s="537">
        <v>29.76</v>
      </c>
      <c r="J2085" s="526"/>
      <c r="K2085" s="333">
        <f t="shared" si="101"/>
        <v>120</v>
      </c>
      <c r="L2085" s="534">
        <v>120</v>
      </c>
      <c r="M2085" s="534"/>
      <c r="N2085" s="247" t="e">
        <f>IF(L2085="nio",0,IF(L2085&gt;0,L2085*I2085/P2085,0))*VLOOKUP(B2085,'2-Kosten per locatie'!$A$14:$C$31,3,FALSE)</f>
        <v>#DIV/0!</v>
      </c>
      <c r="O2085" s="247">
        <f>IF(M2085&gt;0,M2085*I2085/Q2085,0)*VLOOKUP(B2085,'2-Kosten per locatie'!$A$14:$C$31,3,FALSE)</f>
        <v>0</v>
      </c>
      <c r="P2085" s="334">
        <f>IF(L2085="nio",0,IF(L2085&gt;0,VLOOKUP(F2085,'3-Productie normen'!A:O,VLOOKUP(L2085,'3-Productie normen'!$B$38:$C$48,2,FALSE),FALSE)))</f>
        <v>0</v>
      </c>
      <c r="Q2085" s="334">
        <f t="shared" si="102"/>
        <v>0</v>
      </c>
      <c r="R2085" s="335" t="str">
        <f>VLOOKUP(F2085,'3-Productie normen'!A:P,16,FALSE)</f>
        <v>B</v>
      </c>
      <c r="S2085" s="335"/>
      <c r="U2085" s="336">
        <f t="shared" si="103"/>
        <v>3571.2000000000003</v>
      </c>
    </row>
    <row r="2086" spans="1:21" ht="14.1" customHeight="1">
      <c r="A2086" s="75">
        <v>2086</v>
      </c>
      <c r="B2086" s="72" t="s">
        <v>51</v>
      </c>
      <c r="C2086" s="539" t="s">
        <v>877</v>
      </c>
      <c r="D2086" s="415" t="s">
        <v>2686</v>
      </c>
      <c r="E2086" s="72" t="s">
        <v>2536</v>
      </c>
      <c r="F2086" s="300" t="s">
        <v>88</v>
      </c>
      <c r="G2086" s="72" t="s">
        <v>2212</v>
      </c>
      <c r="H2086" s="482" t="s">
        <v>139</v>
      </c>
      <c r="I2086" s="537">
        <v>6</v>
      </c>
      <c r="J2086" s="526"/>
      <c r="K2086" s="333">
        <f t="shared" si="101"/>
        <v>120</v>
      </c>
      <c r="L2086" s="534">
        <v>120</v>
      </c>
      <c r="M2086" s="534"/>
      <c r="N2086" s="247" t="e">
        <f>IF(L2086="nio",0,IF(L2086&gt;0,L2086*I2086/P2086,0))*VLOOKUP(B2086,'2-Kosten per locatie'!$A$14:$C$31,3,FALSE)</f>
        <v>#DIV/0!</v>
      </c>
      <c r="O2086" s="247">
        <f>IF(M2086&gt;0,M2086*I2086/Q2086,0)*VLOOKUP(B2086,'2-Kosten per locatie'!$A$14:$C$31,3,FALSE)</f>
        <v>0</v>
      </c>
      <c r="P2086" s="334">
        <f>IF(L2086="nio",0,IF(L2086&gt;0,VLOOKUP(F2086,'3-Productie normen'!A:O,VLOOKUP(L2086,'3-Productie normen'!$B$38:$C$48,2,FALSE),FALSE)))</f>
        <v>0</v>
      </c>
      <c r="Q2086" s="334">
        <f t="shared" si="102"/>
        <v>0</v>
      </c>
      <c r="R2086" s="335" t="str">
        <f>VLOOKUP(F2086,'3-Productie normen'!A:P,16,FALSE)</f>
        <v>B</v>
      </c>
      <c r="S2086" s="335"/>
      <c r="U2086" s="336">
        <f t="shared" si="103"/>
        <v>720</v>
      </c>
    </row>
    <row r="2087" spans="1:21" ht="14.1" customHeight="1">
      <c r="A2087" s="75">
        <v>2087</v>
      </c>
      <c r="B2087" s="72" t="s">
        <v>51</v>
      </c>
      <c r="C2087" s="539" t="s">
        <v>877</v>
      </c>
      <c r="D2087" s="415" t="s">
        <v>2687</v>
      </c>
      <c r="E2087" s="72" t="s">
        <v>2536</v>
      </c>
      <c r="F2087" s="300" t="s">
        <v>88</v>
      </c>
      <c r="G2087" s="72" t="s">
        <v>2212</v>
      </c>
      <c r="H2087" s="482" t="s">
        <v>139</v>
      </c>
      <c r="I2087" s="537">
        <v>4.83</v>
      </c>
      <c r="J2087" s="526"/>
      <c r="K2087" s="333">
        <f t="shared" si="101"/>
        <v>120</v>
      </c>
      <c r="L2087" s="534">
        <v>120</v>
      </c>
      <c r="M2087" s="534"/>
      <c r="N2087" s="247" t="e">
        <f>IF(L2087="nio",0,IF(L2087&gt;0,L2087*I2087/P2087,0))*VLOOKUP(B2087,'2-Kosten per locatie'!$A$14:$C$31,3,FALSE)</f>
        <v>#DIV/0!</v>
      </c>
      <c r="O2087" s="247">
        <f>IF(M2087&gt;0,M2087*I2087/Q2087,0)*VLOOKUP(B2087,'2-Kosten per locatie'!$A$14:$C$31,3,FALSE)</f>
        <v>0</v>
      </c>
      <c r="P2087" s="334">
        <f>IF(L2087="nio",0,IF(L2087&gt;0,VLOOKUP(F2087,'3-Productie normen'!A:O,VLOOKUP(L2087,'3-Productie normen'!$B$38:$C$48,2,FALSE),FALSE)))</f>
        <v>0</v>
      </c>
      <c r="Q2087" s="334">
        <f t="shared" si="102"/>
        <v>0</v>
      </c>
      <c r="R2087" s="335" t="str">
        <f>VLOOKUP(F2087,'3-Productie normen'!A:P,16,FALSE)</f>
        <v>B</v>
      </c>
      <c r="S2087" s="335"/>
      <c r="U2087" s="336">
        <f t="shared" si="103"/>
        <v>579.6</v>
      </c>
    </row>
    <row r="2088" spans="1:21" ht="14.1" customHeight="1">
      <c r="A2088" s="75">
        <v>2088</v>
      </c>
      <c r="B2088" s="72" t="s">
        <v>51</v>
      </c>
      <c r="C2088" s="539" t="s">
        <v>877</v>
      </c>
      <c r="D2088" s="415" t="s">
        <v>2688</v>
      </c>
      <c r="E2088" s="72" t="s">
        <v>2681</v>
      </c>
      <c r="F2088" s="300" t="s">
        <v>110</v>
      </c>
      <c r="G2088" s="72" t="s">
        <v>1370</v>
      </c>
      <c r="H2088" s="482" t="s">
        <v>238</v>
      </c>
      <c r="I2088" s="537">
        <v>14.52</v>
      </c>
      <c r="J2088" s="526"/>
      <c r="K2088" s="333">
        <f t="shared" si="101"/>
        <v>200</v>
      </c>
      <c r="L2088" s="534">
        <v>200</v>
      </c>
      <c r="M2088" s="534"/>
      <c r="N2088" s="247" t="e">
        <f>IF(L2088="nio",0,IF(L2088&gt;0,L2088*I2088/P2088,0))*VLOOKUP(B2088,'2-Kosten per locatie'!$A$14:$C$31,3,FALSE)</f>
        <v>#DIV/0!</v>
      </c>
      <c r="O2088" s="247">
        <f>IF(M2088&gt;0,M2088*I2088/Q2088,0)*VLOOKUP(B2088,'2-Kosten per locatie'!$A$14:$C$31,3,FALSE)</f>
        <v>0</v>
      </c>
      <c r="P2088" s="334">
        <f>IF(L2088="nio",0,IF(L2088&gt;0,VLOOKUP(F2088,'3-Productie normen'!A:O,VLOOKUP(L2088,'3-Productie normen'!$B$38:$C$48,2,FALSE),FALSE)))</f>
        <v>0</v>
      </c>
      <c r="Q2088" s="334">
        <f t="shared" si="102"/>
        <v>0</v>
      </c>
      <c r="R2088" s="335" t="str">
        <f>VLOOKUP(F2088,'3-Productie normen'!A:P,16,FALSE)</f>
        <v>B</v>
      </c>
      <c r="S2088" s="335"/>
      <c r="U2088" s="336">
        <f t="shared" si="103"/>
        <v>2904</v>
      </c>
    </row>
    <row r="2089" spans="1:21" ht="14.1" customHeight="1">
      <c r="A2089" s="75">
        <v>2089</v>
      </c>
      <c r="B2089" s="72" t="s">
        <v>51</v>
      </c>
      <c r="C2089" s="539" t="s">
        <v>877</v>
      </c>
      <c r="D2089" s="415" t="s">
        <v>2689</v>
      </c>
      <c r="E2089" s="72" t="s">
        <v>633</v>
      </c>
      <c r="F2089" s="300" t="s">
        <v>97</v>
      </c>
      <c r="G2089" s="72" t="s">
        <v>2430</v>
      </c>
      <c r="H2089" s="482" t="s">
        <v>197</v>
      </c>
      <c r="I2089" s="537">
        <v>45.84</v>
      </c>
      <c r="J2089" s="526"/>
      <c r="K2089" s="333">
        <f t="shared" si="101"/>
        <v>200</v>
      </c>
      <c r="L2089" s="534">
        <v>200</v>
      </c>
      <c r="M2089" s="534"/>
      <c r="N2089" s="247" t="e">
        <f>IF(L2089="nio",0,IF(L2089&gt;0,L2089*I2089/P2089,0))*VLOOKUP(B2089,'2-Kosten per locatie'!$A$14:$C$31,3,FALSE)</f>
        <v>#DIV/0!</v>
      </c>
      <c r="O2089" s="247">
        <f>IF(M2089&gt;0,M2089*I2089/Q2089,0)*VLOOKUP(B2089,'2-Kosten per locatie'!$A$14:$C$31,3,FALSE)</f>
        <v>0</v>
      </c>
      <c r="P2089" s="334">
        <f>IF(L2089="nio",0,IF(L2089&gt;0,VLOOKUP(F2089,'3-Productie normen'!A:O,VLOOKUP(L2089,'3-Productie normen'!$B$38:$C$48,2,FALSE),FALSE)))</f>
        <v>0</v>
      </c>
      <c r="Q2089" s="334">
        <f t="shared" si="102"/>
        <v>0</v>
      </c>
      <c r="R2089" s="335" t="str">
        <f>VLOOKUP(F2089,'3-Productie normen'!A:P,16,FALSE)</f>
        <v>V</v>
      </c>
      <c r="S2089" s="335"/>
      <c r="U2089" s="336">
        <f t="shared" si="103"/>
        <v>9168</v>
      </c>
    </row>
    <row r="2090" spans="1:21" ht="14.1" customHeight="1">
      <c r="A2090" s="75">
        <v>2090</v>
      </c>
      <c r="B2090" s="72" t="s">
        <v>51</v>
      </c>
      <c r="C2090" s="539" t="s">
        <v>877</v>
      </c>
      <c r="D2090" s="415" t="s">
        <v>2690</v>
      </c>
      <c r="E2090" s="72" t="s">
        <v>1237</v>
      </c>
      <c r="F2090" s="300" t="s">
        <v>108</v>
      </c>
      <c r="G2090" s="72" t="s">
        <v>1370</v>
      </c>
      <c r="H2090" s="482" t="s">
        <v>238</v>
      </c>
      <c r="I2090" s="537">
        <v>3.72</v>
      </c>
      <c r="J2090" s="526"/>
      <c r="K2090" s="333">
        <f t="shared" si="101"/>
        <v>200</v>
      </c>
      <c r="L2090" s="534">
        <v>200</v>
      </c>
      <c r="M2090" s="534"/>
      <c r="N2090" s="247" t="e">
        <f>IF(L2090="nio",0,IF(L2090&gt;0,L2090*I2090/P2090,0))*VLOOKUP(B2090,'2-Kosten per locatie'!$A$14:$C$31,3,FALSE)</f>
        <v>#DIV/0!</v>
      </c>
      <c r="O2090" s="247">
        <f>IF(M2090&gt;0,M2090*I2090/Q2090,0)*VLOOKUP(B2090,'2-Kosten per locatie'!$A$14:$C$31,3,FALSE)</f>
        <v>0</v>
      </c>
      <c r="P2090" s="334">
        <f>IF(L2090="nio",0,IF(L2090&gt;0,VLOOKUP(F2090,'3-Productie normen'!A:O,VLOOKUP(L2090,'3-Productie normen'!$B$38:$C$48,2,FALSE),FALSE)))</f>
        <v>0</v>
      </c>
      <c r="Q2090" s="334">
        <f t="shared" si="102"/>
        <v>0</v>
      </c>
      <c r="R2090" s="335" t="str">
        <f>VLOOKUP(F2090,'3-Productie normen'!A:P,16,FALSE)</f>
        <v>V</v>
      </c>
      <c r="S2090" s="335"/>
      <c r="U2090" s="336">
        <f t="shared" si="103"/>
        <v>744</v>
      </c>
    </row>
    <row r="2091" spans="1:21" ht="14.1" customHeight="1">
      <c r="A2091" s="75">
        <v>2091</v>
      </c>
      <c r="B2091" s="72" t="s">
        <v>51</v>
      </c>
      <c r="C2091" s="539" t="s">
        <v>877</v>
      </c>
      <c r="D2091" s="415" t="s">
        <v>2691</v>
      </c>
      <c r="E2091" s="72" t="s">
        <v>2609</v>
      </c>
      <c r="F2091" s="300" t="s">
        <v>88</v>
      </c>
      <c r="G2091" s="72" t="s">
        <v>2212</v>
      </c>
      <c r="H2091" s="482" t="s">
        <v>139</v>
      </c>
      <c r="I2091" s="537">
        <v>40</v>
      </c>
      <c r="J2091" s="526"/>
      <c r="K2091" s="333">
        <f t="shared" si="101"/>
        <v>120</v>
      </c>
      <c r="L2091" s="534">
        <v>120</v>
      </c>
      <c r="M2091" s="534"/>
      <c r="N2091" s="247" t="e">
        <f>IF(L2091="nio",0,IF(L2091&gt;0,L2091*I2091/P2091,0))*VLOOKUP(B2091,'2-Kosten per locatie'!$A$14:$C$31,3,FALSE)</f>
        <v>#DIV/0!</v>
      </c>
      <c r="O2091" s="247">
        <f>IF(M2091&gt;0,M2091*I2091/Q2091,0)*VLOOKUP(B2091,'2-Kosten per locatie'!$A$14:$C$31,3,FALSE)</f>
        <v>0</v>
      </c>
      <c r="P2091" s="334">
        <f>IF(L2091="nio",0,IF(L2091&gt;0,VLOOKUP(F2091,'3-Productie normen'!A:O,VLOOKUP(L2091,'3-Productie normen'!$B$38:$C$48,2,FALSE),FALSE)))</f>
        <v>0</v>
      </c>
      <c r="Q2091" s="334">
        <f t="shared" si="102"/>
        <v>0</v>
      </c>
      <c r="R2091" s="335" t="str">
        <f>VLOOKUP(F2091,'3-Productie normen'!A:P,16,FALSE)</f>
        <v>B</v>
      </c>
      <c r="S2091" s="335"/>
      <c r="U2091" s="336">
        <f t="shared" si="103"/>
        <v>4800</v>
      </c>
    </row>
    <row r="2092" spans="1:21" ht="14.1" customHeight="1">
      <c r="A2092" s="75">
        <v>2092</v>
      </c>
      <c r="B2092" s="72" t="s">
        <v>51</v>
      </c>
      <c r="C2092" s="539" t="s">
        <v>877</v>
      </c>
      <c r="D2092" s="415" t="s">
        <v>2692</v>
      </c>
      <c r="E2092" s="72" t="s">
        <v>2681</v>
      </c>
      <c r="F2092" s="300" t="s">
        <v>110</v>
      </c>
      <c r="G2092" s="72" t="s">
        <v>1370</v>
      </c>
      <c r="H2092" s="482" t="s">
        <v>238</v>
      </c>
      <c r="I2092" s="537">
        <v>12.93</v>
      </c>
      <c r="J2092" s="526"/>
      <c r="K2092" s="333">
        <f t="shared" si="101"/>
        <v>200</v>
      </c>
      <c r="L2092" s="534">
        <v>200</v>
      </c>
      <c r="M2092" s="534"/>
      <c r="N2092" s="247" t="e">
        <f>IF(L2092="nio",0,IF(L2092&gt;0,L2092*I2092/P2092,0))*VLOOKUP(B2092,'2-Kosten per locatie'!$A$14:$C$31,3,FALSE)</f>
        <v>#DIV/0!</v>
      </c>
      <c r="O2092" s="247">
        <f>IF(M2092&gt;0,M2092*I2092/Q2092,0)*VLOOKUP(B2092,'2-Kosten per locatie'!$A$14:$C$31,3,FALSE)</f>
        <v>0</v>
      </c>
      <c r="P2092" s="334">
        <f>IF(L2092="nio",0,IF(L2092&gt;0,VLOOKUP(F2092,'3-Productie normen'!A:O,VLOOKUP(L2092,'3-Productie normen'!$B$38:$C$48,2,FALSE),FALSE)))</f>
        <v>0</v>
      </c>
      <c r="Q2092" s="334">
        <f t="shared" si="102"/>
        <v>0</v>
      </c>
      <c r="R2092" s="335" t="str">
        <f>VLOOKUP(F2092,'3-Productie normen'!A:P,16,FALSE)</f>
        <v>B</v>
      </c>
      <c r="S2092" s="335"/>
      <c r="U2092" s="336">
        <f t="shared" si="103"/>
        <v>2586</v>
      </c>
    </row>
    <row r="2093" spans="1:21" ht="14.1" customHeight="1">
      <c r="A2093" s="75">
        <v>2093</v>
      </c>
      <c r="B2093" s="72" t="s">
        <v>51</v>
      </c>
      <c r="C2093" s="539" t="s">
        <v>877</v>
      </c>
      <c r="D2093" s="415" t="s">
        <v>2693</v>
      </c>
      <c r="E2093" s="72" t="s">
        <v>2506</v>
      </c>
      <c r="F2093" s="300" t="s">
        <v>97</v>
      </c>
      <c r="G2093" s="72" t="s">
        <v>2430</v>
      </c>
      <c r="H2093" s="482" t="s">
        <v>197</v>
      </c>
      <c r="I2093" s="537">
        <v>6.93</v>
      </c>
      <c r="J2093" s="526"/>
      <c r="K2093" s="333">
        <f t="shared" si="101"/>
        <v>200</v>
      </c>
      <c r="L2093" s="534">
        <v>200</v>
      </c>
      <c r="M2093" s="534"/>
      <c r="N2093" s="247" t="e">
        <f>IF(L2093="nio",0,IF(L2093&gt;0,L2093*I2093/P2093,0))*VLOOKUP(B2093,'2-Kosten per locatie'!$A$14:$C$31,3,FALSE)</f>
        <v>#DIV/0!</v>
      </c>
      <c r="O2093" s="247">
        <f>IF(M2093&gt;0,M2093*I2093/Q2093,0)*VLOOKUP(B2093,'2-Kosten per locatie'!$A$14:$C$31,3,FALSE)</f>
        <v>0</v>
      </c>
      <c r="P2093" s="334">
        <f>IF(L2093="nio",0,IF(L2093&gt;0,VLOOKUP(F2093,'3-Productie normen'!A:O,VLOOKUP(L2093,'3-Productie normen'!$B$38:$C$48,2,FALSE),FALSE)))</f>
        <v>0</v>
      </c>
      <c r="Q2093" s="334">
        <f t="shared" si="102"/>
        <v>0</v>
      </c>
      <c r="R2093" s="335" t="str">
        <f>VLOOKUP(F2093,'3-Productie normen'!A:P,16,FALSE)</f>
        <v>V</v>
      </c>
      <c r="S2093" s="335"/>
      <c r="U2093" s="336">
        <f t="shared" si="103"/>
        <v>1386</v>
      </c>
    </row>
    <row r="2094" spans="1:21" ht="14.1" customHeight="1">
      <c r="A2094" s="75">
        <v>2094</v>
      </c>
      <c r="B2094" s="72" t="s">
        <v>51</v>
      </c>
      <c r="C2094" s="539" t="s">
        <v>877</v>
      </c>
      <c r="D2094" s="415" t="s">
        <v>2694</v>
      </c>
      <c r="E2094" s="72" t="s">
        <v>614</v>
      </c>
      <c r="F2094" s="300" t="s">
        <v>106</v>
      </c>
      <c r="G2094" s="72" t="s">
        <v>2232</v>
      </c>
      <c r="H2094" s="482" t="s">
        <v>188</v>
      </c>
      <c r="I2094" s="537">
        <v>2.44</v>
      </c>
      <c r="J2094" s="526"/>
      <c r="K2094" s="333">
        <f t="shared" si="101"/>
        <v>400</v>
      </c>
      <c r="L2094" s="534">
        <v>200</v>
      </c>
      <c r="M2094" s="534">
        <v>200</v>
      </c>
      <c r="N2094" s="247" t="e">
        <f>IF(L2094="nio",0,IF(L2094&gt;0,L2094*I2094/P2094,0))*VLOOKUP(B2094,'2-Kosten per locatie'!$A$14:$C$31,3,FALSE)</f>
        <v>#DIV/0!</v>
      </c>
      <c r="O2094" s="247" t="e">
        <f>IF(M2094&gt;0,M2094*I2094/Q2094,0)*VLOOKUP(B2094,'2-Kosten per locatie'!$A$14:$C$31,3,FALSE)</f>
        <v>#DIV/0!</v>
      </c>
      <c r="P2094" s="334">
        <f>IF(L2094="nio",0,IF(L2094&gt;0,VLOOKUP(F2094,'3-Productie normen'!A:O,VLOOKUP(L2094,'3-Productie normen'!$B$38:$C$48,2,FALSE),FALSE)))</f>
        <v>0</v>
      </c>
      <c r="Q2094" s="334">
        <f t="shared" si="102"/>
        <v>0</v>
      </c>
      <c r="R2094" s="335" t="str">
        <f>VLOOKUP(F2094,'3-Productie normen'!A:P,16,FALSE)</f>
        <v>S</v>
      </c>
      <c r="S2094" s="335"/>
      <c r="U2094" s="336">
        <f t="shared" si="103"/>
        <v>976</v>
      </c>
    </row>
    <row r="2095" spans="1:21" ht="14.1" customHeight="1">
      <c r="A2095" s="75">
        <v>2095</v>
      </c>
      <c r="B2095" s="72" t="s">
        <v>51</v>
      </c>
      <c r="C2095" s="539" t="s">
        <v>877</v>
      </c>
      <c r="D2095" s="415" t="s">
        <v>2695</v>
      </c>
      <c r="E2095" s="72" t="s">
        <v>857</v>
      </c>
      <c r="F2095" s="300" t="s">
        <v>106</v>
      </c>
      <c r="G2095" s="72" t="s">
        <v>2232</v>
      </c>
      <c r="H2095" s="482" t="s">
        <v>188</v>
      </c>
      <c r="I2095" s="537">
        <v>2.73</v>
      </c>
      <c r="J2095" s="526"/>
      <c r="K2095" s="333">
        <f t="shared" si="101"/>
        <v>400</v>
      </c>
      <c r="L2095" s="534">
        <v>200</v>
      </c>
      <c r="M2095" s="534">
        <v>200</v>
      </c>
      <c r="N2095" s="247" t="e">
        <f>IF(L2095="nio",0,IF(L2095&gt;0,L2095*I2095/P2095,0))*VLOOKUP(B2095,'2-Kosten per locatie'!$A$14:$C$31,3,FALSE)</f>
        <v>#DIV/0!</v>
      </c>
      <c r="O2095" s="247" t="e">
        <f>IF(M2095&gt;0,M2095*I2095/Q2095,0)*VLOOKUP(B2095,'2-Kosten per locatie'!$A$14:$C$31,3,FALSE)</f>
        <v>#DIV/0!</v>
      </c>
      <c r="P2095" s="334">
        <f>IF(L2095="nio",0,IF(L2095&gt;0,VLOOKUP(F2095,'3-Productie normen'!A:O,VLOOKUP(L2095,'3-Productie normen'!$B$38:$C$48,2,FALSE),FALSE)))</f>
        <v>0</v>
      </c>
      <c r="Q2095" s="334">
        <f t="shared" si="102"/>
        <v>0</v>
      </c>
      <c r="R2095" s="335" t="str">
        <f>VLOOKUP(F2095,'3-Productie normen'!A:P,16,FALSE)</f>
        <v>S</v>
      </c>
      <c r="S2095" s="335"/>
      <c r="U2095" s="336">
        <f t="shared" si="103"/>
        <v>1092</v>
      </c>
    </row>
    <row r="2096" spans="1:21" ht="14.1" customHeight="1">
      <c r="A2096" s="75">
        <v>2096</v>
      </c>
      <c r="B2096" s="72" t="s">
        <v>51</v>
      </c>
      <c r="C2096" s="539" t="s">
        <v>877</v>
      </c>
      <c r="D2096" s="415" t="s">
        <v>2696</v>
      </c>
      <c r="E2096" s="72" t="s">
        <v>1967</v>
      </c>
      <c r="F2096" s="300" t="s">
        <v>106</v>
      </c>
      <c r="G2096" s="72" t="s">
        <v>2232</v>
      </c>
      <c r="H2096" s="482" t="s">
        <v>188</v>
      </c>
      <c r="I2096" s="537">
        <v>2.8</v>
      </c>
      <c r="J2096" s="526"/>
      <c r="K2096" s="333">
        <f t="shared" si="101"/>
        <v>400</v>
      </c>
      <c r="L2096" s="534">
        <v>200</v>
      </c>
      <c r="M2096" s="534">
        <v>200</v>
      </c>
      <c r="N2096" s="247" t="e">
        <f>IF(L2096="nio",0,IF(L2096&gt;0,L2096*I2096/P2096,0))*VLOOKUP(B2096,'2-Kosten per locatie'!$A$14:$C$31,3,FALSE)</f>
        <v>#DIV/0!</v>
      </c>
      <c r="O2096" s="247" t="e">
        <f>IF(M2096&gt;0,M2096*I2096/Q2096,0)*VLOOKUP(B2096,'2-Kosten per locatie'!$A$14:$C$31,3,FALSE)</f>
        <v>#DIV/0!</v>
      </c>
      <c r="P2096" s="334">
        <f>IF(L2096="nio",0,IF(L2096&gt;0,VLOOKUP(F2096,'3-Productie normen'!A:O,VLOOKUP(L2096,'3-Productie normen'!$B$38:$C$48,2,FALSE),FALSE)))</f>
        <v>0</v>
      </c>
      <c r="Q2096" s="334">
        <f t="shared" si="102"/>
        <v>0</v>
      </c>
      <c r="R2096" s="335" t="str">
        <f>VLOOKUP(F2096,'3-Productie normen'!A:P,16,FALSE)</f>
        <v>S</v>
      </c>
      <c r="S2096" s="335"/>
      <c r="U2096" s="336">
        <f t="shared" si="103"/>
        <v>1120</v>
      </c>
    </row>
    <row r="2097" spans="1:21" ht="14.1" customHeight="1">
      <c r="A2097" s="75">
        <v>2097</v>
      </c>
      <c r="B2097" s="72" t="s">
        <v>51</v>
      </c>
      <c r="C2097" s="539" t="s">
        <v>877</v>
      </c>
      <c r="D2097" s="415" t="s">
        <v>2697</v>
      </c>
      <c r="E2097" s="72" t="s">
        <v>2609</v>
      </c>
      <c r="F2097" s="300" t="s">
        <v>88</v>
      </c>
      <c r="G2097" s="72" t="s">
        <v>2212</v>
      </c>
      <c r="H2097" s="482" t="s">
        <v>139</v>
      </c>
      <c r="I2097" s="537">
        <v>27.42</v>
      </c>
      <c r="J2097" s="526"/>
      <c r="K2097" s="333">
        <f t="shared" si="101"/>
        <v>120</v>
      </c>
      <c r="L2097" s="534">
        <v>120</v>
      </c>
      <c r="M2097" s="534"/>
      <c r="N2097" s="247" t="e">
        <f>IF(L2097="nio",0,IF(L2097&gt;0,L2097*I2097/P2097,0))*VLOOKUP(B2097,'2-Kosten per locatie'!$A$14:$C$31,3,FALSE)</f>
        <v>#DIV/0!</v>
      </c>
      <c r="O2097" s="247">
        <f>IF(M2097&gt;0,M2097*I2097/Q2097,0)*VLOOKUP(B2097,'2-Kosten per locatie'!$A$14:$C$31,3,FALSE)</f>
        <v>0</v>
      </c>
      <c r="P2097" s="334">
        <f>IF(L2097="nio",0,IF(L2097&gt;0,VLOOKUP(F2097,'3-Productie normen'!A:O,VLOOKUP(L2097,'3-Productie normen'!$B$38:$C$48,2,FALSE),FALSE)))</f>
        <v>0</v>
      </c>
      <c r="Q2097" s="334">
        <f t="shared" si="102"/>
        <v>0</v>
      </c>
      <c r="R2097" s="335" t="str">
        <f>VLOOKUP(F2097,'3-Productie normen'!A:P,16,FALSE)</f>
        <v>B</v>
      </c>
      <c r="S2097" s="335"/>
      <c r="U2097" s="336">
        <f t="shared" si="103"/>
        <v>3290.4</v>
      </c>
    </row>
    <row r="2098" spans="1:21" ht="14.1" customHeight="1">
      <c r="A2098" s="75">
        <v>2098</v>
      </c>
      <c r="B2098" s="72" t="s">
        <v>51</v>
      </c>
      <c r="C2098" s="539" t="s">
        <v>877</v>
      </c>
      <c r="D2098" s="415" t="s">
        <v>2698</v>
      </c>
      <c r="E2098" s="72" t="s">
        <v>2536</v>
      </c>
      <c r="F2098" s="300" t="s">
        <v>88</v>
      </c>
      <c r="G2098" s="72" t="s">
        <v>2212</v>
      </c>
      <c r="H2098" s="482" t="s">
        <v>139</v>
      </c>
      <c r="I2098" s="537">
        <v>7.21</v>
      </c>
      <c r="J2098" s="526"/>
      <c r="K2098" s="333">
        <f t="shared" si="101"/>
        <v>120</v>
      </c>
      <c r="L2098" s="534">
        <v>120</v>
      </c>
      <c r="M2098" s="534"/>
      <c r="N2098" s="247" t="e">
        <f>IF(L2098="nio",0,IF(L2098&gt;0,L2098*I2098/P2098,0))*VLOOKUP(B2098,'2-Kosten per locatie'!$A$14:$C$31,3,FALSE)</f>
        <v>#DIV/0!</v>
      </c>
      <c r="O2098" s="247">
        <f>IF(M2098&gt;0,M2098*I2098/Q2098,0)*VLOOKUP(B2098,'2-Kosten per locatie'!$A$14:$C$31,3,FALSE)</f>
        <v>0</v>
      </c>
      <c r="P2098" s="334">
        <f>IF(L2098="nio",0,IF(L2098&gt;0,VLOOKUP(F2098,'3-Productie normen'!A:O,VLOOKUP(L2098,'3-Productie normen'!$B$38:$C$48,2,FALSE),FALSE)))</f>
        <v>0</v>
      </c>
      <c r="Q2098" s="334">
        <f t="shared" si="102"/>
        <v>0</v>
      </c>
      <c r="R2098" s="335" t="str">
        <f>VLOOKUP(F2098,'3-Productie normen'!A:P,16,FALSE)</f>
        <v>B</v>
      </c>
      <c r="S2098" s="335"/>
      <c r="U2098" s="336">
        <f t="shared" si="103"/>
        <v>865.2</v>
      </c>
    </row>
    <row r="2099" spans="1:21" ht="14.1" customHeight="1">
      <c r="A2099" s="75">
        <v>2099</v>
      </c>
      <c r="B2099" s="72" t="s">
        <v>51</v>
      </c>
      <c r="C2099" s="539" t="s">
        <v>877</v>
      </c>
      <c r="D2099" s="415" t="s">
        <v>2699</v>
      </c>
      <c r="E2099" s="72" t="s">
        <v>2536</v>
      </c>
      <c r="F2099" s="300" t="s">
        <v>88</v>
      </c>
      <c r="G2099" s="72" t="s">
        <v>2212</v>
      </c>
      <c r="H2099" s="482" t="s">
        <v>139</v>
      </c>
      <c r="I2099" s="537">
        <v>7.22</v>
      </c>
      <c r="J2099" s="526"/>
      <c r="K2099" s="333">
        <f t="shared" si="101"/>
        <v>120</v>
      </c>
      <c r="L2099" s="534">
        <v>120</v>
      </c>
      <c r="M2099" s="534"/>
      <c r="N2099" s="247" t="e">
        <f>IF(L2099="nio",0,IF(L2099&gt;0,L2099*I2099/P2099,0))*VLOOKUP(B2099,'2-Kosten per locatie'!$A$14:$C$31,3,FALSE)</f>
        <v>#DIV/0!</v>
      </c>
      <c r="O2099" s="247">
        <f>IF(M2099&gt;0,M2099*I2099/Q2099,0)*VLOOKUP(B2099,'2-Kosten per locatie'!$A$14:$C$31,3,FALSE)</f>
        <v>0</v>
      </c>
      <c r="P2099" s="334">
        <f>IF(L2099="nio",0,IF(L2099&gt;0,VLOOKUP(F2099,'3-Productie normen'!A:O,VLOOKUP(L2099,'3-Productie normen'!$B$38:$C$48,2,FALSE),FALSE)))</f>
        <v>0</v>
      </c>
      <c r="Q2099" s="334">
        <f t="shared" si="102"/>
        <v>0</v>
      </c>
      <c r="R2099" s="335" t="str">
        <f>VLOOKUP(F2099,'3-Productie normen'!A:P,16,FALSE)</f>
        <v>B</v>
      </c>
      <c r="S2099" s="335"/>
      <c r="U2099" s="336">
        <f t="shared" si="103"/>
        <v>866.4</v>
      </c>
    </row>
    <row r="2100" spans="1:21" ht="14.1" customHeight="1">
      <c r="A2100" s="75">
        <v>2100</v>
      </c>
      <c r="B2100" s="72" t="s">
        <v>51</v>
      </c>
      <c r="C2100" s="539" t="s">
        <v>877</v>
      </c>
      <c r="D2100" s="415" t="s">
        <v>2700</v>
      </c>
      <c r="E2100" s="72" t="s">
        <v>2609</v>
      </c>
      <c r="F2100" s="300" t="s">
        <v>88</v>
      </c>
      <c r="G2100" s="72" t="s">
        <v>2212</v>
      </c>
      <c r="H2100" s="482" t="s">
        <v>139</v>
      </c>
      <c r="I2100" s="537">
        <v>40</v>
      </c>
      <c r="J2100" s="526"/>
      <c r="K2100" s="333">
        <f t="shared" si="101"/>
        <v>120</v>
      </c>
      <c r="L2100" s="534">
        <v>120</v>
      </c>
      <c r="M2100" s="534"/>
      <c r="N2100" s="247" t="e">
        <f>IF(L2100="nio",0,IF(L2100&gt;0,L2100*I2100/P2100,0))*VLOOKUP(B2100,'2-Kosten per locatie'!$A$14:$C$31,3,FALSE)</f>
        <v>#DIV/0!</v>
      </c>
      <c r="O2100" s="247">
        <f>IF(M2100&gt;0,M2100*I2100/Q2100,0)*VLOOKUP(B2100,'2-Kosten per locatie'!$A$14:$C$31,3,FALSE)</f>
        <v>0</v>
      </c>
      <c r="P2100" s="334">
        <f>IF(L2100="nio",0,IF(L2100&gt;0,VLOOKUP(F2100,'3-Productie normen'!A:O,VLOOKUP(L2100,'3-Productie normen'!$B$38:$C$48,2,FALSE),FALSE)))</f>
        <v>0</v>
      </c>
      <c r="Q2100" s="334">
        <f t="shared" si="102"/>
        <v>0</v>
      </c>
      <c r="R2100" s="335" t="str">
        <f>VLOOKUP(F2100,'3-Productie normen'!A:P,16,FALSE)</f>
        <v>B</v>
      </c>
      <c r="S2100" s="335"/>
      <c r="U2100" s="336">
        <f t="shared" si="103"/>
        <v>4800</v>
      </c>
    </row>
    <row r="2101" spans="1:21" ht="14.1" customHeight="1">
      <c r="A2101" s="75">
        <v>2101</v>
      </c>
      <c r="B2101" s="72" t="s">
        <v>51</v>
      </c>
      <c r="C2101" s="539" t="s">
        <v>877</v>
      </c>
      <c r="D2101" s="415" t="s">
        <v>2701</v>
      </c>
      <c r="E2101" s="72" t="s">
        <v>2681</v>
      </c>
      <c r="F2101" s="300" t="s">
        <v>110</v>
      </c>
      <c r="G2101" s="72" t="s">
        <v>1370</v>
      </c>
      <c r="H2101" s="482" t="s">
        <v>238</v>
      </c>
      <c r="I2101" s="537">
        <v>12.18</v>
      </c>
      <c r="J2101" s="526"/>
      <c r="K2101" s="333">
        <f t="shared" si="101"/>
        <v>200</v>
      </c>
      <c r="L2101" s="534">
        <v>200</v>
      </c>
      <c r="M2101" s="534"/>
      <c r="N2101" s="247" t="e">
        <f>IF(L2101="nio",0,IF(L2101&gt;0,L2101*I2101/P2101,0))*VLOOKUP(B2101,'2-Kosten per locatie'!$A$14:$C$31,3,FALSE)</f>
        <v>#DIV/0!</v>
      </c>
      <c r="O2101" s="247">
        <f>IF(M2101&gt;0,M2101*I2101/Q2101,0)*VLOOKUP(B2101,'2-Kosten per locatie'!$A$14:$C$31,3,FALSE)</f>
        <v>0</v>
      </c>
      <c r="P2101" s="334">
        <f>IF(L2101="nio",0,IF(L2101&gt;0,VLOOKUP(F2101,'3-Productie normen'!A:O,VLOOKUP(L2101,'3-Productie normen'!$B$38:$C$48,2,FALSE),FALSE)))</f>
        <v>0</v>
      </c>
      <c r="Q2101" s="334">
        <f t="shared" si="102"/>
        <v>0</v>
      </c>
      <c r="R2101" s="335" t="str">
        <f>VLOOKUP(F2101,'3-Productie normen'!A:P,16,FALSE)</f>
        <v>B</v>
      </c>
      <c r="S2101" s="335"/>
      <c r="U2101" s="336">
        <f t="shared" si="103"/>
        <v>2436</v>
      </c>
    </row>
    <row r="2102" spans="1:21" ht="14.1" customHeight="1">
      <c r="A2102" s="75">
        <v>2102</v>
      </c>
      <c r="B2102" s="72" t="s">
        <v>51</v>
      </c>
      <c r="C2102" s="539" t="s">
        <v>877</v>
      </c>
      <c r="D2102" s="415" t="s">
        <v>2702</v>
      </c>
      <c r="E2102" s="72" t="s">
        <v>2626</v>
      </c>
      <c r="F2102" s="300" t="s">
        <v>88</v>
      </c>
      <c r="G2102" s="72" t="s">
        <v>2212</v>
      </c>
      <c r="H2102" s="482" t="s">
        <v>139</v>
      </c>
      <c r="I2102" s="537">
        <v>51.77</v>
      </c>
      <c r="J2102" s="526"/>
      <c r="K2102" s="333">
        <f t="shared" si="101"/>
        <v>120</v>
      </c>
      <c r="L2102" s="534">
        <v>120</v>
      </c>
      <c r="M2102" s="534"/>
      <c r="N2102" s="247" t="e">
        <f>IF(L2102="nio",0,IF(L2102&gt;0,L2102*I2102/P2102,0))*VLOOKUP(B2102,'2-Kosten per locatie'!$A$14:$C$31,3,FALSE)</f>
        <v>#DIV/0!</v>
      </c>
      <c r="O2102" s="247">
        <f>IF(M2102&gt;0,M2102*I2102/Q2102,0)*VLOOKUP(B2102,'2-Kosten per locatie'!$A$14:$C$31,3,FALSE)</f>
        <v>0</v>
      </c>
      <c r="P2102" s="334">
        <f>IF(L2102="nio",0,IF(L2102&gt;0,VLOOKUP(F2102,'3-Productie normen'!A:O,VLOOKUP(L2102,'3-Productie normen'!$B$38:$C$48,2,FALSE),FALSE)))</f>
        <v>0</v>
      </c>
      <c r="Q2102" s="334">
        <f t="shared" si="102"/>
        <v>0</v>
      </c>
      <c r="R2102" s="335" t="str">
        <f>VLOOKUP(F2102,'3-Productie normen'!A:P,16,FALSE)</f>
        <v>B</v>
      </c>
      <c r="S2102" s="335"/>
      <c r="U2102" s="336">
        <f t="shared" si="103"/>
        <v>6212.4000000000005</v>
      </c>
    </row>
    <row r="2103" spans="1:21" ht="14.1" customHeight="1">
      <c r="A2103" s="75">
        <v>2103</v>
      </c>
      <c r="B2103" s="72" t="s">
        <v>51</v>
      </c>
      <c r="C2103" s="539" t="s">
        <v>877</v>
      </c>
      <c r="D2103" s="415" t="s">
        <v>2703</v>
      </c>
      <c r="E2103" s="72" t="s">
        <v>2681</v>
      </c>
      <c r="F2103" s="300" t="s">
        <v>110</v>
      </c>
      <c r="G2103" s="72" t="s">
        <v>1370</v>
      </c>
      <c r="H2103" s="482" t="s">
        <v>238</v>
      </c>
      <c r="I2103" s="537">
        <v>11.12</v>
      </c>
      <c r="J2103" s="526"/>
      <c r="K2103" s="333">
        <f t="shared" si="101"/>
        <v>200</v>
      </c>
      <c r="L2103" s="534">
        <v>200</v>
      </c>
      <c r="M2103" s="534"/>
      <c r="N2103" s="247" t="e">
        <f>IF(L2103="nio",0,IF(L2103&gt;0,L2103*I2103/P2103,0))*VLOOKUP(B2103,'2-Kosten per locatie'!$A$14:$C$31,3,FALSE)</f>
        <v>#DIV/0!</v>
      </c>
      <c r="O2103" s="247">
        <f>IF(M2103&gt;0,M2103*I2103/Q2103,0)*VLOOKUP(B2103,'2-Kosten per locatie'!$A$14:$C$31,3,FALSE)</f>
        <v>0</v>
      </c>
      <c r="P2103" s="334">
        <f>IF(L2103="nio",0,IF(L2103&gt;0,VLOOKUP(F2103,'3-Productie normen'!A:O,VLOOKUP(L2103,'3-Productie normen'!$B$38:$C$48,2,FALSE),FALSE)))</f>
        <v>0</v>
      </c>
      <c r="Q2103" s="334">
        <f t="shared" si="102"/>
        <v>0</v>
      </c>
      <c r="R2103" s="335" t="str">
        <f>VLOOKUP(F2103,'3-Productie normen'!A:P,16,FALSE)</f>
        <v>B</v>
      </c>
      <c r="S2103" s="335"/>
      <c r="U2103" s="336">
        <f t="shared" si="103"/>
        <v>2224</v>
      </c>
    </row>
    <row r="2104" spans="1:21" ht="14.1" customHeight="1">
      <c r="A2104" s="75">
        <v>2104</v>
      </c>
      <c r="B2104" s="72" t="s">
        <v>51</v>
      </c>
      <c r="C2104" s="539" t="s">
        <v>877</v>
      </c>
      <c r="D2104" s="415" t="s">
        <v>2704</v>
      </c>
      <c r="E2104" s="72" t="s">
        <v>633</v>
      </c>
      <c r="F2104" s="300" t="s">
        <v>97</v>
      </c>
      <c r="G2104" s="72" t="s">
        <v>2430</v>
      </c>
      <c r="H2104" s="482" t="s">
        <v>197</v>
      </c>
      <c r="I2104" s="537">
        <v>15.63</v>
      </c>
      <c r="J2104" s="526"/>
      <c r="K2104" s="333">
        <f t="shared" si="101"/>
        <v>200</v>
      </c>
      <c r="L2104" s="534">
        <v>200</v>
      </c>
      <c r="M2104" s="534"/>
      <c r="N2104" s="247" t="e">
        <f>IF(L2104="nio",0,IF(L2104&gt;0,L2104*I2104/P2104,0))*VLOOKUP(B2104,'2-Kosten per locatie'!$A$14:$C$31,3,FALSE)</f>
        <v>#DIV/0!</v>
      </c>
      <c r="O2104" s="247">
        <f>IF(M2104&gt;0,M2104*I2104/Q2104,0)*VLOOKUP(B2104,'2-Kosten per locatie'!$A$14:$C$31,3,FALSE)</f>
        <v>0</v>
      </c>
      <c r="P2104" s="334">
        <f>IF(L2104="nio",0,IF(L2104&gt;0,VLOOKUP(F2104,'3-Productie normen'!A:O,VLOOKUP(L2104,'3-Productie normen'!$B$38:$C$48,2,FALSE),FALSE)))</f>
        <v>0</v>
      </c>
      <c r="Q2104" s="334">
        <f t="shared" si="102"/>
        <v>0</v>
      </c>
      <c r="R2104" s="335" t="str">
        <f>VLOOKUP(F2104,'3-Productie normen'!A:P,16,FALSE)</f>
        <v>V</v>
      </c>
      <c r="S2104" s="335"/>
      <c r="U2104" s="336">
        <f t="shared" si="103"/>
        <v>3126</v>
      </c>
    </row>
    <row r="2105" spans="1:21" ht="14.1" customHeight="1">
      <c r="A2105" s="75">
        <v>2105</v>
      </c>
      <c r="B2105" s="72" t="s">
        <v>51</v>
      </c>
      <c r="C2105" s="539" t="s">
        <v>877</v>
      </c>
      <c r="D2105" s="415" t="s">
        <v>2705</v>
      </c>
      <c r="E2105" s="72" t="s">
        <v>1991</v>
      </c>
      <c r="F2105" s="300" t="s">
        <v>111</v>
      </c>
      <c r="G2105" s="72" t="s">
        <v>112</v>
      </c>
      <c r="H2105" s="482" t="s">
        <v>197</v>
      </c>
      <c r="I2105" s="537"/>
      <c r="J2105" s="526"/>
      <c r="K2105" s="333">
        <f t="shared" si="101"/>
        <v>0</v>
      </c>
      <c r="L2105" s="534" t="s">
        <v>148</v>
      </c>
      <c r="M2105" s="534"/>
      <c r="N2105" s="247">
        <f>IF(L2105="nio",0,IF(L2105&gt;0,L2105*I2105/P2105,0))*VLOOKUP(B2105,'2-Kosten per locatie'!$A$14:$C$31,3,FALSE)</f>
        <v>0</v>
      </c>
      <c r="O2105" s="247">
        <f>IF(M2105&gt;0,M2105*I2105/Q2105,0)*VLOOKUP(B2105,'2-Kosten per locatie'!$A$14:$C$31,3,FALSE)</f>
        <v>0</v>
      </c>
      <c r="P2105" s="334">
        <f>IF(L2105="nio",0,IF(L2105&gt;0,VLOOKUP(F2105,'3-Productie normen'!A:O,VLOOKUP(L2105,'3-Productie normen'!$B$38:$C$48,2,FALSE),FALSE)))</f>
        <v>0</v>
      </c>
      <c r="Q2105" s="334">
        <f t="shared" si="102"/>
        <v>0</v>
      </c>
      <c r="R2105" s="335" t="str">
        <f>VLOOKUP(F2105,'3-Productie normen'!A:P,16,FALSE)</f>
        <v>nvt</v>
      </c>
      <c r="S2105" s="335"/>
      <c r="U2105" s="336">
        <f t="shared" si="103"/>
        <v>0</v>
      </c>
    </row>
    <row r="2106" spans="1:21" ht="14.1" customHeight="1">
      <c r="A2106" s="75">
        <v>2106</v>
      </c>
      <c r="B2106" s="72" t="s">
        <v>51</v>
      </c>
      <c r="C2106" s="539" t="s">
        <v>877</v>
      </c>
      <c r="D2106" s="415" t="s">
        <v>2706</v>
      </c>
      <c r="E2106" s="72" t="s">
        <v>1991</v>
      </c>
      <c r="F2106" s="300" t="s">
        <v>111</v>
      </c>
      <c r="G2106" s="72" t="s">
        <v>112</v>
      </c>
      <c r="H2106" s="482" t="s">
        <v>197</v>
      </c>
      <c r="I2106" s="537">
        <v>138.62</v>
      </c>
      <c r="J2106" s="526"/>
      <c r="K2106" s="333">
        <f t="shared" si="101"/>
        <v>0</v>
      </c>
      <c r="L2106" s="534" t="s">
        <v>148</v>
      </c>
      <c r="M2106" s="534"/>
      <c r="N2106" s="247">
        <f>IF(L2106="nio",0,IF(L2106&gt;0,L2106*I2106/P2106,0))*VLOOKUP(B2106,'2-Kosten per locatie'!$A$14:$C$31,3,FALSE)</f>
        <v>0</v>
      </c>
      <c r="O2106" s="247">
        <f>IF(M2106&gt;0,M2106*I2106/Q2106,0)*VLOOKUP(B2106,'2-Kosten per locatie'!$A$14:$C$31,3,FALSE)</f>
        <v>0</v>
      </c>
      <c r="P2106" s="334">
        <f>IF(L2106="nio",0,IF(L2106&gt;0,VLOOKUP(F2106,'3-Productie normen'!A:O,VLOOKUP(L2106,'3-Productie normen'!$B$38:$C$48,2,FALSE),FALSE)))</f>
        <v>0</v>
      </c>
      <c r="Q2106" s="334">
        <f t="shared" si="102"/>
        <v>0</v>
      </c>
      <c r="R2106" s="335" t="str">
        <f>VLOOKUP(F2106,'3-Productie normen'!A:P,16,FALSE)</f>
        <v>nvt</v>
      </c>
      <c r="S2106" s="335"/>
      <c r="U2106" s="336">
        <f t="shared" si="103"/>
        <v>0</v>
      </c>
    </row>
    <row r="2107" spans="1:21" ht="14.1" customHeight="1">
      <c r="A2107" s="75">
        <v>2107</v>
      </c>
      <c r="B2107" s="72" t="s">
        <v>51</v>
      </c>
      <c r="C2107" s="539" t="s">
        <v>877</v>
      </c>
      <c r="D2107" s="415" t="s">
        <v>2707</v>
      </c>
      <c r="E2107" s="72" t="s">
        <v>1991</v>
      </c>
      <c r="F2107" s="300" t="s">
        <v>111</v>
      </c>
      <c r="G2107" s="72" t="s">
        <v>112</v>
      </c>
      <c r="H2107" s="482" t="s">
        <v>197</v>
      </c>
      <c r="I2107" s="537"/>
      <c r="J2107" s="526"/>
      <c r="K2107" s="333">
        <f t="shared" si="101"/>
        <v>0</v>
      </c>
      <c r="L2107" s="534" t="s">
        <v>148</v>
      </c>
      <c r="M2107" s="534"/>
      <c r="N2107" s="247">
        <f>IF(L2107="nio",0,IF(L2107&gt;0,L2107*I2107/P2107,0))*VLOOKUP(B2107,'2-Kosten per locatie'!$A$14:$C$31,3,FALSE)</f>
        <v>0</v>
      </c>
      <c r="O2107" s="247">
        <f>IF(M2107&gt;0,M2107*I2107/Q2107,0)*VLOOKUP(B2107,'2-Kosten per locatie'!$A$14:$C$31,3,FALSE)</f>
        <v>0</v>
      </c>
      <c r="P2107" s="334">
        <f>IF(L2107="nio",0,IF(L2107&gt;0,VLOOKUP(F2107,'3-Productie normen'!A:O,VLOOKUP(L2107,'3-Productie normen'!$B$38:$C$48,2,FALSE),FALSE)))</f>
        <v>0</v>
      </c>
      <c r="Q2107" s="334">
        <f t="shared" si="102"/>
        <v>0</v>
      </c>
      <c r="R2107" s="335" t="str">
        <f>VLOOKUP(F2107,'3-Productie normen'!A:P,16,FALSE)</f>
        <v>nvt</v>
      </c>
      <c r="S2107" s="335"/>
      <c r="U2107" s="336">
        <f t="shared" si="103"/>
        <v>0</v>
      </c>
    </row>
    <row r="2108" spans="1:21" ht="14.1" customHeight="1">
      <c r="A2108" s="75">
        <v>2108</v>
      </c>
      <c r="B2108" s="72" t="s">
        <v>42</v>
      </c>
      <c r="C2108" s="539" t="s">
        <v>136</v>
      </c>
      <c r="D2108" s="415" t="s">
        <v>2708</v>
      </c>
      <c r="E2108" s="72" t="s">
        <v>2709</v>
      </c>
      <c r="F2108" s="536" t="s">
        <v>103</v>
      </c>
      <c r="G2108" s="72" t="s">
        <v>205</v>
      </c>
      <c r="H2108" s="482" t="s">
        <v>197</v>
      </c>
      <c r="I2108" s="537">
        <v>290.8</v>
      </c>
      <c r="J2108" s="526"/>
      <c r="K2108" s="333">
        <f t="shared" si="101"/>
        <v>40</v>
      </c>
      <c r="L2108" s="534">
        <v>40</v>
      </c>
      <c r="M2108" s="534"/>
      <c r="N2108" s="247" t="e">
        <f>IF(L2108="nio",0,IF(L2108&gt;0,L2108*I2108/P2108,0))*VLOOKUP(B2108,'2-Kosten per locatie'!$A$14:$C$31,3,FALSE)</f>
        <v>#DIV/0!</v>
      </c>
      <c r="O2108" s="247">
        <f>IF(M2108&gt;0,M2108*I2108/Q2108,0)*VLOOKUP(B2108,'2-Kosten per locatie'!$A$14:$C$31,3,FALSE)</f>
        <v>0</v>
      </c>
      <c r="P2108" s="334">
        <f>IF(L2108="nio",0,IF(L2108&gt;0,VLOOKUP(F2108,'3-Productie normen'!A:O,VLOOKUP(L2108,'3-Productie normen'!$B$38:$C$48,2,FALSE),FALSE)))</f>
        <v>0</v>
      </c>
      <c r="Q2108" s="334">
        <f t="shared" si="102"/>
        <v>0</v>
      </c>
      <c r="R2108" s="335" t="str">
        <f>VLOOKUP(F2108,'3-Productie normen'!A:P,16,FALSE)</f>
        <v>L</v>
      </c>
      <c r="S2108" s="335"/>
      <c r="U2108" s="336">
        <f t="shared" si="103"/>
        <v>11632</v>
      </c>
    </row>
    <row r="2109" spans="1:21" ht="14.1" customHeight="1">
      <c r="A2109" s="75">
        <v>2109</v>
      </c>
      <c r="B2109" s="72" t="s">
        <v>42</v>
      </c>
      <c r="C2109" s="539" t="s">
        <v>136</v>
      </c>
      <c r="D2109" s="415" t="s">
        <v>2710</v>
      </c>
      <c r="E2109" s="72" t="s">
        <v>2711</v>
      </c>
      <c r="F2109" s="72" t="s">
        <v>100</v>
      </c>
      <c r="G2109" s="72" t="s">
        <v>205</v>
      </c>
      <c r="H2109" s="482" t="s">
        <v>197</v>
      </c>
      <c r="I2109" s="537">
        <v>55.3</v>
      </c>
      <c r="J2109" s="526"/>
      <c r="K2109" s="333">
        <f t="shared" si="101"/>
        <v>40</v>
      </c>
      <c r="L2109" s="534">
        <v>40</v>
      </c>
      <c r="M2109" s="534"/>
      <c r="N2109" s="247" t="e">
        <f>IF(L2109="nio",0,IF(L2109&gt;0,L2109*I2109/P2109,0))*VLOOKUP(B2109,'2-Kosten per locatie'!$A$14:$C$31,3,FALSE)</f>
        <v>#DIV/0!</v>
      </c>
      <c r="O2109" s="247">
        <f>IF(M2109&gt;0,M2109*I2109/Q2109,0)*VLOOKUP(B2109,'2-Kosten per locatie'!$A$14:$C$31,3,FALSE)</f>
        <v>0</v>
      </c>
      <c r="P2109" s="334">
        <f>IF(L2109="nio",0,IF(L2109&gt;0,VLOOKUP(F2109,'3-Productie normen'!A:O,VLOOKUP(L2109,'3-Productie normen'!$B$38:$C$48,2,FALSE),FALSE)))</f>
        <v>0</v>
      </c>
      <c r="Q2109" s="334">
        <f t="shared" si="102"/>
        <v>0</v>
      </c>
      <c r="R2109" s="335" t="str">
        <f>VLOOKUP(F2109,'3-Productie normen'!A:P,16,FALSE)</f>
        <v>L</v>
      </c>
      <c r="S2109" s="335"/>
      <c r="U2109" s="336">
        <f t="shared" si="103"/>
        <v>2212</v>
      </c>
    </row>
    <row r="2110" spans="1:21" ht="14.1" customHeight="1">
      <c r="A2110" s="75">
        <v>2110</v>
      </c>
      <c r="B2110" s="72" t="s">
        <v>42</v>
      </c>
      <c r="C2110" s="539" t="s">
        <v>267</v>
      </c>
      <c r="D2110" s="415" t="s">
        <v>2710</v>
      </c>
      <c r="E2110" s="72" t="s">
        <v>814</v>
      </c>
      <c r="F2110" s="300" t="s">
        <v>97</v>
      </c>
      <c r="G2110" s="72" t="s">
        <v>205</v>
      </c>
      <c r="H2110" s="482" t="s">
        <v>197</v>
      </c>
      <c r="I2110" s="537">
        <v>30</v>
      </c>
      <c r="J2110" s="526"/>
      <c r="K2110" s="333">
        <f t="shared" si="101"/>
        <v>40</v>
      </c>
      <c r="L2110" s="534">
        <v>40</v>
      </c>
      <c r="M2110" s="534"/>
      <c r="N2110" s="247" t="e">
        <f>IF(L2110="nio",0,IF(L2110&gt;0,L2110*I2110/P2110,0))*VLOOKUP(B2110,'2-Kosten per locatie'!$A$14:$C$31,3,FALSE)</f>
        <v>#DIV/0!</v>
      </c>
      <c r="O2110" s="247">
        <f>IF(M2110&gt;0,M2110*I2110/Q2110,0)*VLOOKUP(B2110,'2-Kosten per locatie'!$A$14:$C$31,3,FALSE)</f>
        <v>0</v>
      </c>
      <c r="P2110" s="334">
        <f>IF(L2110="nio",0,IF(L2110&gt;0,VLOOKUP(F2110,'3-Productie normen'!A:O,VLOOKUP(L2110,'3-Productie normen'!$B$38:$C$48,2,FALSE),FALSE)))</f>
        <v>0</v>
      </c>
      <c r="Q2110" s="334">
        <f t="shared" si="102"/>
        <v>0</v>
      </c>
      <c r="R2110" s="335" t="str">
        <f>VLOOKUP(F2110,'3-Productie normen'!A:P,16,FALSE)</f>
        <v>V</v>
      </c>
      <c r="S2110" s="335"/>
      <c r="U2110" s="336">
        <f t="shared" si="103"/>
        <v>1200</v>
      </c>
    </row>
    <row r="2111" spans="1:21" ht="14.1" customHeight="1">
      <c r="A2111" s="75">
        <v>2111</v>
      </c>
      <c r="B2111" s="72" t="s">
        <v>42</v>
      </c>
      <c r="C2111" s="539" t="s">
        <v>136</v>
      </c>
      <c r="D2111" s="415" t="s">
        <v>2712</v>
      </c>
      <c r="E2111" s="72" t="s">
        <v>2713</v>
      </c>
      <c r="F2111" s="72" t="s">
        <v>100</v>
      </c>
      <c r="G2111" s="72" t="s">
        <v>205</v>
      </c>
      <c r="H2111" s="482" t="s">
        <v>197</v>
      </c>
      <c r="I2111" s="537">
        <v>52.9</v>
      </c>
      <c r="J2111" s="526"/>
      <c r="K2111" s="333">
        <f t="shared" si="101"/>
        <v>40</v>
      </c>
      <c r="L2111" s="534">
        <v>40</v>
      </c>
      <c r="M2111" s="534"/>
      <c r="N2111" s="247" t="e">
        <f>IF(L2111="nio",0,IF(L2111&gt;0,L2111*I2111/P2111,0))*VLOOKUP(B2111,'2-Kosten per locatie'!$A$14:$C$31,3,FALSE)</f>
        <v>#DIV/0!</v>
      </c>
      <c r="O2111" s="247">
        <f>IF(M2111&gt;0,M2111*I2111/Q2111,0)*VLOOKUP(B2111,'2-Kosten per locatie'!$A$14:$C$31,3,FALSE)</f>
        <v>0</v>
      </c>
      <c r="P2111" s="334">
        <f>IF(L2111="nio",0,IF(L2111&gt;0,VLOOKUP(F2111,'3-Productie normen'!A:O,VLOOKUP(L2111,'3-Productie normen'!$B$38:$C$48,2,FALSE),FALSE)))</f>
        <v>0</v>
      </c>
      <c r="Q2111" s="334">
        <f t="shared" si="102"/>
        <v>0</v>
      </c>
      <c r="R2111" s="335" t="str">
        <f>VLOOKUP(F2111,'3-Productie normen'!A:P,16,FALSE)</f>
        <v>L</v>
      </c>
      <c r="S2111" s="335"/>
      <c r="U2111" s="336">
        <f t="shared" si="103"/>
        <v>2116</v>
      </c>
    </row>
    <row r="2112" spans="1:21" ht="14.1" customHeight="1">
      <c r="A2112" s="75">
        <v>2112</v>
      </c>
      <c r="B2112" s="72" t="s">
        <v>42</v>
      </c>
      <c r="C2112" s="539" t="s">
        <v>136</v>
      </c>
      <c r="D2112" s="415" t="s">
        <v>2714</v>
      </c>
      <c r="E2112" s="72" t="s">
        <v>2715</v>
      </c>
      <c r="F2112" s="72" t="s">
        <v>100</v>
      </c>
      <c r="G2112" s="72" t="s">
        <v>205</v>
      </c>
      <c r="H2112" s="482" t="s">
        <v>197</v>
      </c>
      <c r="I2112" s="537">
        <v>79.8</v>
      </c>
      <c r="J2112" s="526"/>
      <c r="K2112" s="333">
        <f t="shared" si="101"/>
        <v>40</v>
      </c>
      <c r="L2112" s="534">
        <v>40</v>
      </c>
      <c r="M2112" s="534"/>
      <c r="N2112" s="247" t="e">
        <f>IF(L2112="nio",0,IF(L2112&gt;0,L2112*I2112/P2112,0))*VLOOKUP(B2112,'2-Kosten per locatie'!$A$14:$C$31,3,FALSE)</f>
        <v>#DIV/0!</v>
      </c>
      <c r="O2112" s="247">
        <f>IF(M2112&gt;0,M2112*I2112/Q2112,0)*VLOOKUP(B2112,'2-Kosten per locatie'!$A$14:$C$31,3,FALSE)</f>
        <v>0</v>
      </c>
      <c r="P2112" s="334">
        <f>IF(L2112="nio",0,IF(L2112&gt;0,VLOOKUP(F2112,'3-Productie normen'!A:O,VLOOKUP(L2112,'3-Productie normen'!$B$38:$C$48,2,FALSE),FALSE)))</f>
        <v>0</v>
      </c>
      <c r="Q2112" s="334">
        <f t="shared" si="102"/>
        <v>0</v>
      </c>
      <c r="R2112" s="335" t="str">
        <f>VLOOKUP(F2112,'3-Productie normen'!A:P,16,FALSE)</f>
        <v>L</v>
      </c>
      <c r="S2112" s="335"/>
      <c r="U2112" s="336">
        <f t="shared" si="103"/>
        <v>3192</v>
      </c>
    </row>
    <row r="2113" spans="1:21" ht="14.1" customHeight="1">
      <c r="A2113" s="75">
        <v>2113</v>
      </c>
      <c r="B2113" s="72" t="s">
        <v>42</v>
      </c>
      <c r="C2113" s="539" t="s">
        <v>136</v>
      </c>
      <c r="D2113" s="415" t="s">
        <v>2716</v>
      </c>
      <c r="E2113" s="72" t="s">
        <v>1677</v>
      </c>
      <c r="F2113" s="300" t="s">
        <v>106</v>
      </c>
      <c r="G2113" s="72" t="s">
        <v>205</v>
      </c>
      <c r="H2113" s="482" t="s">
        <v>188</v>
      </c>
      <c r="I2113" s="537">
        <v>4.0999999999999996</v>
      </c>
      <c r="J2113" s="526"/>
      <c r="K2113" s="333">
        <f t="shared" ref="K2113:K2176" si="104">SUM(L2113:M2113)</f>
        <v>200</v>
      </c>
      <c r="L2113" s="534">
        <v>200</v>
      </c>
      <c r="M2113" s="534"/>
      <c r="N2113" s="247" t="e">
        <f>IF(L2113="nio",0,IF(L2113&gt;0,L2113*I2113/P2113,0))*VLOOKUP(B2113,'2-Kosten per locatie'!$A$14:$C$31,3,FALSE)</f>
        <v>#DIV/0!</v>
      </c>
      <c r="O2113" s="247">
        <f>IF(M2113&gt;0,M2113*I2113/Q2113,0)*VLOOKUP(B2113,'2-Kosten per locatie'!$A$14:$C$31,3,FALSE)</f>
        <v>0</v>
      </c>
      <c r="P2113" s="334">
        <f>IF(L2113="nio",0,IF(L2113&gt;0,VLOOKUP(F2113,'3-Productie normen'!A:O,VLOOKUP(L2113,'3-Productie normen'!$B$38:$C$48,2,FALSE),FALSE)))</f>
        <v>0</v>
      </c>
      <c r="Q2113" s="334">
        <f t="shared" si="102"/>
        <v>0</v>
      </c>
      <c r="R2113" s="335" t="str">
        <f>VLOOKUP(F2113,'3-Productie normen'!A:P,16,FALSE)</f>
        <v>S</v>
      </c>
      <c r="S2113" s="335"/>
      <c r="U2113" s="336">
        <f t="shared" si="103"/>
        <v>819.99999999999989</v>
      </c>
    </row>
    <row r="2114" spans="1:21" ht="14.1" customHeight="1">
      <c r="A2114" s="75">
        <v>2114</v>
      </c>
      <c r="B2114" s="72" t="s">
        <v>42</v>
      </c>
      <c r="C2114" s="539" t="s">
        <v>136</v>
      </c>
      <c r="D2114" s="415" t="s">
        <v>2717</v>
      </c>
      <c r="E2114" s="72" t="s">
        <v>2718</v>
      </c>
      <c r="F2114" s="300" t="s">
        <v>106</v>
      </c>
      <c r="G2114" s="72" t="s">
        <v>205</v>
      </c>
      <c r="H2114" s="482" t="s">
        <v>188</v>
      </c>
      <c r="I2114" s="537">
        <v>11.8</v>
      </c>
      <c r="J2114" s="526"/>
      <c r="K2114" s="333">
        <f t="shared" si="104"/>
        <v>200</v>
      </c>
      <c r="L2114" s="534">
        <v>200</v>
      </c>
      <c r="M2114" s="534"/>
      <c r="N2114" s="247" t="e">
        <f>IF(L2114="nio",0,IF(L2114&gt;0,L2114*I2114/P2114,0))*VLOOKUP(B2114,'2-Kosten per locatie'!$A$14:$C$31,3,FALSE)</f>
        <v>#DIV/0!</v>
      </c>
      <c r="O2114" s="247">
        <f>IF(M2114&gt;0,M2114*I2114/Q2114,0)*VLOOKUP(B2114,'2-Kosten per locatie'!$A$14:$C$31,3,FALSE)</f>
        <v>0</v>
      </c>
      <c r="P2114" s="334">
        <f>IF(L2114="nio",0,IF(L2114&gt;0,VLOOKUP(F2114,'3-Productie normen'!A:O,VLOOKUP(L2114,'3-Productie normen'!$B$38:$C$48,2,FALSE),FALSE)))</f>
        <v>0</v>
      </c>
      <c r="Q2114" s="334">
        <f t="shared" si="102"/>
        <v>0</v>
      </c>
      <c r="R2114" s="335" t="str">
        <f>VLOOKUP(F2114,'3-Productie normen'!A:P,16,FALSE)</f>
        <v>S</v>
      </c>
      <c r="S2114" s="335"/>
      <c r="U2114" s="336">
        <f t="shared" si="103"/>
        <v>2360</v>
      </c>
    </row>
    <row r="2115" spans="1:21" ht="14.1" customHeight="1">
      <c r="A2115" s="75">
        <v>2115</v>
      </c>
      <c r="B2115" s="72" t="s">
        <v>42</v>
      </c>
      <c r="C2115" s="539" t="s">
        <v>136</v>
      </c>
      <c r="D2115" s="415" t="s">
        <v>2719</v>
      </c>
      <c r="E2115" s="72" t="s">
        <v>2720</v>
      </c>
      <c r="F2115" s="300" t="s">
        <v>99</v>
      </c>
      <c r="G2115" s="72" t="s">
        <v>205</v>
      </c>
      <c r="H2115" s="482" t="s">
        <v>197</v>
      </c>
      <c r="I2115" s="537">
        <v>39.1</v>
      </c>
      <c r="J2115" s="526"/>
      <c r="K2115" s="333">
        <f t="shared" si="104"/>
        <v>200</v>
      </c>
      <c r="L2115" s="534">
        <v>200</v>
      </c>
      <c r="M2115" s="534"/>
      <c r="N2115" s="247" t="e">
        <f>IF(L2115="nio",0,IF(L2115&gt;0,L2115*I2115/P2115,0))*VLOOKUP(B2115,'2-Kosten per locatie'!$A$14:$C$31,3,FALSE)</f>
        <v>#DIV/0!</v>
      </c>
      <c r="O2115" s="247">
        <f>IF(M2115&gt;0,M2115*I2115/Q2115,0)*VLOOKUP(B2115,'2-Kosten per locatie'!$A$14:$C$31,3,FALSE)</f>
        <v>0</v>
      </c>
      <c r="P2115" s="334">
        <f>IF(L2115="nio",0,IF(L2115&gt;0,VLOOKUP(F2115,'3-Productie normen'!A:O,VLOOKUP(L2115,'3-Productie normen'!$B$38:$C$48,2,FALSE),FALSE)))</f>
        <v>0</v>
      </c>
      <c r="Q2115" s="334">
        <f t="shared" si="102"/>
        <v>0</v>
      </c>
      <c r="R2115" s="335" t="str">
        <f>VLOOKUP(F2115,'3-Productie normen'!A:P,16,FALSE)</f>
        <v>S</v>
      </c>
      <c r="S2115" s="335"/>
      <c r="U2115" s="336">
        <f t="shared" si="103"/>
        <v>7820</v>
      </c>
    </row>
    <row r="2116" spans="1:21" ht="14.1" customHeight="1">
      <c r="A2116" s="75">
        <v>2116</v>
      </c>
      <c r="B2116" s="72" t="s">
        <v>42</v>
      </c>
      <c r="C2116" s="539" t="s">
        <v>136</v>
      </c>
      <c r="D2116" s="415" t="s">
        <v>2721</v>
      </c>
      <c r="E2116" s="72" t="s">
        <v>2722</v>
      </c>
      <c r="F2116" s="300" t="s">
        <v>97</v>
      </c>
      <c r="G2116" s="72" t="s">
        <v>468</v>
      </c>
      <c r="H2116" s="482" t="s">
        <v>197</v>
      </c>
      <c r="I2116" s="537">
        <v>43</v>
      </c>
      <c r="J2116" s="526"/>
      <c r="K2116" s="333">
        <f t="shared" si="104"/>
        <v>200</v>
      </c>
      <c r="L2116" s="534">
        <v>200</v>
      </c>
      <c r="M2116" s="534"/>
      <c r="N2116" s="247" t="e">
        <f>IF(L2116="nio",0,IF(L2116&gt;0,L2116*I2116/P2116,0))*VLOOKUP(B2116,'2-Kosten per locatie'!$A$14:$C$31,3,FALSE)</f>
        <v>#DIV/0!</v>
      </c>
      <c r="O2116" s="247">
        <f>IF(M2116&gt;0,M2116*I2116/Q2116,0)*VLOOKUP(B2116,'2-Kosten per locatie'!$A$14:$C$31,3,FALSE)</f>
        <v>0</v>
      </c>
      <c r="P2116" s="334">
        <f>IF(L2116="nio",0,IF(L2116&gt;0,VLOOKUP(F2116,'3-Productie normen'!A:O,VLOOKUP(L2116,'3-Productie normen'!$B$38:$C$48,2,FALSE),FALSE)))</f>
        <v>0</v>
      </c>
      <c r="Q2116" s="334">
        <f t="shared" si="102"/>
        <v>0</v>
      </c>
      <c r="R2116" s="335" t="str">
        <f>VLOOKUP(F2116,'3-Productie normen'!A:P,16,FALSE)</f>
        <v>V</v>
      </c>
      <c r="S2116" s="335"/>
      <c r="U2116" s="336">
        <f t="shared" si="103"/>
        <v>8600</v>
      </c>
    </row>
    <row r="2117" spans="1:21" ht="14.1" customHeight="1">
      <c r="A2117" s="75">
        <v>2117</v>
      </c>
      <c r="B2117" s="72" t="s">
        <v>42</v>
      </c>
      <c r="C2117" s="539" t="s">
        <v>136</v>
      </c>
      <c r="D2117" s="415" t="s">
        <v>2721</v>
      </c>
      <c r="E2117" s="72" t="s">
        <v>2723</v>
      </c>
      <c r="F2117" s="300" t="s">
        <v>97</v>
      </c>
      <c r="G2117" s="72" t="s">
        <v>139</v>
      </c>
      <c r="H2117" s="482" t="s">
        <v>139</v>
      </c>
      <c r="I2117" s="537">
        <v>9</v>
      </c>
      <c r="J2117" s="526"/>
      <c r="K2117" s="333">
        <f t="shared" si="104"/>
        <v>200</v>
      </c>
      <c r="L2117" s="534">
        <v>200</v>
      </c>
      <c r="M2117" s="534"/>
      <c r="N2117" s="247" t="e">
        <f>IF(L2117="nio",0,IF(L2117&gt;0,L2117*I2117/P2117,0))*VLOOKUP(B2117,'2-Kosten per locatie'!$A$14:$C$31,3,FALSE)</f>
        <v>#DIV/0!</v>
      </c>
      <c r="O2117" s="247">
        <f>IF(M2117&gt;0,M2117*I2117/Q2117,0)*VLOOKUP(B2117,'2-Kosten per locatie'!$A$14:$C$31,3,FALSE)</f>
        <v>0</v>
      </c>
      <c r="P2117" s="334">
        <f>IF(L2117="nio",0,IF(L2117&gt;0,VLOOKUP(F2117,'3-Productie normen'!A:O,VLOOKUP(L2117,'3-Productie normen'!$B$38:$C$48,2,FALSE),FALSE)))</f>
        <v>0</v>
      </c>
      <c r="Q2117" s="334">
        <f t="shared" si="102"/>
        <v>0</v>
      </c>
      <c r="R2117" s="335" t="str">
        <f>VLOOKUP(F2117,'3-Productie normen'!A:P,16,FALSE)</f>
        <v>V</v>
      </c>
      <c r="S2117" s="335"/>
      <c r="U2117" s="336">
        <f t="shared" si="103"/>
        <v>1800</v>
      </c>
    </row>
    <row r="2118" spans="1:21" ht="14.1" customHeight="1">
      <c r="A2118" s="75">
        <v>2118</v>
      </c>
      <c r="B2118" s="72" t="s">
        <v>42</v>
      </c>
      <c r="C2118" s="539" t="s">
        <v>136</v>
      </c>
      <c r="D2118" s="415" t="s">
        <v>2721</v>
      </c>
      <c r="E2118" s="72" t="s">
        <v>2724</v>
      </c>
      <c r="F2118" s="300" t="s">
        <v>97</v>
      </c>
      <c r="G2118" s="72" t="s">
        <v>139</v>
      </c>
      <c r="H2118" s="482" t="s">
        <v>139</v>
      </c>
      <c r="I2118" s="537">
        <v>30</v>
      </c>
      <c r="J2118" s="526"/>
      <c r="K2118" s="333">
        <f t="shared" si="104"/>
        <v>200</v>
      </c>
      <c r="L2118" s="534">
        <v>200</v>
      </c>
      <c r="M2118" s="534"/>
      <c r="N2118" s="247" t="e">
        <f>IF(L2118="nio",0,IF(L2118&gt;0,L2118*I2118/P2118,0))*VLOOKUP(B2118,'2-Kosten per locatie'!$A$14:$C$31,3,FALSE)</f>
        <v>#DIV/0!</v>
      </c>
      <c r="O2118" s="247">
        <f>IF(M2118&gt;0,M2118*I2118/Q2118,0)*VLOOKUP(B2118,'2-Kosten per locatie'!$A$14:$C$31,3,FALSE)</f>
        <v>0</v>
      </c>
      <c r="P2118" s="334">
        <f>IF(L2118="nio",0,IF(L2118&gt;0,VLOOKUP(F2118,'3-Productie normen'!A:O,VLOOKUP(L2118,'3-Productie normen'!$B$38:$C$48,2,FALSE),FALSE)))</f>
        <v>0</v>
      </c>
      <c r="Q2118" s="334">
        <f t="shared" si="102"/>
        <v>0</v>
      </c>
      <c r="R2118" s="335" t="str">
        <f>VLOOKUP(F2118,'3-Productie normen'!A:P,16,FALSE)</f>
        <v>V</v>
      </c>
      <c r="S2118" s="335"/>
      <c r="U2118" s="336">
        <f t="shared" si="103"/>
        <v>6000</v>
      </c>
    </row>
    <row r="2119" spans="1:21" ht="14.1" customHeight="1">
      <c r="A2119" s="75">
        <v>2119</v>
      </c>
      <c r="B2119" s="72" t="s">
        <v>42</v>
      </c>
      <c r="C2119" s="539" t="s">
        <v>136</v>
      </c>
      <c r="D2119" s="415" t="s">
        <v>2725</v>
      </c>
      <c r="E2119" s="72" t="s">
        <v>2726</v>
      </c>
      <c r="F2119" s="72" t="s">
        <v>100</v>
      </c>
      <c r="G2119" s="72" t="s">
        <v>205</v>
      </c>
      <c r="H2119" s="482" t="s">
        <v>197</v>
      </c>
      <c r="I2119" s="537">
        <v>37</v>
      </c>
      <c r="J2119" s="526"/>
      <c r="K2119" s="333">
        <f t="shared" si="104"/>
        <v>120</v>
      </c>
      <c r="L2119" s="534">
        <v>120</v>
      </c>
      <c r="M2119" s="534"/>
      <c r="N2119" s="247" t="e">
        <f>IF(L2119="nio",0,IF(L2119&gt;0,L2119*I2119/P2119,0))*VLOOKUP(B2119,'2-Kosten per locatie'!$A$14:$C$31,3,FALSE)</f>
        <v>#DIV/0!</v>
      </c>
      <c r="O2119" s="247">
        <f>IF(M2119&gt;0,M2119*I2119/Q2119,0)*VLOOKUP(B2119,'2-Kosten per locatie'!$A$14:$C$31,3,FALSE)</f>
        <v>0</v>
      </c>
      <c r="P2119" s="334">
        <f>IF(L2119="nio",0,IF(L2119&gt;0,VLOOKUP(F2119,'3-Productie normen'!A:O,VLOOKUP(L2119,'3-Productie normen'!$B$38:$C$48,2,FALSE),FALSE)))</f>
        <v>0</v>
      </c>
      <c r="Q2119" s="334">
        <f t="shared" si="102"/>
        <v>0</v>
      </c>
      <c r="R2119" s="335" t="str">
        <f>VLOOKUP(F2119,'3-Productie normen'!A:P,16,FALSE)</f>
        <v>L</v>
      </c>
      <c r="S2119" s="335"/>
      <c r="U2119" s="336">
        <f t="shared" si="103"/>
        <v>4440</v>
      </c>
    </row>
    <row r="2120" spans="1:21" ht="14.1" customHeight="1">
      <c r="A2120" s="75">
        <v>2120</v>
      </c>
      <c r="B2120" s="72" t="s">
        <v>42</v>
      </c>
      <c r="C2120" s="539" t="s">
        <v>136</v>
      </c>
      <c r="D2120" s="415" t="s">
        <v>2727</v>
      </c>
      <c r="E2120" s="72" t="s">
        <v>643</v>
      </c>
      <c r="F2120" s="300" t="s">
        <v>105</v>
      </c>
      <c r="G2120" s="72" t="s">
        <v>139</v>
      </c>
      <c r="H2120" s="482" t="s">
        <v>139</v>
      </c>
      <c r="I2120" s="537">
        <v>26.8</v>
      </c>
      <c r="J2120" s="526"/>
      <c r="K2120" s="333">
        <f t="shared" si="104"/>
        <v>200</v>
      </c>
      <c r="L2120" s="534">
        <v>200</v>
      </c>
      <c r="M2120" s="534"/>
      <c r="N2120" s="247" t="e">
        <f>IF(L2120="nio",0,IF(L2120&gt;0,L2120*I2120/P2120,0))*VLOOKUP(B2120,'2-Kosten per locatie'!$A$14:$C$31,3,FALSE)</f>
        <v>#DIV/0!</v>
      </c>
      <c r="O2120" s="247">
        <f>IF(M2120&gt;0,M2120*I2120/Q2120,0)*VLOOKUP(B2120,'2-Kosten per locatie'!$A$14:$C$31,3,FALSE)</f>
        <v>0</v>
      </c>
      <c r="P2120" s="334">
        <f>IF(L2120="nio",0,IF(L2120&gt;0,VLOOKUP(F2120,'3-Productie normen'!A:O,VLOOKUP(L2120,'3-Productie normen'!$B$38:$C$48,2,FALSE),FALSE)))</f>
        <v>0</v>
      </c>
      <c r="Q2120" s="334">
        <f t="shared" si="102"/>
        <v>0</v>
      </c>
      <c r="R2120" s="335" t="str">
        <f>VLOOKUP(F2120,'3-Productie normen'!A:P,16,FALSE)</f>
        <v>V</v>
      </c>
      <c r="S2120" s="335"/>
      <c r="U2120" s="336">
        <f t="shared" si="103"/>
        <v>5360</v>
      </c>
    </row>
    <row r="2121" spans="1:21" ht="14.1" customHeight="1">
      <c r="A2121" s="75">
        <v>2121</v>
      </c>
      <c r="B2121" s="72" t="s">
        <v>47</v>
      </c>
      <c r="C2121" s="539"/>
      <c r="D2121" s="415" t="s">
        <v>137</v>
      </c>
      <c r="E2121" s="72" t="s">
        <v>2728</v>
      </c>
      <c r="F2121" s="300" t="s">
        <v>97</v>
      </c>
      <c r="G2121" s="72" t="s">
        <v>205</v>
      </c>
      <c r="H2121" s="482" t="s">
        <v>197</v>
      </c>
      <c r="I2121" s="537">
        <v>217.87</v>
      </c>
      <c r="J2121" s="526"/>
      <c r="K2121" s="333">
        <f t="shared" si="104"/>
        <v>200</v>
      </c>
      <c r="L2121" s="534">
        <v>200</v>
      </c>
      <c r="M2121" s="534"/>
      <c r="N2121" s="247" t="e">
        <f>IF(L2121="nio",0,IF(L2121&gt;0,L2121*I2121/P2121,0))*VLOOKUP(B2121,'2-Kosten per locatie'!$A$14:$C$31,3,FALSE)</f>
        <v>#DIV/0!</v>
      </c>
      <c r="O2121" s="247">
        <f>IF(M2121&gt;0,M2121*I2121/Q2121,0)*VLOOKUP(B2121,'2-Kosten per locatie'!$A$14:$C$31,3,FALSE)</f>
        <v>0</v>
      </c>
      <c r="P2121" s="334">
        <f>IF(L2121="nio",0,IF(L2121&gt;0,VLOOKUP(F2121,'3-Productie normen'!A:O,VLOOKUP(L2121,'3-Productie normen'!$B$38:$C$48,2,FALSE),FALSE)))</f>
        <v>0</v>
      </c>
      <c r="Q2121" s="334">
        <f t="shared" ref="Q2121:Q2184" si="105">IF(M2121&gt;0,P2121*$Q$8,0)</f>
        <v>0</v>
      </c>
      <c r="R2121" s="335" t="str">
        <f>VLOOKUP(F2121,'3-Productie normen'!A:P,16,FALSE)</f>
        <v>V</v>
      </c>
      <c r="S2121" s="335"/>
      <c r="U2121" s="336">
        <f t="shared" ref="U2121:U2184" si="106">K2121*I2121</f>
        <v>43574</v>
      </c>
    </row>
    <row r="2122" spans="1:21" ht="14.1" customHeight="1">
      <c r="A2122" s="75">
        <v>2122</v>
      </c>
      <c r="B2122" s="72" t="s">
        <v>47</v>
      </c>
      <c r="C2122" s="539"/>
      <c r="D2122" s="415" t="s">
        <v>1936</v>
      </c>
      <c r="E2122" s="72" t="s">
        <v>2729</v>
      </c>
      <c r="F2122" s="300" t="s">
        <v>108</v>
      </c>
      <c r="G2122" s="72" t="s">
        <v>205</v>
      </c>
      <c r="H2122" s="482" t="s">
        <v>197</v>
      </c>
      <c r="I2122" s="537">
        <v>37.799999999999997</v>
      </c>
      <c r="J2122" s="526"/>
      <c r="K2122" s="333">
        <f t="shared" si="104"/>
        <v>200</v>
      </c>
      <c r="L2122" s="534">
        <v>200</v>
      </c>
      <c r="M2122" s="534"/>
      <c r="N2122" s="247" t="e">
        <f>IF(L2122="nio",0,IF(L2122&gt;0,L2122*I2122/P2122,0))*VLOOKUP(B2122,'2-Kosten per locatie'!$A$14:$C$31,3,FALSE)</f>
        <v>#DIV/0!</v>
      </c>
      <c r="O2122" s="247">
        <f>IF(M2122&gt;0,M2122*I2122/Q2122,0)*VLOOKUP(B2122,'2-Kosten per locatie'!$A$14:$C$31,3,FALSE)</f>
        <v>0</v>
      </c>
      <c r="P2122" s="334">
        <f>IF(L2122="nio",0,IF(L2122&gt;0,VLOOKUP(F2122,'3-Productie normen'!A:O,VLOOKUP(L2122,'3-Productie normen'!$B$38:$C$48,2,FALSE),FALSE)))</f>
        <v>0</v>
      </c>
      <c r="Q2122" s="334">
        <f t="shared" si="105"/>
        <v>0</v>
      </c>
      <c r="R2122" s="335" t="str">
        <f>VLOOKUP(F2122,'3-Productie normen'!A:P,16,FALSE)</f>
        <v>V</v>
      </c>
      <c r="S2122" s="335"/>
      <c r="U2122" s="336">
        <f t="shared" si="106"/>
        <v>7559.9999999999991</v>
      </c>
    </row>
    <row r="2123" spans="1:21" ht="14.1" customHeight="1">
      <c r="A2123" s="75">
        <v>2123</v>
      </c>
      <c r="B2123" s="72" t="s">
        <v>47</v>
      </c>
      <c r="C2123" s="539"/>
      <c r="D2123" s="415" t="s">
        <v>1938</v>
      </c>
      <c r="E2123" s="72" t="s">
        <v>1962</v>
      </c>
      <c r="F2123" s="300" t="s">
        <v>111</v>
      </c>
      <c r="G2123" s="72" t="s">
        <v>187</v>
      </c>
      <c r="H2123" s="482" t="s">
        <v>197</v>
      </c>
      <c r="I2123" s="537">
        <v>2.71</v>
      </c>
      <c r="J2123" s="526"/>
      <c r="K2123" s="333">
        <f t="shared" si="104"/>
        <v>0</v>
      </c>
      <c r="L2123" s="534" t="s">
        <v>148</v>
      </c>
      <c r="M2123" s="534"/>
      <c r="N2123" s="247">
        <f>IF(L2123="nio",0,IF(L2123&gt;0,L2123*I2123/P2123,0))*VLOOKUP(B2123,'2-Kosten per locatie'!$A$14:$C$31,3,FALSE)</f>
        <v>0</v>
      </c>
      <c r="O2123" s="247">
        <f>IF(M2123&gt;0,M2123*I2123/Q2123,0)*VLOOKUP(B2123,'2-Kosten per locatie'!$A$14:$C$31,3,FALSE)</f>
        <v>0</v>
      </c>
      <c r="P2123" s="334">
        <f>IF(L2123="nio",0,IF(L2123&gt;0,VLOOKUP(F2123,'3-Productie normen'!A:O,VLOOKUP(L2123,'3-Productie normen'!$B$38:$C$48,2,FALSE),FALSE)))</f>
        <v>0</v>
      </c>
      <c r="Q2123" s="334">
        <f t="shared" si="105"/>
        <v>0</v>
      </c>
      <c r="R2123" s="335" t="str">
        <f>VLOOKUP(F2123,'3-Productie normen'!A:P,16,FALSE)</f>
        <v>nvt</v>
      </c>
      <c r="S2123" s="335"/>
      <c r="U2123" s="336">
        <f t="shared" si="106"/>
        <v>0</v>
      </c>
    </row>
    <row r="2124" spans="1:21" ht="14.1" customHeight="1">
      <c r="A2124" s="75">
        <v>2124</v>
      </c>
      <c r="B2124" s="72" t="s">
        <v>47</v>
      </c>
      <c r="C2124" s="539"/>
      <c r="D2124" s="415" t="s">
        <v>1939</v>
      </c>
      <c r="E2124" s="72" t="s">
        <v>2730</v>
      </c>
      <c r="F2124" s="300" t="s">
        <v>106</v>
      </c>
      <c r="G2124" s="72" t="s">
        <v>187</v>
      </c>
      <c r="H2124" s="482" t="s">
        <v>188</v>
      </c>
      <c r="I2124" s="537">
        <v>20.98</v>
      </c>
      <c r="J2124" s="526"/>
      <c r="K2124" s="333">
        <f t="shared" si="104"/>
        <v>200</v>
      </c>
      <c r="L2124" s="534">
        <v>200</v>
      </c>
      <c r="M2124" s="534"/>
      <c r="N2124" s="247" t="e">
        <f>IF(L2124="nio",0,IF(L2124&gt;0,L2124*I2124/P2124,0))*VLOOKUP(B2124,'2-Kosten per locatie'!$A$14:$C$31,3,FALSE)</f>
        <v>#DIV/0!</v>
      </c>
      <c r="O2124" s="247">
        <f>IF(M2124&gt;0,M2124*I2124/Q2124,0)*VLOOKUP(B2124,'2-Kosten per locatie'!$A$14:$C$31,3,FALSE)</f>
        <v>0</v>
      </c>
      <c r="P2124" s="334">
        <f>IF(L2124="nio",0,IF(L2124&gt;0,VLOOKUP(F2124,'3-Productie normen'!A:O,VLOOKUP(L2124,'3-Productie normen'!$B$38:$C$48,2,FALSE),FALSE)))</f>
        <v>0</v>
      </c>
      <c r="Q2124" s="334">
        <f t="shared" si="105"/>
        <v>0</v>
      </c>
      <c r="R2124" s="335" t="str">
        <f>VLOOKUP(F2124,'3-Productie normen'!A:P,16,FALSE)</f>
        <v>S</v>
      </c>
      <c r="S2124" s="335"/>
      <c r="U2124" s="336">
        <f t="shared" si="106"/>
        <v>4196</v>
      </c>
    </row>
    <row r="2125" spans="1:21" ht="14.1" customHeight="1">
      <c r="A2125" s="75">
        <v>2125</v>
      </c>
      <c r="B2125" s="72" t="s">
        <v>47</v>
      </c>
      <c r="C2125" s="539"/>
      <c r="D2125" s="415" t="s">
        <v>2731</v>
      </c>
      <c r="E2125" s="72" t="s">
        <v>2732</v>
      </c>
      <c r="F2125" s="300" t="s">
        <v>106</v>
      </c>
      <c r="G2125" s="72" t="s">
        <v>187</v>
      </c>
      <c r="H2125" s="482" t="s">
        <v>188</v>
      </c>
      <c r="I2125" s="537">
        <v>17.989999999999998</v>
      </c>
      <c r="J2125" s="526"/>
      <c r="K2125" s="333">
        <f t="shared" si="104"/>
        <v>200</v>
      </c>
      <c r="L2125" s="534">
        <v>200</v>
      </c>
      <c r="M2125" s="534"/>
      <c r="N2125" s="247" t="e">
        <f>IF(L2125="nio",0,IF(L2125&gt;0,L2125*I2125/P2125,0))*VLOOKUP(B2125,'2-Kosten per locatie'!$A$14:$C$31,3,FALSE)</f>
        <v>#DIV/0!</v>
      </c>
      <c r="O2125" s="247">
        <f>IF(M2125&gt;0,M2125*I2125/Q2125,0)*VLOOKUP(B2125,'2-Kosten per locatie'!$A$14:$C$31,3,FALSE)</f>
        <v>0</v>
      </c>
      <c r="P2125" s="334">
        <f>IF(L2125="nio",0,IF(L2125&gt;0,VLOOKUP(F2125,'3-Productie normen'!A:O,VLOOKUP(L2125,'3-Productie normen'!$B$38:$C$48,2,FALSE),FALSE)))</f>
        <v>0</v>
      </c>
      <c r="Q2125" s="334">
        <f t="shared" si="105"/>
        <v>0</v>
      </c>
      <c r="R2125" s="335" t="str">
        <f>VLOOKUP(F2125,'3-Productie normen'!A:P,16,FALSE)</f>
        <v>S</v>
      </c>
      <c r="S2125" s="335"/>
      <c r="U2125" s="336">
        <f t="shared" si="106"/>
        <v>3597.9999999999995</v>
      </c>
    </row>
    <row r="2126" spans="1:21" ht="14.1" customHeight="1">
      <c r="A2126" s="75">
        <v>2126</v>
      </c>
      <c r="B2126" s="72" t="s">
        <v>47</v>
      </c>
      <c r="C2126" s="539"/>
      <c r="D2126" s="415" t="s">
        <v>2733</v>
      </c>
      <c r="E2126" s="72" t="s">
        <v>2734</v>
      </c>
      <c r="F2126" s="300" t="s">
        <v>99</v>
      </c>
      <c r="G2126" s="72" t="s">
        <v>205</v>
      </c>
      <c r="H2126" s="482" t="s">
        <v>188</v>
      </c>
      <c r="I2126" s="537">
        <v>43.25</v>
      </c>
      <c r="J2126" s="526"/>
      <c r="K2126" s="333">
        <f t="shared" si="104"/>
        <v>200</v>
      </c>
      <c r="L2126" s="534">
        <v>200</v>
      </c>
      <c r="M2126" s="534"/>
      <c r="N2126" s="247" t="e">
        <f>IF(L2126="nio",0,IF(L2126&gt;0,L2126*I2126/P2126,0))*VLOOKUP(B2126,'2-Kosten per locatie'!$A$14:$C$31,3,FALSE)</f>
        <v>#DIV/0!</v>
      </c>
      <c r="O2126" s="247">
        <f>IF(M2126&gt;0,M2126*I2126/Q2126,0)*VLOOKUP(B2126,'2-Kosten per locatie'!$A$14:$C$31,3,FALSE)</f>
        <v>0</v>
      </c>
      <c r="P2126" s="334">
        <f>IF(L2126="nio",0,IF(L2126&gt;0,VLOOKUP(F2126,'3-Productie normen'!A:O,VLOOKUP(L2126,'3-Productie normen'!$B$38:$C$48,2,FALSE),FALSE)))</f>
        <v>0</v>
      </c>
      <c r="Q2126" s="334">
        <f t="shared" si="105"/>
        <v>0</v>
      </c>
      <c r="R2126" s="335" t="str">
        <f>VLOOKUP(F2126,'3-Productie normen'!A:P,16,FALSE)</f>
        <v>S</v>
      </c>
      <c r="S2126" s="335"/>
      <c r="U2126" s="336">
        <f t="shared" si="106"/>
        <v>8650</v>
      </c>
    </row>
    <row r="2127" spans="1:21" ht="14.1" customHeight="1">
      <c r="A2127" s="75">
        <v>2127</v>
      </c>
      <c r="B2127" s="72" t="s">
        <v>47</v>
      </c>
      <c r="C2127" s="539"/>
      <c r="D2127" s="415" t="s">
        <v>1937</v>
      </c>
      <c r="E2127" s="72" t="s">
        <v>2735</v>
      </c>
      <c r="F2127" s="300" t="s">
        <v>88</v>
      </c>
      <c r="G2127" s="72" t="s">
        <v>187</v>
      </c>
      <c r="H2127" s="482" t="s">
        <v>197</v>
      </c>
      <c r="I2127" s="537">
        <v>21.5</v>
      </c>
      <c r="J2127" s="526"/>
      <c r="K2127" s="333">
        <f t="shared" si="104"/>
        <v>120</v>
      </c>
      <c r="L2127" s="534">
        <v>120</v>
      </c>
      <c r="M2127" s="534"/>
      <c r="N2127" s="247" t="e">
        <f>IF(L2127="nio",0,IF(L2127&gt;0,L2127*I2127/P2127,0))*VLOOKUP(B2127,'2-Kosten per locatie'!$A$14:$C$31,3,FALSE)</f>
        <v>#DIV/0!</v>
      </c>
      <c r="O2127" s="247">
        <f>IF(M2127&gt;0,M2127*I2127/Q2127,0)*VLOOKUP(B2127,'2-Kosten per locatie'!$A$14:$C$31,3,FALSE)</f>
        <v>0</v>
      </c>
      <c r="P2127" s="334">
        <f>IF(L2127="nio",0,IF(L2127&gt;0,VLOOKUP(F2127,'3-Productie normen'!A:O,VLOOKUP(L2127,'3-Productie normen'!$B$38:$C$48,2,FALSE),FALSE)))</f>
        <v>0</v>
      </c>
      <c r="Q2127" s="334">
        <f t="shared" si="105"/>
        <v>0</v>
      </c>
      <c r="R2127" s="335" t="str">
        <f>VLOOKUP(F2127,'3-Productie normen'!A:P,16,FALSE)</f>
        <v>B</v>
      </c>
      <c r="S2127" s="335"/>
      <c r="U2127" s="336">
        <f t="shared" si="106"/>
        <v>2580</v>
      </c>
    </row>
    <row r="2128" spans="1:21" ht="14.1" customHeight="1">
      <c r="A2128" s="75">
        <v>2128</v>
      </c>
      <c r="B2128" s="72" t="s">
        <v>47</v>
      </c>
      <c r="C2128" s="539"/>
      <c r="D2128" s="415" t="s">
        <v>140</v>
      </c>
      <c r="E2128" s="72" t="s">
        <v>2736</v>
      </c>
      <c r="F2128" s="536" t="s">
        <v>103</v>
      </c>
      <c r="G2128" s="72" t="s">
        <v>187</v>
      </c>
      <c r="H2128" s="482" t="s">
        <v>197</v>
      </c>
      <c r="I2128" s="537">
        <v>96.34</v>
      </c>
      <c r="J2128" s="526"/>
      <c r="K2128" s="333">
        <f t="shared" si="104"/>
        <v>200</v>
      </c>
      <c r="L2128" s="534">
        <v>200</v>
      </c>
      <c r="M2128" s="534"/>
      <c r="N2128" s="247" t="e">
        <f>IF(L2128="nio",0,IF(L2128&gt;0,L2128*I2128/P2128,0))*VLOOKUP(B2128,'2-Kosten per locatie'!$A$14:$C$31,3,FALSE)</f>
        <v>#DIV/0!</v>
      </c>
      <c r="O2128" s="247">
        <f>IF(M2128&gt;0,M2128*I2128/Q2128,0)*VLOOKUP(B2128,'2-Kosten per locatie'!$A$14:$C$31,3,FALSE)</f>
        <v>0</v>
      </c>
      <c r="P2128" s="334">
        <f>IF(L2128="nio",0,IF(L2128&gt;0,VLOOKUP(F2128,'3-Productie normen'!A:O,VLOOKUP(L2128,'3-Productie normen'!$B$38:$C$48,2,FALSE),FALSE)))</f>
        <v>0</v>
      </c>
      <c r="Q2128" s="334">
        <f t="shared" si="105"/>
        <v>0</v>
      </c>
      <c r="R2128" s="335" t="str">
        <f>VLOOKUP(F2128,'3-Productie normen'!A:P,16,FALSE)</f>
        <v>L</v>
      </c>
      <c r="S2128" s="335"/>
      <c r="U2128" s="336">
        <f t="shared" si="106"/>
        <v>19268</v>
      </c>
    </row>
    <row r="2129" spans="1:21" ht="14.1" customHeight="1">
      <c r="A2129" s="75">
        <v>2129</v>
      </c>
      <c r="B2129" s="72" t="s">
        <v>47</v>
      </c>
      <c r="C2129" s="539"/>
      <c r="D2129" s="415" t="s">
        <v>2737</v>
      </c>
      <c r="E2129" s="72" t="s">
        <v>633</v>
      </c>
      <c r="F2129" s="300" t="s">
        <v>97</v>
      </c>
      <c r="G2129" s="72" t="s">
        <v>187</v>
      </c>
      <c r="H2129" s="482" t="s">
        <v>197</v>
      </c>
      <c r="I2129" s="537">
        <v>60.26</v>
      </c>
      <c r="J2129" s="526"/>
      <c r="K2129" s="333">
        <f t="shared" si="104"/>
        <v>200</v>
      </c>
      <c r="L2129" s="534">
        <v>200</v>
      </c>
      <c r="M2129" s="534"/>
      <c r="N2129" s="247" t="e">
        <f>IF(L2129="nio",0,IF(L2129&gt;0,L2129*I2129/P2129,0))*VLOOKUP(B2129,'2-Kosten per locatie'!$A$14:$C$31,3,FALSE)</f>
        <v>#DIV/0!</v>
      </c>
      <c r="O2129" s="247">
        <f>IF(M2129&gt;0,M2129*I2129/Q2129,0)*VLOOKUP(B2129,'2-Kosten per locatie'!$A$14:$C$31,3,FALSE)</f>
        <v>0</v>
      </c>
      <c r="P2129" s="334">
        <f>IF(L2129="nio",0,IF(L2129&gt;0,VLOOKUP(F2129,'3-Productie normen'!A:O,VLOOKUP(L2129,'3-Productie normen'!$B$38:$C$48,2,FALSE),FALSE)))</f>
        <v>0</v>
      </c>
      <c r="Q2129" s="334">
        <f t="shared" si="105"/>
        <v>0</v>
      </c>
      <c r="R2129" s="335" t="str">
        <f>VLOOKUP(F2129,'3-Productie normen'!A:P,16,FALSE)</f>
        <v>V</v>
      </c>
      <c r="S2129" s="335"/>
      <c r="U2129" s="336">
        <f t="shared" si="106"/>
        <v>12052</v>
      </c>
    </row>
    <row r="2130" spans="1:21" ht="14.1" customHeight="1">
      <c r="A2130" s="75">
        <v>2130</v>
      </c>
      <c r="B2130" s="72" t="s">
        <v>47</v>
      </c>
      <c r="C2130" s="539"/>
      <c r="D2130" s="415" t="s">
        <v>2738</v>
      </c>
      <c r="E2130" s="72" t="s">
        <v>2739</v>
      </c>
      <c r="F2130" s="300" t="s">
        <v>108</v>
      </c>
      <c r="G2130" s="72" t="s">
        <v>383</v>
      </c>
      <c r="H2130" s="482" t="s">
        <v>383</v>
      </c>
      <c r="I2130" s="537">
        <v>10.8</v>
      </c>
      <c r="J2130" s="526"/>
      <c r="K2130" s="333">
        <f t="shared" si="104"/>
        <v>200</v>
      </c>
      <c r="L2130" s="534">
        <v>200</v>
      </c>
      <c r="M2130" s="534"/>
      <c r="N2130" s="247" t="e">
        <f>IF(L2130="nio",0,IF(L2130&gt;0,L2130*I2130/P2130,0))*VLOOKUP(B2130,'2-Kosten per locatie'!$A$14:$C$31,3,FALSE)</f>
        <v>#DIV/0!</v>
      </c>
      <c r="O2130" s="247">
        <f>IF(M2130&gt;0,M2130*I2130/Q2130,0)*VLOOKUP(B2130,'2-Kosten per locatie'!$A$14:$C$31,3,FALSE)</f>
        <v>0</v>
      </c>
      <c r="P2130" s="334">
        <f>IF(L2130="nio",0,IF(L2130&gt;0,VLOOKUP(F2130,'3-Productie normen'!A:O,VLOOKUP(L2130,'3-Productie normen'!$B$38:$C$48,2,FALSE),FALSE)))</f>
        <v>0</v>
      </c>
      <c r="Q2130" s="334">
        <f t="shared" si="105"/>
        <v>0</v>
      </c>
      <c r="R2130" s="335" t="str">
        <f>VLOOKUP(F2130,'3-Productie normen'!A:P,16,FALSE)</f>
        <v>V</v>
      </c>
      <c r="S2130" s="335"/>
      <c r="U2130" s="336">
        <f t="shared" si="106"/>
        <v>2160</v>
      </c>
    </row>
    <row r="2131" spans="1:21" ht="14.1" customHeight="1">
      <c r="A2131" s="75">
        <v>2131</v>
      </c>
      <c r="B2131" s="72" t="s">
        <v>47</v>
      </c>
      <c r="C2131" s="539"/>
      <c r="D2131" s="415" t="s">
        <v>2740</v>
      </c>
      <c r="E2131" s="72" t="s">
        <v>1991</v>
      </c>
      <c r="F2131" s="300" t="s">
        <v>111</v>
      </c>
      <c r="G2131" s="72" t="s">
        <v>205</v>
      </c>
      <c r="H2131" s="482" t="s">
        <v>197</v>
      </c>
      <c r="I2131" s="537">
        <v>5.0999999999999996</v>
      </c>
      <c r="J2131" s="526"/>
      <c r="K2131" s="333">
        <f t="shared" si="104"/>
        <v>0</v>
      </c>
      <c r="L2131" s="534" t="s">
        <v>148</v>
      </c>
      <c r="M2131" s="534"/>
      <c r="N2131" s="247">
        <f>IF(L2131="nio",0,IF(L2131&gt;0,L2131*I2131/P2131,0))*VLOOKUP(B2131,'2-Kosten per locatie'!$A$14:$C$31,3,FALSE)</f>
        <v>0</v>
      </c>
      <c r="O2131" s="247">
        <f>IF(M2131&gt;0,M2131*I2131/Q2131,0)*VLOOKUP(B2131,'2-Kosten per locatie'!$A$14:$C$31,3,FALSE)</f>
        <v>0</v>
      </c>
      <c r="P2131" s="334">
        <f>IF(L2131="nio",0,IF(L2131&gt;0,VLOOKUP(F2131,'3-Productie normen'!A:O,VLOOKUP(L2131,'3-Productie normen'!$B$38:$C$48,2,FALSE),FALSE)))</f>
        <v>0</v>
      </c>
      <c r="Q2131" s="334">
        <f t="shared" si="105"/>
        <v>0</v>
      </c>
      <c r="R2131" s="335" t="str">
        <f>VLOOKUP(F2131,'3-Productie normen'!A:P,16,FALSE)</f>
        <v>nvt</v>
      </c>
      <c r="S2131" s="335"/>
      <c r="U2131" s="336">
        <f t="shared" si="106"/>
        <v>0</v>
      </c>
    </row>
    <row r="2132" spans="1:21" ht="14.1" customHeight="1">
      <c r="A2132" s="75">
        <v>2132</v>
      </c>
      <c r="B2132" s="72" t="s">
        <v>47</v>
      </c>
      <c r="C2132" s="539"/>
      <c r="D2132" s="415" t="s">
        <v>1941</v>
      </c>
      <c r="E2132" s="72" t="s">
        <v>2741</v>
      </c>
      <c r="F2132" s="300" t="s">
        <v>97</v>
      </c>
      <c r="G2132" s="72" t="s">
        <v>187</v>
      </c>
      <c r="H2132" s="482" t="s">
        <v>197</v>
      </c>
      <c r="I2132" s="537">
        <v>9.5399999999999991</v>
      </c>
      <c r="J2132" s="526"/>
      <c r="K2132" s="333">
        <f t="shared" si="104"/>
        <v>200</v>
      </c>
      <c r="L2132" s="534">
        <v>200</v>
      </c>
      <c r="M2132" s="534"/>
      <c r="N2132" s="247" t="e">
        <f>IF(L2132="nio",0,IF(L2132&gt;0,L2132*I2132/P2132,0))*VLOOKUP(B2132,'2-Kosten per locatie'!$A$14:$C$31,3,FALSE)</f>
        <v>#DIV/0!</v>
      </c>
      <c r="O2132" s="247">
        <f>IF(M2132&gt;0,M2132*I2132/Q2132,0)*VLOOKUP(B2132,'2-Kosten per locatie'!$A$14:$C$31,3,FALSE)</f>
        <v>0</v>
      </c>
      <c r="P2132" s="334">
        <f>IF(L2132="nio",0,IF(L2132&gt;0,VLOOKUP(F2132,'3-Productie normen'!A:O,VLOOKUP(L2132,'3-Productie normen'!$B$38:$C$48,2,FALSE),FALSE)))</f>
        <v>0</v>
      </c>
      <c r="Q2132" s="334">
        <f t="shared" si="105"/>
        <v>0</v>
      </c>
      <c r="R2132" s="335" t="str">
        <f>VLOOKUP(F2132,'3-Productie normen'!A:P,16,FALSE)</f>
        <v>V</v>
      </c>
      <c r="S2132" s="335"/>
      <c r="U2132" s="336">
        <f t="shared" si="106"/>
        <v>1907.9999999999998</v>
      </c>
    </row>
    <row r="2133" spans="1:21" ht="14.1" customHeight="1">
      <c r="A2133" s="75">
        <v>2133</v>
      </c>
      <c r="B2133" s="72" t="s">
        <v>47</v>
      </c>
      <c r="C2133" s="539"/>
      <c r="D2133" s="415" t="s">
        <v>2742</v>
      </c>
      <c r="E2133" s="72" t="s">
        <v>1991</v>
      </c>
      <c r="F2133" s="300" t="s">
        <v>111</v>
      </c>
      <c r="G2133" s="72" t="s">
        <v>205</v>
      </c>
      <c r="H2133" s="482" t="s">
        <v>197</v>
      </c>
      <c r="I2133" s="537">
        <v>5.0999999999999996</v>
      </c>
      <c r="J2133" s="526"/>
      <c r="K2133" s="333">
        <f t="shared" si="104"/>
        <v>0</v>
      </c>
      <c r="L2133" s="534" t="s">
        <v>148</v>
      </c>
      <c r="M2133" s="534"/>
      <c r="N2133" s="247">
        <f>IF(L2133="nio",0,IF(L2133&gt;0,L2133*I2133/P2133,0))*VLOOKUP(B2133,'2-Kosten per locatie'!$A$14:$C$31,3,FALSE)</f>
        <v>0</v>
      </c>
      <c r="O2133" s="247">
        <f>IF(M2133&gt;0,M2133*I2133/Q2133,0)*VLOOKUP(B2133,'2-Kosten per locatie'!$A$14:$C$31,3,FALSE)</f>
        <v>0</v>
      </c>
      <c r="P2133" s="334">
        <f>IF(L2133="nio",0,IF(L2133&gt;0,VLOOKUP(F2133,'3-Productie normen'!A:O,VLOOKUP(L2133,'3-Productie normen'!$B$38:$C$48,2,FALSE),FALSE)))</f>
        <v>0</v>
      </c>
      <c r="Q2133" s="334">
        <f t="shared" si="105"/>
        <v>0</v>
      </c>
      <c r="R2133" s="335" t="str">
        <f>VLOOKUP(F2133,'3-Productie normen'!A:P,16,FALSE)</f>
        <v>nvt</v>
      </c>
      <c r="S2133" s="335"/>
      <c r="U2133" s="336">
        <f t="shared" si="106"/>
        <v>0</v>
      </c>
    </row>
    <row r="2134" spans="1:21" ht="14.1" customHeight="1">
      <c r="A2134" s="75">
        <v>2134</v>
      </c>
      <c r="B2134" s="72" t="s">
        <v>47</v>
      </c>
      <c r="C2134" s="539"/>
      <c r="D2134" s="415" t="s">
        <v>2743</v>
      </c>
      <c r="E2134" s="72" t="s">
        <v>2730</v>
      </c>
      <c r="F2134" s="300" t="s">
        <v>106</v>
      </c>
      <c r="G2134" s="72" t="s">
        <v>468</v>
      </c>
      <c r="H2134" s="482" t="s">
        <v>188</v>
      </c>
      <c r="I2134" s="537">
        <v>6.55</v>
      </c>
      <c r="J2134" s="526"/>
      <c r="K2134" s="333">
        <f t="shared" si="104"/>
        <v>200</v>
      </c>
      <c r="L2134" s="534">
        <v>200</v>
      </c>
      <c r="M2134" s="534"/>
      <c r="N2134" s="247" t="e">
        <f>IF(L2134="nio",0,IF(L2134&gt;0,L2134*I2134/P2134,0))*VLOOKUP(B2134,'2-Kosten per locatie'!$A$14:$C$31,3,FALSE)</f>
        <v>#DIV/0!</v>
      </c>
      <c r="O2134" s="247">
        <f>IF(M2134&gt;0,M2134*I2134/Q2134,0)*VLOOKUP(B2134,'2-Kosten per locatie'!$A$14:$C$31,3,FALSE)</f>
        <v>0</v>
      </c>
      <c r="P2134" s="334">
        <f>IF(L2134="nio",0,IF(L2134&gt;0,VLOOKUP(F2134,'3-Productie normen'!A:O,VLOOKUP(L2134,'3-Productie normen'!$B$38:$C$48,2,FALSE),FALSE)))</f>
        <v>0</v>
      </c>
      <c r="Q2134" s="334">
        <f t="shared" si="105"/>
        <v>0</v>
      </c>
      <c r="R2134" s="335" t="str">
        <f>VLOOKUP(F2134,'3-Productie normen'!A:P,16,FALSE)</f>
        <v>S</v>
      </c>
      <c r="S2134" s="335"/>
      <c r="U2134" s="336">
        <f t="shared" si="106"/>
        <v>1310</v>
      </c>
    </row>
    <row r="2135" spans="1:21" ht="14.1" customHeight="1">
      <c r="A2135" s="75">
        <v>2135</v>
      </c>
      <c r="B2135" s="72" t="s">
        <v>47</v>
      </c>
      <c r="C2135" s="539"/>
      <c r="D2135" s="415" t="s">
        <v>2744</v>
      </c>
      <c r="E2135" s="72" t="s">
        <v>2732</v>
      </c>
      <c r="F2135" s="300" t="s">
        <v>106</v>
      </c>
      <c r="G2135" s="72" t="s">
        <v>468</v>
      </c>
      <c r="H2135" s="482" t="s">
        <v>188</v>
      </c>
      <c r="I2135" s="537">
        <v>10.86</v>
      </c>
      <c r="J2135" s="526"/>
      <c r="K2135" s="333">
        <f t="shared" si="104"/>
        <v>200</v>
      </c>
      <c r="L2135" s="534">
        <v>200</v>
      </c>
      <c r="M2135" s="534"/>
      <c r="N2135" s="247" t="e">
        <f>IF(L2135="nio",0,IF(L2135&gt;0,L2135*I2135/P2135,0))*VLOOKUP(B2135,'2-Kosten per locatie'!$A$14:$C$31,3,FALSE)</f>
        <v>#DIV/0!</v>
      </c>
      <c r="O2135" s="247">
        <f>IF(M2135&gt;0,M2135*I2135/Q2135,0)*VLOOKUP(B2135,'2-Kosten per locatie'!$A$14:$C$31,3,FALSE)</f>
        <v>0</v>
      </c>
      <c r="P2135" s="334">
        <f>IF(L2135="nio",0,IF(L2135&gt;0,VLOOKUP(F2135,'3-Productie normen'!A:O,VLOOKUP(L2135,'3-Productie normen'!$B$38:$C$48,2,FALSE),FALSE)))</f>
        <v>0</v>
      </c>
      <c r="Q2135" s="334">
        <f t="shared" si="105"/>
        <v>0</v>
      </c>
      <c r="R2135" s="335" t="str">
        <f>VLOOKUP(F2135,'3-Productie normen'!A:P,16,FALSE)</f>
        <v>S</v>
      </c>
      <c r="S2135" s="335"/>
      <c r="U2135" s="336">
        <f t="shared" si="106"/>
        <v>2172</v>
      </c>
    </row>
    <row r="2136" spans="1:21" ht="14.1" customHeight="1">
      <c r="A2136" s="75">
        <v>2136</v>
      </c>
      <c r="B2136" s="72" t="s">
        <v>47</v>
      </c>
      <c r="C2136" s="539"/>
      <c r="D2136" s="415" t="s">
        <v>2745</v>
      </c>
      <c r="E2136" s="72" t="s">
        <v>2210</v>
      </c>
      <c r="F2136" s="300" t="s">
        <v>106</v>
      </c>
      <c r="G2136" s="72" t="s">
        <v>468</v>
      </c>
      <c r="H2136" s="482" t="s">
        <v>188</v>
      </c>
      <c r="I2136" s="537">
        <v>5.18</v>
      </c>
      <c r="J2136" s="526"/>
      <c r="K2136" s="333">
        <f t="shared" si="104"/>
        <v>200</v>
      </c>
      <c r="L2136" s="534">
        <v>200</v>
      </c>
      <c r="M2136" s="534"/>
      <c r="N2136" s="247" t="e">
        <f>IF(L2136="nio",0,IF(L2136&gt;0,L2136*I2136/P2136,0))*VLOOKUP(B2136,'2-Kosten per locatie'!$A$14:$C$31,3,FALSE)</f>
        <v>#DIV/0!</v>
      </c>
      <c r="O2136" s="247">
        <f>IF(M2136&gt;0,M2136*I2136/Q2136,0)*VLOOKUP(B2136,'2-Kosten per locatie'!$A$14:$C$31,3,FALSE)</f>
        <v>0</v>
      </c>
      <c r="P2136" s="334">
        <f>IF(L2136="nio",0,IF(L2136&gt;0,VLOOKUP(F2136,'3-Productie normen'!A:O,VLOOKUP(L2136,'3-Productie normen'!$B$38:$C$48,2,FALSE),FALSE)))</f>
        <v>0</v>
      </c>
      <c r="Q2136" s="334">
        <f t="shared" si="105"/>
        <v>0</v>
      </c>
      <c r="R2136" s="335" t="str">
        <f>VLOOKUP(F2136,'3-Productie normen'!A:P,16,FALSE)</f>
        <v>S</v>
      </c>
      <c r="S2136" s="335"/>
      <c r="U2136" s="336">
        <f t="shared" si="106"/>
        <v>1036</v>
      </c>
    </row>
    <row r="2137" spans="1:21" ht="14.1" customHeight="1">
      <c r="A2137" s="75">
        <v>2137</v>
      </c>
      <c r="B2137" s="72" t="s">
        <v>47</v>
      </c>
      <c r="C2137" s="539"/>
      <c r="D2137" s="415" t="s">
        <v>2746</v>
      </c>
      <c r="E2137" s="72" t="s">
        <v>651</v>
      </c>
      <c r="F2137" s="316" t="s">
        <v>93</v>
      </c>
      <c r="G2137" s="72" t="s">
        <v>187</v>
      </c>
      <c r="H2137" s="482" t="s">
        <v>197</v>
      </c>
      <c r="I2137" s="537">
        <v>4.96</v>
      </c>
      <c r="J2137" s="526"/>
      <c r="K2137" s="333">
        <f t="shared" si="104"/>
        <v>200</v>
      </c>
      <c r="L2137" s="534">
        <v>200</v>
      </c>
      <c r="M2137" s="534"/>
      <c r="N2137" s="247" t="e">
        <f>IF(L2137="nio",0,IF(L2137&gt;0,L2137*I2137/P2137,0))*VLOOKUP(B2137,'2-Kosten per locatie'!$A$14:$C$31,3,FALSE)</f>
        <v>#DIV/0!</v>
      </c>
      <c r="O2137" s="247">
        <f>IF(M2137&gt;0,M2137*I2137/Q2137,0)*VLOOKUP(B2137,'2-Kosten per locatie'!$A$14:$C$31,3,FALSE)</f>
        <v>0</v>
      </c>
      <c r="P2137" s="334">
        <f>IF(L2137="nio",0,IF(L2137&gt;0,VLOOKUP(F2137,'3-Productie normen'!A:O,VLOOKUP(L2137,'3-Productie normen'!$B$38:$C$48,2,FALSE),FALSE)))</f>
        <v>0</v>
      </c>
      <c r="Q2137" s="334">
        <f t="shared" si="105"/>
        <v>0</v>
      </c>
      <c r="R2137" s="335" t="str">
        <f>VLOOKUP(F2137,'3-Productie normen'!A:P,16,FALSE)</f>
        <v>S</v>
      </c>
      <c r="S2137" s="335"/>
      <c r="U2137" s="336">
        <f t="shared" si="106"/>
        <v>992</v>
      </c>
    </row>
    <row r="2138" spans="1:21" ht="14.1" customHeight="1">
      <c r="A2138" s="75">
        <v>2138</v>
      </c>
      <c r="B2138" s="72" t="s">
        <v>47</v>
      </c>
      <c r="C2138" s="539"/>
      <c r="D2138" s="415" t="s">
        <v>141</v>
      </c>
      <c r="E2138" s="72" t="s">
        <v>2747</v>
      </c>
      <c r="F2138" s="300" t="s">
        <v>88</v>
      </c>
      <c r="G2138" s="72" t="s">
        <v>187</v>
      </c>
      <c r="H2138" s="482" t="s">
        <v>197</v>
      </c>
      <c r="I2138" s="537">
        <v>12.25</v>
      </c>
      <c r="J2138" s="526"/>
      <c r="K2138" s="333">
        <f t="shared" si="104"/>
        <v>120</v>
      </c>
      <c r="L2138" s="534">
        <v>120</v>
      </c>
      <c r="M2138" s="534"/>
      <c r="N2138" s="247" t="e">
        <f>IF(L2138="nio",0,IF(L2138&gt;0,L2138*I2138/P2138,0))*VLOOKUP(B2138,'2-Kosten per locatie'!$A$14:$C$31,3,FALSE)</f>
        <v>#DIV/0!</v>
      </c>
      <c r="O2138" s="247">
        <f>IF(M2138&gt;0,M2138*I2138/Q2138,0)*VLOOKUP(B2138,'2-Kosten per locatie'!$A$14:$C$31,3,FALSE)</f>
        <v>0</v>
      </c>
      <c r="P2138" s="334">
        <f>IF(L2138="nio",0,IF(L2138&gt;0,VLOOKUP(F2138,'3-Productie normen'!A:O,VLOOKUP(L2138,'3-Productie normen'!$B$38:$C$48,2,FALSE),FALSE)))</f>
        <v>0</v>
      </c>
      <c r="Q2138" s="334">
        <f t="shared" si="105"/>
        <v>0</v>
      </c>
      <c r="R2138" s="335" t="str">
        <f>VLOOKUP(F2138,'3-Productie normen'!A:P,16,FALSE)</f>
        <v>B</v>
      </c>
      <c r="S2138" s="335"/>
      <c r="U2138" s="336">
        <f t="shared" si="106"/>
        <v>1470</v>
      </c>
    </row>
    <row r="2139" spans="1:21" ht="14.1" customHeight="1">
      <c r="A2139" s="75">
        <v>2139</v>
      </c>
      <c r="B2139" s="72" t="s">
        <v>47</v>
      </c>
      <c r="C2139" s="539"/>
      <c r="D2139" s="415" t="s">
        <v>143</v>
      </c>
      <c r="E2139" s="72" t="s">
        <v>2748</v>
      </c>
      <c r="F2139" s="536" t="s">
        <v>103</v>
      </c>
      <c r="G2139" s="72" t="s">
        <v>187</v>
      </c>
      <c r="H2139" s="482" t="s">
        <v>197</v>
      </c>
      <c r="I2139" s="537">
        <v>284.20999999999998</v>
      </c>
      <c r="J2139" s="526"/>
      <c r="K2139" s="333">
        <f t="shared" si="104"/>
        <v>200</v>
      </c>
      <c r="L2139" s="534">
        <v>200</v>
      </c>
      <c r="M2139" s="534"/>
      <c r="N2139" s="247" t="e">
        <f>IF(L2139="nio",0,IF(L2139&gt;0,L2139*I2139/P2139,0))*VLOOKUP(B2139,'2-Kosten per locatie'!$A$14:$C$31,3,FALSE)</f>
        <v>#DIV/0!</v>
      </c>
      <c r="O2139" s="247">
        <f>IF(M2139&gt;0,M2139*I2139/Q2139,0)*VLOOKUP(B2139,'2-Kosten per locatie'!$A$14:$C$31,3,FALSE)</f>
        <v>0</v>
      </c>
      <c r="P2139" s="334">
        <f>IF(L2139="nio",0,IF(L2139&gt;0,VLOOKUP(F2139,'3-Productie normen'!A:O,VLOOKUP(L2139,'3-Productie normen'!$B$38:$C$48,2,FALSE),FALSE)))</f>
        <v>0</v>
      </c>
      <c r="Q2139" s="334">
        <f t="shared" si="105"/>
        <v>0</v>
      </c>
      <c r="R2139" s="335" t="str">
        <f>VLOOKUP(F2139,'3-Productie normen'!A:P,16,FALSE)</f>
        <v>L</v>
      </c>
      <c r="S2139" s="335"/>
      <c r="U2139" s="336">
        <f t="shared" si="106"/>
        <v>56841.999999999993</v>
      </c>
    </row>
    <row r="2140" spans="1:21" ht="14.1" customHeight="1">
      <c r="A2140" s="75">
        <v>2140</v>
      </c>
      <c r="B2140" s="72" t="s">
        <v>47</v>
      </c>
      <c r="C2140" s="539"/>
      <c r="D2140" s="415" t="s">
        <v>2749</v>
      </c>
      <c r="E2140" s="72" t="s">
        <v>2750</v>
      </c>
      <c r="F2140" s="300" t="s">
        <v>111</v>
      </c>
      <c r="G2140" s="72" t="s">
        <v>383</v>
      </c>
      <c r="H2140" s="482" t="s">
        <v>383</v>
      </c>
      <c r="I2140" s="537"/>
      <c r="J2140" s="526"/>
      <c r="K2140" s="333">
        <f t="shared" si="104"/>
        <v>0</v>
      </c>
      <c r="L2140" s="534" t="s">
        <v>148</v>
      </c>
      <c r="M2140" s="534"/>
      <c r="N2140" s="247">
        <f>IF(L2140="nio",0,IF(L2140&gt;0,L2140*I2140/P2140,0))*VLOOKUP(B2140,'2-Kosten per locatie'!$A$14:$C$31,3,FALSE)</f>
        <v>0</v>
      </c>
      <c r="O2140" s="247">
        <f>IF(M2140&gt;0,M2140*I2140/Q2140,0)*VLOOKUP(B2140,'2-Kosten per locatie'!$A$14:$C$31,3,FALSE)</f>
        <v>0</v>
      </c>
      <c r="P2140" s="334">
        <f>IF(L2140="nio",0,IF(L2140&gt;0,VLOOKUP(F2140,'3-Productie normen'!A:O,VLOOKUP(L2140,'3-Productie normen'!$B$38:$C$48,2,FALSE),FALSE)))</f>
        <v>0</v>
      </c>
      <c r="Q2140" s="334">
        <f t="shared" si="105"/>
        <v>0</v>
      </c>
      <c r="R2140" s="335" t="str">
        <f>VLOOKUP(F2140,'3-Productie normen'!A:P,16,FALSE)</f>
        <v>nvt</v>
      </c>
      <c r="S2140" s="335"/>
      <c r="U2140" s="336">
        <f t="shared" si="106"/>
        <v>0</v>
      </c>
    </row>
    <row r="2141" spans="1:21" ht="14.1" customHeight="1">
      <c r="A2141" s="75">
        <v>2141</v>
      </c>
      <c r="B2141" s="72" t="s">
        <v>47</v>
      </c>
      <c r="C2141" s="539"/>
      <c r="D2141" s="415" t="s">
        <v>2751</v>
      </c>
      <c r="E2141" s="72" t="s">
        <v>1991</v>
      </c>
      <c r="F2141" s="300" t="s">
        <v>111</v>
      </c>
      <c r="G2141" s="72" t="s">
        <v>205</v>
      </c>
      <c r="H2141" s="482" t="s">
        <v>197</v>
      </c>
      <c r="I2141" s="537">
        <v>20.53</v>
      </c>
      <c r="J2141" s="526"/>
      <c r="K2141" s="333">
        <f t="shared" si="104"/>
        <v>0</v>
      </c>
      <c r="L2141" s="534" t="s">
        <v>148</v>
      </c>
      <c r="M2141" s="534"/>
      <c r="N2141" s="247">
        <f>IF(L2141="nio",0,IF(L2141&gt;0,L2141*I2141/P2141,0))*VLOOKUP(B2141,'2-Kosten per locatie'!$A$14:$C$31,3,FALSE)</f>
        <v>0</v>
      </c>
      <c r="O2141" s="247">
        <f>IF(M2141&gt;0,M2141*I2141/Q2141,0)*VLOOKUP(B2141,'2-Kosten per locatie'!$A$14:$C$31,3,FALSE)</f>
        <v>0</v>
      </c>
      <c r="P2141" s="334">
        <f>IF(L2141="nio",0,IF(L2141&gt;0,VLOOKUP(F2141,'3-Productie normen'!A:O,VLOOKUP(L2141,'3-Productie normen'!$B$38:$C$48,2,FALSE),FALSE)))</f>
        <v>0</v>
      </c>
      <c r="Q2141" s="334">
        <f t="shared" si="105"/>
        <v>0</v>
      </c>
      <c r="R2141" s="335" t="str">
        <f>VLOOKUP(F2141,'3-Productie normen'!A:P,16,FALSE)</f>
        <v>nvt</v>
      </c>
      <c r="S2141" s="335"/>
      <c r="U2141" s="336">
        <f t="shared" si="106"/>
        <v>0</v>
      </c>
    </row>
    <row r="2142" spans="1:21" ht="14.1" customHeight="1">
      <c r="A2142" s="75">
        <v>2142</v>
      </c>
      <c r="B2142" s="72" t="s">
        <v>47</v>
      </c>
      <c r="C2142" s="539"/>
      <c r="D2142" s="415" t="s">
        <v>2752</v>
      </c>
      <c r="E2142" s="72" t="s">
        <v>1991</v>
      </c>
      <c r="F2142" s="300" t="s">
        <v>111</v>
      </c>
      <c r="G2142" s="72" t="s">
        <v>205</v>
      </c>
      <c r="H2142" s="482" t="s">
        <v>197</v>
      </c>
      <c r="I2142" s="537"/>
      <c r="J2142" s="526"/>
      <c r="K2142" s="333">
        <f t="shared" si="104"/>
        <v>0</v>
      </c>
      <c r="L2142" s="534" t="s">
        <v>148</v>
      </c>
      <c r="M2142" s="534"/>
      <c r="N2142" s="247">
        <f>IF(L2142="nio",0,IF(L2142&gt;0,L2142*I2142/P2142,0))*VLOOKUP(B2142,'2-Kosten per locatie'!$A$14:$C$31,3,FALSE)</f>
        <v>0</v>
      </c>
      <c r="O2142" s="247">
        <f>IF(M2142&gt;0,M2142*I2142/Q2142,0)*VLOOKUP(B2142,'2-Kosten per locatie'!$A$14:$C$31,3,FALSE)</f>
        <v>0</v>
      </c>
      <c r="P2142" s="334">
        <f>IF(L2142="nio",0,IF(L2142&gt;0,VLOOKUP(F2142,'3-Productie normen'!A:O,VLOOKUP(L2142,'3-Productie normen'!$B$38:$C$48,2,FALSE),FALSE)))</f>
        <v>0</v>
      </c>
      <c r="Q2142" s="334">
        <f t="shared" si="105"/>
        <v>0</v>
      </c>
      <c r="R2142" s="335" t="str">
        <f>VLOOKUP(F2142,'3-Productie normen'!A:P,16,FALSE)</f>
        <v>nvt</v>
      </c>
      <c r="S2142" s="335"/>
      <c r="U2142" s="336">
        <f t="shared" si="106"/>
        <v>0</v>
      </c>
    </row>
    <row r="2143" spans="1:21" ht="14.1" customHeight="1">
      <c r="A2143" s="75">
        <v>2143</v>
      </c>
      <c r="B2143" s="72" t="s">
        <v>47</v>
      </c>
      <c r="C2143" s="539"/>
      <c r="D2143" s="415" t="s">
        <v>144</v>
      </c>
      <c r="E2143" s="72" t="s">
        <v>2753</v>
      </c>
      <c r="F2143" s="536" t="s">
        <v>103</v>
      </c>
      <c r="G2143" s="72" t="s">
        <v>205</v>
      </c>
      <c r="H2143" s="482" t="s">
        <v>197</v>
      </c>
      <c r="I2143" s="537">
        <v>64.87</v>
      </c>
      <c r="J2143" s="526"/>
      <c r="K2143" s="333">
        <f t="shared" si="104"/>
        <v>200</v>
      </c>
      <c r="L2143" s="534">
        <v>200</v>
      </c>
      <c r="M2143" s="534"/>
      <c r="N2143" s="247" t="e">
        <f>IF(L2143="nio",0,IF(L2143&gt;0,L2143*I2143/P2143,0))*VLOOKUP(B2143,'2-Kosten per locatie'!$A$14:$C$31,3,FALSE)</f>
        <v>#DIV/0!</v>
      </c>
      <c r="O2143" s="247">
        <f>IF(M2143&gt;0,M2143*I2143/Q2143,0)*VLOOKUP(B2143,'2-Kosten per locatie'!$A$14:$C$31,3,FALSE)</f>
        <v>0</v>
      </c>
      <c r="P2143" s="334">
        <f>IF(L2143="nio",0,IF(L2143&gt;0,VLOOKUP(F2143,'3-Productie normen'!A:O,VLOOKUP(L2143,'3-Productie normen'!$B$38:$C$48,2,FALSE),FALSE)))</f>
        <v>0</v>
      </c>
      <c r="Q2143" s="334">
        <f t="shared" si="105"/>
        <v>0</v>
      </c>
      <c r="R2143" s="335" t="str">
        <f>VLOOKUP(F2143,'3-Productie normen'!A:P,16,FALSE)</f>
        <v>L</v>
      </c>
      <c r="S2143" s="335"/>
      <c r="U2143" s="336">
        <f t="shared" si="106"/>
        <v>12974</v>
      </c>
    </row>
    <row r="2144" spans="1:21" ht="14.1" customHeight="1">
      <c r="A2144" s="75">
        <v>2144</v>
      </c>
      <c r="B2144" s="72" t="s">
        <v>47</v>
      </c>
      <c r="C2144" s="539"/>
      <c r="D2144" s="415" t="s">
        <v>2754</v>
      </c>
      <c r="E2144" s="72" t="s">
        <v>633</v>
      </c>
      <c r="F2144" s="300" t="s">
        <v>97</v>
      </c>
      <c r="G2144" s="72" t="s">
        <v>205</v>
      </c>
      <c r="H2144" s="482" t="s">
        <v>197</v>
      </c>
      <c r="I2144" s="537">
        <v>20</v>
      </c>
      <c r="J2144" s="526"/>
      <c r="K2144" s="333">
        <f t="shared" si="104"/>
        <v>200</v>
      </c>
      <c r="L2144" s="534">
        <v>200</v>
      </c>
      <c r="M2144" s="534"/>
      <c r="N2144" s="247" t="e">
        <f>IF(L2144="nio",0,IF(L2144&gt;0,L2144*I2144/P2144,0))*VLOOKUP(B2144,'2-Kosten per locatie'!$A$14:$C$31,3,FALSE)</f>
        <v>#DIV/0!</v>
      </c>
      <c r="O2144" s="247">
        <f>IF(M2144&gt;0,M2144*I2144/Q2144,0)*VLOOKUP(B2144,'2-Kosten per locatie'!$A$14:$C$31,3,FALSE)</f>
        <v>0</v>
      </c>
      <c r="P2144" s="334">
        <f>IF(L2144="nio",0,IF(L2144&gt;0,VLOOKUP(F2144,'3-Productie normen'!A:O,VLOOKUP(L2144,'3-Productie normen'!$B$38:$C$48,2,FALSE),FALSE)))</f>
        <v>0</v>
      </c>
      <c r="Q2144" s="334">
        <f t="shared" si="105"/>
        <v>0</v>
      </c>
      <c r="R2144" s="335" t="str">
        <f>VLOOKUP(F2144,'3-Productie normen'!A:P,16,FALSE)</f>
        <v>V</v>
      </c>
      <c r="S2144" s="335"/>
      <c r="U2144" s="336">
        <f t="shared" si="106"/>
        <v>4000</v>
      </c>
    </row>
    <row r="2145" spans="1:21" ht="14.1" customHeight="1">
      <c r="A2145" s="75">
        <v>2145</v>
      </c>
      <c r="B2145" s="72" t="s">
        <v>47</v>
      </c>
      <c r="C2145" s="539"/>
      <c r="D2145" s="415" t="s">
        <v>149</v>
      </c>
      <c r="E2145" s="72" t="s">
        <v>2755</v>
      </c>
      <c r="F2145" s="72" t="s">
        <v>110</v>
      </c>
      <c r="G2145" s="72" t="s">
        <v>205</v>
      </c>
      <c r="H2145" s="482" t="s">
        <v>197</v>
      </c>
      <c r="I2145" s="537">
        <v>13.59</v>
      </c>
      <c r="J2145" s="526"/>
      <c r="K2145" s="333">
        <f t="shared" si="104"/>
        <v>200</v>
      </c>
      <c r="L2145" s="534">
        <v>200</v>
      </c>
      <c r="M2145" s="534"/>
      <c r="N2145" s="247" t="e">
        <f>IF(L2145="nio",0,IF(L2145&gt;0,L2145*I2145/P2145,0))*VLOOKUP(B2145,'2-Kosten per locatie'!$A$14:$C$31,3,FALSE)</f>
        <v>#DIV/0!</v>
      </c>
      <c r="O2145" s="247">
        <f>IF(M2145&gt;0,M2145*I2145/Q2145,0)*VLOOKUP(B2145,'2-Kosten per locatie'!$A$14:$C$31,3,FALSE)</f>
        <v>0</v>
      </c>
      <c r="P2145" s="334">
        <f>IF(L2145="nio",0,IF(L2145&gt;0,VLOOKUP(F2145,'3-Productie normen'!A:O,VLOOKUP(L2145,'3-Productie normen'!$B$38:$C$48,2,FALSE),FALSE)))</f>
        <v>0</v>
      </c>
      <c r="Q2145" s="334">
        <f t="shared" si="105"/>
        <v>0</v>
      </c>
      <c r="R2145" s="335" t="str">
        <f>VLOOKUP(F2145,'3-Productie normen'!A:P,16,FALSE)</f>
        <v>B</v>
      </c>
      <c r="S2145" s="335"/>
      <c r="U2145" s="336">
        <f t="shared" si="106"/>
        <v>2718</v>
      </c>
    </row>
    <row r="2146" spans="1:21" ht="14.1" customHeight="1">
      <c r="A2146" s="75">
        <v>2146</v>
      </c>
      <c r="B2146" s="72" t="s">
        <v>47</v>
      </c>
      <c r="C2146" s="539"/>
      <c r="D2146" s="415" t="s">
        <v>150</v>
      </c>
      <c r="E2146" s="72" t="s">
        <v>2756</v>
      </c>
      <c r="F2146" s="72" t="s">
        <v>110</v>
      </c>
      <c r="G2146" s="72" t="s">
        <v>205</v>
      </c>
      <c r="H2146" s="482" t="s">
        <v>197</v>
      </c>
      <c r="I2146" s="537">
        <v>18.829999999999998</v>
      </c>
      <c r="J2146" s="526"/>
      <c r="K2146" s="333">
        <f t="shared" si="104"/>
        <v>200</v>
      </c>
      <c r="L2146" s="534">
        <v>200</v>
      </c>
      <c r="M2146" s="534"/>
      <c r="N2146" s="247" t="e">
        <f>IF(L2146="nio",0,IF(L2146&gt;0,L2146*I2146/P2146,0))*VLOOKUP(B2146,'2-Kosten per locatie'!$A$14:$C$31,3,FALSE)</f>
        <v>#DIV/0!</v>
      </c>
      <c r="O2146" s="247">
        <f>IF(M2146&gt;0,M2146*I2146/Q2146,0)*VLOOKUP(B2146,'2-Kosten per locatie'!$A$14:$C$31,3,FALSE)</f>
        <v>0</v>
      </c>
      <c r="P2146" s="334">
        <f>IF(L2146="nio",0,IF(L2146&gt;0,VLOOKUP(F2146,'3-Productie normen'!A:O,VLOOKUP(L2146,'3-Productie normen'!$B$38:$C$48,2,FALSE),FALSE)))</f>
        <v>0</v>
      </c>
      <c r="Q2146" s="334">
        <f t="shared" si="105"/>
        <v>0</v>
      </c>
      <c r="R2146" s="335" t="str">
        <f>VLOOKUP(F2146,'3-Productie normen'!A:P,16,FALSE)</f>
        <v>B</v>
      </c>
      <c r="S2146" s="335"/>
      <c r="U2146" s="336">
        <f t="shared" si="106"/>
        <v>3765.9999999999995</v>
      </c>
    </row>
    <row r="2147" spans="1:21" ht="14.1" customHeight="1">
      <c r="A2147" s="75">
        <v>2147</v>
      </c>
      <c r="B2147" s="72" t="s">
        <v>47</v>
      </c>
      <c r="C2147" s="539"/>
      <c r="D2147" s="415" t="s">
        <v>152</v>
      </c>
      <c r="E2147" s="72" t="s">
        <v>2757</v>
      </c>
      <c r="F2147" s="72" t="s">
        <v>110</v>
      </c>
      <c r="G2147" s="72" t="s">
        <v>205</v>
      </c>
      <c r="H2147" s="482" t="s">
        <v>197</v>
      </c>
      <c r="I2147" s="537">
        <v>7.99</v>
      </c>
      <c r="J2147" s="526"/>
      <c r="K2147" s="333">
        <f t="shared" si="104"/>
        <v>200</v>
      </c>
      <c r="L2147" s="534">
        <v>200</v>
      </c>
      <c r="M2147" s="534"/>
      <c r="N2147" s="247" t="e">
        <f>IF(L2147="nio",0,IF(L2147&gt;0,L2147*I2147/P2147,0))*VLOOKUP(B2147,'2-Kosten per locatie'!$A$14:$C$31,3,FALSE)</f>
        <v>#DIV/0!</v>
      </c>
      <c r="O2147" s="247">
        <f>IF(M2147&gt;0,M2147*I2147/Q2147,0)*VLOOKUP(B2147,'2-Kosten per locatie'!$A$14:$C$31,3,FALSE)</f>
        <v>0</v>
      </c>
      <c r="P2147" s="334">
        <f>IF(L2147="nio",0,IF(L2147&gt;0,VLOOKUP(F2147,'3-Productie normen'!A:O,VLOOKUP(L2147,'3-Productie normen'!$B$38:$C$48,2,FALSE),FALSE)))</f>
        <v>0</v>
      </c>
      <c r="Q2147" s="334">
        <f t="shared" si="105"/>
        <v>0</v>
      </c>
      <c r="R2147" s="335" t="str">
        <f>VLOOKUP(F2147,'3-Productie normen'!A:P,16,FALSE)</f>
        <v>B</v>
      </c>
      <c r="S2147" s="335"/>
      <c r="U2147" s="336">
        <f t="shared" si="106"/>
        <v>1598</v>
      </c>
    </row>
    <row r="2148" spans="1:21" ht="14.1" customHeight="1">
      <c r="A2148" s="75">
        <v>2148</v>
      </c>
      <c r="B2148" s="72" t="s">
        <v>47</v>
      </c>
      <c r="C2148" s="539"/>
      <c r="D2148" s="415" t="s">
        <v>154</v>
      </c>
      <c r="E2148" s="72" t="s">
        <v>633</v>
      </c>
      <c r="F2148" s="300" t="s">
        <v>97</v>
      </c>
      <c r="G2148" s="72" t="s">
        <v>205</v>
      </c>
      <c r="H2148" s="482" t="s">
        <v>197</v>
      </c>
      <c r="I2148" s="537">
        <v>101.52</v>
      </c>
      <c r="J2148" s="526"/>
      <c r="K2148" s="333">
        <f t="shared" si="104"/>
        <v>200</v>
      </c>
      <c r="L2148" s="534">
        <v>200</v>
      </c>
      <c r="M2148" s="534"/>
      <c r="N2148" s="247" t="e">
        <f>IF(L2148="nio",0,IF(L2148&gt;0,L2148*I2148/P2148,0))*VLOOKUP(B2148,'2-Kosten per locatie'!$A$14:$C$31,3,FALSE)</f>
        <v>#DIV/0!</v>
      </c>
      <c r="O2148" s="247">
        <f>IF(M2148&gt;0,M2148*I2148/Q2148,0)*VLOOKUP(B2148,'2-Kosten per locatie'!$A$14:$C$31,3,FALSE)</f>
        <v>0</v>
      </c>
      <c r="P2148" s="334">
        <f>IF(L2148="nio",0,IF(L2148&gt;0,VLOOKUP(F2148,'3-Productie normen'!A:O,VLOOKUP(L2148,'3-Productie normen'!$B$38:$C$48,2,FALSE),FALSE)))</f>
        <v>0</v>
      </c>
      <c r="Q2148" s="334">
        <f t="shared" si="105"/>
        <v>0</v>
      </c>
      <c r="R2148" s="335" t="str">
        <f>VLOOKUP(F2148,'3-Productie normen'!A:P,16,FALSE)</f>
        <v>V</v>
      </c>
      <c r="S2148" s="335"/>
      <c r="U2148" s="336">
        <f t="shared" si="106"/>
        <v>20304</v>
      </c>
    </row>
    <row r="2149" spans="1:21" ht="14.1" customHeight="1">
      <c r="A2149" s="75">
        <v>2149</v>
      </c>
      <c r="B2149" s="72" t="s">
        <v>47</v>
      </c>
      <c r="C2149" s="539"/>
      <c r="D2149" s="415" t="s">
        <v>156</v>
      </c>
      <c r="E2149" s="72" t="s">
        <v>2757</v>
      </c>
      <c r="F2149" s="72" t="s">
        <v>110</v>
      </c>
      <c r="G2149" s="72" t="s">
        <v>205</v>
      </c>
      <c r="H2149" s="482" t="s">
        <v>197</v>
      </c>
      <c r="I2149" s="537">
        <v>8.01</v>
      </c>
      <c r="J2149" s="526"/>
      <c r="K2149" s="333">
        <f t="shared" si="104"/>
        <v>200</v>
      </c>
      <c r="L2149" s="534">
        <v>200</v>
      </c>
      <c r="M2149" s="534"/>
      <c r="N2149" s="247" t="e">
        <f>IF(L2149="nio",0,IF(L2149&gt;0,L2149*I2149/P2149,0))*VLOOKUP(B2149,'2-Kosten per locatie'!$A$14:$C$31,3,FALSE)</f>
        <v>#DIV/0!</v>
      </c>
      <c r="O2149" s="247">
        <f>IF(M2149&gt;0,M2149*I2149/Q2149,0)*VLOOKUP(B2149,'2-Kosten per locatie'!$A$14:$C$31,3,FALSE)</f>
        <v>0</v>
      </c>
      <c r="P2149" s="334">
        <f>IF(L2149="nio",0,IF(L2149&gt;0,VLOOKUP(F2149,'3-Productie normen'!A:O,VLOOKUP(L2149,'3-Productie normen'!$B$38:$C$48,2,FALSE),FALSE)))</f>
        <v>0</v>
      </c>
      <c r="Q2149" s="334">
        <f t="shared" si="105"/>
        <v>0</v>
      </c>
      <c r="R2149" s="335" t="str">
        <f>VLOOKUP(F2149,'3-Productie normen'!A:P,16,FALSE)</f>
        <v>B</v>
      </c>
      <c r="S2149" s="335"/>
      <c r="U2149" s="336">
        <f t="shared" si="106"/>
        <v>1602</v>
      </c>
    </row>
    <row r="2150" spans="1:21" ht="14.1" customHeight="1">
      <c r="A2150" s="75">
        <v>2150</v>
      </c>
      <c r="B2150" s="72" t="s">
        <v>47</v>
      </c>
      <c r="C2150" s="539"/>
      <c r="D2150" s="415" t="s">
        <v>157</v>
      </c>
      <c r="E2150" s="72" t="s">
        <v>2758</v>
      </c>
      <c r="F2150" s="536" t="s">
        <v>103</v>
      </c>
      <c r="G2150" s="72" t="s">
        <v>187</v>
      </c>
      <c r="H2150" s="482" t="s">
        <v>197</v>
      </c>
      <c r="I2150" s="537">
        <v>548.4</v>
      </c>
      <c r="J2150" s="526"/>
      <c r="K2150" s="333">
        <f t="shared" si="104"/>
        <v>200</v>
      </c>
      <c r="L2150" s="534">
        <v>200</v>
      </c>
      <c r="M2150" s="534"/>
      <c r="N2150" s="247" t="e">
        <f>IF(L2150="nio",0,IF(L2150&gt;0,L2150*I2150/P2150,0))*VLOOKUP(B2150,'2-Kosten per locatie'!$A$14:$C$31,3,FALSE)</f>
        <v>#DIV/0!</v>
      </c>
      <c r="O2150" s="247">
        <f>IF(M2150&gt;0,M2150*I2150/Q2150,0)*VLOOKUP(B2150,'2-Kosten per locatie'!$A$14:$C$31,3,FALSE)</f>
        <v>0</v>
      </c>
      <c r="P2150" s="334">
        <f>IF(L2150="nio",0,IF(L2150&gt;0,VLOOKUP(F2150,'3-Productie normen'!A:O,VLOOKUP(L2150,'3-Productie normen'!$B$38:$C$48,2,FALSE),FALSE)))</f>
        <v>0</v>
      </c>
      <c r="Q2150" s="334">
        <f t="shared" si="105"/>
        <v>0</v>
      </c>
      <c r="R2150" s="335" t="str">
        <f>VLOOKUP(F2150,'3-Productie normen'!A:P,16,FALSE)</f>
        <v>L</v>
      </c>
      <c r="S2150" s="335"/>
      <c r="U2150" s="336">
        <f t="shared" si="106"/>
        <v>109680</v>
      </c>
    </row>
    <row r="2151" spans="1:21" ht="14.1" customHeight="1">
      <c r="A2151" s="75">
        <v>2151</v>
      </c>
      <c r="B2151" s="72" t="s">
        <v>47</v>
      </c>
      <c r="C2151" s="539"/>
      <c r="D2151" s="415" t="s">
        <v>942</v>
      </c>
      <c r="E2151" s="72" t="s">
        <v>633</v>
      </c>
      <c r="F2151" s="300" t="s">
        <v>97</v>
      </c>
      <c r="G2151" s="72" t="s">
        <v>205</v>
      </c>
      <c r="H2151" s="482" t="s">
        <v>197</v>
      </c>
      <c r="I2151" s="537">
        <v>18.03</v>
      </c>
      <c r="J2151" s="526"/>
      <c r="K2151" s="333">
        <f t="shared" si="104"/>
        <v>200</v>
      </c>
      <c r="L2151" s="534">
        <v>200</v>
      </c>
      <c r="M2151" s="534"/>
      <c r="N2151" s="247" t="e">
        <f>IF(L2151="nio",0,IF(L2151&gt;0,L2151*I2151/P2151,0))*VLOOKUP(B2151,'2-Kosten per locatie'!$A$14:$C$31,3,FALSE)</f>
        <v>#DIV/0!</v>
      </c>
      <c r="O2151" s="247">
        <f>IF(M2151&gt;0,M2151*I2151/Q2151,0)*VLOOKUP(B2151,'2-Kosten per locatie'!$A$14:$C$31,3,FALSE)</f>
        <v>0</v>
      </c>
      <c r="P2151" s="334">
        <f>IF(L2151="nio",0,IF(L2151&gt;0,VLOOKUP(F2151,'3-Productie normen'!A:O,VLOOKUP(L2151,'3-Productie normen'!$B$38:$C$48,2,FALSE),FALSE)))</f>
        <v>0</v>
      </c>
      <c r="Q2151" s="334">
        <f t="shared" si="105"/>
        <v>0</v>
      </c>
      <c r="R2151" s="335" t="str">
        <f>VLOOKUP(F2151,'3-Productie normen'!A:P,16,FALSE)</f>
        <v>V</v>
      </c>
      <c r="S2151" s="335"/>
      <c r="U2151" s="336">
        <f t="shared" si="106"/>
        <v>3606</v>
      </c>
    </row>
    <row r="2152" spans="1:21" ht="14.1" customHeight="1">
      <c r="A2152" s="75">
        <v>2152</v>
      </c>
      <c r="B2152" s="72" t="s">
        <v>47</v>
      </c>
      <c r="C2152" s="539"/>
      <c r="D2152" s="415" t="s">
        <v>159</v>
      </c>
      <c r="E2152" s="72" t="s">
        <v>2759</v>
      </c>
      <c r="F2152" s="536" t="s">
        <v>103</v>
      </c>
      <c r="G2152" s="72" t="s">
        <v>205</v>
      </c>
      <c r="H2152" s="482" t="s">
        <v>197</v>
      </c>
      <c r="I2152" s="537">
        <v>100.91</v>
      </c>
      <c r="J2152" s="526"/>
      <c r="K2152" s="333">
        <f t="shared" si="104"/>
        <v>200</v>
      </c>
      <c r="L2152" s="534">
        <v>200</v>
      </c>
      <c r="M2152" s="534"/>
      <c r="N2152" s="247" t="e">
        <f>IF(L2152="nio",0,IF(L2152&gt;0,L2152*I2152/P2152,0))*VLOOKUP(B2152,'2-Kosten per locatie'!$A$14:$C$31,3,FALSE)</f>
        <v>#DIV/0!</v>
      </c>
      <c r="O2152" s="247">
        <f>IF(M2152&gt;0,M2152*I2152/Q2152,0)*VLOOKUP(B2152,'2-Kosten per locatie'!$A$14:$C$31,3,FALSE)</f>
        <v>0</v>
      </c>
      <c r="P2152" s="334">
        <f>IF(L2152="nio",0,IF(L2152&gt;0,VLOOKUP(F2152,'3-Productie normen'!A:O,VLOOKUP(L2152,'3-Productie normen'!$B$38:$C$48,2,FALSE),FALSE)))</f>
        <v>0</v>
      </c>
      <c r="Q2152" s="334">
        <f t="shared" si="105"/>
        <v>0</v>
      </c>
      <c r="R2152" s="335" t="str">
        <f>VLOOKUP(F2152,'3-Productie normen'!A:P,16,FALSE)</f>
        <v>L</v>
      </c>
      <c r="S2152" s="335"/>
      <c r="U2152" s="336">
        <f t="shared" si="106"/>
        <v>20182</v>
      </c>
    </row>
    <row r="2153" spans="1:21" ht="14.1" customHeight="1">
      <c r="A2153" s="75">
        <v>2153</v>
      </c>
      <c r="B2153" s="72" t="s">
        <v>47</v>
      </c>
      <c r="C2153" s="539"/>
      <c r="D2153" s="415" t="s">
        <v>2760</v>
      </c>
      <c r="E2153" s="72" t="s">
        <v>2761</v>
      </c>
      <c r="F2153" s="300" t="s">
        <v>111</v>
      </c>
      <c r="G2153" s="72" t="s">
        <v>205</v>
      </c>
      <c r="H2153" s="482" t="s">
        <v>197</v>
      </c>
      <c r="I2153" s="537"/>
      <c r="J2153" s="526"/>
      <c r="K2153" s="333">
        <f t="shared" si="104"/>
        <v>0</v>
      </c>
      <c r="L2153" s="534" t="s">
        <v>148</v>
      </c>
      <c r="M2153" s="534"/>
      <c r="N2153" s="247">
        <f>IF(L2153="nio",0,IF(L2153&gt;0,L2153*I2153/P2153,0))*VLOOKUP(B2153,'2-Kosten per locatie'!$A$14:$C$31,3,FALSE)</f>
        <v>0</v>
      </c>
      <c r="O2153" s="247">
        <f>IF(M2153&gt;0,M2153*I2153/Q2153,0)*VLOOKUP(B2153,'2-Kosten per locatie'!$A$14:$C$31,3,FALSE)</f>
        <v>0</v>
      </c>
      <c r="P2153" s="334">
        <f>IF(L2153="nio",0,IF(L2153&gt;0,VLOOKUP(F2153,'3-Productie normen'!A:O,VLOOKUP(L2153,'3-Productie normen'!$B$38:$C$48,2,FALSE),FALSE)))</f>
        <v>0</v>
      </c>
      <c r="Q2153" s="334">
        <f t="shared" si="105"/>
        <v>0</v>
      </c>
      <c r="R2153" s="335" t="str">
        <f>VLOOKUP(F2153,'3-Productie normen'!A:P,16,FALSE)</f>
        <v>nvt</v>
      </c>
      <c r="S2153" s="335"/>
      <c r="U2153" s="336">
        <f t="shared" si="106"/>
        <v>0</v>
      </c>
    </row>
    <row r="2154" spans="1:21" ht="14.1" customHeight="1">
      <c r="A2154" s="75">
        <v>2154</v>
      </c>
      <c r="B2154" s="72" t="s">
        <v>47</v>
      </c>
      <c r="C2154" s="539"/>
      <c r="D2154" s="415" t="s">
        <v>2762</v>
      </c>
      <c r="E2154" s="72" t="s">
        <v>2083</v>
      </c>
      <c r="F2154" s="300" t="s">
        <v>111</v>
      </c>
      <c r="G2154" s="72" t="s">
        <v>205</v>
      </c>
      <c r="H2154" s="482" t="s">
        <v>197</v>
      </c>
      <c r="I2154" s="537">
        <v>23.58</v>
      </c>
      <c r="J2154" s="526"/>
      <c r="K2154" s="333">
        <f t="shared" si="104"/>
        <v>0</v>
      </c>
      <c r="L2154" s="534" t="s">
        <v>148</v>
      </c>
      <c r="M2154" s="534"/>
      <c r="N2154" s="247">
        <f>IF(L2154="nio",0,IF(L2154&gt;0,L2154*I2154/P2154,0))*VLOOKUP(B2154,'2-Kosten per locatie'!$A$14:$C$31,3,FALSE)</f>
        <v>0</v>
      </c>
      <c r="O2154" s="247">
        <f>IF(M2154&gt;0,M2154*I2154/Q2154,0)*VLOOKUP(B2154,'2-Kosten per locatie'!$A$14:$C$31,3,FALSE)</f>
        <v>0</v>
      </c>
      <c r="P2154" s="334">
        <f>IF(L2154="nio",0,IF(L2154&gt;0,VLOOKUP(F2154,'3-Productie normen'!A:O,VLOOKUP(L2154,'3-Productie normen'!$B$38:$C$48,2,FALSE),FALSE)))</f>
        <v>0</v>
      </c>
      <c r="Q2154" s="334">
        <f t="shared" si="105"/>
        <v>0</v>
      </c>
      <c r="R2154" s="335" t="str">
        <f>VLOOKUP(F2154,'3-Productie normen'!A:P,16,FALSE)</f>
        <v>nvt</v>
      </c>
      <c r="S2154" s="335"/>
      <c r="U2154" s="336">
        <f t="shared" si="106"/>
        <v>0</v>
      </c>
    </row>
    <row r="2155" spans="1:21" ht="14.1" customHeight="1">
      <c r="A2155" s="75">
        <v>2155</v>
      </c>
      <c r="B2155" s="72" t="s">
        <v>47</v>
      </c>
      <c r="C2155" s="539"/>
      <c r="D2155" s="415" t="s">
        <v>2763</v>
      </c>
      <c r="E2155" s="72" t="s">
        <v>2289</v>
      </c>
      <c r="F2155" s="72" t="s">
        <v>102</v>
      </c>
      <c r="G2155" s="72" t="s">
        <v>205</v>
      </c>
      <c r="H2155" s="482" t="s">
        <v>197</v>
      </c>
      <c r="I2155" s="537">
        <v>18.54</v>
      </c>
      <c r="J2155" s="526"/>
      <c r="K2155" s="333">
        <f t="shared" si="104"/>
        <v>40</v>
      </c>
      <c r="L2155" s="534">
        <v>40</v>
      </c>
      <c r="M2155" s="534"/>
      <c r="N2155" s="247" t="e">
        <f>IF(L2155="nio",0,IF(L2155&gt;0,L2155*I2155/P2155,0))*VLOOKUP(B2155,'2-Kosten per locatie'!$A$14:$C$31,3,FALSE)</f>
        <v>#DIV/0!</v>
      </c>
      <c r="O2155" s="247">
        <f>IF(M2155&gt;0,M2155*I2155/Q2155,0)*VLOOKUP(B2155,'2-Kosten per locatie'!$A$14:$C$31,3,FALSE)</f>
        <v>0</v>
      </c>
      <c r="P2155" s="334">
        <f>IF(L2155="nio",0,IF(L2155&gt;0,VLOOKUP(F2155,'3-Productie normen'!A:O,VLOOKUP(L2155,'3-Productie normen'!$B$38:$C$48,2,FALSE),FALSE)))</f>
        <v>0</v>
      </c>
      <c r="Q2155" s="334">
        <f t="shared" si="105"/>
        <v>0</v>
      </c>
      <c r="R2155" s="335" t="str">
        <f>VLOOKUP(F2155,'3-Productie normen'!A:P,16,FALSE)</f>
        <v>V</v>
      </c>
      <c r="S2155" s="335"/>
      <c r="U2155" s="336">
        <f t="shared" si="106"/>
        <v>741.59999999999991</v>
      </c>
    </row>
    <row r="2156" spans="1:21" ht="14.1" customHeight="1">
      <c r="A2156" s="75">
        <v>2156</v>
      </c>
      <c r="B2156" s="72" t="s">
        <v>47</v>
      </c>
      <c r="C2156" s="539"/>
      <c r="D2156" s="415" t="s">
        <v>2764</v>
      </c>
      <c r="E2156" s="72" t="s">
        <v>2765</v>
      </c>
      <c r="F2156" s="300" t="s">
        <v>111</v>
      </c>
      <c r="G2156" s="72" t="s">
        <v>205</v>
      </c>
      <c r="H2156" s="482" t="s">
        <v>197</v>
      </c>
      <c r="I2156" s="537">
        <v>20.64</v>
      </c>
      <c r="J2156" s="526"/>
      <c r="K2156" s="333">
        <f t="shared" si="104"/>
        <v>0</v>
      </c>
      <c r="L2156" s="534" t="s">
        <v>148</v>
      </c>
      <c r="M2156" s="534"/>
      <c r="N2156" s="247">
        <f>IF(L2156="nio",0,IF(L2156&gt;0,L2156*I2156/P2156,0))*VLOOKUP(B2156,'2-Kosten per locatie'!$A$14:$C$31,3,FALSE)</f>
        <v>0</v>
      </c>
      <c r="O2156" s="247">
        <f>IF(M2156&gt;0,M2156*I2156/Q2156,0)*VLOOKUP(B2156,'2-Kosten per locatie'!$A$14:$C$31,3,FALSE)</f>
        <v>0</v>
      </c>
      <c r="P2156" s="334">
        <f>IF(L2156="nio",0,IF(L2156&gt;0,VLOOKUP(F2156,'3-Productie normen'!A:O,VLOOKUP(L2156,'3-Productie normen'!$B$38:$C$48,2,FALSE),FALSE)))</f>
        <v>0</v>
      </c>
      <c r="Q2156" s="334">
        <f t="shared" si="105"/>
        <v>0</v>
      </c>
      <c r="R2156" s="335" t="str">
        <f>VLOOKUP(F2156,'3-Productie normen'!A:P,16,FALSE)</f>
        <v>nvt</v>
      </c>
      <c r="S2156" s="335"/>
      <c r="U2156" s="336">
        <f t="shared" si="106"/>
        <v>0</v>
      </c>
    </row>
    <row r="2157" spans="1:21" ht="14.1" customHeight="1">
      <c r="A2157" s="75">
        <v>2157</v>
      </c>
      <c r="B2157" s="72" t="s">
        <v>47</v>
      </c>
      <c r="C2157" s="539"/>
      <c r="D2157" s="415" t="s">
        <v>2766</v>
      </c>
      <c r="E2157" s="72" t="s">
        <v>2767</v>
      </c>
      <c r="F2157" s="300" t="s">
        <v>111</v>
      </c>
      <c r="G2157" s="72" t="s">
        <v>187</v>
      </c>
      <c r="H2157" s="482" t="s">
        <v>197</v>
      </c>
      <c r="I2157" s="537">
        <v>56.15</v>
      </c>
      <c r="J2157" s="526"/>
      <c r="K2157" s="333">
        <f t="shared" si="104"/>
        <v>0</v>
      </c>
      <c r="L2157" s="534" t="s">
        <v>148</v>
      </c>
      <c r="M2157" s="534"/>
      <c r="N2157" s="247">
        <f>IF(L2157="nio",0,IF(L2157&gt;0,L2157*I2157/P2157,0))*VLOOKUP(B2157,'2-Kosten per locatie'!$A$14:$C$31,3,FALSE)</f>
        <v>0</v>
      </c>
      <c r="O2157" s="247">
        <f>IF(M2157&gt;0,M2157*I2157/Q2157,0)*VLOOKUP(B2157,'2-Kosten per locatie'!$A$14:$C$31,3,FALSE)</f>
        <v>0</v>
      </c>
      <c r="P2157" s="334">
        <f>IF(L2157="nio",0,IF(L2157&gt;0,VLOOKUP(F2157,'3-Productie normen'!A:O,VLOOKUP(L2157,'3-Productie normen'!$B$38:$C$48,2,FALSE),FALSE)))</f>
        <v>0</v>
      </c>
      <c r="Q2157" s="334">
        <f t="shared" si="105"/>
        <v>0</v>
      </c>
      <c r="R2157" s="335" t="str">
        <f>VLOOKUP(F2157,'3-Productie normen'!A:P,16,FALSE)</f>
        <v>nvt</v>
      </c>
      <c r="S2157" s="335"/>
      <c r="U2157" s="336">
        <f t="shared" si="106"/>
        <v>0</v>
      </c>
    </row>
    <row r="2158" spans="1:21" ht="14.1" customHeight="1">
      <c r="A2158" s="75">
        <v>2158</v>
      </c>
      <c r="B2158" s="72" t="s">
        <v>47</v>
      </c>
      <c r="C2158" s="539"/>
      <c r="D2158" s="415" t="s">
        <v>160</v>
      </c>
      <c r="E2158" s="72" t="s">
        <v>2768</v>
      </c>
      <c r="F2158" s="536" t="s">
        <v>103</v>
      </c>
      <c r="G2158" s="72" t="s">
        <v>187</v>
      </c>
      <c r="H2158" s="482" t="s">
        <v>197</v>
      </c>
      <c r="I2158" s="537">
        <v>527.24</v>
      </c>
      <c r="J2158" s="526"/>
      <c r="K2158" s="333">
        <f t="shared" si="104"/>
        <v>200</v>
      </c>
      <c r="L2158" s="534">
        <v>200</v>
      </c>
      <c r="M2158" s="534"/>
      <c r="N2158" s="247" t="e">
        <f>IF(L2158="nio",0,IF(L2158&gt;0,L2158*I2158/P2158,0))*VLOOKUP(B2158,'2-Kosten per locatie'!$A$14:$C$31,3,FALSE)</f>
        <v>#DIV/0!</v>
      </c>
      <c r="O2158" s="247">
        <f>IF(M2158&gt;0,M2158*I2158/Q2158,0)*VLOOKUP(B2158,'2-Kosten per locatie'!$A$14:$C$31,3,FALSE)</f>
        <v>0</v>
      </c>
      <c r="P2158" s="334">
        <f>IF(L2158="nio",0,IF(L2158&gt;0,VLOOKUP(F2158,'3-Productie normen'!A:O,VLOOKUP(L2158,'3-Productie normen'!$B$38:$C$48,2,FALSE),FALSE)))</f>
        <v>0</v>
      </c>
      <c r="Q2158" s="334">
        <f t="shared" si="105"/>
        <v>0</v>
      </c>
      <c r="R2158" s="335" t="str">
        <f>VLOOKUP(F2158,'3-Productie normen'!A:P,16,FALSE)</f>
        <v>L</v>
      </c>
      <c r="S2158" s="335"/>
      <c r="U2158" s="336">
        <f t="shared" si="106"/>
        <v>105448</v>
      </c>
    </row>
    <row r="2159" spans="1:21" ht="14.1" customHeight="1">
      <c r="A2159" s="75">
        <v>2159</v>
      </c>
      <c r="B2159" s="72" t="s">
        <v>47</v>
      </c>
      <c r="C2159" s="539"/>
      <c r="D2159" s="415" t="s">
        <v>162</v>
      </c>
      <c r="E2159" s="72" t="s">
        <v>633</v>
      </c>
      <c r="F2159" s="300" t="s">
        <v>97</v>
      </c>
      <c r="G2159" s="72" t="s">
        <v>205</v>
      </c>
      <c r="H2159" s="482" t="s">
        <v>197</v>
      </c>
      <c r="I2159" s="537">
        <v>15.85</v>
      </c>
      <c r="J2159" s="526"/>
      <c r="K2159" s="333">
        <f t="shared" si="104"/>
        <v>200</v>
      </c>
      <c r="L2159" s="534">
        <v>200</v>
      </c>
      <c r="M2159" s="534"/>
      <c r="N2159" s="247" t="e">
        <f>IF(L2159="nio",0,IF(L2159&gt;0,L2159*I2159/P2159,0))*VLOOKUP(B2159,'2-Kosten per locatie'!$A$14:$C$31,3,FALSE)</f>
        <v>#DIV/0!</v>
      </c>
      <c r="O2159" s="247">
        <f>IF(M2159&gt;0,M2159*I2159/Q2159,0)*VLOOKUP(B2159,'2-Kosten per locatie'!$A$14:$C$31,3,FALSE)</f>
        <v>0</v>
      </c>
      <c r="P2159" s="334">
        <f>IF(L2159="nio",0,IF(L2159&gt;0,VLOOKUP(F2159,'3-Productie normen'!A:O,VLOOKUP(L2159,'3-Productie normen'!$B$38:$C$48,2,FALSE),FALSE)))</f>
        <v>0</v>
      </c>
      <c r="Q2159" s="334">
        <f t="shared" si="105"/>
        <v>0</v>
      </c>
      <c r="R2159" s="335" t="str">
        <f>VLOOKUP(F2159,'3-Productie normen'!A:P,16,FALSE)</f>
        <v>V</v>
      </c>
      <c r="S2159" s="335"/>
      <c r="U2159" s="336">
        <f t="shared" si="106"/>
        <v>3170</v>
      </c>
    </row>
    <row r="2160" spans="1:21" ht="14.1" customHeight="1">
      <c r="A2160" s="75">
        <v>2160</v>
      </c>
      <c r="B2160" s="72" t="s">
        <v>47</v>
      </c>
      <c r="C2160" s="539"/>
      <c r="D2160" s="415" t="s">
        <v>2769</v>
      </c>
      <c r="E2160" s="72" t="s">
        <v>2770</v>
      </c>
      <c r="F2160" s="536" t="s">
        <v>103</v>
      </c>
      <c r="G2160" s="72" t="s">
        <v>205</v>
      </c>
      <c r="H2160" s="482" t="s">
        <v>197</v>
      </c>
      <c r="I2160" s="537">
        <v>20.68</v>
      </c>
      <c r="J2160" s="526"/>
      <c r="K2160" s="333">
        <f t="shared" si="104"/>
        <v>200</v>
      </c>
      <c r="L2160" s="534">
        <v>200</v>
      </c>
      <c r="M2160" s="534"/>
      <c r="N2160" s="247" t="e">
        <f>IF(L2160="nio",0,IF(L2160&gt;0,L2160*I2160/P2160,0))*VLOOKUP(B2160,'2-Kosten per locatie'!$A$14:$C$31,3,FALSE)</f>
        <v>#DIV/0!</v>
      </c>
      <c r="O2160" s="247">
        <f>IF(M2160&gt;0,M2160*I2160/Q2160,0)*VLOOKUP(B2160,'2-Kosten per locatie'!$A$14:$C$31,3,FALSE)</f>
        <v>0</v>
      </c>
      <c r="P2160" s="334">
        <f>IF(L2160="nio",0,IF(L2160&gt;0,VLOOKUP(F2160,'3-Productie normen'!A:O,VLOOKUP(L2160,'3-Productie normen'!$B$38:$C$48,2,FALSE),FALSE)))</f>
        <v>0</v>
      </c>
      <c r="Q2160" s="334">
        <f t="shared" si="105"/>
        <v>0</v>
      </c>
      <c r="R2160" s="335" t="str">
        <f>VLOOKUP(F2160,'3-Productie normen'!A:P,16,FALSE)</f>
        <v>L</v>
      </c>
      <c r="S2160" s="335"/>
      <c r="U2160" s="336">
        <f t="shared" si="106"/>
        <v>4136</v>
      </c>
    </row>
    <row r="2161" spans="1:21" ht="14.1" customHeight="1">
      <c r="A2161" s="75">
        <v>2161</v>
      </c>
      <c r="B2161" s="72" t="s">
        <v>47</v>
      </c>
      <c r="C2161" s="539"/>
      <c r="D2161" s="415" t="s">
        <v>2771</v>
      </c>
      <c r="E2161" s="72" t="s">
        <v>2772</v>
      </c>
      <c r="F2161" s="300" t="s">
        <v>111</v>
      </c>
      <c r="G2161" s="72" t="s">
        <v>187</v>
      </c>
      <c r="H2161" s="482" t="s">
        <v>197</v>
      </c>
      <c r="I2161" s="537">
        <v>29.21</v>
      </c>
      <c r="J2161" s="526"/>
      <c r="K2161" s="333">
        <f t="shared" si="104"/>
        <v>0</v>
      </c>
      <c r="L2161" s="534" t="s">
        <v>148</v>
      </c>
      <c r="M2161" s="534"/>
      <c r="N2161" s="247">
        <f>IF(L2161="nio",0,IF(L2161&gt;0,L2161*I2161/P2161,0))*VLOOKUP(B2161,'2-Kosten per locatie'!$A$14:$C$31,3,FALSE)</f>
        <v>0</v>
      </c>
      <c r="O2161" s="247">
        <f>IF(M2161&gt;0,M2161*I2161/Q2161,0)*VLOOKUP(B2161,'2-Kosten per locatie'!$A$14:$C$31,3,FALSE)</f>
        <v>0</v>
      </c>
      <c r="P2161" s="334">
        <f>IF(L2161="nio",0,IF(L2161&gt;0,VLOOKUP(F2161,'3-Productie normen'!A:O,VLOOKUP(L2161,'3-Productie normen'!$B$38:$C$48,2,FALSE),FALSE)))</f>
        <v>0</v>
      </c>
      <c r="Q2161" s="334">
        <f t="shared" si="105"/>
        <v>0</v>
      </c>
      <c r="R2161" s="335" t="str">
        <f>VLOOKUP(F2161,'3-Productie normen'!A:P,16,FALSE)</f>
        <v>nvt</v>
      </c>
      <c r="S2161" s="335"/>
      <c r="U2161" s="336">
        <f t="shared" si="106"/>
        <v>0</v>
      </c>
    </row>
    <row r="2162" spans="1:21" ht="14.1" customHeight="1">
      <c r="A2162" s="75">
        <v>2162</v>
      </c>
      <c r="B2162" s="72" t="s">
        <v>47</v>
      </c>
      <c r="C2162" s="539"/>
      <c r="D2162" s="415" t="s">
        <v>2773</v>
      </c>
      <c r="E2162" s="72" t="s">
        <v>681</v>
      </c>
      <c r="F2162" s="300" t="s">
        <v>111</v>
      </c>
      <c r="G2162" s="72" t="s">
        <v>205</v>
      </c>
      <c r="H2162" s="482" t="s">
        <v>197</v>
      </c>
      <c r="I2162" s="537"/>
      <c r="J2162" s="526"/>
      <c r="K2162" s="333">
        <f t="shared" si="104"/>
        <v>0</v>
      </c>
      <c r="L2162" s="534" t="s">
        <v>148</v>
      </c>
      <c r="M2162" s="534"/>
      <c r="N2162" s="247">
        <f>IF(L2162="nio",0,IF(L2162&gt;0,L2162*I2162/P2162,0))*VLOOKUP(B2162,'2-Kosten per locatie'!$A$14:$C$31,3,FALSE)</f>
        <v>0</v>
      </c>
      <c r="O2162" s="247">
        <f>IF(M2162&gt;0,M2162*I2162/Q2162,0)*VLOOKUP(B2162,'2-Kosten per locatie'!$A$14:$C$31,3,FALSE)</f>
        <v>0</v>
      </c>
      <c r="P2162" s="334">
        <f>IF(L2162="nio",0,IF(L2162&gt;0,VLOOKUP(F2162,'3-Productie normen'!A:O,VLOOKUP(L2162,'3-Productie normen'!$B$38:$C$48,2,FALSE),FALSE)))</f>
        <v>0</v>
      </c>
      <c r="Q2162" s="334">
        <f t="shared" si="105"/>
        <v>0</v>
      </c>
      <c r="R2162" s="335" t="str">
        <f>VLOOKUP(F2162,'3-Productie normen'!A:P,16,FALSE)</f>
        <v>nvt</v>
      </c>
      <c r="S2162" s="335"/>
      <c r="U2162" s="336">
        <f t="shared" si="106"/>
        <v>0</v>
      </c>
    </row>
    <row r="2163" spans="1:21" ht="14.1" customHeight="1">
      <c r="A2163" s="75">
        <v>2163</v>
      </c>
      <c r="B2163" s="72" t="s">
        <v>47</v>
      </c>
      <c r="C2163" s="539"/>
      <c r="D2163" s="415" t="s">
        <v>165</v>
      </c>
      <c r="E2163" s="72" t="s">
        <v>2774</v>
      </c>
      <c r="F2163" s="536" t="s">
        <v>103</v>
      </c>
      <c r="G2163" s="72" t="s">
        <v>187</v>
      </c>
      <c r="H2163" s="482" t="s">
        <v>197</v>
      </c>
      <c r="I2163" s="537">
        <v>56.9</v>
      </c>
      <c r="J2163" s="526"/>
      <c r="K2163" s="333">
        <f t="shared" si="104"/>
        <v>200</v>
      </c>
      <c r="L2163" s="534">
        <v>200</v>
      </c>
      <c r="M2163" s="534"/>
      <c r="N2163" s="247" t="e">
        <f>IF(L2163="nio",0,IF(L2163&gt;0,L2163*I2163/P2163,0))*VLOOKUP(B2163,'2-Kosten per locatie'!$A$14:$C$31,3,FALSE)</f>
        <v>#DIV/0!</v>
      </c>
      <c r="O2163" s="247">
        <f>IF(M2163&gt;0,M2163*I2163/Q2163,0)*VLOOKUP(B2163,'2-Kosten per locatie'!$A$14:$C$31,3,FALSE)</f>
        <v>0</v>
      </c>
      <c r="P2163" s="334">
        <f>IF(L2163="nio",0,IF(L2163&gt;0,VLOOKUP(F2163,'3-Productie normen'!A:O,VLOOKUP(L2163,'3-Productie normen'!$B$38:$C$48,2,FALSE),FALSE)))</f>
        <v>0</v>
      </c>
      <c r="Q2163" s="334">
        <f t="shared" si="105"/>
        <v>0</v>
      </c>
      <c r="R2163" s="335" t="str">
        <f>VLOOKUP(F2163,'3-Productie normen'!A:P,16,FALSE)</f>
        <v>L</v>
      </c>
      <c r="S2163" s="335"/>
      <c r="U2163" s="336">
        <f t="shared" si="106"/>
        <v>11380</v>
      </c>
    </row>
    <row r="2164" spans="1:21" ht="14.1" customHeight="1">
      <c r="A2164" s="75">
        <v>2164</v>
      </c>
      <c r="B2164" s="72" t="s">
        <v>47</v>
      </c>
      <c r="C2164" s="539"/>
      <c r="D2164" s="415" t="s">
        <v>166</v>
      </c>
      <c r="E2164" s="72" t="s">
        <v>2775</v>
      </c>
      <c r="F2164" s="536" t="s">
        <v>103</v>
      </c>
      <c r="G2164" s="72" t="s">
        <v>187</v>
      </c>
      <c r="H2164" s="482" t="s">
        <v>197</v>
      </c>
      <c r="I2164" s="537">
        <v>41.03</v>
      </c>
      <c r="J2164" s="526"/>
      <c r="K2164" s="333">
        <f t="shared" si="104"/>
        <v>200</v>
      </c>
      <c r="L2164" s="534">
        <v>200</v>
      </c>
      <c r="M2164" s="534"/>
      <c r="N2164" s="247" t="e">
        <f>IF(L2164="nio",0,IF(L2164&gt;0,L2164*I2164/P2164,0))*VLOOKUP(B2164,'2-Kosten per locatie'!$A$14:$C$31,3,FALSE)</f>
        <v>#DIV/0!</v>
      </c>
      <c r="O2164" s="247">
        <f>IF(M2164&gt;0,M2164*I2164/Q2164,0)*VLOOKUP(B2164,'2-Kosten per locatie'!$A$14:$C$31,3,FALSE)</f>
        <v>0</v>
      </c>
      <c r="P2164" s="334">
        <f>IF(L2164="nio",0,IF(L2164&gt;0,VLOOKUP(F2164,'3-Productie normen'!A:O,VLOOKUP(L2164,'3-Productie normen'!$B$38:$C$48,2,FALSE),FALSE)))</f>
        <v>0</v>
      </c>
      <c r="Q2164" s="334">
        <f t="shared" si="105"/>
        <v>0</v>
      </c>
      <c r="R2164" s="335" t="str">
        <f>VLOOKUP(F2164,'3-Productie normen'!A:P,16,FALSE)</f>
        <v>L</v>
      </c>
      <c r="S2164" s="335"/>
      <c r="U2164" s="336">
        <f t="shared" si="106"/>
        <v>8206</v>
      </c>
    </row>
    <row r="2165" spans="1:21" ht="14.1" customHeight="1">
      <c r="A2165" s="75">
        <v>2165</v>
      </c>
      <c r="B2165" s="72" t="s">
        <v>47</v>
      </c>
      <c r="C2165" s="539"/>
      <c r="D2165" s="415" t="s">
        <v>167</v>
      </c>
      <c r="E2165" s="72" t="s">
        <v>2776</v>
      </c>
      <c r="F2165" s="536" t="s">
        <v>103</v>
      </c>
      <c r="G2165" s="72" t="s">
        <v>187</v>
      </c>
      <c r="H2165" s="482" t="s">
        <v>197</v>
      </c>
      <c r="I2165" s="537">
        <v>67.52</v>
      </c>
      <c r="J2165" s="526"/>
      <c r="K2165" s="333">
        <f t="shared" si="104"/>
        <v>200</v>
      </c>
      <c r="L2165" s="534">
        <v>200</v>
      </c>
      <c r="M2165" s="534"/>
      <c r="N2165" s="247" t="e">
        <f>IF(L2165="nio",0,IF(L2165&gt;0,L2165*I2165/P2165,0))*VLOOKUP(B2165,'2-Kosten per locatie'!$A$14:$C$31,3,FALSE)</f>
        <v>#DIV/0!</v>
      </c>
      <c r="O2165" s="247">
        <f>IF(M2165&gt;0,M2165*I2165/Q2165,0)*VLOOKUP(B2165,'2-Kosten per locatie'!$A$14:$C$31,3,FALSE)</f>
        <v>0</v>
      </c>
      <c r="P2165" s="334">
        <f>IF(L2165="nio",0,IF(L2165&gt;0,VLOOKUP(F2165,'3-Productie normen'!A:O,VLOOKUP(L2165,'3-Productie normen'!$B$38:$C$48,2,FALSE),FALSE)))</f>
        <v>0</v>
      </c>
      <c r="Q2165" s="334">
        <f t="shared" si="105"/>
        <v>0</v>
      </c>
      <c r="R2165" s="335" t="str">
        <f>VLOOKUP(F2165,'3-Productie normen'!A:P,16,FALSE)</f>
        <v>L</v>
      </c>
      <c r="S2165" s="335"/>
      <c r="U2165" s="336">
        <f t="shared" si="106"/>
        <v>13504</v>
      </c>
    </row>
    <row r="2166" spans="1:21" ht="14.1" customHeight="1">
      <c r="A2166" s="75">
        <v>2166</v>
      </c>
      <c r="B2166" s="72" t="s">
        <v>47</v>
      </c>
      <c r="C2166" s="539"/>
      <c r="D2166" s="415" t="s">
        <v>2777</v>
      </c>
      <c r="E2166" s="72" t="s">
        <v>2778</v>
      </c>
      <c r="F2166" s="300" t="s">
        <v>108</v>
      </c>
      <c r="G2166" s="72" t="s">
        <v>205</v>
      </c>
      <c r="H2166" s="482" t="s">
        <v>197</v>
      </c>
      <c r="I2166" s="537">
        <v>7.01</v>
      </c>
      <c r="J2166" s="526"/>
      <c r="K2166" s="333">
        <f t="shared" si="104"/>
        <v>200</v>
      </c>
      <c r="L2166" s="534">
        <v>200</v>
      </c>
      <c r="M2166" s="534"/>
      <c r="N2166" s="247" t="e">
        <f>IF(L2166="nio",0,IF(L2166&gt;0,L2166*I2166/P2166,0))*VLOOKUP(B2166,'2-Kosten per locatie'!$A$14:$C$31,3,FALSE)</f>
        <v>#DIV/0!</v>
      </c>
      <c r="O2166" s="247">
        <f>IF(M2166&gt;0,M2166*I2166/Q2166,0)*VLOOKUP(B2166,'2-Kosten per locatie'!$A$14:$C$31,3,FALSE)</f>
        <v>0</v>
      </c>
      <c r="P2166" s="334">
        <f>IF(L2166="nio",0,IF(L2166&gt;0,VLOOKUP(F2166,'3-Productie normen'!A:O,VLOOKUP(L2166,'3-Productie normen'!$B$38:$C$48,2,FALSE),FALSE)))</f>
        <v>0</v>
      </c>
      <c r="Q2166" s="334">
        <f t="shared" si="105"/>
        <v>0</v>
      </c>
      <c r="R2166" s="335" t="str">
        <f>VLOOKUP(F2166,'3-Productie normen'!A:P,16,FALSE)</f>
        <v>V</v>
      </c>
      <c r="S2166" s="335"/>
      <c r="U2166" s="336">
        <f t="shared" si="106"/>
        <v>1402</v>
      </c>
    </row>
    <row r="2167" spans="1:21" ht="14.1" customHeight="1">
      <c r="A2167" s="75">
        <v>2167</v>
      </c>
      <c r="B2167" s="72" t="s">
        <v>47</v>
      </c>
      <c r="C2167" s="539"/>
      <c r="D2167" s="415" t="s">
        <v>2779</v>
      </c>
      <c r="E2167" s="72" t="s">
        <v>2780</v>
      </c>
      <c r="F2167" s="536" t="s">
        <v>103</v>
      </c>
      <c r="G2167" s="72" t="s">
        <v>187</v>
      </c>
      <c r="H2167" s="482" t="s">
        <v>197</v>
      </c>
      <c r="I2167" s="537">
        <v>14.32</v>
      </c>
      <c r="J2167" s="526"/>
      <c r="K2167" s="333">
        <f t="shared" si="104"/>
        <v>200</v>
      </c>
      <c r="L2167" s="534">
        <v>200</v>
      </c>
      <c r="M2167" s="534"/>
      <c r="N2167" s="247" t="e">
        <f>IF(L2167="nio",0,IF(L2167&gt;0,L2167*I2167/P2167,0))*VLOOKUP(B2167,'2-Kosten per locatie'!$A$14:$C$31,3,FALSE)</f>
        <v>#DIV/0!</v>
      </c>
      <c r="O2167" s="247">
        <f>IF(M2167&gt;0,M2167*I2167/Q2167,0)*VLOOKUP(B2167,'2-Kosten per locatie'!$A$14:$C$31,3,FALSE)</f>
        <v>0</v>
      </c>
      <c r="P2167" s="334">
        <f>IF(L2167="nio",0,IF(L2167&gt;0,VLOOKUP(F2167,'3-Productie normen'!A:O,VLOOKUP(L2167,'3-Productie normen'!$B$38:$C$48,2,FALSE),FALSE)))</f>
        <v>0</v>
      </c>
      <c r="Q2167" s="334">
        <f t="shared" si="105"/>
        <v>0</v>
      </c>
      <c r="R2167" s="335" t="str">
        <f>VLOOKUP(F2167,'3-Productie normen'!A:P,16,FALSE)</f>
        <v>L</v>
      </c>
      <c r="S2167" s="335"/>
      <c r="U2167" s="336">
        <f t="shared" si="106"/>
        <v>2864</v>
      </c>
    </row>
    <row r="2168" spans="1:21" ht="14.1" customHeight="1">
      <c r="A2168" s="75">
        <v>2168</v>
      </c>
      <c r="B2168" s="72" t="s">
        <v>47</v>
      </c>
      <c r="C2168" s="539"/>
      <c r="D2168" s="415" t="s">
        <v>268</v>
      </c>
      <c r="E2168" s="72" t="s">
        <v>2781</v>
      </c>
      <c r="F2168" s="72" t="s">
        <v>89</v>
      </c>
      <c r="G2168" s="72" t="s">
        <v>205</v>
      </c>
      <c r="H2168" s="482" t="s">
        <v>197</v>
      </c>
      <c r="I2168" s="537">
        <v>246.53</v>
      </c>
      <c r="J2168" s="526"/>
      <c r="K2168" s="333">
        <f t="shared" si="104"/>
        <v>200</v>
      </c>
      <c r="L2168" s="534">
        <v>200</v>
      </c>
      <c r="M2168" s="534"/>
      <c r="N2168" s="247" t="e">
        <f>IF(L2168="nio",0,IF(L2168&gt;0,L2168*I2168/P2168,0))*VLOOKUP(B2168,'2-Kosten per locatie'!$A$14:$C$31,3,FALSE)</f>
        <v>#DIV/0!</v>
      </c>
      <c r="O2168" s="247">
        <f>IF(M2168&gt;0,M2168*I2168/Q2168,0)*VLOOKUP(B2168,'2-Kosten per locatie'!$A$14:$C$31,3,FALSE)</f>
        <v>0</v>
      </c>
      <c r="P2168" s="334">
        <f>IF(L2168="nio",0,IF(L2168&gt;0,VLOOKUP(F2168,'3-Productie normen'!A:O,VLOOKUP(L2168,'3-Productie normen'!$B$38:$C$48,2,FALSE),FALSE)))</f>
        <v>0</v>
      </c>
      <c r="Q2168" s="334">
        <f t="shared" si="105"/>
        <v>0</v>
      </c>
      <c r="R2168" s="335" t="str">
        <f>VLOOKUP(F2168,'3-Productie normen'!A:P,16,FALSE)</f>
        <v>V</v>
      </c>
      <c r="S2168" s="335"/>
      <c r="U2168" s="336">
        <f t="shared" si="106"/>
        <v>49306</v>
      </c>
    </row>
    <row r="2169" spans="1:21" ht="14.1" customHeight="1">
      <c r="A2169" s="75">
        <v>2169</v>
      </c>
      <c r="B2169" s="72" t="s">
        <v>47</v>
      </c>
      <c r="C2169" s="539"/>
      <c r="D2169" s="415" t="s">
        <v>1950</v>
      </c>
      <c r="E2169" s="72" t="s">
        <v>633</v>
      </c>
      <c r="F2169" s="300" t="s">
        <v>97</v>
      </c>
      <c r="G2169" s="72" t="s">
        <v>205</v>
      </c>
      <c r="H2169" s="482" t="s">
        <v>197</v>
      </c>
      <c r="I2169" s="537">
        <v>96.67</v>
      </c>
      <c r="J2169" s="526"/>
      <c r="K2169" s="333">
        <f t="shared" si="104"/>
        <v>200</v>
      </c>
      <c r="L2169" s="534">
        <v>200</v>
      </c>
      <c r="M2169" s="534"/>
      <c r="N2169" s="247" t="e">
        <f>IF(L2169="nio",0,IF(L2169&gt;0,L2169*I2169/P2169,0))*VLOOKUP(B2169,'2-Kosten per locatie'!$A$14:$C$31,3,FALSE)</f>
        <v>#DIV/0!</v>
      </c>
      <c r="O2169" s="247">
        <f>IF(M2169&gt;0,M2169*I2169/Q2169,0)*VLOOKUP(B2169,'2-Kosten per locatie'!$A$14:$C$31,3,FALSE)</f>
        <v>0</v>
      </c>
      <c r="P2169" s="334">
        <f>IF(L2169="nio",0,IF(L2169&gt;0,VLOOKUP(F2169,'3-Productie normen'!A:O,VLOOKUP(L2169,'3-Productie normen'!$B$38:$C$48,2,FALSE),FALSE)))</f>
        <v>0</v>
      </c>
      <c r="Q2169" s="334">
        <f t="shared" si="105"/>
        <v>0</v>
      </c>
      <c r="R2169" s="335" t="str">
        <f>VLOOKUP(F2169,'3-Productie normen'!A:P,16,FALSE)</f>
        <v>V</v>
      </c>
      <c r="S2169" s="335"/>
      <c r="U2169" s="336">
        <f t="shared" si="106"/>
        <v>19334</v>
      </c>
    </row>
    <row r="2170" spans="1:21" ht="14.1" customHeight="1">
      <c r="A2170" s="75">
        <v>2170</v>
      </c>
      <c r="B2170" s="72" t="s">
        <v>47</v>
      </c>
      <c r="C2170" s="539"/>
      <c r="D2170" s="415" t="s">
        <v>2782</v>
      </c>
      <c r="E2170" s="72" t="s">
        <v>2729</v>
      </c>
      <c r="F2170" s="300" t="s">
        <v>108</v>
      </c>
      <c r="G2170" s="72" t="s">
        <v>205</v>
      </c>
      <c r="H2170" s="482" t="s">
        <v>197</v>
      </c>
      <c r="I2170" s="537">
        <v>41.31</v>
      </c>
      <c r="J2170" s="526"/>
      <c r="K2170" s="333">
        <f t="shared" si="104"/>
        <v>200</v>
      </c>
      <c r="L2170" s="534">
        <v>200</v>
      </c>
      <c r="M2170" s="534"/>
      <c r="N2170" s="247" t="e">
        <f>IF(L2170="nio",0,IF(L2170&gt;0,L2170*I2170/P2170,0))*VLOOKUP(B2170,'2-Kosten per locatie'!$A$14:$C$31,3,FALSE)</f>
        <v>#DIV/0!</v>
      </c>
      <c r="O2170" s="247">
        <f>IF(M2170&gt;0,M2170*I2170/Q2170,0)*VLOOKUP(B2170,'2-Kosten per locatie'!$A$14:$C$31,3,FALSE)</f>
        <v>0</v>
      </c>
      <c r="P2170" s="334">
        <f>IF(L2170="nio",0,IF(L2170&gt;0,VLOOKUP(F2170,'3-Productie normen'!A:O,VLOOKUP(L2170,'3-Productie normen'!$B$38:$C$48,2,FALSE),FALSE)))</f>
        <v>0</v>
      </c>
      <c r="Q2170" s="334">
        <f t="shared" si="105"/>
        <v>0</v>
      </c>
      <c r="R2170" s="335" t="str">
        <f>VLOOKUP(F2170,'3-Productie normen'!A:P,16,FALSE)</f>
        <v>V</v>
      </c>
      <c r="S2170" s="335"/>
      <c r="U2170" s="336">
        <f t="shared" si="106"/>
        <v>8262</v>
      </c>
    </row>
    <row r="2171" spans="1:21" ht="14.1" customHeight="1">
      <c r="A2171" s="75">
        <v>2171</v>
      </c>
      <c r="B2171" s="72" t="s">
        <v>47</v>
      </c>
      <c r="C2171" s="539"/>
      <c r="D2171" s="415" t="s">
        <v>1952</v>
      </c>
      <c r="E2171" s="72" t="s">
        <v>641</v>
      </c>
      <c r="F2171" s="300" t="s">
        <v>98</v>
      </c>
      <c r="G2171" s="72" t="s">
        <v>187</v>
      </c>
      <c r="H2171" s="482" t="s">
        <v>197</v>
      </c>
      <c r="I2171" s="537">
        <v>41.7</v>
      </c>
      <c r="J2171" s="526"/>
      <c r="K2171" s="333">
        <f t="shared" si="104"/>
        <v>200</v>
      </c>
      <c r="L2171" s="534">
        <v>200</v>
      </c>
      <c r="M2171" s="534"/>
      <c r="N2171" s="247" t="e">
        <f>IF(L2171="nio",0,IF(L2171&gt;0,L2171*I2171/P2171,0))*VLOOKUP(B2171,'2-Kosten per locatie'!$A$14:$C$31,3,FALSE)</f>
        <v>#DIV/0!</v>
      </c>
      <c r="O2171" s="247">
        <f>IF(M2171&gt;0,M2171*I2171/Q2171,0)*VLOOKUP(B2171,'2-Kosten per locatie'!$A$14:$C$31,3,FALSE)</f>
        <v>0</v>
      </c>
      <c r="P2171" s="334">
        <f>IF(L2171="nio",0,IF(L2171&gt;0,VLOOKUP(F2171,'3-Productie normen'!A:O,VLOOKUP(L2171,'3-Productie normen'!$B$38:$C$48,2,FALSE),FALSE)))</f>
        <v>0</v>
      </c>
      <c r="Q2171" s="334">
        <f t="shared" si="105"/>
        <v>0</v>
      </c>
      <c r="R2171" s="335" t="str">
        <f>VLOOKUP(F2171,'3-Productie normen'!A:P,16,FALSE)</f>
        <v>V</v>
      </c>
      <c r="S2171" s="335"/>
      <c r="U2171" s="336">
        <f t="shared" si="106"/>
        <v>8340</v>
      </c>
    </row>
    <row r="2172" spans="1:21" ht="14.1" customHeight="1">
      <c r="A2172" s="75">
        <v>2172</v>
      </c>
      <c r="B2172" s="72" t="s">
        <v>47</v>
      </c>
      <c r="C2172" s="539"/>
      <c r="D2172" s="415" t="s">
        <v>1239</v>
      </c>
      <c r="E2172" s="72" t="s">
        <v>2783</v>
      </c>
      <c r="F2172" s="72" t="s">
        <v>110</v>
      </c>
      <c r="G2172" s="72" t="s">
        <v>187</v>
      </c>
      <c r="H2172" s="482" t="s">
        <v>197</v>
      </c>
      <c r="I2172" s="537">
        <v>16.88</v>
      </c>
      <c r="J2172" s="526"/>
      <c r="K2172" s="333">
        <f t="shared" si="104"/>
        <v>200</v>
      </c>
      <c r="L2172" s="534">
        <v>200</v>
      </c>
      <c r="M2172" s="534"/>
      <c r="N2172" s="247" t="e">
        <f>IF(L2172="nio",0,IF(L2172&gt;0,L2172*I2172/P2172,0))*VLOOKUP(B2172,'2-Kosten per locatie'!$A$14:$C$31,3,FALSE)</f>
        <v>#DIV/0!</v>
      </c>
      <c r="O2172" s="247">
        <f>IF(M2172&gt;0,M2172*I2172/Q2172,0)*VLOOKUP(B2172,'2-Kosten per locatie'!$A$14:$C$31,3,FALSE)</f>
        <v>0</v>
      </c>
      <c r="P2172" s="334">
        <f>IF(L2172="nio",0,IF(L2172&gt;0,VLOOKUP(F2172,'3-Productie normen'!A:O,VLOOKUP(L2172,'3-Productie normen'!$B$38:$C$48,2,FALSE),FALSE)))</f>
        <v>0</v>
      </c>
      <c r="Q2172" s="334">
        <f t="shared" si="105"/>
        <v>0</v>
      </c>
      <c r="R2172" s="335" t="str">
        <f>VLOOKUP(F2172,'3-Productie normen'!A:P,16,FALSE)</f>
        <v>B</v>
      </c>
      <c r="S2172" s="335"/>
      <c r="U2172" s="336">
        <f t="shared" si="106"/>
        <v>3376</v>
      </c>
    </row>
    <row r="2173" spans="1:21" ht="14.1" customHeight="1">
      <c r="A2173" s="75">
        <v>2173</v>
      </c>
      <c r="B2173" s="72" t="s">
        <v>47</v>
      </c>
      <c r="C2173" s="539"/>
      <c r="D2173" s="415" t="s">
        <v>269</v>
      </c>
      <c r="E2173" s="72" t="s">
        <v>2784</v>
      </c>
      <c r="F2173" s="536" t="s">
        <v>103</v>
      </c>
      <c r="G2173" s="72" t="s">
        <v>187</v>
      </c>
      <c r="H2173" s="482" t="s">
        <v>197</v>
      </c>
      <c r="I2173" s="537">
        <v>107.82</v>
      </c>
      <c r="J2173" s="526"/>
      <c r="K2173" s="333">
        <f t="shared" si="104"/>
        <v>200</v>
      </c>
      <c r="L2173" s="534">
        <v>200</v>
      </c>
      <c r="M2173" s="534"/>
      <c r="N2173" s="247" t="e">
        <f>IF(L2173="nio",0,IF(L2173&gt;0,L2173*I2173/P2173,0))*VLOOKUP(B2173,'2-Kosten per locatie'!$A$14:$C$31,3,FALSE)</f>
        <v>#DIV/0!</v>
      </c>
      <c r="O2173" s="247">
        <f>IF(M2173&gt;0,M2173*I2173/Q2173,0)*VLOOKUP(B2173,'2-Kosten per locatie'!$A$14:$C$31,3,FALSE)</f>
        <v>0</v>
      </c>
      <c r="P2173" s="334">
        <f>IF(L2173="nio",0,IF(L2173&gt;0,VLOOKUP(F2173,'3-Productie normen'!A:O,VLOOKUP(L2173,'3-Productie normen'!$B$38:$C$48,2,FALSE),FALSE)))</f>
        <v>0</v>
      </c>
      <c r="Q2173" s="334">
        <f t="shared" si="105"/>
        <v>0</v>
      </c>
      <c r="R2173" s="335" t="str">
        <f>VLOOKUP(F2173,'3-Productie normen'!A:P,16,FALSE)</f>
        <v>L</v>
      </c>
      <c r="S2173" s="335"/>
      <c r="U2173" s="336">
        <f t="shared" si="106"/>
        <v>21564</v>
      </c>
    </row>
    <row r="2174" spans="1:21" ht="14.1" customHeight="1">
      <c r="A2174" s="75">
        <v>2174</v>
      </c>
      <c r="B2174" s="72" t="s">
        <v>47</v>
      </c>
      <c r="C2174" s="539"/>
      <c r="D2174" s="415" t="s">
        <v>270</v>
      </c>
      <c r="E2174" s="72" t="s">
        <v>2785</v>
      </c>
      <c r="F2174" s="72" t="s">
        <v>100</v>
      </c>
      <c r="G2174" s="72" t="s">
        <v>187</v>
      </c>
      <c r="H2174" s="482" t="s">
        <v>197</v>
      </c>
      <c r="I2174" s="537">
        <v>26.18</v>
      </c>
      <c r="J2174" s="526"/>
      <c r="K2174" s="333">
        <f t="shared" si="104"/>
        <v>200</v>
      </c>
      <c r="L2174" s="534">
        <v>200</v>
      </c>
      <c r="M2174" s="534"/>
      <c r="N2174" s="247" t="e">
        <f>IF(L2174="nio",0,IF(L2174&gt;0,L2174*I2174/P2174,0))*VLOOKUP(B2174,'2-Kosten per locatie'!$A$14:$C$31,3,FALSE)</f>
        <v>#DIV/0!</v>
      </c>
      <c r="O2174" s="247">
        <f>IF(M2174&gt;0,M2174*I2174/Q2174,0)*VLOOKUP(B2174,'2-Kosten per locatie'!$A$14:$C$31,3,FALSE)</f>
        <v>0</v>
      </c>
      <c r="P2174" s="334">
        <f>IF(L2174="nio",0,IF(L2174&gt;0,VLOOKUP(F2174,'3-Productie normen'!A:O,VLOOKUP(L2174,'3-Productie normen'!$B$38:$C$48,2,FALSE),FALSE)))</f>
        <v>0</v>
      </c>
      <c r="Q2174" s="334">
        <f t="shared" si="105"/>
        <v>0</v>
      </c>
      <c r="R2174" s="335" t="str">
        <f>VLOOKUP(F2174,'3-Productie normen'!A:P,16,FALSE)</f>
        <v>L</v>
      </c>
      <c r="S2174" s="335"/>
      <c r="U2174" s="336">
        <f t="shared" si="106"/>
        <v>5236</v>
      </c>
    </row>
    <row r="2175" spans="1:21" ht="14.1" customHeight="1">
      <c r="A2175" s="75">
        <v>2175</v>
      </c>
      <c r="B2175" s="72" t="s">
        <v>47</v>
      </c>
      <c r="C2175" s="539"/>
      <c r="D2175" s="415" t="s">
        <v>273</v>
      </c>
      <c r="E2175" s="72" t="s">
        <v>2785</v>
      </c>
      <c r="F2175" s="72" t="s">
        <v>100</v>
      </c>
      <c r="G2175" s="72" t="s">
        <v>187</v>
      </c>
      <c r="H2175" s="482" t="s">
        <v>197</v>
      </c>
      <c r="I2175" s="537">
        <v>41.33</v>
      </c>
      <c r="J2175" s="526"/>
      <c r="K2175" s="333">
        <f t="shared" si="104"/>
        <v>200</v>
      </c>
      <c r="L2175" s="534">
        <v>200</v>
      </c>
      <c r="M2175" s="534"/>
      <c r="N2175" s="247" t="e">
        <f>IF(L2175="nio",0,IF(L2175&gt;0,L2175*I2175/P2175,0))*VLOOKUP(B2175,'2-Kosten per locatie'!$A$14:$C$31,3,FALSE)</f>
        <v>#DIV/0!</v>
      </c>
      <c r="O2175" s="247">
        <f>IF(M2175&gt;0,M2175*I2175/Q2175,0)*VLOOKUP(B2175,'2-Kosten per locatie'!$A$14:$C$31,3,FALSE)</f>
        <v>0</v>
      </c>
      <c r="P2175" s="334">
        <f>IF(L2175="nio",0,IF(L2175&gt;0,VLOOKUP(F2175,'3-Productie normen'!A:O,VLOOKUP(L2175,'3-Productie normen'!$B$38:$C$48,2,FALSE),FALSE)))</f>
        <v>0</v>
      </c>
      <c r="Q2175" s="334">
        <f t="shared" si="105"/>
        <v>0</v>
      </c>
      <c r="R2175" s="335" t="str">
        <f>VLOOKUP(F2175,'3-Productie normen'!A:P,16,FALSE)</f>
        <v>L</v>
      </c>
      <c r="S2175" s="335"/>
      <c r="U2175" s="336">
        <f t="shared" si="106"/>
        <v>8266</v>
      </c>
    </row>
    <row r="2176" spans="1:21" ht="14.1" customHeight="1">
      <c r="A2176" s="75">
        <v>2176</v>
      </c>
      <c r="B2176" s="72" t="s">
        <v>47</v>
      </c>
      <c r="C2176" s="539"/>
      <c r="D2176" s="415" t="s">
        <v>1956</v>
      </c>
      <c r="E2176" s="72" t="s">
        <v>633</v>
      </c>
      <c r="F2176" s="300" t="s">
        <v>97</v>
      </c>
      <c r="G2176" s="72" t="s">
        <v>187</v>
      </c>
      <c r="H2176" s="482" t="s">
        <v>197</v>
      </c>
      <c r="I2176" s="537">
        <v>52.17</v>
      </c>
      <c r="J2176" s="526"/>
      <c r="K2176" s="333">
        <f t="shared" si="104"/>
        <v>200</v>
      </c>
      <c r="L2176" s="534">
        <v>200</v>
      </c>
      <c r="M2176" s="534"/>
      <c r="N2176" s="247" t="e">
        <f>IF(L2176="nio",0,IF(L2176&gt;0,L2176*I2176/P2176,0))*VLOOKUP(B2176,'2-Kosten per locatie'!$A$14:$C$31,3,FALSE)</f>
        <v>#DIV/0!</v>
      </c>
      <c r="O2176" s="247">
        <f>IF(M2176&gt;0,M2176*I2176/Q2176,0)*VLOOKUP(B2176,'2-Kosten per locatie'!$A$14:$C$31,3,FALSE)</f>
        <v>0</v>
      </c>
      <c r="P2176" s="334">
        <f>IF(L2176="nio",0,IF(L2176&gt;0,VLOOKUP(F2176,'3-Productie normen'!A:O,VLOOKUP(L2176,'3-Productie normen'!$B$38:$C$48,2,FALSE),FALSE)))</f>
        <v>0</v>
      </c>
      <c r="Q2176" s="334">
        <f t="shared" si="105"/>
        <v>0</v>
      </c>
      <c r="R2176" s="335" t="str">
        <f>VLOOKUP(F2176,'3-Productie normen'!A:P,16,FALSE)</f>
        <v>V</v>
      </c>
      <c r="S2176" s="335"/>
      <c r="U2176" s="336">
        <f t="shared" si="106"/>
        <v>10434</v>
      </c>
    </row>
    <row r="2177" spans="1:21" ht="14.1" customHeight="1">
      <c r="A2177" s="75">
        <v>2177</v>
      </c>
      <c r="B2177" s="72" t="s">
        <v>47</v>
      </c>
      <c r="C2177" s="539"/>
      <c r="D2177" s="415" t="s">
        <v>2786</v>
      </c>
      <c r="E2177" s="72" t="s">
        <v>2739</v>
      </c>
      <c r="F2177" s="300" t="s">
        <v>108</v>
      </c>
      <c r="G2177" s="72" t="s">
        <v>383</v>
      </c>
      <c r="H2177" s="482" t="s">
        <v>383</v>
      </c>
      <c r="I2177" s="537">
        <v>16.200000000000003</v>
      </c>
      <c r="J2177" s="526"/>
      <c r="K2177" s="333">
        <f t="shared" ref="K2177:K2240" si="107">SUM(L2177:M2177)</f>
        <v>200</v>
      </c>
      <c r="L2177" s="534">
        <v>200</v>
      </c>
      <c r="M2177" s="534"/>
      <c r="N2177" s="247" t="e">
        <f>IF(L2177="nio",0,IF(L2177&gt;0,L2177*I2177/P2177,0))*VLOOKUP(B2177,'2-Kosten per locatie'!$A$14:$C$31,3,FALSE)</f>
        <v>#DIV/0!</v>
      </c>
      <c r="O2177" s="247">
        <f>IF(M2177&gt;0,M2177*I2177/Q2177,0)*VLOOKUP(B2177,'2-Kosten per locatie'!$A$14:$C$31,3,FALSE)</f>
        <v>0</v>
      </c>
      <c r="P2177" s="334">
        <f>IF(L2177="nio",0,IF(L2177&gt;0,VLOOKUP(F2177,'3-Productie normen'!A:O,VLOOKUP(L2177,'3-Productie normen'!$B$38:$C$48,2,FALSE),FALSE)))</f>
        <v>0</v>
      </c>
      <c r="Q2177" s="334">
        <f t="shared" si="105"/>
        <v>0</v>
      </c>
      <c r="R2177" s="335" t="str">
        <f>VLOOKUP(F2177,'3-Productie normen'!A:P,16,FALSE)</f>
        <v>V</v>
      </c>
      <c r="S2177" s="335"/>
      <c r="U2177" s="336">
        <f t="shared" si="106"/>
        <v>3240.0000000000005</v>
      </c>
    </row>
    <row r="2178" spans="1:21" ht="14.1" customHeight="1">
      <c r="A2178" s="75">
        <v>2178</v>
      </c>
      <c r="B2178" s="72" t="s">
        <v>47</v>
      </c>
      <c r="C2178" s="539"/>
      <c r="D2178" s="415" t="s">
        <v>2787</v>
      </c>
      <c r="E2178" s="72" t="s">
        <v>2730</v>
      </c>
      <c r="F2178" s="300" t="s">
        <v>106</v>
      </c>
      <c r="G2178" s="72" t="s">
        <v>468</v>
      </c>
      <c r="H2178" s="482" t="s">
        <v>188</v>
      </c>
      <c r="I2178" s="537">
        <v>6.55</v>
      </c>
      <c r="J2178" s="526"/>
      <c r="K2178" s="333">
        <f t="shared" si="107"/>
        <v>200</v>
      </c>
      <c r="L2178" s="534">
        <v>200</v>
      </c>
      <c r="M2178" s="534"/>
      <c r="N2178" s="247" t="e">
        <f>IF(L2178="nio",0,IF(L2178&gt;0,L2178*I2178/P2178,0))*VLOOKUP(B2178,'2-Kosten per locatie'!$A$14:$C$31,3,FALSE)</f>
        <v>#DIV/0!</v>
      </c>
      <c r="O2178" s="247">
        <f>IF(M2178&gt;0,M2178*I2178/Q2178,0)*VLOOKUP(B2178,'2-Kosten per locatie'!$A$14:$C$31,3,FALSE)</f>
        <v>0</v>
      </c>
      <c r="P2178" s="334">
        <f>IF(L2178="nio",0,IF(L2178&gt;0,VLOOKUP(F2178,'3-Productie normen'!A:O,VLOOKUP(L2178,'3-Productie normen'!$B$38:$C$48,2,FALSE),FALSE)))</f>
        <v>0</v>
      </c>
      <c r="Q2178" s="334">
        <f t="shared" si="105"/>
        <v>0</v>
      </c>
      <c r="R2178" s="335" t="str">
        <f>VLOOKUP(F2178,'3-Productie normen'!A:P,16,FALSE)</f>
        <v>S</v>
      </c>
      <c r="S2178" s="335"/>
      <c r="U2178" s="336">
        <f t="shared" si="106"/>
        <v>1310</v>
      </c>
    </row>
    <row r="2179" spans="1:21" ht="14.1" customHeight="1">
      <c r="A2179" s="75">
        <v>2179</v>
      </c>
      <c r="B2179" s="72" t="s">
        <v>47</v>
      </c>
      <c r="C2179" s="539"/>
      <c r="D2179" s="415" t="s">
        <v>2788</v>
      </c>
      <c r="E2179" s="72" t="s">
        <v>2732</v>
      </c>
      <c r="F2179" s="300" t="s">
        <v>106</v>
      </c>
      <c r="G2179" s="72" t="s">
        <v>468</v>
      </c>
      <c r="H2179" s="482" t="s">
        <v>188</v>
      </c>
      <c r="I2179" s="537">
        <v>10.86</v>
      </c>
      <c r="J2179" s="526"/>
      <c r="K2179" s="333">
        <f t="shared" si="107"/>
        <v>200</v>
      </c>
      <c r="L2179" s="534">
        <v>200</v>
      </c>
      <c r="M2179" s="534"/>
      <c r="N2179" s="247" t="e">
        <f>IF(L2179="nio",0,IF(L2179&gt;0,L2179*I2179/P2179,0))*VLOOKUP(B2179,'2-Kosten per locatie'!$A$14:$C$31,3,FALSE)</f>
        <v>#DIV/0!</v>
      </c>
      <c r="O2179" s="247">
        <f>IF(M2179&gt;0,M2179*I2179/Q2179,0)*VLOOKUP(B2179,'2-Kosten per locatie'!$A$14:$C$31,3,FALSE)</f>
        <v>0</v>
      </c>
      <c r="P2179" s="334">
        <f>IF(L2179="nio",0,IF(L2179&gt;0,VLOOKUP(F2179,'3-Productie normen'!A:O,VLOOKUP(L2179,'3-Productie normen'!$B$38:$C$48,2,FALSE),FALSE)))</f>
        <v>0</v>
      </c>
      <c r="Q2179" s="334">
        <f t="shared" si="105"/>
        <v>0</v>
      </c>
      <c r="R2179" s="335" t="str">
        <f>VLOOKUP(F2179,'3-Productie normen'!A:P,16,FALSE)</f>
        <v>S</v>
      </c>
      <c r="S2179" s="335"/>
      <c r="U2179" s="336">
        <f t="shared" si="106"/>
        <v>2172</v>
      </c>
    </row>
    <row r="2180" spans="1:21" ht="14.1" customHeight="1">
      <c r="A2180" s="75">
        <v>2180</v>
      </c>
      <c r="B2180" s="72" t="s">
        <v>47</v>
      </c>
      <c r="C2180" s="539"/>
      <c r="D2180" s="415" t="s">
        <v>2789</v>
      </c>
      <c r="E2180" s="72" t="s">
        <v>2790</v>
      </c>
      <c r="F2180" s="300" t="s">
        <v>111</v>
      </c>
      <c r="G2180" s="72" t="s">
        <v>205</v>
      </c>
      <c r="H2180" s="482" t="s">
        <v>197</v>
      </c>
      <c r="I2180" s="537">
        <v>8.35</v>
      </c>
      <c r="J2180" s="526"/>
      <c r="K2180" s="333">
        <f t="shared" si="107"/>
        <v>0</v>
      </c>
      <c r="L2180" s="534" t="s">
        <v>148</v>
      </c>
      <c r="M2180" s="534"/>
      <c r="N2180" s="247">
        <f>IF(L2180="nio",0,IF(L2180&gt;0,L2180*I2180/P2180,0))*VLOOKUP(B2180,'2-Kosten per locatie'!$A$14:$C$31,3,FALSE)</f>
        <v>0</v>
      </c>
      <c r="O2180" s="247">
        <f>IF(M2180&gt;0,M2180*I2180/Q2180,0)*VLOOKUP(B2180,'2-Kosten per locatie'!$A$14:$C$31,3,FALSE)</f>
        <v>0</v>
      </c>
      <c r="P2180" s="334">
        <f>IF(L2180="nio",0,IF(L2180&gt;0,VLOOKUP(F2180,'3-Productie normen'!A:O,VLOOKUP(L2180,'3-Productie normen'!$B$38:$C$48,2,FALSE),FALSE)))</f>
        <v>0</v>
      </c>
      <c r="Q2180" s="334">
        <f t="shared" si="105"/>
        <v>0</v>
      </c>
      <c r="R2180" s="335" t="str">
        <f>VLOOKUP(F2180,'3-Productie normen'!A:P,16,FALSE)</f>
        <v>nvt</v>
      </c>
      <c r="S2180" s="335"/>
      <c r="U2180" s="336">
        <f t="shared" si="106"/>
        <v>0</v>
      </c>
    </row>
    <row r="2181" spans="1:21" ht="14.1" customHeight="1">
      <c r="A2181" s="75">
        <v>2181</v>
      </c>
      <c r="B2181" s="72" t="s">
        <v>47</v>
      </c>
      <c r="C2181" s="539"/>
      <c r="D2181" s="415" t="s">
        <v>2791</v>
      </c>
      <c r="E2181" s="72" t="s">
        <v>710</v>
      </c>
      <c r="F2181" s="300" t="s">
        <v>88</v>
      </c>
      <c r="G2181" s="72" t="s">
        <v>187</v>
      </c>
      <c r="H2181" s="482" t="s">
        <v>197</v>
      </c>
      <c r="I2181" s="537">
        <v>7.96</v>
      </c>
      <c r="J2181" s="526"/>
      <c r="K2181" s="333">
        <f t="shared" si="107"/>
        <v>120</v>
      </c>
      <c r="L2181" s="534">
        <v>120</v>
      </c>
      <c r="M2181" s="534"/>
      <c r="N2181" s="247" t="e">
        <f>IF(L2181="nio",0,IF(L2181&gt;0,L2181*I2181/P2181,0))*VLOOKUP(B2181,'2-Kosten per locatie'!$A$14:$C$31,3,FALSE)</f>
        <v>#DIV/0!</v>
      </c>
      <c r="O2181" s="247">
        <f>IF(M2181&gt;0,M2181*I2181/Q2181,0)*VLOOKUP(B2181,'2-Kosten per locatie'!$A$14:$C$31,3,FALSE)</f>
        <v>0</v>
      </c>
      <c r="P2181" s="334">
        <f>IF(L2181="nio",0,IF(L2181&gt;0,VLOOKUP(F2181,'3-Productie normen'!A:O,VLOOKUP(L2181,'3-Productie normen'!$B$38:$C$48,2,FALSE),FALSE)))</f>
        <v>0</v>
      </c>
      <c r="Q2181" s="334">
        <f t="shared" si="105"/>
        <v>0</v>
      </c>
      <c r="R2181" s="335" t="str">
        <f>VLOOKUP(F2181,'3-Productie normen'!A:P,16,FALSE)</f>
        <v>B</v>
      </c>
      <c r="S2181" s="335"/>
      <c r="U2181" s="336">
        <f t="shared" si="106"/>
        <v>955.2</v>
      </c>
    </row>
    <row r="2182" spans="1:21" ht="14.1" customHeight="1">
      <c r="A2182" s="75">
        <v>2182</v>
      </c>
      <c r="B2182" s="72" t="s">
        <v>47</v>
      </c>
      <c r="C2182" s="539"/>
      <c r="D2182" s="415" t="s">
        <v>279</v>
      </c>
      <c r="E2182" s="72" t="s">
        <v>2792</v>
      </c>
      <c r="F2182" s="536" t="s">
        <v>103</v>
      </c>
      <c r="G2182" s="72" t="s">
        <v>187</v>
      </c>
      <c r="H2182" s="482" t="s">
        <v>197</v>
      </c>
      <c r="I2182" s="537">
        <v>82.14</v>
      </c>
      <c r="J2182" s="526"/>
      <c r="K2182" s="333">
        <f t="shared" si="107"/>
        <v>200</v>
      </c>
      <c r="L2182" s="534">
        <v>200</v>
      </c>
      <c r="M2182" s="534"/>
      <c r="N2182" s="247" t="e">
        <f>IF(L2182="nio",0,IF(L2182&gt;0,L2182*I2182/P2182,0))*VLOOKUP(B2182,'2-Kosten per locatie'!$A$14:$C$31,3,FALSE)</f>
        <v>#DIV/0!</v>
      </c>
      <c r="O2182" s="247">
        <f>IF(M2182&gt;0,M2182*I2182/Q2182,0)*VLOOKUP(B2182,'2-Kosten per locatie'!$A$14:$C$31,3,FALSE)</f>
        <v>0</v>
      </c>
      <c r="P2182" s="334">
        <f>IF(L2182="nio",0,IF(L2182&gt;0,VLOOKUP(F2182,'3-Productie normen'!A:O,VLOOKUP(L2182,'3-Productie normen'!$B$38:$C$48,2,FALSE),FALSE)))</f>
        <v>0</v>
      </c>
      <c r="Q2182" s="334">
        <f t="shared" si="105"/>
        <v>0</v>
      </c>
      <c r="R2182" s="335" t="str">
        <f>VLOOKUP(F2182,'3-Productie normen'!A:P,16,FALSE)</f>
        <v>L</v>
      </c>
      <c r="S2182" s="335"/>
      <c r="U2182" s="336">
        <f t="shared" si="106"/>
        <v>16428</v>
      </c>
    </row>
    <row r="2183" spans="1:21" ht="14.1" customHeight="1">
      <c r="A2183" s="75">
        <v>2183</v>
      </c>
      <c r="B2183" s="72" t="s">
        <v>47</v>
      </c>
      <c r="C2183" s="539"/>
      <c r="D2183" s="415" t="s">
        <v>2793</v>
      </c>
      <c r="E2183" s="72" t="s">
        <v>1962</v>
      </c>
      <c r="F2183" s="300" t="s">
        <v>111</v>
      </c>
      <c r="G2183" s="72" t="s">
        <v>187</v>
      </c>
      <c r="H2183" s="482" t="s">
        <v>197</v>
      </c>
      <c r="I2183" s="537">
        <v>5.52</v>
      </c>
      <c r="J2183" s="526"/>
      <c r="K2183" s="333">
        <f t="shared" si="107"/>
        <v>0</v>
      </c>
      <c r="L2183" s="534" t="s">
        <v>148</v>
      </c>
      <c r="M2183" s="534"/>
      <c r="N2183" s="247">
        <f>IF(L2183="nio",0,IF(L2183&gt;0,L2183*I2183/P2183,0))*VLOOKUP(B2183,'2-Kosten per locatie'!$A$14:$C$31,3,FALSE)</f>
        <v>0</v>
      </c>
      <c r="O2183" s="247">
        <f>IF(M2183&gt;0,M2183*I2183/Q2183,0)*VLOOKUP(B2183,'2-Kosten per locatie'!$A$14:$C$31,3,FALSE)</f>
        <v>0</v>
      </c>
      <c r="P2183" s="334">
        <f>IF(L2183="nio",0,IF(L2183&gt;0,VLOOKUP(F2183,'3-Productie normen'!A:O,VLOOKUP(L2183,'3-Productie normen'!$B$38:$C$48,2,FALSE),FALSE)))</f>
        <v>0</v>
      </c>
      <c r="Q2183" s="334">
        <f t="shared" si="105"/>
        <v>0</v>
      </c>
      <c r="R2183" s="335" t="str">
        <f>VLOOKUP(F2183,'3-Productie normen'!A:P,16,FALSE)</f>
        <v>nvt</v>
      </c>
      <c r="S2183" s="335"/>
      <c r="U2183" s="336">
        <f t="shared" si="106"/>
        <v>0</v>
      </c>
    </row>
    <row r="2184" spans="1:21" ht="14.1" customHeight="1">
      <c r="A2184" s="75">
        <v>2184</v>
      </c>
      <c r="B2184" s="72" t="s">
        <v>47</v>
      </c>
      <c r="C2184" s="539"/>
      <c r="D2184" s="415" t="s">
        <v>2794</v>
      </c>
      <c r="E2184" s="72" t="s">
        <v>2795</v>
      </c>
      <c r="F2184" s="300" t="s">
        <v>111</v>
      </c>
      <c r="G2184" s="72" t="s">
        <v>187</v>
      </c>
      <c r="H2184" s="482" t="s">
        <v>197</v>
      </c>
      <c r="I2184" s="537">
        <v>31.16</v>
      </c>
      <c r="J2184" s="526"/>
      <c r="K2184" s="333">
        <f t="shared" si="107"/>
        <v>0</v>
      </c>
      <c r="L2184" s="534" t="s">
        <v>148</v>
      </c>
      <c r="M2184" s="534"/>
      <c r="N2184" s="247">
        <f>IF(L2184="nio",0,IF(L2184&gt;0,L2184*I2184/P2184,0))*VLOOKUP(B2184,'2-Kosten per locatie'!$A$14:$C$31,3,FALSE)</f>
        <v>0</v>
      </c>
      <c r="O2184" s="247">
        <f>IF(M2184&gt;0,M2184*I2184/Q2184,0)*VLOOKUP(B2184,'2-Kosten per locatie'!$A$14:$C$31,3,FALSE)</f>
        <v>0</v>
      </c>
      <c r="P2184" s="334">
        <f>IF(L2184="nio",0,IF(L2184&gt;0,VLOOKUP(F2184,'3-Productie normen'!A:O,VLOOKUP(L2184,'3-Productie normen'!$B$38:$C$48,2,FALSE),FALSE)))</f>
        <v>0</v>
      </c>
      <c r="Q2184" s="334">
        <f t="shared" si="105"/>
        <v>0</v>
      </c>
      <c r="R2184" s="335" t="str">
        <f>VLOOKUP(F2184,'3-Productie normen'!A:P,16,FALSE)</f>
        <v>nvt</v>
      </c>
      <c r="S2184" s="335"/>
      <c r="U2184" s="336">
        <f t="shared" si="106"/>
        <v>0</v>
      </c>
    </row>
    <row r="2185" spans="1:21" ht="14.1" customHeight="1">
      <c r="A2185" s="75">
        <v>2185</v>
      </c>
      <c r="B2185" s="72" t="s">
        <v>47</v>
      </c>
      <c r="C2185" s="539"/>
      <c r="D2185" s="415" t="s">
        <v>2796</v>
      </c>
      <c r="E2185" s="72" t="s">
        <v>639</v>
      </c>
      <c r="F2185" s="300" t="s">
        <v>111</v>
      </c>
      <c r="G2185" s="72" t="s">
        <v>187</v>
      </c>
      <c r="H2185" s="482" t="s">
        <v>197</v>
      </c>
      <c r="I2185" s="537">
        <v>6.47</v>
      </c>
      <c r="J2185" s="526"/>
      <c r="K2185" s="333">
        <f t="shared" si="107"/>
        <v>0</v>
      </c>
      <c r="L2185" s="534" t="s">
        <v>148</v>
      </c>
      <c r="M2185" s="534"/>
      <c r="N2185" s="247">
        <f>IF(L2185="nio",0,IF(L2185&gt;0,L2185*I2185/P2185,0))*VLOOKUP(B2185,'2-Kosten per locatie'!$A$14:$C$31,3,FALSE)</f>
        <v>0</v>
      </c>
      <c r="O2185" s="247">
        <f>IF(M2185&gt;0,M2185*I2185/Q2185,0)*VLOOKUP(B2185,'2-Kosten per locatie'!$A$14:$C$31,3,FALSE)</f>
        <v>0</v>
      </c>
      <c r="P2185" s="334">
        <f>IF(L2185="nio",0,IF(L2185&gt;0,VLOOKUP(F2185,'3-Productie normen'!A:O,VLOOKUP(L2185,'3-Productie normen'!$B$38:$C$48,2,FALSE),FALSE)))</f>
        <v>0</v>
      </c>
      <c r="Q2185" s="334">
        <f t="shared" ref="Q2185:Q2248" si="108">IF(M2185&gt;0,P2185*$Q$8,0)</f>
        <v>0</v>
      </c>
      <c r="R2185" s="335" t="str">
        <f>VLOOKUP(F2185,'3-Productie normen'!A:P,16,FALSE)</f>
        <v>nvt</v>
      </c>
      <c r="S2185" s="335"/>
      <c r="U2185" s="336">
        <f t="shared" ref="U2185:U2248" si="109">K2185*I2185</f>
        <v>0</v>
      </c>
    </row>
    <row r="2186" spans="1:21" ht="14.1" customHeight="1">
      <c r="A2186" s="75">
        <v>2186</v>
      </c>
      <c r="B2186" s="72" t="s">
        <v>47</v>
      </c>
      <c r="C2186" s="539"/>
      <c r="D2186" s="415" t="s">
        <v>281</v>
      </c>
      <c r="E2186" s="72" t="s">
        <v>2797</v>
      </c>
      <c r="F2186" s="536" t="s">
        <v>103</v>
      </c>
      <c r="G2186" s="72" t="s">
        <v>187</v>
      </c>
      <c r="H2186" s="482" t="s">
        <v>197</v>
      </c>
      <c r="I2186" s="537">
        <v>73.989999999999995</v>
      </c>
      <c r="J2186" s="526"/>
      <c r="K2186" s="333">
        <f t="shared" si="107"/>
        <v>200</v>
      </c>
      <c r="L2186" s="534">
        <v>200</v>
      </c>
      <c r="M2186" s="534"/>
      <c r="N2186" s="247" t="e">
        <f>IF(L2186="nio",0,IF(L2186&gt;0,L2186*I2186/P2186,0))*VLOOKUP(B2186,'2-Kosten per locatie'!$A$14:$C$31,3,FALSE)</f>
        <v>#DIV/0!</v>
      </c>
      <c r="O2186" s="247">
        <f>IF(M2186&gt;0,M2186*I2186/Q2186,0)*VLOOKUP(B2186,'2-Kosten per locatie'!$A$14:$C$31,3,FALSE)</f>
        <v>0</v>
      </c>
      <c r="P2186" s="334">
        <f>IF(L2186="nio",0,IF(L2186&gt;0,VLOOKUP(F2186,'3-Productie normen'!A:O,VLOOKUP(L2186,'3-Productie normen'!$B$38:$C$48,2,FALSE),FALSE)))</f>
        <v>0</v>
      </c>
      <c r="Q2186" s="334">
        <f t="shared" si="108"/>
        <v>0</v>
      </c>
      <c r="R2186" s="335" t="str">
        <f>VLOOKUP(F2186,'3-Productie normen'!A:P,16,FALSE)</f>
        <v>L</v>
      </c>
      <c r="S2186" s="335"/>
      <c r="U2186" s="336">
        <f t="shared" si="109"/>
        <v>14797.999999999998</v>
      </c>
    </row>
    <row r="2187" spans="1:21" ht="14.1" customHeight="1">
      <c r="A2187" s="75">
        <v>2187</v>
      </c>
      <c r="B2187" s="72" t="s">
        <v>47</v>
      </c>
      <c r="C2187" s="539"/>
      <c r="D2187" s="415" t="s">
        <v>1003</v>
      </c>
      <c r="E2187" s="72" t="s">
        <v>2798</v>
      </c>
      <c r="F2187" s="536" t="s">
        <v>103</v>
      </c>
      <c r="G2187" s="72" t="s">
        <v>187</v>
      </c>
      <c r="H2187" s="482" t="s">
        <v>197</v>
      </c>
      <c r="I2187" s="537">
        <v>82.93</v>
      </c>
      <c r="J2187" s="526"/>
      <c r="K2187" s="333">
        <f t="shared" si="107"/>
        <v>200</v>
      </c>
      <c r="L2187" s="534">
        <v>200</v>
      </c>
      <c r="M2187" s="534"/>
      <c r="N2187" s="247" t="e">
        <f>IF(L2187="nio",0,IF(L2187&gt;0,L2187*I2187/P2187,0))*VLOOKUP(B2187,'2-Kosten per locatie'!$A$14:$C$31,3,FALSE)</f>
        <v>#DIV/0!</v>
      </c>
      <c r="O2187" s="247">
        <f>IF(M2187&gt;0,M2187*I2187/Q2187,0)*VLOOKUP(B2187,'2-Kosten per locatie'!$A$14:$C$31,3,FALSE)</f>
        <v>0</v>
      </c>
      <c r="P2187" s="334">
        <f>IF(L2187="nio",0,IF(L2187&gt;0,VLOOKUP(F2187,'3-Productie normen'!A:O,VLOOKUP(L2187,'3-Productie normen'!$B$38:$C$48,2,FALSE),FALSE)))</f>
        <v>0</v>
      </c>
      <c r="Q2187" s="334">
        <f t="shared" si="108"/>
        <v>0</v>
      </c>
      <c r="R2187" s="335" t="str">
        <f>VLOOKUP(F2187,'3-Productie normen'!A:P,16,FALSE)</f>
        <v>L</v>
      </c>
      <c r="S2187" s="335"/>
      <c r="U2187" s="336">
        <f t="shared" si="109"/>
        <v>16586</v>
      </c>
    </row>
    <row r="2188" spans="1:21" ht="14.1" customHeight="1">
      <c r="A2188" s="75">
        <v>2188</v>
      </c>
      <c r="B2188" s="72" t="s">
        <v>47</v>
      </c>
      <c r="C2188" s="539"/>
      <c r="D2188" s="415" t="s">
        <v>2799</v>
      </c>
      <c r="E2188" s="72" t="s">
        <v>633</v>
      </c>
      <c r="F2188" s="300" t="s">
        <v>97</v>
      </c>
      <c r="G2188" s="72" t="s">
        <v>187</v>
      </c>
      <c r="H2188" s="482" t="s">
        <v>197</v>
      </c>
      <c r="I2188" s="537">
        <v>126.15</v>
      </c>
      <c r="J2188" s="526"/>
      <c r="K2188" s="333">
        <f t="shared" si="107"/>
        <v>200</v>
      </c>
      <c r="L2188" s="534">
        <v>200</v>
      </c>
      <c r="M2188" s="534"/>
      <c r="N2188" s="247" t="e">
        <f>IF(L2188="nio",0,IF(L2188&gt;0,L2188*I2188/P2188,0))*VLOOKUP(B2188,'2-Kosten per locatie'!$A$14:$C$31,3,FALSE)</f>
        <v>#DIV/0!</v>
      </c>
      <c r="O2188" s="247">
        <f>IF(M2188&gt;0,M2188*I2188/Q2188,0)*VLOOKUP(B2188,'2-Kosten per locatie'!$A$14:$C$31,3,FALSE)</f>
        <v>0</v>
      </c>
      <c r="P2188" s="334">
        <f>IF(L2188="nio",0,IF(L2188&gt;0,VLOOKUP(F2188,'3-Productie normen'!A:O,VLOOKUP(L2188,'3-Productie normen'!$B$38:$C$48,2,FALSE),FALSE)))</f>
        <v>0</v>
      </c>
      <c r="Q2188" s="334">
        <f t="shared" si="108"/>
        <v>0</v>
      </c>
      <c r="R2188" s="335" t="str">
        <f>VLOOKUP(F2188,'3-Productie normen'!A:P,16,FALSE)</f>
        <v>V</v>
      </c>
      <c r="S2188" s="335"/>
      <c r="U2188" s="336">
        <f t="shared" si="109"/>
        <v>25230</v>
      </c>
    </row>
    <row r="2189" spans="1:21" ht="14.1" customHeight="1">
      <c r="A2189" s="75">
        <v>2189</v>
      </c>
      <c r="B2189" s="72" t="s">
        <v>47</v>
      </c>
      <c r="C2189" s="539"/>
      <c r="D2189" s="415" t="s">
        <v>2800</v>
      </c>
      <c r="E2189" s="72" t="s">
        <v>2339</v>
      </c>
      <c r="F2189" s="300" t="s">
        <v>111</v>
      </c>
      <c r="G2189" s="72" t="s">
        <v>383</v>
      </c>
      <c r="H2189" s="482" t="s">
        <v>383</v>
      </c>
      <c r="I2189" s="537">
        <v>11.16</v>
      </c>
      <c r="J2189" s="526"/>
      <c r="K2189" s="333">
        <f t="shared" si="107"/>
        <v>0</v>
      </c>
      <c r="L2189" s="534" t="s">
        <v>148</v>
      </c>
      <c r="M2189" s="534"/>
      <c r="N2189" s="247">
        <f>IF(L2189="nio",0,IF(L2189&gt;0,L2189*I2189/P2189,0))*VLOOKUP(B2189,'2-Kosten per locatie'!$A$14:$C$31,3,FALSE)</f>
        <v>0</v>
      </c>
      <c r="O2189" s="247">
        <f>IF(M2189&gt;0,M2189*I2189/Q2189,0)*VLOOKUP(B2189,'2-Kosten per locatie'!$A$14:$C$31,3,FALSE)</f>
        <v>0</v>
      </c>
      <c r="P2189" s="334">
        <f>IF(L2189="nio",0,IF(L2189&gt;0,VLOOKUP(F2189,'3-Productie normen'!A:O,VLOOKUP(L2189,'3-Productie normen'!$B$38:$C$48,2,FALSE),FALSE)))</f>
        <v>0</v>
      </c>
      <c r="Q2189" s="334">
        <f t="shared" si="108"/>
        <v>0</v>
      </c>
      <c r="R2189" s="335" t="str">
        <f>VLOOKUP(F2189,'3-Productie normen'!A:P,16,FALSE)</f>
        <v>nvt</v>
      </c>
      <c r="S2189" s="335"/>
      <c r="U2189" s="336">
        <f t="shared" si="109"/>
        <v>0</v>
      </c>
    </row>
    <row r="2190" spans="1:21" ht="14.1" customHeight="1">
      <c r="A2190" s="75">
        <v>2190</v>
      </c>
      <c r="B2190" s="72" t="s">
        <v>47</v>
      </c>
      <c r="C2190" s="539"/>
      <c r="D2190" s="415" t="s">
        <v>282</v>
      </c>
      <c r="E2190" s="72" t="s">
        <v>2753</v>
      </c>
      <c r="F2190" s="536" t="s">
        <v>103</v>
      </c>
      <c r="G2190" s="72" t="s">
        <v>187</v>
      </c>
      <c r="H2190" s="482" t="s">
        <v>197</v>
      </c>
      <c r="I2190" s="537">
        <v>64.42</v>
      </c>
      <c r="J2190" s="526"/>
      <c r="K2190" s="333">
        <f t="shared" si="107"/>
        <v>200</v>
      </c>
      <c r="L2190" s="534">
        <v>200</v>
      </c>
      <c r="M2190" s="534"/>
      <c r="N2190" s="247" t="e">
        <f>IF(L2190="nio",0,IF(L2190&gt;0,L2190*I2190/P2190,0))*VLOOKUP(B2190,'2-Kosten per locatie'!$A$14:$C$31,3,FALSE)</f>
        <v>#DIV/0!</v>
      </c>
      <c r="O2190" s="247">
        <f>IF(M2190&gt;0,M2190*I2190/Q2190,0)*VLOOKUP(B2190,'2-Kosten per locatie'!$A$14:$C$31,3,FALSE)</f>
        <v>0</v>
      </c>
      <c r="P2190" s="334">
        <f>IF(L2190="nio",0,IF(L2190&gt;0,VLOOKUP(F2190,'3-Productie normen'!A:O,VLOOKUP(L2190,'3-Productie normen'!$B$38:$C$48,2,FALSE),FALSE)))</f>
        <v>0</v>
      </c>
      <c r="Q2190" s="334">
        <f t="shared" si="108"/>
        <v>0</v>
      </c>
      <c r="R2190" s="335" t="str">
        <f>VLOOKUP(F2190,'3-Productie normen'!A:P,16,FALSE)</f>
        <v>L</v>
      </c>
      <c r="S2190" s="335"/>
      <c r="U2190" s="336">
        <f t="shared" si="109"/>
        <v>12884</v>
      </c>
    </row>
    <row r="2191" spans="1:21" ht="14.1" customHeight="1">
      <c r="A2191" s="75">
        <v>2191</v>
      </c>
      <c r="B2191" s="72" t="s">
        <v>47</v>
      </c>
      <c r="C2191" s="539"/>
      <c r="D2191" s="415" t="s">
        <v>283</v>
      </c>
      <c r="E2191" s="72" t="s">
        <v>2801</v>
      </c>
      <c r="F2191" s="72" t="s">
        <v>110</v>
      </c>
      <c r="G2191" s="72" t="s">
        <v>187</v>
      </c>
      <c r="H2191" s="482" t="s">
        <v>197</v>
      </c>
      <c r="I2191" s="537">
        <v>9.49</v>
      </c>
      <c r="J2191" s="526"/>
      <c r="K2191" s="333">
        <f t="shared" si="107"/>
        <v>200</v>
      </c>
      <c r="L2191" s="534">
        <v>200</v>
      </c>
      <c r="M2191" s="534"/>
      <c r="N2191" s="247" t="e">
        <f>IF(L2191="nio",0,IF(L2191&gt;0,L2191*I2191/P2191,0))*VLOOKUP(B2191,'2-Kosten per locatie'!$A$14:$C$31,3,FALSE)</f>
        <v>#DIV/0!</v>
      </c>
      <c r="O2191" s="247">
        <f>IF(M2191&gt;0,M2191*I2191/Q2191,0)*VLOOKUP(B2191,'2-Kosten per locatie'!$A$14:$C$31,3,FALSE)</f>
        <v>0</v>
      </c>
      <c r="P2191" s="334">
        <f>IF(L2191="nio",0,IF(L2191&gt;0,VLOOKUP(F2191,'3-Productie normen'!A:O,VLOOKUP(L2191,'3-Productie normen'!$B$38:$C$48,2,FALSE),FALSE)))</f>
        <v>0</v>
      </c>
      <c r="Q2191" s="334">
        <f t="shared" si="108"/>
        <v>0</v>
      </c>
      <c r="R2191" s="335" t="str">
        <f>VLOOKUP(F2191,'3-Productie normen'!A:P,16,FALSE)</f>
        <v>B</v>
      </c>
      <c r="S2191" s="335"/>
      <c r="U2191" s="336">
        <f t="shared" si="109"/>
        <v>1898</v>
      </c>
    </row>
    <row r="2192" spans="1:21" ht="14.1" customHeight="1">
      <c r="A2192" s="75">
        <v>2192</v>
      </c>
      <c r="B2192" s="72" t="s">
        <v>47</v>
      </c>
      <c r="C2192" s="539"/>
      <c r="D2192" s="415" t="s">
        <v>1352</v>
      </c>
      <c r="E2192" s="72" t="s">
        <v>2802</v>
      </c>
      <c r="F2192" s="536" t="s">
        <v>103</v>
      </c>
      <c r="G2192" s="72" t="s">
        <v>187</v>
      </c>
      <c r="H2192" s="482" t="s">
        <v>197</v>
      </c>
      <c r="I2192" s="537">
        <v>191.33</v>
      </c>
      <c r="J2192" s="526"/>
      <c r="K2192" s="333">
        <f t="shared" si="107"/>
        <v>200</v>
      </c>
      <c r="L2192" s="534">
        <v>200</v>
      </c>
      <c r="M2192" s="534"/>
      <c r="N2192" s="247" t="e">
        <f>IF(L2192="nio",0,IF(L2192&gt;0,L2192*I2192/P2192,0))*VLOOKUP(B2192,'2-Kosten per locatie'!$A$14:$C$31,3,FALSE)</f>
        <v>#DIV/0!</v>
      </c>
      <c r="O2192" s="247">
        <f>IF(M2192&gt;0,M2192*I2192/Q2192,0)*VLOOKUP(B2192,'2-Kosten per locatie'!$A$14:$C$31,3,FALSE)</f>
        <v>0</v>
      </c>
      <c r="P2192" s="334">
        <f>IF(L2192="nio",0,IF(L2192&gt;0,VLOOKUP(F2192,'3-Productie normen'!A:O,VLOOKUP(L2192,'3-Productie normen'!$B$38:$C$48,2,FALSE),FALSE)))</f>
        <v>0</v>
      </c>
      <c r="Q2192" s="334">
        <f t="shared" si="108"/>
        <v>0</v>
      </c>
      <c r="R2192" s="335" t="str">
        <f>VLOOKUP(F2192,'3-Productie normen'!A:P,16,FALSE)</f>
        <v>L</v>
      </c>
      <c r="S2192" s="335"/>
      <c r="U2192" s="336">
        <f t="shared" si="109"/>
        <v>38266</v>
      </c>
    </row>
    <row r="2193" spans="1:21" ht="14.1" customHeight="1">
      <c r="A2193" s="75">
        <v>2193</v>
      </c>
      <c r="B2193" s="72" t="s">
        <v>47</v>
      </c>
      <c r="C2193" s="539"/>
      <c r="D2193" s="415" t="s">
        <v>285</v>
      </c>
      <c r="E2193" s="72" t="s">
        <v>2803</v>
      </c>
      <c r="F2193" s="536" t="s">
        <v>103</v>
      </c>
      <c r="G2193" s="72" t="s">
        <v>187</v>
      </c>
      <c r="H2193" s="482" t="s">
        <v>197</v>
      </c>
      <c r="I2193" s="537">
        <v>57.44</v>
      </c>
      <c r="J2193" s="526"/>
      <c r="K2193" s="333">
        <f t="shared" si="107"/>
        <v>200</v>
      </c>
      <c r="L2193" s="534">
        <v>200</v>
      </c>
      <c r="M2193" s="534"/>
      <c r="N2193" s="247" t="e">
        <f>IF(L2193="nio",0,IF(L2193&gt;0,L2193*I2193/P2193,0))*VLOOKUP(B2193,'2-Kosten per locatie'!$A$14:$C$31,3,FALSE)</f>
        <v>#DIV/0!</v>
      </c>
      <c r="O2193" s="247">
        <f>IF(M2193&gt;0,M2193*I2193/Q2193,0)*VLOOKUP(B2193,'2-Kosten per locatie'!$A$14:$C$31,3,FALSE)</f>
        <v>0</v>
      </c>
      <c r="P2193" s="334">
        <f>IF(L2193="nio",0,IF(L2193&gt;0,VLOOKUP(F2193,'3-Productie normen'!A:O,VLOOKUP(L2193,'3-Productie normen'!$B$38:$C$48,2,FALSE),FALSE)))</f>
        <v>0</v>
      </c>
      <c r="Q2193" s="334">
        <f t="shared" si="108"/>
        <v>0</v>
      </c>
      <c r="R2193" s="335" t="str">
        <f>VLOOKUP(F2193,'3-Productie normen'!A:P,16,FALSE)</f>
        <v>L</v>
      </c>
      <c r="S2193" s="335"/>
      <c r="U2193" s="336">
        <f t="shared" si="109"/>
        <v>11488</v>
      </c>
    </row>
    <row r="2194" spans="1:21" ht="14.1" customHeight="1">
      <c r="A2194" s="75">
        <v>2194</v>
      </c>
      <c r="B2194" s="72" t="s">
        <v>47</v>
      </c>
      <c r="C2194" s="539"/>
      <c r="D2194" s="415" t="s">
        <v>286</v>
      </c>
      <c r="E2194" s="72" t="s">
        <v>2804</v>
      </c>
      <c r="F2194" s="72" t="s">
        <v>100</v>
      </c>
      <c r="G2194" s="72" t="s">
        <v>187</v>
      </c>
      <c r="H2194" s="482" t="s">
        <v>197</v>
      </c>
      <c r="I2194" s="537">
        <v>36.01</v>
      </c>
      <c r="J2194" s="526"/>
      <c r="K2194" s="333">
        <f t="shared" si="107"/>
        <v>200</v>
      </c>
      <c r="L2194" s="534">
        <v>200</v>
      </c>
      <c r="M2194" s="534"/>
      <c r="N2194" s="247" t="e">
        <f>IF(L2194="nio",0,IF(L2194&gt;0,L2194*I2194/P2194,0))*VLOOKUP(B2194,'2-Kosten per locatie'!$A$14:$C$31,3,FALSE)</f>
        <v>#DIV/0!</v>
      </c>
      <c r="O2194" s="247">
        <f>IF(M2194&gt;0,M2194*I2194/Q2194,0)*VLOOKUP(B2194,'2-Kosten per locatie'!$A$14:$C$31,3,FALSE)</f>
        <v>0</v>
      </c>
      <c r="P2194" s="334">
        <f>IF(L2194="nio",0,IF(L2194&gt;0,VLOOKUP(F2194,'3-Productie normen'!A:O,VLOOKUP(L2194,'3-Productie normen'!$B$38:$C$48,2,FALSE),FALSE)))</f>
        <v>0</v>
      </c>
      <c r="Q2194" s="334">
        <f t="shared" si="108"/>
        <v>0</v>
      </c>
      <c r="R2194" s="335" t="str">
        <f>VLOOKUP(F2194,'3-Productie normen'!A:P,16,FALSE)</f>
        <v>L</v>
      </c>
      <c r="S2194" s="335"/>
      <c r="U2194" s="336">
        <f t="shared" si="109"/>
        <v>7202</v>
      </c>
    </row>
    <row r="2195" spans="1:21" ht="14.1" customHeight="1">
      <c r="A2195" s="75">
        <v>2195</v>
      </c>
      <c r="B2195" s="72" t="s">
        <v>47</v>
      </c>
      <c r="C2195" s="539"/>
      <c r="D2195" s="415" t="s">
        <v>287</v>
      </c>
      <c r="E2195" s="72" t="s">
        <v>2805</v>
      </c>
      <c r="F2195" s="300" t="s">
        <v>111</v>
      </c>
      <c r="G2195" s="72" t="s">
        <v>187</v>
      </c>
      <c r="H2195" s="482" t="s">
        <v>197</v>
      </c>
      <c r="I2195" s="537">
        <v>28.91</v>
      </c>
      <c r="J2195" s="526"/>
      <c r="K2195" s="333">
        <f t="shared" si="107"/>
        <v>0</v>
      </c>
      <c r="L2195" s="534" t="s">
        <v>148</v>
      </c>
      <c r="M2195" s="534"/>
      <c r="N2195" s="247">
        <f>IF(L2195="nio",0,IF(L2195&gt;0,L2195*I2195/P2195,0))*VLOOKUP(B2195,'2-Kosten per locatie'!$A$14:$C$31,3,FALSE)</f>
        <v>0</v>
      </c>
      <c r="O2195" s="247">
        <f>IF(M2195&gt;0,M2195*I2195/Q2195,0)*VLOOKUP(B2195,'2-Kosten per locatie'!$A$14:$C$31,3,FALSE)</f>
        <v>0</v>
      </c>
      <c r="P2195" s="334">
        <f>IF(L2195="nio",0,IF(L2195&gt;0,VLOOKUP(F2195,'3-Productie normen'!A:O,VLOOKUP(L2195,'3-Productie normen'!$B$38:$C$48,2,FALSE),FALSE)))</f>
        <v>0</v>
      </c>
      <c r="Q2195" s="334">
        <f t="shared" si="108"/>
        <v>0</v>
      </c>
      <c r="R2195" s="335" t="str">
        <f>VLOOKUP(F2195,'3-Productie normen'!A:P,16,FALSE)</f>
        <v>nvt</v>
      </c>
      <c r="S2195" s="335"/>
      <c r="U2195" s="336">
        <f t="shared" si="109"/>
        <v>0</v>
      </c>
    </row>
    <row r="2196" spans="1:21" ht="14.1" customHeight="1">
      <c r="A2196" s="75">
        <v>2196</v>
      </c>
      <c r="B2196" s="72" t="s">
        <v>47</v>
      </c>
      <c r="C2196" s="539"/>
      <c r="D2196" s="415" t="s">
        <v>292</v>
      </c>
      <c r="E2196" s="72" t="s">
        <v>2806</v>
      </c>
      <c r="F2196" s="72" t="s">
        <v>100</v>
      </c>
      <c r="G2196" s="72" t="s">
        <v>205</v>
      </c>
      <c r="H2196" s="482" t="s">
        <v>197</v>
      </c>
      <c r="I2196" s="537">
        <v>43.63</v>
      </c>
      <c r="J2196" s="526"/>
      <c r="K2196" s="333">
        <f t="shared" si="107"/>
        <v>200</v>
      </c>
      <c r="L2196" s="534">
        <v>200</v>
      </c>
      <c r="M2196" s="534"/>
      <c r="N2196" s="247" t="e">
        <f>IF(L2196="nio",0,IF(L2196&gt;0,L2196*I2196/P2196,0))*VLOOKUP(B2196,'2-Kosten per locatie'!$A$14:$C$31,3,FALSE)</f>
        <v>#DIV/0!</v>
      </c>
      <c r="O2196" s="247">
        <f>IF(M2196&gt;0,M2196*I2196/Q2196,0)*VLOOKUP(B2196,'2-Kosten per locatie'!$A$14:$C$31,3,FALSE)</f>
        <v>0</v>
      </c>
      <c r="P2196" s="334">
        <f>IF(L2196="nio",0,IF(L2196&gt;0,VLOOKUP(F2196,'3-Productie normen'!A:O,VLOOKUP(L2196,'3-Productie normen'!$B$38:$C$48,2,FALSE),FALSE)))</f>
        <v>0</v>
      </c>
      <c r="Q2196" s="334">
        <f t="shared" si="108"/>
        <v>0</v>
      </c>
      <c r="R2196" s="335" t="str">
        <f>VLOOKUP(F2196,'3-Productie normen'!A:P,16,FALSE)</f>
        <v>L</v>
      </c>
      <c r="S2196" s="335"/>
      <c r="U2196" s="336">
        <f t="shared" si="109"/>
        <v>8726</v>
      </c>
    </row>
    <row r="2197" spans="1:21" ht="14.1" customHeight="1">
      <c r="A2197" s="75">
        <v>2197</v>
      </c>
      <c r="B2197" s="72" t="s">
        <v>47</v>
      </c>
      <c r="C2197" s="539"/>
      <c r="D2197" s="415" t="s">
        <v>294</v>
      </c>
      <c r="E2197" s="72" t="s">
        <v>2806</v>
      </c>
      <c r="F2197" s="72" t="s">
        <v>100</v>
      </c>
      <c r="G2197" s="72" t="s">
        <v>205</v>
      </c>
      <c r="H2197" s="482" t="s">
        <v>197</v>
      </c>
      <c r="I2197" s="537">
        <v>44.93</v>
      </c>
      <c r="J2197" s="526"/>
      <c r="K2197" s="333">
        <f t="shared" si="107"/>
        <v>200</v>
      </c>
      <c r="L2197" s="534">
        <v>200</v>
      </c>
      <c r="M2197" s="534"/>
      <c r="N2197" s="247" t="e">
        <f>IF(L2197="nio",0,IF(L2197&gt;0,L2197*I2197/P2197,0))*VLOOKUP(B2197,'2-Kosten per locatie'!$A$14:$C$31,3,FALSE)</f>
        <v>#DIV/0!</v>
      </c>
      <c r="O2197" s="247">
        <f>IF(M2197&gt;0,M2197*I2197/Q2197,0)*VLOOKUP(B2197,'2-Kosten per locatie'!$A$14:$C$31,3,FALSE)</f>
        <v>0</v>
      </c>
      <c r="P2197" s="334">
        <f>IF(L2197="nio",0,IF(L2197&gt;0,VLOOKUP(F2197,'3-Productie normen'!A:O,VLOOKUP(L2197,'3-Productie normen'!$B$38:$C$48,2,FALSE),FALSE)))</f>
        <v>0</v>
      </c>
      <c r="Q2197" s="334">
        <f t="shared" si="108"/>
        <v>0</v>
      </c>
      <c r="R2197" s="335" t="str">
        <f>VLOOKUP(F2197,'3-Productie normen'!A:P,16,FALSE)</f>
        <v>L</v>
      </c>
      <c r="S2197" s="335"/>
      <c r="U2197" s="336">
        <f t="shared" si="109"/>
        <v>8986</v>
      </c>
    </row>
    <row r="2198" spans="1:21" ht="14.1" customHeight="1">
      <c r="A2198" s="75">
        <v>2198</v>
      </c>
      <c r="B2198" s="72" t="s">
        <v>47</v>
      </c>
      <c r="C2198" s="539"/>
      <c r="D2198" s="415" t="s">
        <v>2807</v>
      </c>
      <c r="E2198" s="72" t="s">
        <v>633</v>
      </c>
      <c r="F2198" s="300" t="s">
        <v>97</v>
      </c>
      <c r="G2198" s="72" t="s">
        <v>205</v>
      </c>
      <c r="H2198" s="482" t="s">
        <v>197</v>
      </c>
      <c r="I2198" s="537">
        <v>57.78</v>
      </c>
      <c r="J2198" s="526"/>
      <c r="K2198" s="333">
        <f t="shared" si="107"/>
        <v>200</v>
      </c>
      <c r="L2198" s="534">
        <v>200</v>
      </c>
      <c r="M2198" s="534"/>
      <c r="N2198" s="247" t="e">
        <f>IF(L2198="nio",0,IF(L2198&gt;0,L2198*I2198/P2198,0))*VLOOKUP(B2198,'2-Kosten per locatie'!$A$14:$C$31,3,FALSE)</f>
        <v>#DIV/0!</v>
      </c>
      <c r="O2198" s="247">
        <f>IF(M2198&gt;0,M2198*I2198/Q2198,0)*VLOOKUP(B2198,'2-Kosten per locatie'!$A$14:$C$31,3,FALSE)</f>
        <v>0</v>
      </c>
      <c r="P2198" s="334">
        <f>IF(L2198="nio",0,IF(L2198&gt;0,VLOOKUP(F2198,'3-Productie normen'!A:O,VLOOKUP(L2198,'3-Productie normen'!$B$38:$C$48,2,FALSE),FALSE)))</f>
        <v>0</v>
      </c>
      <c r="Q2198" s="334">
        <f t="shared" si="108"/>
        <v>0</v>
      </c>
      <c r="R2198" s="335" t="str">
        <f>VLOOKUP(F2198,'3-Productie normen'!A:P,16,FALSE)</f>
        <v>V</v>
      </c>
      <c r="S2198" s="335"/>
      <c r="U2198" s="336">
        <f t="shared" si="109"/>
        <v>11556</v>
      </c>
    </row>
    <row r="2199" spans="1:21" ht="14.1" customHeight="1">
      <c r="A2199" s="75">
        <v>2199</v>
      </c>
      <c r="B2199" s="72" t="s">
        <v>47</v>
      </c>
      <c r="C2199" s="539"/>
      <c r="D2199" s="415" t="s">
        <v>2808</v>
      </c>
      <c r="E2199" s="72" t="s">
        <v>2809</v>
      </c>
      <c r="F2199" s="300" t="s">
        <v>108</v>
      </c>
      <c r="G2199" s="72" t="s">
        <v>205</v>
      </c>
      <c r="H2199" s="482" t="s">
        <v>197</v>
      </c>
      <c r="I2199" s="537">
        <v>38.659999999999997</v>
      </c>
      <c r="J2199" s="526"/>
      <c r="K2199" s="333">
        <f t="shared" si="107"/>
        <v>200</v>
      </c>
      <c r="L2199" s="534">
        <v>200</v>
      </c>
      <c r="M2199" s="534"/>
      <c r="N2199" s="247" t="e">
        <f>IF(L2199="nio",0,IF(L2199&gt;0,L2199*I2199/P2199,0))*VLOOKUP(B2199,'2-Kosten per locatie'!$A$14:$C$31,3,FALSE)</f>
        <v>#DIV/0!</v>
      </c>
      <c r="O2199" s="247">
        <f>IF(M2199&gt;0,M2199*I2199/Q2199,0)*VLOOKUP(B2199,'2-Kosten per locatie'!$A$14:$C$31,3,FALSE)</f>
        <v>0</v>
      </c>
      <c r="P2199" s="334">
        <f>IF(L2199="nio",0,IF(L2199&gt;0,VLOOKUP(F2199,'3-Productie normen'!A:O,VLOOKUP(L2199,'3-Productie normen'!$B$38:$C$48,2,FALSE),FALSE)))</f>
        <v>0</v>
      </c>
      <c r="Q2199" s="334">
        <f t="shared" si="108"/>
        <v>0</v>
      </c>
      <c r="R2199" s="335" t="str">
        <f>VLOOKUP(F2199,'3-Productie normen'!A:P,16,FALSE)</f>
        <v>V</v>
      </c>
      <c r="S2199" s="335"/>
      <c r="U2199" s="336">
        <f t="shared" si="109"/>
        <v>7731.9999999999991</v>
      </c>
    </row>
    <row r="2200" spans="1:21" ht="14.1" customHeight="1">
      <c r="A2200" s="75">
        <v>2200</v>
      </c>
      <c r="B2200" s="72" t="s">
        <v>47</v>
      </c>
      <c r="C2200" s="539"/>
      <c r="D2200" s="415" t="s">
        <v>295</v>
      </c>
      <c r="E2200" s="72" t="s">
        <v>2806</v>
      </c>
      <c r="F2200" s="72" t="s">
        <v>100</v>
      </c>
      <c r="G2200" s="72" t="s">
        <v>205</v>
      </c>
      <c r="H2200" s="482" t="s">
        <v>197</v>
      </c>
      <c r="I2200" s="537">
        <v>46.83</v>
      </c>
      <c r="J2200" s="526"/>
      <c r="K2200" s="333">
        <f t="shared" si="107"/>
        <v>200</v>
      </c>
      <c r="L2200" s="534">
        <v>200</v>
      </c>
      <c r="M2200" s="534"/>
      <c r="N2200" s="247" t="e">
        <f>IF(L2200="nio",0,IF(L2200&gt;0,L2200*I2200/P2200,0))*VLOOKUP(B2200,'2-Kosten per locatie'!$A$14:$C$31,3,FALSE)</f>
        <v>#DIV/0!</v>
      </c>
      <c r="O2200" s="247">
        <f>IF(M2200&gt;0,M2200*I2200/Q2200,0)*VLOOKUP(B2200,'2-Kosten per locatie'!$A$14:$C$31,3,FALSE)</f>
        <v>0</v>
      </c>
      <c r="P2200" s="334">
        <f>IF(L2200="nio",0,IF(L2200&gt;0,VLOOKUP(F2200,'3-Productie normen'!A:O,VLOOKUP(L2200,'3-Productie normen'!$B$38:$C$48,2,FALSE),FALSE)))</f>
        <v>0</v>
      </c>
      <c r="Q2200" s="334">
        <f t="shared" si="108"/>
        <v>0</v>
      </c>
      <c r="R2200" s="335" t="str">
        <f>VLOOKUP(F2200,'3-Productie normen'!A:P,16,FALSE)</f>
        <v>L</v>
      </c>
      <c r="S2200" s="335"/>
      <c r="U2200" s="336">
        <f t="shared" si="109"/>
        <v>9366</v>
      </c>
    </row>
    <row r="2201" spans="1:21" ht="14.1" customHeight="1">
      <c r="A2201" s="75">
        <v>2201</v>
      </c>
      <c r="B2201" s="72" t="s">
        <v>47</v>
      </c>
      <c r="C2201" s="539"/>
      <c r="D2201" s="415" t="s">
        <v>296</v>
      </c>
      <c r="E2201" s="72" t="s">
        <v>2757</v>
      </c>
      <c r="F2201" s="72" t="s">
        <v>110</v>
      </c>
      <c r="G2201" s="72" t="s">
        <v>205</v>
      </c>
      <c r="H2201" s="482" t="s">
        <v>197</v>
      </c>
      <c r="I2201" s="537">
        <v>9.93</v>
      </c>
      <c r="J2201" s="526"/>
      <c r="K2201" s="333">
        <f t="shared" si="107"/>
        <v>200</v>
      </c>
      <c r="L2201" s="534">
        <v>200</v>
      </c>
      <c r="M2201" s="534"/>
      <c r="N2201" s="247" t="e">
        <f>IF(L2201="nio",0,IF(L2201&gt;0,L2201*I2201/P2201,0))*VLOOKUP(B2201,'2-Kosten per locatie'!$A$14:$C$31,3,FALSE)</f>
        <v>#DIV/0!</v>
      </c>
      <c r="O2201" s="247">
        <f>IF(M2201&gt;0,M2201*I2201/Q2201,0)*VLOOKUP(B2201,'2-Kosten per locatie'!$A$14:$C$31,3,FALSE)</f>
        <v>0</v>
      </c>
      <c r="P2201" s="334">
        <f>IF(L2201="nio",0,IF(L2201&gt;0,VLOOKUP(F2201,'3-Productie normen'!A:O,VLOOKUP(L2201,'3-Productie normen'!$B$38:$C$48,2,FALSE),FALSE)))</f>
        <v>0</v>
      </c>
      <c r="Q2201" s="334">
        <f t="shared" si="108"/>
        <v>0</v>
      </c>
      <c r="R2201" s="335" t="str">
        <f>VLOOKUP(F2201,'3-Productie normen'!A:P,16,FALSE)</f>
        <v>B</v>
      </c>
      <c r="S2201" s="335"/>
      <c r="U2201" s="336">
        <f t="shared" si="109"/>
        <v>1986</v>
      </c>
    </row>
    <row r="2202" spans="1:21" ht="14.1" customHeight="1">
      <c r="A2202" s="75">
        <v>2202</v>
      </c>
      <c r="B2202" s="72" t="s">
        <v>47</v>
      </c>
      <c r="C2202" s="539"/>
      <c r="D2202" s="415" t="s">
        <v>297</v>
      </c>
      <c r="E2202" s="72" t="s">
        <v>2783</v>
      </c>
      <c r="F2202" s="72" t="s">
        <v>110</v>
      </c>
      <c r="G2202" s="72" t="s">
        <v>205</v>
      </c>
      <c r="H2202" s="482" t="s">
        <v>197</v>
      </c>
      <c r="I2202" s="537">
        <v>12.7</v>
      </c>
      <c r="J2202" s="526"/>
      <c r="K2202" s="333">
        <f t="shared" si="107"/>
        <v>200</v>
      </c>
      <c r="L2202" s="534">
        <v>200</v>
      </c>
      <c r="M2202" s="534"/>
      <c r="N2202" s="247" t="e">
        <f>IF(L2202="nio",0,IF(L2202&gt;0,L2202*I2202/P2202,0))*VLOOKUP(B2202,'2-Kosten per locatie'!$A$14:$C$31,3,FALSE)</f>
        <v>#DIV/0!</v>
      </c>
      <c r="O2202" s="247">
        <f>IF(M2202&gt;0,M2202*I2202/Q2202,0)*VLOOKUP(B2202,'2-Kosten per locatie'!$A$14:$C$31,3,FALSE)</f>
        <v>0</v>
      </c>
      <c r="P2202" s="334">
        <f>IF(L2202="nio",0,IF(L2202&gt;0,VLOOKUP(F2202,'3-Productie normen'!A:O,VLOOKUP(L2202,'3-Productie normen'!$B$38:$C$48,2,FALSE),FALSE)))</f>
        <v>0</v>
      </c>
      <c r="Q2202" s="334">
        <f t="shared" si="108"/>
        <v>0</v>
      </c>
      <c r="R2202" s="335" t="str">
        <f>VLOOKUP(F2202,'3-Productie normen'!A:P,16,FALSE)</f>
        <v>B</v>
      </c>
      <c r="S2202" s="335"/>
      <c r="U2202" s="336">
        <f t="shared" si="109"/>
        <v>2540</v>
      </c>
    </row>
    <row r="2203" spans="1:21" ht="14.1" customHeight="1">
      <c r="A2203" s="75">
        <v>2203</v>
      </c>
      <c r="B2203" s="72" t="s">
        <v>47</v>
      </c>
      <c r="C2203" s="539"/>
      <c r="D2203" s="415" t="s">
        <v>298</v>
      </c>
      <c r="E2203" s="72" t="s">
        <v>2783</v>
      </c>
      <c r="F2203" s="72" t="s">
        <v>110</v>
      </c>
      <c r="G2203" s="72" t="s">
        <v>205</v>
      </c>
      <c r="H2203" s="482" t="s">
        <v>197</v>
      </c>
      <c r="I2203" s="537">
        <v>17.04</v>
      </c>
      <c r="J2203" s="526"/>
      <c r="K2203" s="333">
        <f t="shared" si="107"/>
        <v>200</v>
      </c>
      <c r="L2203" s="534">
        <v>200</v>
      </c>
      <c r="M2203" s="534"/>
      <c r="N2203" s="247" t="e">
        <f>IF(L2203="nio",0,IF(L2203&gt;0,L2203*I2203/P2203,0))*VLOOKUP(B2203,'2-Kosten per locatie'!$A$14:$C$31,3,FALSE)</f>
        <v>#DIV/0!</v>
      </c>
      <c r="O2203" s="247">
        <f>IF(M2203&gt;0,M2203*I2203/Q2203,0)*VLOOKUP(B2203,'2-Kosten per locatie'!$A$14:$C$31,3,FALSE)</f>
        <v>0</v>
      </c>
      <c r="P2203" s="334">
        <f>IF(L2203="nio",0,IF(L2203&gt;0,VLOOKUP(F2203,'3-Productie normen'!A:O,VLOOKUP(L2203,'3-Productie normen'!$B$38:$C$48,2,FALSE),FALSE)))</f>
        <v>0</v>
      </c>
      <c r="Q2203" s="334">
        <f t="shared" si="108"/>
        <v>0</v>
      </c>
      <c r="R2203" s="335" t="str">
        <f>VLOOKUP(F2203,'3-Productie normen'!A:P,16,FALSE)</f>
        <v>B</v>
      </c>
      <c r="S2203" s="335"/>
      <c r="U2203" s="336">
        <f t="shared" si="109"/>
        <v>3408</v>
      </c>
    </row>
    <row r="2204" spans="1:21" ht="14.1" customHeight="1">
      <c r="A2204" s="75">
        <v>2204</v>
      </c>
      <c r="B2204" s="72" t="s">
        <v>47</v>
      </c>
      <c r="C2204" s="539"/>
      <c r="D2204" s="415" t="s">
        <v>2810</v>
      </c>
      <c r="E2204" s="72" t="s">
        <v>2755</v>
      </c>
      <c r="F2204" s="72" t="s">
        <v>110</v>
      </c>
      <c r="G2204" s="72" t="s">
        <v>205</v>
      </c>
      <c r="H2204" s="482" t="s">
        <v>197</v>
      </c>
      <c r="I2204" s="537">
        <v>11.86</v>
      </c>
      <c r="J2204" s="526"/>
      <c r="K2204" s="333">
        <f t="shared" si="107"/>
        <v>200</v>
      </c>
      <c r="L2204" s="534">
        <v>200</v>
      </c>
      <c r="M2204" s="534"/>
      <c r="N2204" s="247" t="e">
        <f>IF(L2204="nio",0,IF(L2204&gt;0,L2204*I2204/P2204,0))*VLOOKUP(B2204,'2-Kosten per locatie'!$A$14:$C$31,3,FALSE)</f>
        <v>#DIV/0!</v>
      </c>
      <c r="O2204" s="247">
        <f>IF(M2204&gt;0,M2204*I2204/Q2204,0)*VLOOKUP(B2204,'2-Kosten per locatie'!$A$14:$C$31,3,FALSE)</f>
        <v>0</v>
      </c>
      <c r="P2204" s="334">
        <f>IF(L2204="nio",0,IF(L2204&gt;0,VLOOKUP(F2204,'3-Productie normen'!A:O,VLOOKUP(L2204,'3-Productie normen'!$B$38:$C$48,2,FALSE),FALSE)))</f>
        <v>0</v>
      </c>
      <c r="Q2204" s="334">
        <f t="shared" si="108"/>
        <v>0</v>
      </c>
      <c r="R2204" s="335" t="str">
        <f>VLOOKUP(F2204,'3-Productie normen'!A:P,16,FALSE)</f>
        <v>B</v>
      </c>
      <c r="S2204" s="335"/>
      <c r="U2204" s="336">
        <f t="shared" si="109"/>
        <v>2372</v>
      </c>
    </row>
    <row r="2205" spans="1:21" ht="14.1" customHeight="1">
      <c r="A2205" s="75">
        <v>2205</v>
      </c>
      <c r="B2205" s="72" t="s">
        <v>47</v>
      </c>
      <c r="C2205" s="539"/>
      <c r="D2205" s="415" t="s">
        <v>301</v>
      </c>
      <c r="E2205" s="72" t="s">
        <v>2811</v>
      </c>
      <c r="F2205" s="72" t="s">
        <v>100</v>
      </c>
      <c r="G2205" s="72" t="s">
        <v>205</v>
      </c>
      <c r="H2205" s="482" t="s">
        <v>197</v>
      </c>
      <c r="I2205" s="537">
        <v>64.849999999999994</v>
      </c>
      <c r="J2205" s="526"/>
      <c r="K2205" s="333">
        <f t="shared" si="107"/>
        <v>200</v>
      </c>
      <c r="L2205" s="534">
        <v>200</v>
      </c>
      <c r="M2205" s="534"/>
      <c r="N2205" s="247" t="e">
        <f>IF(L2205="nio",0,IF(L2205&gt;0,L2205*I2205/P2205,0))*VLOOKUP(B2205,'2-Kosten per locatie'!$A$14:$C$31,3,FALSE)</f>
        <v>#DIV/0!</v>
      </c>
      <c r="O2205" s="247">
        <f>IF(M2205&gt;0,M2205*I2205/Q2205,0)*VLOOKUP(B2205,'2-Kosten per locatie'!$A$14:$C$31,3,FALSE)</f>
        <v>0</v>
      </c>
      <c r="P2205" s="334">
        <f>IF(L2205="nio",0,IF(L2205&gt;0,VLOOKUP(F2205,'3-Productie normen'!A:O,VLOOKUP(L2205,'3-Productie normen'!$B$38:$C$48,2,FALSE),FALSE)))</f>
        <v>0</v>
      </c>
      <c r="Q2205" s="334">
        <f t="shared" si="108"/>
        <v>0</v>
      </c>
      <c r="R2205" s="335" t="str">
        <f>VLOOKUP(F2205,'3-Productie normen'!A:P,16,FALSE)</f>
        <v>L</v>
      </c>
      <c r="S2205" s="335"/>
      <c r="U2205" s="336">
        <f t="shared" si="109"/>
        <v>12969.999999999998</v>
      </c>
    </row>
    <row r="2206" spans="1:21" ht="14.1" customHeight="1">
      <c r="A2206" s="75">
        <v>2206</v>
      </c>
      <c r="B2206" s="72" t="s">
        <v>47</v>
      </c>
      <c r="C2206" s="539"/>
      <c r="D2206" s="415" t="s">
        <v>2812</v>
      </c>
      <c r="E2206" s="72" t="s">
        <v>633</v>
      </c>
      <c r="F2206" s="300" t="s">
        <v>97</v>
      </c>
      <c r="G2206" s="72" t="s">
        <v>205</v>
      </c>
      <c r="H2206" s="482" t="s">
        <v>197</v>
      </c>
      <c r="I2206" s="537">
        <v>15</v>
      </c>
      <c r="J2206" s="526"/>
      <c r="K2206" s="333">
        <f t="shared" si="107"/>
        <v>200</v>
      </c>
      <c r="L2206" s="534">
        <v>200</v>
      </c>
      <c r="M2206" s="534"/>
      <c r="N2206" s="247" t="e">
        <f>IF(L2206="nio",0,IF(L2206&gt;0,L2206*I2206/P2206,0))*VLOOKUP(B2206,'2-Kosten per locatie'!$A$14:$C$31,3,FALSE)</f>
        <v>#DIV/0!</v>
      </c>
      <c r="O2206" s="247">
        <f>IF(M2206&gt;0,M2206*I2206/Q2206,0)*VLOOKUP(B2206,'2-Kosten per locatie'!$A$14:$C$31,3,FALSE)</f>
        <v>0</v>
      </c>
      <c r="P2206" s="334">
        <f>IF(L2206="nio",0,IF(L2206&gt;0,VLOOKUP(F2206,'3-Productie normen'!A:O,VLOOKUP(L2206,'3-Productie normen'!$B$38:$C$48,2,FALSE),FALSE)))</f>
        <v>0</v>
      </c>
      <c r="Q2206" s="334">
        <f t="shared" si="108"/>
        <v>0</v>
      </c>
      <c r="R2206" s="335" t="str">
        <f>VLOOKUP(F2206,'3-Productie normen'!A:P,16,FALSE)</f>
        <v>V</v>
      </c>
      <c r="S2206" s="335"/>
      <c r="U2206" s="336">
        <f t="shared" si="109"/>
        <v>3000</v>
      </c>
    </row>
    <row r="2207" spans="1:21" ht="14.1" customHeight="1">
      <c r="A2207" s="75">
        <v>2207</v>
      </c>
      <c r="B2207" s="72" t="s">
        <v>47</v>
      </c>
      <c r="C2207" s="539"/>
      <c r="D2207" s="415" t="s">
        <v>2813</v>
      </c>
      <c r="E2207" s="72" t="s">
        <v>2778</v>
      </c>
      <c r="F2207" s="300" t="s">
        <v>108</v>
      </c>
      <c r="G2207" s="72" t="s">
        <v>205</v>
      </c>
      <c r="H2207" s="482" t="s">
        <v>197</v>
      </c>
      <c r="I2207" s="537">
        <v>23.39</v>
      </c>
      <c r="J2207" s="526"/>
      <c r="K2207" s="333">
        <f t="shared" si="107"/>
        <v>200</v>
      </c>
      <c r="L2207" s="534">
        <v>200</v>
      </c>
      <c r="M2207" s="534"/>
      <c r="N2207" s="247" t="e">
        <f>IF(L2207="nio",0,IF(L2207&gt;0,L2207*I2207/P2207,0))*VLOOKUP(B2207,'2-Kosten per locatie'!$A$14:$C$31,3,FALSE)</f>
        <v>#DIV/0!</v>
      </c>
      <c r="O2207" s="247">
        <f>IF(M2207&gt;0,M2207*I2207/Q2207,0)*VLOOKUP(B2207,'2-Kosten per locatie'!$A$14:$C$31,3,FALSE)</f>
        <v>0</v>
      </c>
      <c r="P2207" s="334">
        <f>IF(L2207="nio",0,IF(L2207&gt;0,VLOOKUP(F2207,'3-Productie normen'!A:O,VLOOKUP(L2207,'3-Productie normen'!$B$38:$C$48,2,FALSE),FALSE)))</f>
        <v>0</v>
      </c>
      <c r="Q2207" s="334">
        <f t="shared" si="108"/>
        <v>0</v>
      </c>
      <c r="R2207" s="335" t="str">
        <f>VLOOKUP(F2207,'3-Productie normen'!A:P,16,FALSE)</f>
        <v>V</v>
      </c>
      <c r="S2207" s="335"/>
      <c r="U2207" s="336">
        <f t="shared" si="109"/>
        <v>4678</v>
      </c>
    </row>
    <row r="2208" spans="1:21" ht="14.1" customHeight="1">
      <c r="A2208" s="75">
        <v>2208</v>
      </c>
      <c r="B2208" s="72" t="s">
        <v>47</v>
      </c>
      <c r="C2208" s="539"/>
      <c r="D2208" s="415" t="s">
        <v>2814</v>
      </c>
      <c r="E2208" s="72" t="s">
        <v>2790</v>
      </c>
      <c r="F2208" s="300" t="s">
        <v>111</v>
      </c>
      <c r="G2208" s="72" t="s">
        <v>205</v>
      </c>
      <c r="H2208" s="482" t="s">
        <v>197</v>
      </c>
      <c r="I2208" s="537">
        <v>19.66</v>
      </c>
      <c r="J2208" s="526"/>
      <c r="K2208" s="333">
        <f t="shared" si="107"/>
        <v>0</v>
      </c>
      <c r="L2208" s="534" t="s">
        <v>148</v>
      </c>
      <c r="M2208" s="534"/>
      <c r="N2208" s="247">
        <f>IF(L2208="nio",0,IF(L2208&gt;0,L2208*I2208/P2208,0))*VLOOKUP(B2208,'2-Kosten per locatie'!$A$14:$C$31,3,FALSE)</f>
        <v>0</v>
      </c>
      <c r="O2208" s="247">
        <f>IF(M2208&gt;0,M2208*I2208/Q2208,0)*VLOOKUP(B2208,'2-Kosten per locatie'!$A$14:$C$31,3,FALSE)</f>
        <v>0</v>
      </c>
      <c r="P2208" s="334">
        <f>IF(L2208="nio",0,IF(L2208&gt;0,VLOOKUP(F2208,'3-Productie normen'!A:O,VLOOKUP(L2208,'3-Productie normen'!$B$38:$C$48,2,FALSE),FALSE)))</f>
        <v>0</v>
      </c>
      <c r="Q2208" s="334">
        <f t="shared" si="108"/>
        <v>0</v>
      </c>
      <c r="R2208" s="335" t="str">
        <f>VLOOKUP(F2208,'3-Productie normen'!A:P,16,FALSE)</f>
        <v>nvt</v>
      </c>
      <c r="S2208" s="335"/>
      <c r="U2208" s="336">
        <f t="shared" si="109"/>
        <v>0</v>
      </c>
    </row>
    <row r="2209" spans="1:21" ht="14.1" customHeight="1">
      <c r="A2209" s="75">
        <v>2209</v>
      </c>
      <c r="B2209" s="72" t="s">
        <v>47</v>
      </c>
      <c r="C2209" s="539"/>
      <c r="D2209" s="415" t="s">
        <v>2815</v>
      </c>
      <c r="E2209" s="72" t="s">
        <v>2790</v>
      </c>
      <c r="F2209" s="300" t="s">
        <v>111</v>
      </c>
      <c r="G2209" s="72" t="s">
        <v>205</v>
      </c>
      <c r="H2209" s="482" t="s">
        <v>197</v>
      </c>
      <c r="I2209" s="537"/>
      <c r="J2209" s="526"/>
      <c r="K2209" s="333">
        <f t="shared" si="107"/>
        <v>0</v>
      </c>
      <c r="L2209" s="534" t="s">
        <v>148</v>
      </c>
      <c r="M2209" s="534"/>
      <c r="N2209" s="247">
        <f>IF(L2209="nio",0,IF(L2209&gt;0,L2209*I2209/P2209,0))*VLOOKUP(B2209,'2-Kosten per locatie'!$A$14:$C$31,3,FALSE)</f>
        <v>0</v>
      </c>
      <c r="O2209" s="247">
        <f>IF(M2209&gt;0,M2209*I2209/Q2209,0)*VLOOKUP(B2209,'2-Kosten per locatie'!$A$14:$C$31,3,FALSE)</f>
        <v>0</v>
      </c>
      <c r="P2209" s="334">
        <f>IF(L2209="nio",0,IF(L2209&gt;0,VLOOKUP(F2209,'3-Productie normen'!A:O,VLOOKUP(L2209,'3-Productie normen'!$B$38:$C$48,2,FALSE),FALSE)))</f>
        <v>0</v>
      </c>
      <c r="Q2209" s="334">
        <f t="shared" si="108"/>
        <v>0</v>
      </c>
      <c r="R2209" s="335" t="str">
        <f>VLOOKUP(F2209,'3-Productie normen'!A:P,16,FALSE)</f>
        <v>nvt</v>
      </c>
      <c r="S2209" s="335"/>
      <c r="U2209" s="336">
        <f t="shared" si="109"/>
        <v>0</v>
      </c>
    </row>
    <row r="2210" spans="1:21" ht="14.1" customHeight="1">
      <c r="A2210" s="75">
        <v>2210</v>
      </c>
      <c r="B2210" s="72" t="s">
        <v>47</v>
      </c>
      <c r="C2210" s="539"/>
      <c r="D2210" s="415" t="s">
        <v>2816</v>
      </c>
      <c r="E2210" s="72" t="s">
        <v>2730</v>
      </c>
      <c r="F2210" s="300" t="s">
        <v>106</v>
      </c>
      <c r="G2210" s="72" t="s">
        <v>187</v>
      </c>
      <c r="H2210" s="482" t="s">
        <v>188</v>
      </c>
      <c r="I2210" s="537">
        <v>14.97</v>
      </c>
      <c r="J2210" s="526"/>
      <c r="K2210" s="333">
        <f t="shared" si="107"/>
        <v>200</v>
      </c>
      <c r="L2210" s="534">
        <v>200</v>
      </c>
      <c r="M2210" s="534"/>
      <c r="N2210" s="247" t="e">
        <f>IF(L2210="nio",0,IF(L2210&gt;0,L2210*I2210/P2210,0))*VLOOKUP(B2210,'2-Kosten per locatie'!$A$14:$C$31,3,FALSE)</f>
        <v>#DIV/0!</v>
      </c>
      <c r="O2210" s="247">
        <f>IF(M2210&gt;0,M2210*I2210/Q2210,0)*VLOOKUP(B2210,'2-Kosten per locatie'!$A$14:$C$31,3,FALSE)</f>
        <v>0</v>
      </c>
      <c r="P2210" s="334">
        <f>IF(L2210="nio",0,IF(L2210&gt;0,VLOOKUP(F2210,'3-Productie normen'!A:O,VLOOKUP(L2210,'3-Productie normen'!$B$38:$C$48,2,FALSE),FALSE)))</f>
        <v>0</v>
      </c>
      <c r="Q2210" s="334">
        <f t="shared" si="108"/>
        <v>0</v>
      </c>
      <c r="R2210" s="335" t="str">
        <f>VLOOKUP(F2210,'3-Productie normen'!A:P,16,FALSE)</f>
        <v>S</v>
      </c>
      <c r="S2210" s="335"/>
      <c r="U2210" s="336">
        <f t="shared" si="109"/>
        <v>2994</v>
      </c>
    </row>
    <row r="2211" spans="1:21" ht="14.1" customHeight="1">
      <c r="A2211" s="75">
        <v>2211</v>
      </c>
      <c r="B2211" s="72" t="s">
        <v>47</v>
      </c>
      <c r="C2211" s="539"/>
      <c r="D2211" s="415" t="s">
        <v>2817</v>
      </c>
      <c r="E2211" s="72" t="s">
        <v>2210</v>
      </c>
      <c r="F2211" s="300" t="s">
        <v>106</v>
      </c>
      <c r="G2211" s="72" t="s">
        <v>187</v>
      </c>
      <c r="H2211" s="482" t="s">
        <v>188</v>
      </c>
      <c r="I2211" s="537">
        <v>4.3499999999999996</v>
      </c>
      <c r="J2211" s="526"/>
      <c r="K2211" s="333">
        <f t="shared" si="107"/>
        <v>200</v>
      </c>
      <c r="L2211" s="534">
        <v>200</v>
      </c>
      <c r="M2211" s="534"/>
      <c r="N2211" s="247" t="e">
        <f>IF(L2211="nio",0,IF(L2211&gt;0,L2211*I2211/P2211,0))*VLOOKUP(B2211,'2-Kosten per locatie'!$A$14:$C$31,3,FALSE)</f>
        <v>#DIV/0!</v>
      </c>
      <c r="O2211" s="247">
        <f>IF(M2211&gt;0,M2211*I2211/Q2211,0)*VLOOKUP(B2211,'2-Kosten per locatie'!$A$14:$C$31,3,FALSE)</f>
        <v>0</v>
      </c>
      <c r="P2211" s="334">
        <f>IF(L2211="nio",0,IF(L2211&gt;0,VLOOKUP(F2211,'3-Productie normen'!A:O,VLOOKUP(L2211,'3-Productie normen'!$B$38:$C$48,2,FALSE),FALSE)))</f>
        <v>0</v>
      </c>
      <c r="Q2211" s="334">
        <f t="shared" si="108"/>
        <v>0</v>
      </c>
      <c r="R2211" s="335" t="str">
        <f>VLOOKUP(F2211,'3-Productie normen'!A:P,16,FALSE)</f>
        <v>S</v>
      </c>
      <c r="S2211" s="335"/>
      <c r="U2211" s="336">
        <f t="shared" si="109"/>
        <v>869.99999999999989</v>
      </c>
    </row>
    <row r="2212" spans="1:21" ht="14.1" customHeight="1">
      <c r="A2212" s="75">
        <v>2212</v>
      </c>
      <c r="B2212" s="72" t="s">
        <v>47</v>
      </c>
      <c r="C2212" s="539"/>
      <c r="D2212" s="415" t="s">
        <v>2818</v>
      </c>
      <c r="E2212" s="72" t="s">
        <v>1962</v>
      </c>
      <c r="F2212" s="300" t="s">
        <v>111</v>
      </c>
      <c r="G2212" s="72" t="s">
        <v>187</v>
      </c>
      <c r="H2212" s="482" t="s">
        <v>197</v>
      </c>
      <c r="I2212" s="537">
        <v>3.14</v>
      </c>
      <c r="J2212" s="526"/>
      <c r="K2212" s="333">
        <f t="shared" si="107"/>
        <v>0</v>
      </c>
      <c r="L2212" s="534" t="s">
        <v>148</v>
      </c>
      <c r="M2212" s="534"/>
      <c r="N2212" s="247">
        <f>IF(L2212="nio",0,IF(L2212&gt;0,L2212*I2212/P2212,0))*VLOOKUP(B2212,'2-Kosten per locatie'!$A$14:$C$31,3,FALSE)</f>
        <v>0</v>
      </c>
      <c r="O2212" s="247">
        <f>IF(M2212&gt;0,M2212*I2212/Q2212,0)*VLOOKUP(B2212,'2-Kosten per locatie'!$A$14:$C$31,3,FALSE)</f>
        <v>0</v>
      </c>
      <c r="P2212" s="334">
        <f>IF(L2212="nio",0,IF(L2212&gt;0,VLOOKUP(F2212,'3-Productie normen'!A:O,VLOOKUP(L2212,'3-Productie normen'!$B$38:$C$48,2,FALSE),FALSE)))</f>
        <v>0</v>
      </c>
      <c r="Q2212" s="334">
        <f t="shared" si="108"/>
        <v>0</v>
      </c>
      <c r="R2212" s="335" t="str">
        <f>VLOOKUP(F2212,'3-Productie normen'!A:P,16,FALSE)</f>
        <v>nvt</v>
      </c>
      <c r="S2212" s="335"/>
      <c r="U2212" s="336">
        <f t="shared" si="109"/>
        <v>0</v>
      </c>
    </row>
    <row r="2213" spans="1:21" ht="14.1" customHeight="1">
      <c r="A2213" s="75">
        <v>2213</v>
      </c>
      <c r="B2213" s="72" t="s">
        <v>47</v>
      </c>
      <c r="C2213" s="539"/>
      <c r="D2213" s="415" t="s">
        <v>2819</v>
      </c>
      <c r="E2213" s="72" t="s">
        <v>2732</v>
      </c>
      <c r="F2213" s="300" t="s">
        <v>106</v>
      </c>
      <c r="G2213" s="72" t="s">
        <v>187</v>
      </c>
      <c r="H2213" s="482" t="s">
        <v>188</v>
      </c>
      <c r="I2213" s="537">
        <v>25.86</v>
      </c>
      <c r="J2213" s="526"/>
      <c r="K2213" s="333">
        <f t="shared" si="107"/>
        <v>200</v>
      </c>
      <c r="L2213" s="534">
        <v>200</v>
      </c>
      <c r="M2213" s="534"/>
      <c r="N2213" s="247" t="e">
        <f>IF(L2213="nio",0,IF(L2213&gt;0,L2213*I2213/P2213,0))*VLOOKUP(B2213,'2-Kosten per locatie'!$A$14:$C$31,3,FALSE)</f>
        <v>#DIV/0!</v>
      </c>
      <c r="O2213" s="247">
        <f>IF(M2213&gt;0,M2213*I2213/Q2213,0)*VLOOKUP(B2213,'2-Kosten per locatie'!$A$14:$C$31,3,FALSE)</f>
        <v>0</v>
      </c>
      <c r="P2213" s="334">
        <f>IF(L2213="nio",0,IF(L2213&gt;0,VLOOKUP(F2213,'3-Productie normen'!A:O,VLOOKUP(L2213,'3-Productie normen'!$B$38:$C$48,2,FALSE),FALSE)))</f>
        <v>0</v>
      </c>
      <c r="Q2213" s="334">
        <f t="shared" si="108"/>
        <v>0</v>
      </c>
      <c r="R2213" s="335" t="str">
        <f>VLOOKUP(F2213,'3-Productie normen'!A:P,16,FALSE)</f>
        <v>S</v>
      </c>
      <c r="S2213" s="335"/>
      <c r="U2213" s="336">
        <f t="shared" si="109"/>
        <v>5172</v>
      </c>
    </row>
    <row r="2214" spans="1:21" ht="14.1" customHeight="1">
      <c r="A2214" s="75">
        <v>2214</v>
      </c>
      <c r="B2214" s="72" t="s">
        <v>47</v>
      </c>
      <c r="C2214" s="539"/>
      <c r="D2214" s="415" t="s">
        <v>1013</v>
      </c>
      <c r="E2214" s="72" t="s">
        <v>2781</v>
      </c>
      <c r="F2214" s="72" t="s">
        <v>89</v>
      </c>
      <c r="G2214" s="72" t="s">
        <v>187</v>
      </c>
      <c r="H2214" s="482" t="s">
        <v>197</v>
      </c>
      <c r="I2214" s="537">
        <v>106.92</v>
      </c>
      <c r="J2214" s="526"/>
      <c r="K2214" s="333">
        <f t="shared" si="107"/>
        <v>200</v>
      </c>
      <c r="L2214" s="534">
        <v>200</v>
      </c>
      <c r="M2214" s="534"/>
      <c r="N2214" s="247" t="e">
        <f>IF(L2214="nio",0,IF(L2214&gt;0,L2214*I2214/P2214,0))*VLOOKUP(B2214,'2-Kosten per locatie'!$A$14:$C$31,3,FALSE)</f>
        <v>#DIV/0!</v>
      </c>
      <c r="O2214" s="247">
        <f>IF(M2214&gt;0,M2214*I2214/Q2214,0)*VLOOKUP(B2214,'2-Kosten per locatie'!$A$14:$C$31,3,FALSE)</f>
        <v>0</v>
      </c>
      <c r="P2214" s="334">
        <f>IF(L2214="nio",0,IF(L2214&gt;0,VLOOKUP(F2214,'3-Productie normen'!A:O,VLOOKUP(L2214,'3-Productie normen'!$B$38:$C$48,2,FALSE),FALSE)))</f>
        <v>0</v>
      </c>
      <c r="Q2214" s="334">
        <f t="shared" si="108"/>
        <v>0</v>
      </c>
      <c r="R2214" s="335" t="str">
        <f>VLOOKUP(F2214,'3-Productie normen'!A:P,16,FALSE)</f>
        <v>V</v>
      </c>
      <c r="S2214" s="335"/>
      <c r="U2214" s="336">
        <f t="shared" si="109"/>
        <v>21384</v>
      </c>
    </row>
    <row r="2215" spans="1:21" ht="14.1" customHeight="1">
      <c r="A2215" s="75">
        <v>2215</v>
      </c>
      <c r="B2215" s="72" t="s">
        <v>47</v>
      </c>
      <c r="C2215" s="539"/>
      <c r="D2215" s="415" t="s">
        <v>2820</v>
      </c>
      <c r="E2215" s="72" t="s">
        <v>2729</v>
      </c>
      <c r="F2215" s="300" t="s">
        <v>108</v>
      </c>
      <c r="G2215" s="72" t="s">
        <v>205</v>
      </c>
      <c r="H2215" s="482" t="s">
        <v>197</v>
      </c>
      <c r="I2215" s="537">
        <v>33.15</v>
      </c>
      <c r="J2215" s="526"/>
      <c r="K2215" s="333">
        <f t="shared" si="107"/>
        <v>200</v>
      </c>
      <c r="L2215" s="534">
        <v>200</v>
      </c>
      <c r="M2215" s="534"/>
      <c r="N2215" s="247" t="e">
        <f>IF(L2215="nio",0,IF(L2215&gt;0,L2215*I2215/P2215,0))*VLOOKUP(B2215,'2-Kosten per locatie'!$A$14:$C$31,3,FALSE)</f>
        <v>#DIV/0!</v>
      </c>
      <c r="O2215" s="247">
        <f>IF(M2215&gt;0,M2215*I2215/Q2215,0)*VLOOKUP(B2215,'2-Kosten per locatie'!$A$14:$C$31,3,FALSE)</f>
        <v>0</v>
      </c>
      <c r="P2215" s="334">
        <f>IF(L2215="nio",0,IF(L2215&gt;0,VLOOKUP(F2215,'3-Productie normen'!A:O,VLOOKUP(L2215,'3-Productie normen'!$B$38:$C$48,2,FALSE),FALSE)))</f>
        <v>0</v>
      </c>
      <c r="Q2215" s="334">
        <f t="shared" si="108"/>
        <v>0</v>
      </c>
      <c r="R2215" s="335" t="str">
        <f>VLOOKUP(F2215,'3-Productie normen'!A:P,16,FALSE)</f>
        <v>V</v>
      </c>
      <c r="S2215" s="335"/>
      <c r="U2215" s="336">
        <f t="shared" si="109"/>
        <v>6630</v>
      </c>
    </row>
    <row r="2216" spans="1:21" ht="14.1" customHeight="1">
      <c r="A2216" s="75">
        <v>2216</v>
      </c>
      <c r="B2216" s="72" t="s">
        <v>47</v>
      </c>
      <c r="C2216" s="539"/>
      <c r="D2216" s="415" t="s">
        <v>1019</v>
      </c>
      <c r="E2216" s="72" t="s">
        <v>2821</v>
      </c>
      <c r="F2216" s="536" t="s">
        <v>103</v>
      </c>
      <c r="G2216" s="72" t="s">
        <v>241</v>
      </c>
      <c r="H2216" s="482" t="s">
        <v>197</v>
      </c>
      <c r="I2216" s="537">
        <v>161.31</v>
      </c>
      <c r="J2216" s="526"/>
      <c r="K2216" s="333">
        <f t="shared" si="107"/>
        <v>200</v>
      </c>
      <c r="L2216" s="534">
        <v>200</v>
      </c>
      <c r="M2216" s="534"/>
      <c r="N2216" s="247" t="e">
        <f>IF(L2216="nio",0,IF(L2216&gt;0,L2216*I2216/P2216,0))*VLOOKUP(B2216,'2-Kosten per locatie'!$A$14:$C$31,3,FALSE)</f>
        <v>#DIV/0!</v>
      </c>
      <c r="O2216" s="247">
        <f>IF(M2216&gt;0,M2216*I2216/Q2216,0)*VLOOKUP(B2216,'2-Kosten per locatie'!$A$14:$C$31,3,FALSE)</f>
        <v>0</v>
      </c>
      <c r="P2216" s="334">
        <f>IF(L2216="nio",0,IF(L2216&gt;0,VLOOKUP(F2216,'3-Productie normen'!A:O,VLOOKUP(L2216,'3-Productie normen'!$B$38:$C$48,2,FALSE),FALSE)))</f>
        <v>0</v>
      </c>
      <c r="Q2216" s="334">
        <f t="shared" si="108"/>
        <v>0</v>
      </c>
      <c r="R2216" s="335" t="str">
        <f>VLOOKUP(F2216,'3-Productie normen'!A:P,16,FALSE)</f>
        <v>L</v>
      </c>
      <c r="S2216" s="335"/>
      <c r="U2216" s="336">
        <f t="shared" si="109"/>
        <v>32262</v>
      </c>
    </row>
    <row r="2217" spans="1:21" ht="14.1" customHeight="1">
      <c r="A2217" s="75">
        <v>2217</v>
      </c>
      <c r="B2217" s="72" t="s">
        <v>47</v>
      </c>
      <c r="C2217" s="539"/>
      <c r="D2217" s="415" t="s">
        <v>1020</v>
      </c>
      <c r="E2217" s="72" t="s">
        <v>2822</v>
      </c>
      <c r="F2217" s="536" t="s">
        <v>103</v>
      </c>
      <c r="G2217" s="72" t="s">
        <v>241</v>
      </c>
      <c r="H2217" s="482" t="s">
        <v>197</v>
      </c>
      <c r="I2217" s="537">
        <v>42.51</v>
      </c>
      <c r="J2217" s="526"/>
      <c r="K2217" s="333">
        <f t="shared" si="107"/>
        <v>200</v>
      </c>
      <c r="L2217" s="534">
        <v>200</v>
      </c>
      <c r="M2217" s="534"/>
      <c r="N2217" s="247" t="e">
        <f>IF(L2217="nio",0,IF(L2217&gt;0,L2217*I2217/P2217,0))*VLOOKUP(B2217,'2-Kosten per locatie'!$A$14:$C$31,3,FALSE)</f>
        <v>#DIV/0!</v>
      </c>
      <c r="O2217" s="247">
        <f>IF(M2217&gt;0,M2217*I2217/Q2217,0)*VLOOKUP(B2217,'2-Kosten per locatie'!$A$14:$C$31,3,FALSE)</f>
        <v>0</v>
      </c>
      <c r="P2217" s="334">
        <f>IF(L2217="nio",0,IF(L2217&gt;0,VLOOKUP(F2217,'3-Productie normen'!A:O,VLOOKUP(L2217,'3-Productie normen'!$B$38:$C$48,2,FALSE),FALSE)))</f>
        <v>0</v>
      </c>
      <c r="Q2217" s="334">
        <f t="shared" si="108"/>
        <v>0</v>
      </c>
      <c r="R2217" s="335" t="str">
        <f>VLOOKUP(F2217,'3-Productie normen'!A:P,16,FALSE)</f>
        <v>L</v>
      </c>
      <c r="S2217" s="335"/>
      <c r="U2217" s="336">
        <f t="shared" si="109"/>
        <v>8502</v>
      </c>
    </row>
    <row r="2218" spans="1:21" ht="14.1" customHeight="1">
      <c r="A2218" s="75">
        <v>2218</v>
      </c>
      <c r="B2218" s="72" t="s">
        <v>47</v>
      </c>
      <c r="C2218" s="539"/>
      <c r="D2218" s="415" t="s">
        <v>2823</v>
      </c>
      <c r="E2218" s="72" t="s">
        <v>633</v>
      </c>
      <c r="F2218" s="300" t="s">
        <v>97</v>
      </c>
      <c r="G2218" s="72" t="s">
        <v>187</v>
      </c>
      <c r="H2218" s="482" t="s">
        <v>197</v>
      </c>
      <c r="I2218" s="537">
        <v>48.52</v>
      </c>
      <c r="J2218" s="526"/>
      <c r="K2218" s="333">
        <f t="shared" si="107"/>
        <v>200</v>
      </c>
      <c r="L2218" s="534">
        <v>200</v>
      </c>
      <c r="M2218" s="534"/>
      <c r="N2218" s="247" t="e">
        <f>IF(L2218="nio",0,IF(L2218&gt;0,L2218*I2218/P2218,0))*VLOOKUP(B2218,'2-Kosten per locatie'!$A$14:$C$31,3,FALSE)</f>
        <v>#DIV/0!</v>
      </c>
      <c r="O2218" s="247">
        <f>IF(M2218&gt;0,M2218*I2218/Q2218,0)*VLOOKUP(B2218,'2-Kosten per locatie'!$A$14:$C$31,3,FALSE)</f>
        <v>0</v>
      </c>
      <c r="P2218" s="334">
        <f>IF(L2218="nio",0,IF(L2218&gt;0,VLOOKUP(F2218,'3-Productie normen'!A:O,VLOOKUP(L2218,'3-Productie normen'!$B$38:$C$48,2,FALSE),FALSE)))</f>
        <v>0</v>
      </c>
      <c r="Q2218" s="334">
        <f t="shared" si="108"/>
        <v>0</v>
      </c>
      <c r="R2218" s="335" t="str">
        <f>VLOOKUP(F2218,'3-Productie normen'!A:P,16,FALSE)</f>
        <v>V</v>
      </c>
      <c r="S2218" s="335"/>
      <c r="U2218" s="336">
        <f t="shared" si="109"/>
        <v>9704</v>
      </c>
    </row>
    <row r="2219" spans="1:21" ht="14.1" customHeight="1">
      <c r="A2219" s="75">
        <v>2219</v>
      </c>
      <c r="B2219" s="72" t="s">
        <v>47</v>
      </c>
      <c r="C2219" s="539"/>
      <c r="D2219" s="415" t="s">
        <v>2824</v>
      </c>
      <c r="E2219" s="72" t="s">
        <v>2739</v>
      </c>
      <c r="F2219" s="300" t="s">
        <v>108</v>
      </c>
      <c r="G2219" s="72" t="s">
        <v>383</v>
      </c>
      <c r="H2219" s="482" t="s">
        <v>383</v>
      </c>
      <c r="I2219" s="537">
        <v>10.8</v>
      </c>
      <c r="J2219" s="526"/>
      <c r="K2219" s="333">
        <f t="shared" si="107"/>
        <v>200</v>
      </c>
      <c r="L2219" s="534">
        <v>200</v>
      </c>
      <c r="M2219" s="534"/>
      <c r="N2219" s="247" t="e">
        <f>IF(L2219="nio",0,IF(L2219&gt;0,L2219*I2219/P2219,0))*VLOOKUP(B2219,'2-Kosten per locatie'!$A$14:$C$31,3,FALSE)</f>
        <v>#DIV/0!</v>
      </c>
      <c r="O2219" s="247">
        <f>IF(M2219&gt;0,M2219*I2219/Q2219,0)*VLOOKUP(B2219,'2-Kosten per locatie'!$A$14:$C$31,3,FALSE)</f>
        <v>0</v>
      </c>
      <c r="P2219" s="334">
        <f>IF(L2219="nio",0,IF(L2219&gt;0,VLOOKUP(F2219,'3-Productie normen'!A:O,VLOOKUP(L2219,'3-Productie normen'!$B$38:$C$48,2,FALSE),FALSE)))</f>
        <v>0</v>
      </c>
      <c r="Q2219" s="334">
        <f t="shared" si="108"/>
        <v>0</v>
      </c>
      <c r="R2219" s="335" t="str">
        <f>VLOOKUP(F2219,'3-Productie normen'!A:P,16,FALSE)</f>
        <v>V</v>
      </c>
      <c r="S2219" s="335"/>
      <c r="U2219" s="336">
        <f t="shared" si="109"/>
        <v>2160</v>
      </c>
    </row>
    <row r="2220" spans="1:21" ht="14.1" customHeight="1">
      <c r="A2220" s="75">
        <v>2220</v>
      </c>
      <c r="B2220" s="72" t="s">
        <v>47</v>
      </c>
      <c r="C2220" s="539"/>
      <c r="D2220" s="415" t="s">
        <v>2825</v>
      </c>
      <c r="E2220" s="72" t="s">
        <v>2730</v>
      </c>
      <c r="F2220" s="300" t="s">
        <v>106</v>
      </c>
      <c r="G2220" s="72" t="s">
        <v>468</v>
      </c>
      <c r="H2220" s="482" t="s">
        <v>188</v>
      </c>
      <c r="I2220" s="537">
        <v>6.55</v>
      </c>
      <c r="J2220" s="526"/>
      <c r="K2220" s="333">
        <f t="shared" si="107"/>
        <v>200</v>
      </c>
      <c r="L2220" s="534">
        <v>200</v>
      </c>
      <c r="M2220" s="534"/>
      <c r="N2220" s="247" t="e">
        <f>IF(L2220="nio",0,IF(L2220&gt;0,L2220*I2220/P2220,0))*VLOOKUP(B2220,'2-Kosten per locatie'!$A$14:$C$31,3,FALSE)</f>
        <v>#DIV/0!</v>
      </c>
      <c r="O2220" s="247">
        <f>IF(M2220&gt;0,M2220*I2220/Q2220,0)*VLOOKUP(B2220,'2-Kosten per locatie'!$A$14:$C$31,3,FALSE)</f>
        <v>0</v>
      </c>
      <c r="P2220" s="334">
        <f>IF(L2220="nio",0,IF(L2220&gt;0,VLOOKUP(F2220,'3-Productie normen'!A:O,VLOOKUP(L2220,'3-Productie normen'!$B$38:$C$48,2,FALSE),FALSE)))</f>
        <v>0</v>
      </c>
      <c r="Q2220" s="334">
        <f t="shared" si="108"/>
        <v>0</v>
      </c>
      <c r="R2220" s="335" t="str">
        <f>VLOOKUP(F2220,'3-Productie normen'!A:P,16,FALSE)</f>
        <v>S</v>
      </c>
      <c r="S2220" s="335"/>
      <c r="U2220" s="336">
        <f t="shared" si="109"/>
        <v>1310</v>
      </c>
    </row>
    <row r="2221" spans="1:21" ht="14.1" customHeight="1">
      <c r="A2221" s="75">
        <v>2221</v>
      </c>
      <c r="B2221" s="72" t="s">
        <v>47</v>
      </c>
      <c r="C2221" s="539"/>
      <c r="D2221" s="415" t="s">
        <v>2826</v>
      </c>
      <c r="E2221" s="72" t="s">
        <v>2732</v>
      </c>
      <c r="F2221" s="300" t="s">
        <v>106</v>
      </c>
      <c r="G2221" s="72" t="s">
        <v>468</v>
      </c>
      <c r="H2221" s="482" t="s">
        <v>188</v>
      </c>
      <c r="I2221" s="537">
        <v>10.86</v>
      </c>
      <c r="J2221" s="526"/>
      <c r="K2221" s="333">
        <f t="shared" si="107"/>
        <v>200</v>
      </c>
      <c r="L2221" s="534">
        <v>200</v>
      </c>
      <c r="M2221" s="534"/>
      <c r="N2221" s="247" t="e">
        <f>IF(L2221="nio",0,IF(L2221&gt;0,L2221*I2221/P2221,0))*VLOOKUP(B2221,'2-Kosten per locatie'!$A$14:$C$31,3,FALSE)</f>
        <v>#DIV/0!</v>
      </c>
      <c r="O2221" s="247">
        <f>IF(M2221&gt;0,M2221*I2221/Q2221,0)*VLOOKUP(B2221,'2-Kosten per locatie'!$A$14:$C$31,3,FALSE)</f>
        <v>0</v>
      </c>
      <c r="P2221" s="334">
        <f>IF(L2221="nio",0,IF(L2221&gt;0,VLOOKUP(F2221,'3-Productie normen'!A:O,VLOOKUP(L2221,'3-Productie normen'!$B$38:$C$48,2,FALSE),FALSE)))</f>
        <v>0</v>
      </c>
      <c r="Q2221" s="334">
        <f t="shared" si="108"/>
        <v>0</v>
      </c>
      <c r="R2221" s="335" t="str">
        <f>VLOOKUP(F2221,'3-Productie normen'!A:P,16,FALSE)</f>
        <v>S</v>
      </c>
      <c r="S2221" s="335"/>
      <c r="U2221" s="336">
        <f t="shared" si="109"/>
        <v>2172</v>
      </c>
    </row>
    <row r="2222" spans="1:21" ht="14.1" customHeight="1">
      <c r="A2222" s="75">
        <v>2222</v>
      </c>
      <c r="B2222" s="72" t="s">
        <v>47</v>
      </c>
      <c r="C2222" s="539"/>
      <c r="D2222" s="415" t="s">
        <v>2827</v>
      </c>
      <c r="E2222" s="72" t="s">
        <v>629</v>
      </c>
      <c r="F2222" s="300" t="s">
        <v>99</v>
      </c>
      <c r="G2222" s="72" t="s">
        <v>241</v>
      </c>
      <c r="H2222" s="482" t="s">
        <v>188</v>
      </c>
      <c r="I2222" s="537">
        <v>6.57</v>
      </c>
      <c r="J2222" s="526"/>
      <c r="K2222" s="333">
        <f t="shared" si="107"/>
        <v>200</v>
      </c>
      <c r="L2222" s="534">
        <v>200</v>
      </c>
      <c r="M2222" s="534"/>
      <c r="N2222" s="247" t="e">
        <f>IF(L2222="nio",0,IF(L2222&gt;0,L2222*I2222/P2222,0))*VLOOKUP(B2222,'2-Kosten per locatie'!$A$14:$C$31,3,FALSE)</f>
        <v>#DIV/0!</v>
      </c>
      <c r="O2222" s="247">
        <f>IF(M2222&gt;0,M2222*I2222/Q2222,0)*VLOOKUP(B2222,'2-Kosten per locatie'!$A$14:$C$31,3,FALSE)</f>
        <v>0</v>
      </c>
      <c r="P2222" s="334">
        <f>IF(L2222="nio",0,IF(L2222&gt;0,VLOOKUP(F2222,'3-Productie normen'!A:O,VLOOKUP(L2222,'3-Productie normen'!$B$38:$C$48,2,FALSE),FALSE)))</f>
        <v>0</v>
      </c>
      <c r="Q2222" s="334">
        <f t="shared" si="108"/>
        <v>0</v>
      </c>
      <c r="R2222" s="335" t="str">
        <f>VLOOKUP(F2222,'3-Productie normen'!A:P,16,FALSE)</f>
        <v>S</v>
      </c>
      <c r="S2222" s="335"/>
      <c r="U2222" s="336">
        <f t="shared" si="109"/>
        <v>1314</v>
      </c>
    </row>
    <row r="2223" spans="1:21" ht="14.1" customHeight="1">
      <c r="A2223" s="75">
        <v>2223</v>
      </c>
      <c r="B2223" s="72" t="s">
        <v>47</v>
      </c>
      <c r="C2223" s="539"/>
      <c r="D2223" s="415" t="s">
        <v>2828</v>
      </c>
      <c r="E2223" s="72" t="s">
        <v>2765</v>
      </c>
      <c r="F2223" s="72" t="s">
        <v>110</v>
      </c>
      <c r="G2223" s="72" t="s">
        <v>241</v>
      </c>
      <c r="H2223" s="482" t="s">
        <v>197</v>
      </c>
      <c r="I2223" s="537">
        <v>9.82</v>
      </c>
      <c r="J2223" s="526"/>
      <c r="K2223" s="333">
        <f t="shared" si="107"/>
        <v>200</v>
      </c>
      <c r="L2223" s="534">
        <v>200</v>
      </c>
      <c r="M2223" s="534"/>
      <c r="N2223" s="247" t="e">
        <f>IF(L2223="nio",0,IF(L2223&gt;0,L2223*I2223/P2223,0))*VLOOKUP(B2223,'2-Kosten per locatie'!$A$14:$C$31,3,FALSE)</f>
        <v>#DIV/0!</v>
      </c>
      <c r="O2223" s="247">
        <f>IF(M2223&gt;0,M2223*I2223/Q2223,0)*VLOOKUP(B2223,'2-Kosten per locatie'!$A$14:$C$31,3,FALSE)</f>
        <v>0</v>
      </c>
      <c r="P2223" s="334">
        <f>IF(L2223="nio",0,IF(L2223&gt;0,VLOOKUP(F2223,'3-Productie normen'!A:O,VLOOKUP(L2223,'3-Productie normen'!$B$38:$C$48,2,FALSE),FALSE)))</f>
        <v>0</v>
      </c>
      <c r="Q2223" s="334">
        <f t="shared" si="108"/>
        <v>0</v>
      </c>
      <c r="R2223" s="335" t="str">
        <f>VLOOKUP(F2223,'3-Productie normen'!A:P,16,FALSE)</f>
        <v>B</v>
      </c>
      <c r="S2223" s="335"/>
      <c r="U2223" s="336">
        <f t="shared" si="109"/>
        <v>1964</v>
      </c>
    </row>
    <row r="2224" spans="1:21" ht="14.1" customHeight="1">
      <c r="A2224" s="75">
        <v>2224</v>
      </c>
      <c r="B2224" s="72" t="s">
        <v>47</v>
      </c>
      <c r="C2224" s="539"/>
      <c r="D2224" s="415" t="s">
        <v>1024</v>
      </c>
      <c r="E2224" s="72" t="s">
        <v>2829</v>
      </c>
      <c r="F2224" s="300" t="s">
        <v>88</v>
      </c>
      <c r="G2224" s="72" t="s">
        <v>241</v>
      </c>
      <c r="H2224" s="482" t="s">
        <v>197</v>
      </c>
      <c r="I2224" s="537">
        <v>8.8699999999999992</v>
      </c>
      <c r="J2224" s="526"/>
      <c r="K2224" s="333">
        <f t="shared" si="107"/>
        <v>120</v>
      </c>
      <c r="L2224" s="534">
        <v>120</v>
      </c>
      <c r="M2224" s="534"/>
      <c r="N2224" s="247" t="e">
        <f>IF(L2224="nio",0,IF(L2224&gt;0,L2224*I2224/P2224,0))*VLOOKUP(B2224,'2-Kosten per locatie'!$A$14:$C$31,3,FALSE)</f>
        <v>#DIV/0!</v>
      </c>
      <c r="O2224" s="247">
        <f>IF(M2224&gt;0,M2224*I2224/Q2224,0)*VLOOKUP(B2224,'2-Kosten per locatie'!$A$14:$C$31,3,FALSE)</f>
        <v>0</v>
      </c>
      <c r="P2224" s="334">
        <f>IF(L2224="nio",0,IF(L2224&gt;0,VLOOKUP(F2224,'3-Productie normen'!A:O,VLOOKUP(L2224,'3-Productie normen'!$B$38:$C$48,2,FALSE),FALSE)))</f>
        <v>0</v>
      </c>
      <c r="Q2224" s="334">
        <f t="shared" si="108"/>
        <v>0</v>
      </c>
      <c r="R2224" s="335" t="str">
        <f>VLOOKUP(F2224,'3-Productie normen'!A:P,16,FALSE)</f>
        <v>B</v>
      </c>
      <c r="S2224" s="335"/>
      <c r="U2224" s="336">
        <f t="shared" si="109"/>
        <v>1064.3999999999999</v>
      </c>
    </row>
    <row r="2225" spans="1:21" ht="14.1" customHeight="1">
      <c r="A2225" s="75">
        <v>2225</v>
      </c>
      <c r="B2225" s="72" t="s">
        <v>47</v>
      </c>
      <c r="C2225" s="539"/>
      <c r="D2225" s="415" t="s">
        <v>1028</v>
      </c>
      <c r="E2225" s="72" t="s">
        <v>2829</v>
      </c>
      <c r="F2225" s="300" t="s">
        <v>88</v>
      </c>
      <c r="G2225" s="72" t="s">
        <v>241</v>
      </c>
      <c r="H2225" s="482" t="s">
        <v>197</v>
      </c>
      <c r="I2225" s="537">
        <v>8.93</v>
      </c>
      <c r="J2225" s="526"/>
      <c r="K2225" s="333">
        <f t="shared" si="107"/>
        <v>120</v>
      </c>
      <c r="L2225" s="534">
        <v>120</v>
      </c>
      <c r="M2225" s="534"/>
      <c r="N2225" s="247" t="e">
        <f>IF(L2225="nio",0,IF(L2225&gt;0,L2225*I2225/P2225,0))*VLOOKUP(B2225,'2-Kosten per locatie'!$A$14:$C$31,3,FALSE)</f>
        <v>#DIV/0!</v>
      </c>
      <c r="O2225" s="247">
        <f>IF(M2225&gt;0,M2225*I2225/Q2225,0)*VLOOKUP(B2225,'2-Kosten per locatie'!$A$14:$C$31,3,FALSE)</f>
        <v>0</v>
      </c>
      <c r="P2225" s="334">
        <f>IF(L2225="nio",0,IF(L2225&gt;0,VLOOKUP(F2225,'3-Productie normen'!A:O,VLOOKUP(L2225,'3-Productie normen'!$B$38:$C$48,2,FALSE),FALSE)))</f>
        <v>0</v>
      </c>
      <c r="Q2225" s="334">
        <f t="shared" si="108"/>
        <v>0</v>
      </c>
      <c r="R2225" s="335" t="str">
        <f>VLOOKUP(F2225,'3-Productie normen'!A:P,16,FALSE)</f>
        <v>B</v>
      </c>
      <c r="S2225" s="335"/>
      <c r="U2225" s="336">
        <f t="shared" si="109"/>
        <v>1071.5999999999999</v>
      </c>
    </row>
    <row r="2226" spans="1:21" ht="14.1" customHeight="1">
      <c r="A2226" s="75">
        <v>2226</v>
      </c>
      <c r="B2226" s="72" t="s">
        <v>47</v>
      </c>
      <c r="C2226" s="539"/>
      <c r="D2226" s="415" t="s">
        <v>1029</v>
      </c>
      <c r="E2226" s="72" t="s">
        <v>2830</v>
      </c>
      <c r="F2226" s="536" t="s">
        <v>103</v>
      </c>
      <c r="G2226" s="72" t="s">
        <v>241</v>
      </c>
      <c r="H2226" s="482" t="s">
        <v>197</v>
      </c>
      <c r="I2226" s="537">
        <v>37.700000000000003</v>
      </c>
      <c r="J2226" s="526"/>
      <c r="K2226" s="333">
        <f t="shared" si="107"/>
        <v>200</v>
      </c>
      <c r="L2226" s="534">
        <v>200</v>
      </c>
      <c r="M2226" s="534"/>
      <c r="N2226" s="247" t="e">
        <f>IF(L2226="nio",0,IF(L2226&gt;0,L2226*I2226/P2226,0))*VLOOKUP(B2226,'2-Kosten per locatie'!$A$14:$C$31,3,FALSE)</f>
        <v>#DIV/0!</v>
      </c>
      <c r="O2226" s="247">
        <f>IF(M2226&gt;0,M2226*I2226/Q2226,0)*VLOOKUP(B2226,'2-Kosten per locatie'!$A$14:$C$31,3,FALSE)</f>
        <v>0</v>
      </c>
      <c r="P2226" s="334">
        <f>IF(L2226="nio",0,IF(L2226&gt;0,VLOOKUP(F2226,'3-Productie normen'!A:O,VLOOKUP(L2226,'3-Productie normen'!$B$38:$C$48,2,FALSE),FALSE)))</f>
        <v>0</v>
      </c>
      <c r="Q2226" s="334">
        <f t="shared" si="108"/>
        <v>0</v>
      </c>
      <c r="R2226" s="335" t="str">
        <f>VLOOKUP(F2226,'3-Productie normen'!A:P,16,FALSE)</f>
        <v>L</v>
      </c>
      <c r="S2226" s="335"/>
      <c r="U2226" s="336">
        <f t="shared" si="109"/>
        <v>7540.0000000000009</v>
      </c>
    </row>
    <row r="2227" spans="1:21" ht="14.1" customHeight="1">
      <c r="A2227" s="75">
        <v>2227</v>
      </c>
      <c r="B2227" s="72" t="s">
        <v>47</v>
      </c>
      <c r="C2227" s="539"/>
      <c r="D2227" s="415" t="s">
        <v>2831</v>
      </c>
      <c r="E2227" s="72" t="s">
        <v>2765</v>
      </c>
      <c r="F2227" s="72" t="s">
        <v>102</v>
      </c>
      <c r="G2227" s="72" t="s">
        <v>241</v>
      </c>
      <c r="H2227" s="482" t="s">
        <v>197</v>
      </c>
      <c r="I2227" s="537">
        <v>18.2</v>
      </c>
      <c r="J2227" s="526"/>
      <c r="K2227" s="333">
        <f t="shared" si="107"/>
        <v>40</v>
      </c>
      <c r="L2227" s="534">
        <v>40</v>
      </c>
      <c r="M2227" s="534"/>
      <c r="N2227" s="247" t="e">
        <f>IF(L2227="nio",0,IF(L2227&gt;0,L2227*I2227/P2227,0))*VLOOKUP(B2227,'2-Kosten per locatie'!$A$14:$C$31,3,FALSE)</f>
        <v>#DIV/0!</v>
      </c>
      <c r="O2227" s="247">
        <f>IF(M2227&gt;0,M2227*I2227/Q2227,0)*VLOOKUP(B2227,'2-Kosten per locatie'!$A$14:$C$31,3,FALSE)</f>
        <v>0</v>
      </c>
      <c r="P2227" s="334">
        <f>IF(L2227="nio",0,IF(L2227&gt;0,VLOOKUP(F2227,'3-Productie normen'!A:O,VLOOKUP(L2227,'3-Productie normen'!$B$38:$C$48,2,FALSE),FALSE)))</f>
        <v>0</v>
      </c>
      <c r="Q2227" s="334">
        <f t="shared" si="108"/>
        <v>0</v>
      </c>
      <c r="R2227" s="335" t="str">
        <f>VLOOKUP(F2227,'3-Productie normen'!A:P,16,FALSE)</f>
        <v>V</v>
      </c>
      <c r="S2227" s="335"/>
      <c r="U2227" s="336">
        <f t="shared" si="109"/>
        <v>728</v>
      </c>
    </row>
    <row r="2228" spans="1:21" ht="14.1" customHeight="1">
      <c r="A2228" s="75">
        <v>2228</v>
      </c>
      <c r="B2228" s="72" t="s">
        <v>47</v>
      </c>
      <c r="C2228" s="539"/>
      <c r="D2228" s="415" t="s">
        <v>1030</v>
      </c>
      <c r="E2228" s="72" t="s">
        <v>2785</v>
      </c>
      <c r="F2228" s="72" t="s">
        <v>100</v>
      </c>
      <c r="G2228" s="72" t="s">
        <v>241</v>
      </c>
      <c r="H2228" s="482" t="s">
        <v>197</v>
      </c>
      <c r="I2228" s="537">
        <v>26.12</v>
      </c>
      <c r="J2228" s="526"/>
      <c r="K2228" s="333">
        <f t="shared" si="107"/>
        <v>200</v>
      </c>
      <c r="L2228" s="534">
        <v>200</v>
      </c>
      <c r="M2228" s="534"/>
      <c r="N2228" s="247" t="e">
        <f>IF(L2228="nio",0,IF(L2228&gt;0,L2228*I2228/P2228,0))*VLOOKUP(B2228,'2-Kosten per locatie'!$A$14:$C$31,3,FALSE)</f>
        <v>#DIV/0!</v>
      </c>
      <c r="O2228" s="247">
        <f>IF(M2228&gt;0,M2228*I2228/Q2228,0)*VLOOKUP(B2228,'2-Kosten per locatie'!$A$14:$C$31,3,FALSE)</f>
        <v>0</v>
      </c>
      <c r="P2228" s="334">
        <f>IF(L2228="nio",0,IF(L2228&gt;0,VLOOKUP(F2228,'3-Productie normen'!A:O,VLOOKUP(L2228,'3-Productie normen'!$B$38:$C$48,2,FALSE),FALSE)))</f>
        <v>0</v>
      </c>
      <c r="Q2228" s="334">
        <f t="shared" si="108"/>
        <v>0</v>
      </c>
      <c r="R2228" s="335" t="str">
        <f>VLOOKUP(F2228,'3-Productie normen'!A:P,16,FALSE)</f>
        <v>L</v>
      </c>
      <c r="S2228" s="335"/>
      <c r="U2228" s="336">
        <f t="shared" si="109"/>
        <v>5224</v>
      </c>
    </row>
    <row r="2229" spans="1:21" ht="14.1" customHeight="1">
      <c r="A2229" s="75">
        <v>2229</v>
      </c>
      <c r="B2229" s="72" t="s">
        <v>47</v>
      </c>
      <c r="C2229" s="539"/>
      <c r="D2229" s="415" t="s">
        <v>2832</v>
      </c>
      <c r="E2229" s="72" t="s">
        <v>2833</v>
      </c>
      <c r="F2229" s="300" t="s">
        <v>111</v>
      </c>
      <c r="G2229" s="72" t="s">
        <v>241</v>
      </c>
      <c r="H2229" s="482" t="s">
        <v>197</v>
      </c>
      <c r="I2229" s="537">
        <v>12.85</v>
      </c>
      <c r="J2229" s="526"/>
      <c r="K2229" s="333">
        <f t="shared" si="107"/>
        <v>0</v>
      </c>
      <c r="L2229" s="534" t="s">
        <v>148</v>
      </c>
      <c r="M2229" s="534"/>
      <c r="N2229" s="247">
        <f>IF(L2229="nio",0,IF(L2229&gt;0,L2229*I2229/P2229,0))*VLOOKUP(B2229,'2-Kosten per locatie'!$A$14:$C$31,3,FALSE)</f>
        <v>0</v>
      </c>
      <c r="O2229" s="247">
        <f>IF(M2229&gt;0,M2229*I2229/Q2229,0)*VLOOKUP(B2229,'2-Kosten per locatie'!$A$14:$C$31,3,FALSE)</f>
        <v>0</v>
      </c>
      <c r="P2229" s="334">
        <f>IF(L2229="nio",0,IF(L2229&gt;0,VLOOKUP(F2229,'3-Productie normen'!A:O,VLOOKUP(L2229,'3-Productie normen'!$B$38:$C$48,2,FALSE),FALSE)))</f>
        <v>0</v>
      </c>
      <c r="Q2229" s="334">
        <f t="shared" si="108"/>
        <v>0</v>
      </c>
      <c r="R2229" s="335" t="str">
        <f>VLOOKUP(F2229,'3-Productie normen'!A:P,16,FALSE)</f>
        <v>nvt</v>
      </c>
      <c r="S2229" s="335"/>
      <c r="U2229" s="336">
        <f t="shared" si="109"/>
        <v>0</v>
      </c>
    </row>
    <row r="2230" spans="1:21" ht="14.1" customHeight="1">
      <c r="A2230" s="75">
        <v>2230</v>
      </c>
      <c r="B2230" s="72" t="s">
        <v>47</v>
      </c>
      <c r="C2230" s="539"/>
      <c r="D2230" s="415" t="s">
        <v>1035</v>
      </c>
      <c r="E2230" s="72" t="s">
        <v>2834</v>
      </c>
      <c r="F2230" s="536" t="s">
        <v>103</v>
      </c>
      <c r="G2230" s="72" t="s">
        <v>241</v>
      </c>
      <c r="H2230" s="482" t="s">
        <v>197</v>
      </c>
      <c r="I2230" s="537">
        <v>147.76</v>
      </c>
      <c r="J2230" s="526"/>
      <c r="K2230" s="333">
        <f t="shared" si="107"/>
        <v>200</v>
      </c>
      <c r="L2230" s="534">
        <v>200</v>
      </c>
      <c r="M2230" s="534"/>
      <c r="N2230" s="247" t="e">
        <f>IF(L2230="nio",0,IF(L2230&gt;0,L2230*I2230/P2230,0))*VLOOKUP(B2230,'2-Kosten per locatie'!$A$14:$C$31,3,FALSE)</f>
        <v>#DIV/0!</v>
      </c>
      <c r="O2230" s="247">
        <f>IF(M2230&gt;0,M2230*I2230/Q2230,0)*VLOOKUP(B2230,'2-Kosten per locatie'!$A$14:$C$31,3,FALSE)</f>
        <v>0</v>
      </c>
      <c r="P2230" s="334">
        <f>IF(L2230="nio",0,IF(L2230&gt;0,VLOOKUP(F2230,'3-Productie normen'!A:O,VLOOKUP(L2230,'3-Productie normen'!$B$38:$C$48,2,FALSE),FALSE)))</f>
        <v>0</v>
      </c>
      <c r="Q2230" s="334">
        <f t="shared" si="108"/>
        <v>0</v>
      </c>
      <c r="R2230" s="335" t="str">
        <f>VLOOKUP(F2230,'3-Productie normen'!A:P,16,FALSE)</f>
        <v>L</v>
      </c>
      <c r="S2230" s="335"/>
      <c r="U2230" s="336">
        <f t="shared" si="109"/>
        <v>29552</v>
      </c>
    </row>
    <row r="2231" spans="1:21" ht="14.1" customHeight="1">
      <c r="A2231" s="75">
        <v>2231</v>
      </c>
      <c r="B2231" s="72" t="s">
        <v>47</v>
      </c>
      <c r="C2231" s="539"/>
      <c r="D2231" s="415" t="s">
        <v>2835</v>
      </c>
      <c r="E2231" s="72" t="s">
        <v>633</v>
      </c>
      <c r="F2231" s="300" t="s">
        <v>97</v>
      </c>
      <c r="G2231" s="72" t="s">
        <v>187</v>
      </c>
      <c r="H2231" s="482" t="s">
        <v>197</v>
      </c>
      <c r="I2231" s="537">
        <v>54.28</v>
      </c>
      <c r="J2231" s="526"/>
      <c r="K2231" s="333">
        <f t="shared" si="107"/>
        <v>200</v>
      </c>
      <c r="L2231" s="534">
        <v>200</v>
      </c>
      <c r="M2231" s="534"/>
      <c r="N2231" s="247" t="e">
        <f>IF(L2231="nio",0,IF(L2231&gt;0,L2231*I2231/P2231,0))*VLOOKUP(B2231,'2-Kosten per locatie'!$A$14:$C$31,3,FALSE)</f>
        <v>#DIV/0!</v>
      </c>
      <c r="O2231" s="247">
        <f>IF(M2231&gt;0,M2231*I2231/Q2231,0)*VLOOKUP(B2231,'2-Kosten per locatie'!$A$14:$C$31,3,FALSE)</f>
        <v>0</v>
      </c>
      <c r="P2231" s="334">
        <f>IF(L2231="nio",0,IF(L2231&gt;0,VLOOKUP(F2231,'3-Productie normen'!A:O,VLOOKUP(L2231,'3-Productie normen'!$B$38:$C$48,2,FALSE),FALSE)))</f>
        <v>0</v>
      </c>
      <c r="Q2231" s="334">
        <f t="shared" si="108"/>
        <v>0</v>
      </c>
      <c r="R2231" s="335" t="str">
        <f>VLOOKUP(F2231,'3-Productie normen'!A:P,16,FALSE)</f>
        <v>V</v>
      </c>
      <c r="S2231" s="335"/>
      <c r="U2231" s="336">
        <f t="shared" si="109"/>
        <v>10856</v>
      </c>
    </row>
    <row r="2232" spans="1:21" ht="14.1" customHeight="1">
      <c r="A2232" s="75">
        <v>2232</v>
      </c>
      <c r="B2232" s="72" t="s">
        <v>47</v>
      </c>
      <c r="C2232" s="539"/>
      <c r="D2232" s="415" t="s">
        <v>1036</v>
      </c>
      <c r="E2232" s="72" t="s">
        <v>2836</v>
      </c>
      <c r="F2232" s="536" t="s">
        <v>103</v>
      </c>
      <c r="G2232" s="72" t="s">
        <v>241</v>
      </c>
      <c r="H2232" s="482" t="s">
        <v>197</v>
      </c>
      <c r="I2232" s="537">
        <v>125.49</v>
      </c>
      <c r="J2232" s="526"/>
      <c r="K2232" s="333">
        <f t="shared" si="107"/>
        <v>200</v>
      </c>
      <c r="L2232" s="534">
        <v>200</v>
      </c>
      <c r="M2232" s="534"/>
      <c r="N2232" s="247" t="e">
        <f>IF(L2232="nio",0,IF(L2232&gt;0,L2232*I2232/P2232,0))*VLOOKUP(B2232,'2-Kosten per locatie'!$A$14:$C$31,3,FALSE)</f>
        <v>#DIV/0!</v>
      </c>
      <c r="O2232" s="247">
        <f>IF(M2232&gt;0,M2232*I2232/Q2232,0)*VLOOKUP(B2232,'2-Kosten per locatie'!$A$14:$C$31,3,FALSE)</f>
        <v>0</v>
      </c>
      <c r="P2232" s="334">
        <f>IF(L2232="nio",0,IF(L2232&gt;0,VLOOKUP(F2232,'3-Productie normen'!A:O,VLOOKUP(L2232,'3-Productie normen'!$B$38:$C$48,2,FALSE),FALSE)))</f>
        <v>0</v>
      </c>
      <c r="Q2232" s="334">
        <f t="shared" si="108"/>
        <v>0</v>
      </c>
      <c r="R2232" s="335" t="str">
        <f>VLOOKUP(F2232,'3-Productie normen'!A:P,16,FALSE)</f>
        <v>L</v>
      </c>
      <c r="S2232" s="335"/>
      <c r="U2232" s="336">
        <f t="shared" si="109"/>
        <v>25098</v>
      </c>
    </row>
    <row r="2233" spans="1:21" ht="14.1" customHeight="1">
      <c r="A2233" s="75">
        <v>2233</v>
      </c>
      <c r="B2233" s="72" t="s">
        <v>47</v>
      </c>
      <c r="C2233" s="539"/>
      <c r="D2233" s="415" t="s">
        <v>1037</v>
      </c>
      <c r="E2233" s="72" t="s">
        <v>2837</v>
      </c>
      <c r="F2233" s="536" t="s">
        <v>103</v>
      </c>
      <c r="G2233" s="72" t="s">
        <v>241</v>
      </c>
      <c r="H2233" s="482" t="s">
        <v>197</v>
      </c>
      <c r="I2233" s="537">
        <v>146.16</v>
      </c>
      <c r="J2233" s="526"/>
      <c r="K2233" s="333">
        <f t="shared" si="107"/>
        <v>200</v>
      </c>
      <c r="L2233" s="534">
        <v>200</v>
      </c>
      <c r="M2233" s="534"/>
      <c r="N2233" s="247" t="e">
        <f>IF(L2233="nio",0,IF(L2233&gt;0,L2233*I2233/P2233,0))*VLOOKUP(B2233,'2-Kosten per locatie'!$A$14:$C$31,3,FALSE)</f>
        <v>#DIV/0!</v>
      </c>
      <c r="O2233" s="247">
        <f>IF(M2233&gt;0,M2233*I2233/Q2233,0)*VLOOKUP(B2233,'2-Kosten per locatie'!$A$14:$C$31,3,FALSE)</f>
        <v>0</v>
      </c>
      <c r="P2233" s="334">
        <f>IF(L2233="nio",0,IF(L2233&gt;0,VLOOKUP(F2233,'3-Productie normen'!A:O,VLOOKUP(L2233,'3-Productie normen'!$B$38:$C$48,2,FALSE),FALSE)))</f>
        <v>0</v>
      </c>
      <c r="Q2233" s="334">
        <f t="shared" si="108"/>
        <v>0</v>
      </c>
      <c r="R2233" s="335" t="str">
        <f>VLOOKUP(F2233,'3-Productie normen'!A:P,16,FALSE)</f>
        <v>L</v>
      </c>
      <c r="S2233" s="335"/>
      <c r="U2233" s="336">
        <f t="shared" si="109"/>
        <v>29232</v>
      </c>
    </row>
    <row r="2234" spans="1:21" ht="14.1" customHeight="1">
      <c r="A2234" s="75">
        <v>2234</v>
      </c>
      <c r="B2234" s="72" t="s">
        <v>47</v>
      </c>
      <c r="C2234" s="539"/>
      <c r="D2234" s="415" t="s">
        <v>1039</v>
      </c>
      <c r="E2234" s="72" t="s">
        <v>2838</v>
      </c>
      <c r="F2234" s="72" t="s">
        <v>110</v>
      </c>
      <c r="G2234" s="72" t="s">
        <v>241</v>
      </c>
      <c r="H2234" s="482" t="s">
        <v>197</v>
      </c>
      <c r="I2234" s="537">
        <v>12.75</v>
      </c>
      <c r="J2234" s="526"/>
      <c r="K2234" s="333">
        <f t="shared" si="107"/>
        <v>200</v>
      </c>
      <c r="L2234" s="534">
        <v>200</v>
      </c>
      <c r="M2234" s="534"/>
      <c r="N2234" s="247" t="e">
        <f>IF(L2234="nio",0,IF(L2234&gt;0,L2234*I2234/P2234,0))*VLOOKUP(B2234,'2-Kosten per locatie'!$A$14:$C$31,3,FALSE)</f>
        <v>#DIV/0!</v>
      </c>
      <c r="O2234" s="247">
        <f>IF(M2234&gt;0,M2234*I2234/Q2234,0)*VLOOKUP(B2234,'2-Kosten per locatie'!$A$14:$C$31,3,FALSE)</f>
        <v>0</v>
      </c>
      <c r="P2234" s="334">
        <f>IF(L2234="nio",0,IF(L2234&gt;0,VLOOKUP(F2234,'3-Productie normen'!A:O,VLOOKUP(L2234,'3-Productie normen'!$B$38:$C$48,2,FALSE),FALSE)))</f>
        <v>0</v>
      </c>
      <c r="Q2234" s="334">
        <f t="shared" si="108"/>
        <v>0</v>
      </c>
      <c r="R2234" s="335" t="str">
        <f>VLOOKUP(F2234,'3-Productie normen'!A:P,16,FALSE)</f>
        <v>B</v>
      </c>
      <c r="S2234" s="335"/>
      <c r="U2234" s="336">
        <f t="shared" si="109"/>
        <v>2550</v>
      </c>
    </row>
    <row r="2235" spans="1:21" ht="14.1" customHeight="1">
      <c r="A2235" s="75">
        <v>2235</v>
      </c>
      <c r="B2235" s="72" t="s">
        <v>47</v>
      </c>
      <c r="C2235" s="539"/>
      <c r="D2235" s="415" t="s">
        <v>1044</v>
      </c>
      <c r="E2235" s="72" t="s">
        <v>2838</v>
      </c>
      <c r="F2235" s="72" t="s">
        <v>110</v>
      </c>
      <c r="G2235" s="72" t="s">
        <v>241</v>
      </c>
      <c r="H2235" s="482" t="s">
        <v>197</v>
      </c>
      <c r="I2235" s="537">
        <v>141.38999999999999</v>
      </c>
      <c r="J2235" s="526"/>
      <c r="K2235" s="333">
        <f t="shared" si="107"/>
        <v>200</v>
      </c>
      <c r="L2235" s="534">
        <v>200</v>
      </c>
      <c r="M2235" s="534"/>
      <c r="N2235" s="247" t="e">
        <f>IF(L2235="nio",0,IF(L2235&gt;0,L2235*I2235/P2235,0))*VLOOKUP(B2235,'2-Kosten per locatie'!$A$14:$C$31,3,FALSE)</f>
        <v>#DIV/0!</v>
      </c>
      <c r="O2235" s="247">
        <f>IF(M2235&gt;0,M2235*I2235/Q2235,0)*VLOOKUP(B2235,'2-Kosten per locatie'!$A$14:$C$31,3,FALSE)</f>
        <v>0</v>
      </c>
      <c r="P2235" s="334">
        <f>IF(L2235="nio",0,IF(L2235&gt;0,VLOOKUP(F2235,'3-Productie normen'!A:O,VLOOKUP(L2235,'3-Productie normen'!$B$38:$C$48,2,FALSE),FALSE)))</f>
        <v>0</v>
      </c>
      <c r="Q2235" s="334">
        <f t="shared" si="108"/>
        <v>0</v>
      </c>
      <c r="R2235" s="335" t="str">
        <f>VLOOKUP(F2235,'3-Productie normen'!A:P,16,FALSE)</f>
        <v>B</v>
      </c>
      <c r="S2235" s="335"/>
      <c r="U2235" s="336">
        <f t="shared" si="109"/>
        <v>28277.999999999996</v>
      </c>
    </row>
    <row r="2236" spans="1:21" ht="14.1" customHeight="1">
      <c r="A2236" s="75">
        <v>2236</v>
      </c>
      <c r="B2236" s="72" t="s">
        <v>47</v>
      </c>
      <c r="C2236" s="539"/>
      <c r="D2236" s="415" t="s">
        <v>1451</v>
      </c>
      <c r="E2236" s="72" t="s">
        <v>2839</v>
      </c>
      <c r="F2236" s="72" t="s">
        <v>110</v>
      </c>
      <c r="G2236" s="72" t="s">
        <v>205</v>
      </c>
      <c r="H2236" s="482" t="s">
        <v>197</v>
      </c>
      <c r="I2236" s="537">
        <v>15.58</v>
      </c>
      <c r="J2236" s="526"/>
      <c r="K2236" s="333">
        <f t="shared" si="107"/>
        <v>200</v>
      </c>
      <c r="L2236" s="534">
        <v>200</v>
      </c>
      <c r="M2236" s="534"/>
      <c r="N2236" s="247" t="e">
        <f>IF(L2236="nio",0,IF(L2236&gt;0,L2236*I2236/P2236,0))*VLOOKUP(B2236,'2-Kosten per locatie'!$A$14:$C$31,3,FALSE)</f>
        <v>#DIV/0!</v>
      </c>
      <c r="O2236" s="247">
        <f>IF(M2236&gt;0,M2236*I2236/Q2236,0)*VLOOKUP(B2236,'2-Kosten per locatie'!$A$14:$C$31,3,FALSE)</f>
        <v>0</v>
      </c>
      <c r="P2236" s="334">
        <f>IF(L2236="nio",0,IF(L2236&gt;0,VLOOKUP(F2236,'3-Productie normen'!A:O,VLOOKUP(L2236,'3-Productie normen'!$B$38:$C$48,2,FALSE),FALSE)))</f>
        <v>0</v>
      </c>
      <c r="Q2236" s="334">
        <f t="shared" si="108"/>
        <v>0</v>
      </c>
      <c r="R2236" s="335" t="str">
        <f>VLOOKUP(F2236,'3-Productie normen'!A:P,16,FALSE)</f>
        <v>B</v>
      </c>
      <c r="S2236" s="335"/>
      <c r="U2236" s="336">
        <f t="shared" si="109"/>
        <v>3116</v>
      </c>
    </row>
    <row r="2237" spans="1:21" ht="14.1" customHeight="1">
      <c r="A2237" s="75">
        <v>2237</v>
      </c>
      <c r="B2237" s="72" t="s">
        <v>47</v>
      </c>
      <c r="C2237" s="539"/>
      <c r="D2237" s="415" t="s">
        <v>1453</v>
      </c>
      <c r="E2237" s="72" t="s">
        <v>606</v>
      </c>
      <c r="F2237" s="300" t="s">
        <v>97</v>
      </c>
      <c r="G2237" s="72" t="s">
        <v>205</v>
      </c>
      <c r="H2237" s="482" t="s">
        <v>197</v>
      </c>
      <c r="I2237" s="537">
        <v>154.32</v>
      </c>
      <c r="J2237" s="526"/>
      <c r="K2237" s="333">
        <f t="shared" si="107"/>
        <v>200</v>
      </c>
      <c r="L2237" s="534">
        <v>200</v>
      </c>
      <c r="M2237" s="534"/>
      <c r="N2237" s="247" t="e">
        <f>IF(L2237="nio",0,IF(L2237&gt;0,L2237*I2237/P2237,0))*VLOOKUP(B2237,'2-Kosten per locatie'!$A$14:$C$31,3,FALSE)</f>
        <v>#DIV/0!</v>
      </c>
      <c r="O2237" s="247">
        <f>IF(M2237&gt;0,M2237*I2237/Q2237,0)*VLOOKUP(B2237,'2-Kosten per locatie'!$A$14:$C$31,3,FALSE)</f>
        <v>0</v>
      </c>
      <c r="P2237" s="334">
        <f>IF(L2237="nio",0,IF(L2237&gt;0,VLOOKUP(F2237,'3-Productie normen'!A:O,VLOOKUP(L2237,'3-Productie normen'!$B$38:$C$48,2,FALSE),FALSE)))</f>
        <v>0</v>
      </c>
      <c r="Q2237" s="334">
        <f t="shared" si="108"/>
        <v>0</v>
      </c>
      <c r="R2237" s="335" t="str">
        <f>VLOOKUP(F2237,'3-Productie normen'!A:P,16,FALSE)</f>
        <v>V</v>
      </c>
      <c r="S2237" s="335"/>
      <c r="U2237" s="336">
        <f t="shared" si="109"/>
        <v>30864</v>
      </c>
    </row>
    <row r="2238" spans="1:21" ht="14.1" customHeight="1">
      <c r="A2238" s="75">
        <v>2238</v>
      </c>
      <c r="B2238" s="72" t="s">
        <v>47</v>
      </c>
      <c r="C2238" s="539"/>
      <c r="D2238" s="415" t="s">
        <v>1454</v>
      </c>
      <c r="E2238" s="72" t="s">
        <v>2778</v>
      </c>
      <c r="F2238" s="300" t="s">
        <v>108</v>
      </c>
      <c r="G2238" s="72" t="s">
        <v>205</v>
      </c>
      <c r="H2238" s="482" t="s">
        <v>197</v>
      </c>
      <c r="I2238" s="537">
        <v>4.55</v>
      </c>
      <c r="J2238" s="526"/>
      <c r="K2238" s="333">
        <f t="shared" si="107"/>
        <v>200</v>
      </c>
      <c r="L2238" s="534">
        <v>200</v>
      </c>
      <c r="M2238" s="534"/>
      <c r="N2238" s="247" t="e">
        <f>IF(L2238="nio",0,IF(L2238&gt;0,L2238*I2238/P2238,0))*VLOOKUP(B2238,'2-Kosten per locatie'!$A$14:$C$31,3,FALSE)</f>
        <v>#DIV/0!</v>
      </c>
      <c r="O2238" s="247">
        <f>IF(M2238&gt;0,M2238*I2238/Q2238,0)*VLOOKUP(B2238,'2-Kosten per locatie'!$A$14:$C$31,3,FALSE)</f>
        <v>0</v>
      </c>
      <c r="P2238" s="334">
        <f>IF(L2238="nio",0,IF(L2238&gt;0,VLOOKUP(F2238,'3-Productie normen'!A:O,VLOOKUP(L2238,'3-Productie normen'!$B$38:$C$48,2,FALSE),FALSE)))</f>
        <v>0</v>
      </c>
      <c r="Q2238" s="334">
        <f t="shared" si="108"/>
        <v>0</v>
      </c>
      <c r="R2238" s="335" t="str">
        <f>VLOOKUP(F2238,'3-Productie normen'!A:P,16,FALSE)</f>
        <v>V</v>
      </c>
      <c r="S2238" s="335"/>
      <c r="U2238" s="336">
        <f t="shared" si="109"/>
        <v>910</v>
      </c>
    </row>
    <row r="2239" spans="1:21" ht="14.1" customHeight="1">
      <c r="A2239" s="75">
        <v>2239</v>
      </c>
      <c r="B2239" s="72" t="s">
        <v>47</v>
      </c>
      <c r="C2239" s="539"/>
      <c r="D2239" s="415" t="s">
        <v>1455</v>
      </c>
      <c r="E2239" s="72" t="s">
        <v>1962</v>
      </c>
      <c r="F2239" s="300" t="s">
        <v>111</v>
      </c>
      <c r="G2239" s="72" t="s">
        <v>187</v>
      </c>
      <c r="H2239" s="482" t="s">
        <v>197</v>
      </c>
      <c r="I2239" s="537">
        <v>3.95</v>
      </c>
      <c r="J2239" s="526"/>
      <c r="K2239" s="333">
        <f t="shared" si="107"/>
        <v>0</v>
      </c>
      <c r="L2239" s="534" t="s">
        <v>148</v>
      </c>
      <c r="M2239" s="534"/>
      <c r="N2239" s="247">
        <f>IF(L2239="nio",0,IF(L2239&gt;0,L2239*I2239/P2239,0))*VLOOKUP(B2239,'2-Kosten per locatie'!$A$14:$C$31,3,FALSE)</f>
        <v>0</v>
      </c>
      <c r="O2239" s="247">
        <f>IF(M2239&gt;0,M2239*I2239/Q2239,0)*VLOOKUP(B2239,'2-Kosten per locatie'!$A$14:$C$31,3,FALSE)</f>
        <v>0</v>
      </c>
      <c r="P2239" s="334">
        <f>IF(L2239="nio",0,IF(L2239&gt;0,VLOOKUP(F2239,'3-Productie normen'!A:O,VLOOKUP(L2239,'3-Productie normen'!$B$38:$C$48,2,FALSE),FALSE)))</f>
        <v>0</v>
      </c>
      <c r="Q2239" s="334">
        <f t="shared" si="108"/>
        <v>0</v>
      </c>
      <c r="R2239" s="335" t="str">
        <f>VLOOKUP(F2239,'3-Productie normen'!A:P,16,FALSE)</f>
        <v>nvt</v>
      </c>
      <c r="S2239" s="335"/>
      <c r="U2239" s="336">
        <f t="shared" si="109"/>
        <v>0</v>
      </c>
    </row>
    <row r="2240" spans="1:21" ht="14.1" customHeight="1">
      <c r="A2240" s="75">
        <v>2240</v>
      </c>
      <c r="B2240" s="72" t="s">
        <v>47</v>
      </c>
      <c r="C2240" s="539"/>
      <c r="D2240" s="415" t="s">
        <v>1456</v>
      </c>
      <c r="E2240" s="72" t="s">
        <v>2732</v>
      </c>
      <c r="F2240" s="300" t="s">
        <v>106</v>
      </c>
      <c r="G2240" s="72" t="s">
        <v>187</v>
      </c>
      <c r="H2240" s="482" t="s">
        <v>188</v>
      </c>
      <c r="I2240" s="537">
        <v>15.06</v>
      </c>
      <c r="J2240" s="526"/>
      <c r="K2240" s="333">
        <f t="shared" si="107"/>
        <v>200</v>
      </c>
      <c r="L2240" s="534">
        <v>200</v>
      </c>
      <c r="M2240" s="534"/>
      <c r="N2240" s="247" t="e">
        <f>IF(L2240="nio",0,IF(L2240&gt;0,L2240*I2240/P2240,0))*VLOOKUP(B2240,'2-Kosten per locatie'!$A$14:$C$31,3,FALSE)</f>
        <v>#DIV/0!</v>
      </c>
      <c r="O2240" s="247">
        <f>IF(M2240&gt;0,M2240*I2240/Q2240,0)*VLOOKUP(B2240,'2-Kosten per locatie'!$A$14:$C$31,3,FALSE)</f>
        <v>0</v>
      </c>
      <c r="P2240" s="334">
        <f>IF(L2240="nio",0,IF(L2240&gt;0,VLOOKUP(F2240,'3-Productie normen'!A:O,VLOOKUP(L2240,'3-Productie normen'!$B$38:$C$48,2,FALSE),FALSE)))</f>
        <v>0</v>
      </c>
      <c r="Q2240" s="334">
        <f t="shared" si="108"/>
        <v>0</v>
      </c>
      <c r="R2240" s="335" t="str">
        <f>VLOOKUP(F2240,'3-Productie normen'!A:P,16,FALSE)</f>
        <v>S</v>
      </c>
      <c r="S2240" s="335"/>
      <c r="U2240" s="336">
        <f t="shared" si="109"/>
        <v>3012</v>
      </c>
    </row>
    <row r="2241" spans="1:21" ht="14.1" customHeight="1">
      <c r="A2241" s="75">
        <v>2241</v>
      </c>
      <c r="B2241" s="72" t="s">
        <v>47</v>
      </c>
      <c r="C2241" s="539"/>
      <c r="D2241" s="415" t="s">
        <v>1457</v>
      </c>
      <c r="E2241" s="72" t="s">
        <v>2840</v>
      </c>
      <c r="F2241" s="300" t="s">
        <v>111</v>
      </c>
      <c r="G2241" s="72" t="s">
        <v>205</v>
      </c>
      <c r="H2241" s="482" t="s">
        <v>197</v>
      </c>
      <c r="I2241" s="537"/>
      <c r="J2241" s="526"/>
      <c r="K2241" s="333">
        <f t="shared" ref="K2241:K2304" si="110">SUM(L2241:M2241)</f>
        <v>0</v>
      </c>
      <c r="L2241" s="534" t="s">
        <v>148</v>
      </c>
      <c r="M2241" s="534"/>
      <c r="N2241" s="247">
        <f>IF(L2241="nio",0,IF(L2241&gt;0,L2241*I2241/P2241,0))*VLOOKUP(B2241,'2-Kosten per locatie'!$A$14:$C$31,3,FALSE)</f>
        <v>0</v>
      </c>
      <c r="O2241" s="247">
        <f>IF(M2241&gt;0,M2241*I2241/Q2241,0)*VLOOKUP(B2241,'2-Kosten per locatie'!$A$14:$C$31,3,FALSE)</f>
        <v>0</v>
      </c>
      <c r="P2241" s="334">
        <f>IF(L2241="nio",0,IF(L2241&gt;0,VLOOKUP(F2241,'3-Productie normen'!A:O,VLOOKUP(L2241,'3-Productie normen'!$B$38:$C$48,2,FALSE),FALSE)))</f>
        <v>0</v>
      </c>
      <c r="Q2241" s="334">
        <f t="shared" si="108"/>
        <v>0</v>
      </c>
      <c r="R2241" s="335" t="str">
        <f>VLOOKUP(F2241,'3-Productie normen'!A:P,16,FALSE)</f>
        <v>nvt</v>
      </c>
      <c r="S2241" s="335"/>
      <c r="U2241" s="336">
        <f t="shared" si="109"/>
        <v>0</v>
      </c>
    </row>
    <row r="2242" spans="1:21" ht="14.1" customHeight="1">
      <c r="A2242" s="75">
        <v>2242</v>
      </c>
      <c r="B2242" s="72" t="s">
        <v>47</v>
      </c>
      <c r="C2242" s="539"/>
      <c r="D2242" s="415" t="s">
        <v>2841</v>
      </c>
      <c r="E2242" s="72" t="s">
        <v>2730</v>
      </c>
      <c r="F2242" s="300" t="s">
        <v>106</v>
      </c>
      <c r="G2242" s="72" t="s">
        <v>187</v>
      </c>
      <c r="H2242" s="482" t="s">
        <v>188</v>
      </c>
      <c r="I2242" s="537">
        <v>13.66</v>
      </c>
      <c r="J2242" s="526"/>
      <c r="K2242" s="333">
        <f t="shared" si="110"/>
        <v>200</v>
      </c>
      <c r="L2242" s="534">
        <v>200</v>
      </c>
      <c r="M2242" s="534"/>
      <c r="N2242" s="247" t="e">
        <f>IF(L2242="nio",0,IF(L2242&gt;0,L2242*I2242/P2242,0))*VLOOKUP(B2242,'2-Kosten per locatie'!$A$14:$C$31,3,FALSE)</f>
        <v>#DIV/0!</v>
      </c>
      <c r="O2242" s="247">
        <f>IF(M2242&gt;0,M2242*I2242/Q2242,0)*VLOOKUP(B2242,'2-Kosten per locatie'!$A$14:$C$31,3,FALSE)</f>
        <v>0</v>
      </c>
      <c r="P2242" s="334">
        <f>IF(L2242="nio",0,IF(L2242&gt;0,VLOOKUP(F2242,'3-Productie normen'!A:O,VLOOKUP(L2242,'3-Productie normen'!$B$38:$C$48,2,FALSE),FALSE)))</f>
        <v>0</v>
      </c>
      <c r="Q2242" s="334">
        <f t="shared" si="108"/>
        <v>0</v>
      </c>
      <c r="R2242" s="335" t="str">
        <f>VLOOKUP(F2242,'3-Productie normen'!A:P,16,FALSE)</f>
        <v>S</v>
      </c>
      <c r="S2242" s="335"/>
      <c r="U2242" s="336">
        <f t="shared" si="109"/>
        <v>2732</v>
      </c>
    </row>
    <row r="2243" spans="1:21" ht="14.1" customHeight="1">
      <c r="A2243" s="75">
        <v>2243</v>
      </c>
      <c r="B2243" s="72" t="s">
        <v>47</v>
      </c>
      <c r="C2243" s="539"/>
      <c r="D2243" s="415" t="s">
        <v>1458</v>
      </c>
      <c r="E2243" s="72" t="s">
        <v>2755</v>
      </c>
      <c r="F2243" s="72" t="s">
        <v>110</v>
      </c>
      <c r="G2243" s="72" t="s">
        <v>205</v>
      </c>
      <c r="H2243" s="482" t="s">
        <v>197</v>
      </c>
      <c r="I2243" s="537">
        <v>12.37</v>
      </c>
      <c r="J2243" s="526"/>
      <c r="K2243" s="333">
        <f t="shared" si="110"/>
        <v>200</v>
      </c>
      <c r="L2243" s="534">
        <v>200</v>
      </c>
      <c r="M2243" s="534"/>
      <c r="N2243" s="247" t="e">
        <f>IF(L2243="nio",0,IF(L2243&gt;0,L2243*I2243/P2243,0))*VLOOKUP(B2243,'2-Kosten per locatie'!$A$14:$C$31,3,FALSE)</f>
        <v>#DIV/0!</v>
      </c>
      <c r="O2243" s="247">
        <f>IF(M2243&gt;0,M2243*I2243/Q2243,0)*VLOOKUP(B2243,'2-Kosten per locatie'!$A$14:$C$31,3,FALSE)</f>
        <v>0</v>
      </c>
      <c r="P2243" s="334">
        <f>IF(L2243="nio",0,IF(L2243&gt;0,VLOOKUP(F2243,'3-Productie normen'!A:O,VLOOKUP(L2243,'3-Productie normen'!$B$38:$C$48,2,FALSE),FALSE)))</f>
        <v>0</v>
      </c>
      <c r="Q2243" s="334">
        <f t="shared" si="108"/>
        <v>0</v>
      </c>
      <c r="R2243" s="335" t="str">
        <f>VLOOKUP(F2243,'3-Productie normen'!A:P,16,FALSE)</f>
        <v>B</v>
      </c>
      <c r="S2243" s="335"/>
      <c r="U2243" s="336">
        <f t="shared" si="109"/>
        <v>2474</v>
      </c>
    </row>
    <row r="2244" spans="1:21" ht="14.1" customHeight="1">
      <c r="A2244" s="75">
        <v>2244</v>
      </c>
      <c r="B2244" s="72" t="s">
        <v>47</v>
      </c>
      <c r="C2244" s="539"/>
      <c r="D2244" s="415" t="s">
        <v>1462</v>
      </c>
      <c r="E2244" s="72" t="s">
        <v>2842</v>
      </c>
      <c r="F2244" s="72" t="s">
        <v>110</v>
      </c>
      <c r="G2244" s="72" t="s">
        <v>205</v>
      </c>
      <c r="H2244" s="482" t="s">
        <v>197</v>
      </c>
      <c r="I2244" s="537">
        <v>31.56</v>
      </c>
      <c r="J2244" s="526"/>
      <c r="K2244" s="333">
        <f t="shared" si="110"/>
        <v>200</v>
      </c>
      <c r="L2244" s="534">
        <v>200</v>
      </c>
      <c r="M2244" s="534"/>
      <c r="N2244" s="247" t="e">
        <f>IF(L2244="nio",0,IF(L2244&gt;0,L2244*I2244/P2244,0))*VLOOKUP(B2244,'2-Kosten per locatie'!$A$14:$C$31,3,FALSE)</f>
        <v>#DIV/0!</v>
      </c>
      <c r="O2244" s="247">
        <f>IF(M2244&gt;0,M2244*I2244/Q2244,0)*VLOOKUP(B2244,'2-Kosten per locatie'!$A$14:$C$31,3,FALSE)</f>
        <v>0</v>
      </c>
      <c r="P2244" s="334">
        <f>IF(L2244="nio",0,IF(L2244&gt;0,VLOOKUP(F2244,'3-Productie normen'!A:O,VLOOKUP(L2244,'3-Productie normen'!$B$38:$C$48,2,FALSE),FALSE)))</f>
        <v>0</v>
      </c>
      <c r="Q2244" s="334">
        <f t="shared" si="108"/>
        <v>0</v>
      </c>
      <c r="R2244" s="335" t="str">
        <f>VLOOKUP(F2244,'3-Productie normen'!A:P,16,FALSE)</f>
        <v>B</v>
      </c>
      <c r="S2244" s="335"/>
      <c r="U2244" s="336">
        <f t="shared" si="109"/>
        <v>6312</v>
      </c>
    </row>
    <row r="2245" spans="1:21" ht="14.1" customHeight="1">
      <c r="A2245" s="75">
        <v>2245</v>
      </c>
      <c r="B2245" s="72" t="s">
        <v>47</v>
      </c>
      <c r="C2245" s="539"/>
      <c r="D2245" s="415" t="s">
        <v>2843</v>
      </c>
      <c r="E2245" s="72" t="s">
        <v>2844</v>
      </c>
      <c r="F2245" s="300" t="s">
        <v>108</v>
      </c>
      <c r="G2245" s="72" t="s">
        <v>205</v>
      </c>
      <c r="H2245" s="482" t="s">
        <v>197</v>
      </c>
      <c r="I2245" s="537">
        <v>4.8</v>
      </c>
      <c r="J2245" s="526"/>
      <c r="K2245" s="333">
        <f t="shared" si="110"/>
        <v>200</v>
      </c>
      <c r="L2245" s="534">
        <v>200</v>
      </c>
      <c r="M2245" s="534"/>
      <c r="N2245" s="247" t="e">
        <f>IF(L2245="nio",0,IF(L2245&gt;0,L2245*I2245/P2245,0))*VLOOKUP(B2245,'2-Kosten per locatie'!$A$14:$C$31,3,FALSE)</f>
        <v>#DIV/0!</v>
      </c>
      <c r="O2245" s="247">
        <f>IF(M2245&gt;0,M2245*I2245/Q2245,0)*VLOOKUP(B2245,'2-Kosten per locatie'!$A$14:$C$31,3,FALSE)</f>
        <v>0</v>
      </c>
      <c r="P2245" s="334">
        <f>IF(L2245="nio",0,IF(L2245&gt;0,VLOOKUP(F2245,'3-Productie normen'!A:O,VLOOKUP(L2245,'3-Productie normen'!$B$38:$C$48,2,FALSE),FALSE)))</f>
        <v>0</v>
      </c>
      <c r="Q2245" s="334">
        <f t="shared" si="108"/>
        <v>0</v>
      </c>
      <c r="R2245" s="335" t="str">
        <f>VLOOKUP(F2245,'3-Productie normen'!A:P,16,FALSE)</f>
        <v>V</v>
      </c>
      <c r="S2245" s="335"/>
      <c r="U2245" s="336">
        <f t="shared" si="109"/>
        <v>960</v>
      </c>
    </row>
    <row r="2246" spans="1:21" ht="14.1" customHeight="1">
      <c r="A2246" s="75">
        <v>2246</v>
      </c>
      <c r="B2246" s="72" t="s">
        <v>47</v>
      </c>
      <c r="C2246" s="539"/>
      <c r="D2246" s="415" t="s">
        <v>2845</v>
      </c>
      <c r="E2246" s="72" t="s">
        <v>2846</v>
      </c>
      <c r="F2246" s="300" t="s">
        <v>111</v>
      </c>
      <c r="G2246" s="72" t="s">
        <v>205</v>
      </c>
      <c r="H2246" s="482" t="s">
        <v>197</v>
      </c>
      <c r="I2246" s="537">
        <v>6.06</v>
      </c>
      <c r="J2246" s="526"/>
      <c r="K2246" s="333">
        <f t="shared" si="110"/>
        <v>0</v>
      </c>
      <c r="L2246" s="534" t="s">
        <v>148</v>
      </c>
      <c r="M2246" s="534"/>
      <c r="N2246" s="247">
        <f>IF(L2246="nio",0,IF(L2246&gt;0,L2246*I2246/P2246,0))*VLOOKUP(B2246,'2-Kosten per locatie'!$A$14:$C$31,3,FALSE)</f>
        <v>0</v>
      </c>
      <c r="O2246" s="247">
        <f>IF(M2246&gt;0,M2246*I2246/Q2246,0)*VLOOKUP(B2246,'2-Kosten per locatie'!$A$14:$C$31,3,FALSE)</f>
        <v>0</v>
      </c>
      <c r="P2246" s="334">
        <f>IF(L2246="nio",0,IF(L2246&gt;0,VLOOKUP(F2246,'3-Productie normen'!A:O,VLOOKUP(L2246,'3-Productie normen'!$B$38:$C$48,2,FALSE),FALSE)))</f>
        <v>0</v>
      </c>
      <c r="Q2246" s="334">
        <f t="shared" si="108"/>
        <v>0</v>
      </c>
      <c r="R2246" s="335" t="str">
        <f>VLOOKUP(F2246,'3-Productie normen'!A:P,16,FALSE)</f>
        <v>nvt</v>
      </c>
      <c r="S2246" s="335"/>
      <c r="U2246" s="336">
        <f t="shared" si="109"/>
        <v>0</v>
      </c>
    </row>
    <row r="2247" spans="1:21" ht="14.1" customHeight="1">
      <c r="A2247" s="75">
        <v>2247</v>
      </c>
      <c r="B2247" s="72" t="s">
        <v>47</v>
      </c>
      <c r="C2247" s="539"/>
      <c r="D2247" s="415" t="s">
        <v>2847</v>
      </c>
      <c r="E2247" s="72" t="s">
        <v>1962</v>
      </c>
      <c r="F2247" s="300" t="s">
        <v>111</v>
      </c>
      <c r="G2247" s="72" t="s">
        <v>187</v>
      </c>
      <c r="H2247" s="482" t="s">
        <v>197</v>
      </c>
      <c r="I2247" s="537">
        <v>3.69</v>
      </c>
      <c r="J2247" s="526"/>
      <c r="K2247" s="333">
        <f t="shared" si="110"/>
        <v>0</v>
      </c>
      <c r="L2247" s="534" t="s">
        <v>148</v>
      </c>
      <c r="M2247" s="534"/>
      <c r="N2247" s="247">
        <f>IF(L2247="nio",0,IF(L2247&gt;0,L2247*I2247/P2247,0))*VLOOKUP(B2247,'2-Kosten per locatie'!$A$14:$C$31,3,FALSE)</f>
        <v>0</v>
      </c>
      <c r="O2247" s="247">
        <f>IF(M2247&gt;0,M2247*I2247/Q2247,0)*VLOOKUP(B2247,'2-Kosten per locatie'!$A$14:$C$31,3,FALSE)</f>
        <v>0</v>
      </c>
      <c r="P2247" s="334">
        <f>IF(L2247="nio",0,IF(L2247&gt;0,VLOOKUP(F2247,'3-Productie normen'!A:O,VLOOKUP(L2247,'3-Productie normen'!$B$38:$C$48,2,FALSE),FALSE)))</f>
        <v>0</v>
      </c>
      <c r="Q2247" s="334">
        <f t="shared" si="108"/>
        <v>0</v>
      </c>
      <c r="R2247" s="335" t="str">
        <f>VLOOKUP(F2247,'3-Productie normen'!A:P,16,FALSE)</f>
        <v>nvt</v>
      </c>
      <c r="S2247" s="335"/>
      <c r="U2247" s="336">
        <f t="shared" si="109"/>
        <v>0</v>
      </c>
    </row>
    <row r="2248" spans="1:21" ht="14.1" customHeight="1">
      <c r="A2248" s="75">
        <v>2248</v>
      </c>
      <c r="B2248" s="72" t="s">
        <v>47</v>
      </c>
      <c r="C2248" s="539"/>
      <c r="D2248" s="415" t="s">
        <v>1463</v>
      </c>
      <c r="E2248" s="72" t="s">
        <v>2848</v>
      </c>
      <c r="F2248" s="72" t="s">
        <v>100</v>
      </c>
      <c r="G2248" s="72" t="s">
        <v>205</v>
      </c>
      <c r="H2248" s="482" t="s">
        <v>197</v>
      </c>
      <c r="I2248" s="537">
        <v>64.06</v>
      </c>
      <c r="J2248" s="526"/>
      <c r="K2248" s="333">
        <f t="shared" si="110"/>
        <v>200</v>
      </c>
      <c r="L2248" s="534">
        <v>200</v>
      </c>
      <c r="M2248" s="534"/>
      <c r="N2248" s="247" t="e">
        <f>IF(L2248="nio",0,IF(L2248&gt;0,L2248*I2248/P2248,0))*VLOOKUP(B2248,'2-Kosten per locatie'!$A$14:$C$31,3,FALSE)</f>
        <v>#DIV/0!</v>
      </c>
      <c r="O2248" s="247">
        <f>IF(M2248&gt;0,M2248*I2248/Q2248,0)*VLOOKUP(B2248,'2-Kosten per locatie'!$A$14:$C$31,3,FALSE)</f>
        <v>0</v>
      </c>
      <c r="P2248" s="334">
        <f>IF(L2248="nio",0,IF(L2248&gt;0,VLOOKUP(F2248,'3-Productie normen'!A:O,VLOOKUP(L2248,'3-Productie normen'!$B$38:$C$48,2,FALSE),FALSE)))</f>
        <v>0</v>
      </c>
      <c r="Q2248" s="334">
        <f t="shared" si="108"/>
        <v>0</v>
      </c>
      <c r="R2248" s="335" t="str">
        <f>VLOOKUP(F2248,'3-Productie normen'!A:P,16,FALSE)</f>
        <v>L</v>
      </c>
      <c r="S2248" s="335"/>
      <c r="U2248" s="336">
        <f t="shared" si="109"/>
        <v>12812</v>
      </c>
    </row>
    <row r="2249" spans="1:21" ht="14.1" customHeight="1">
      <c r="A2249" s="75">
        <v>2249</v>
      </c>
      <c r="B2249" s="72" t="s">
        <v>47</v>
      </c>
      <c r="C2249" s="539"/>
      <c r="D2249" s="415" t="s">
        <v>2849</v>
      </c>
      <c r="E2249" s="72" t="s">
        <v>2785</v>
      </c>
      <c r="F2249" s="72" t="s">
        <v>100</v>
      </c>
      <c r="G2249" s="72" t="s">
        <v>205</v>
      </c>
      <c r="H2249" s="482" t="s">
        <v>197</v>
      </c>
      <c r="I2249" s="537">
        <v>38.06</v>
      </c>
      <c r="J2249" s="526"/>
      <c r="K2249" s="333">
        <f t="shared" si="110"/>
        <v>200</v>
      </c>
      <c r="L2249" s="534">
        <v>200</v>
      </c>
      <c r="M2249" s="534"/>
      <c r="N2249" s="247" t="e">
        <f>IF(L2249="nio",0,IF(L2249&gt;0,L2249*I2249/P2249,0))*VLOOKUP(B2249,'2-Kosten per locatie'!$A$14:$C$31,3,FALSE)</f>
        <v>#DIV/0!</v>
      </c>
      <c r="O2249" s="247">
        <f>IF(M2249&gt;0,M2249*I2249/Q2249,0)*VLOOKUP(B2249,'2-Kosten per locatie'!$A$14:$C$31,3,FALSE)</f>
        <v>0</v>
      </c>
      <c r="P2249" s="334">
        <f>IF(L2249="nio",0,IF(L2249&gt;0,VLOOKUP(F2249,'3-Productie normen'!A:O,VLOOKUP(L2249,'3-Productie normen'!$B$38:$C$48,2,FALSE),FALSE)))</f>
        <v>0</v>
      </c>
      <c r="Q2249" s="334">
        <f t="shared" ref="Q2249:Q2312" si="111">IF(M2249&gt;0,P2249*$Q$8,0)</f>
        <v>0</v>
      </c>
      <c r="R2249" s="335" t="str">
        <f>VLOOKUP(F2249,'3-Productie normen'!A:P,16,FALSE)</f>
        <v>L</v>
      </c>
      <c r="S2249" s="335"/>
      <c r="U2249" s="336">
        <f t="shared" ref="U2249:U2312" si="112">K2249*I2249</f>
        <v>7612</v>
      </c>
    </row>
    <row r="2250" spans="1:21" ht="14.1" customHeight="1">
      <c r="A2250" s="75">
        <v>2250</v>
      </c>
      <c r="B2250" s="72" t="s">
        <v>47</v>
      </c>
      <c r="C2250" s="539"/>
      <c r="D2250" s="415" t="s">
        <v>1464</v>
      </c>
      <c r="E2250" s="72" t="s">
        <v>2811</v>
      </c>
      <c r="F2250" s="72" t="s">
        <v>100</v>
      </c>
      <c r="G2250" s="72" t="s">
        <v>205</v>
      </c>
      <c r="H2250" s="482" t="s">
        <v>197</v>
      </c>
      <c r="I2250" s="537">
        <v>67.41</v>
      </c>
      <c r="J2250" s="526"/>
      <c r="K2250" s="333">
        <f t="shared" si="110"/>
        <v>200</v>
      </c>
      <c r="L2250" s="534">
        <v>200</v>
      </c>
      <c r="M2250" s="534"/>
      <c r="N2250" s="247" t="e">
        <f>IF(L2250="nio",0,IF(L2250&gt;0,L2250*I2250/P2250,0))*VLOOKUP(B2250,'2-Kosten per locatie'!$A$14:$C$31,3,FALSE)</f>
        <v>#DIV/0!</v>
      </c>
      <c r="O2250" s="247">
        <f>IF(M2250&gt;0,M2250*I2250/Q2250,0)*VLOOKUP(B2250,'2-Kosten per locatie'!$A$14:$C$31,3,FALSE)</f>
        <v>0</v>
      </c>
      <c r="P2250" s="334">
        <f>IF(L2250="nio",0,IF(L2250&gt;0,VLOOKUP(F2250,'3-Productie normen'!A:O,VLOOKUP(L2250,'3-Productie normen'!$B$38:$C$48,2,FALSE),FALSE)))</f>
        <v>0</v>
      </c>
      <c r="Q2250" s="334">
        <f t="shared" si="111"/>
        <v>0</v>
      </c>
      <c r="R2250" s="335" t="str">
        <f>VLOOKUP(F2250,'3-Productie normen'!A:P,16,FALSE)</f>
        <v>L</v>
      </c>
      <c r="S2250" s="335"/>
      <c r="U2250" s="336">
        <f t="shared" si="112"/>
        <v>13482</v>
      </c>
    </row>
    <row r="2251" spans="1:21" ht="14.1" customHeight="1">
      <c r="A2251" s="75">
        <v>2251</v>
      </c>
      <c r="B2251" s="72" t="s">
        <v>47</v>
      </c>
      <c r="C2251" s="539"/>
      <c r="D2251" s="415" t="s">
        <v>1473</v>
      </c>
      <c r="E2251" s="72" t="s">
        <v>2785</v>
      </c>
      <c r="F2251" s="72" t="s">
        <v>100</v>
      </c>
      <c r="G2251" s="72" t="s">
        <v>205</v>
      </c>
      <c r="H2251" s="482" t="s">
        <v>197</v>
      </c>
      <c r="I2251" s="537">
        <v>41.47</v>
      </c>
      <c r="J2251" s="526"/>
      <c r="K2251" s="333">
        <f t="shared" si="110"/>
        <v>200</v>
      </c>
      <c r="L2251" s="534">
        <v>200</v>
      </c>
      <c r="M2251" s="534"/>
      <c r="N2251" s="247" t="e">
        <f>IF(L2251="nio",0,IF(L2251&gt;0,L2251*I2251/P2251,0))*VLOOKUP(B2251,'2-Kosten per locatie'!$A$14:$C$31,3,FALSE)</f>
        <v>#DIV/0!</v>
      </c>
      <c r="O2251" s="247">
        <f>IF(M2251&gt;0,M2251*I2251/Q2251,0)*VLOOKUP(B2251,'2-Kosten per locatie'!$A$14:$C$31,3,FALSE)</f>
        <v>0</v>
      </c>
      <c r="P2251" s="334">
        <f>IF(L2251="nio",0,IF(L2251&gt;0,VLOOKUP(F2251,'3-Productie normen'!A:O,VLOOKUP(L2251,'3-Productie normen'!$B$38:$C$48,2,FALSE),FALSE)))</f>
        <v>0</v>
      </c>
      <c r="Q2251" s="334">
        <f t="shared" si="111"/>
        <v>0</v>
      </c>
      <c r="R2251" s="335" t="str">
        <f>VLOOKUP(F2251,'3-Productie normen'!A:P,16,FALSE)</f>
        <v>L</v>
      </c>
      <c r="S2251" s="335"/>
      <c r="U2251" s="336">
        <f t="shared" si="112"/>
        <v>8294</v>
      </c>
    </row>
    <row r="2252" spans="1:21" ht="14.1" customHeight="1">
      <c r="A2252" s="75">
        <v>2252</v>
      </c>
      <c r="B2252" s="72" t="s">
        <v>47</v>
      </c>
      <c r="C2252" s="539"/>
      <c r="D2252" s="415" t="s">
        <v>1474</v>
      </c>
      <c r="E2252" s="72" t="s">
        <v>633</v>
      </c>
      <c r="F2252" s="300" t="s">
        <v>97</v>
      </c>
      <c r="G2252" s="72" t="s">
        <v>205</v>
      </c>
      <c r="H2252" s="482" t="s">
        <v>197</v>
      </c>
      <c r="I2252" s="537">
        <v>60.44</v>
      </c>
      <c r="J2252" s="526"/>
      <c r="K2252" s="333">
        <f t="shared" si="110"/>
        <v>200</v>
      </c>
      <c r="L2252" s="534">
        <v>200</v>
      </c>
      <c r="M2252" s="534"/>
      <c r="N2252" s="247" t="e">
        <f>IF(L2252="nio",0,IF(L2252&gt;0,L2252*I2252/P2252,0))*VLOOKUP(B2252,'2-Kosten per locatie'!$A$14:$C$31,3,FALSE)</f>
        <v>#DIV/0!</v>
      </c>
      <c r="O2252" s="247">
        <f>IF(M2252&gt;0,M2252*I2252/Q2252,0)*VLOOKUP(B2252,'2-Kosten per locatie'!$A$14:$C$31,3,FALSE)</f>
        <v>0</v>
      </c>
      <c r="P2252" s="334">
        <f>IF(L2252="nio",0,IF(L2252&gt;0,VLOOKUP(F2252,'3-Productie normen'!A:O,VLOOKUP(L2252,'3-Productie normen'!$B$38:$C$48,2,FALSE),FALSE)))</f>
        <v>0</v>
      </c>
      <c r="Q2252" s="334">
        <f t="shared" si="111"/>
        <v>0</v>
      </c>
      <c r="R2252" s="335" t="str">
        <f>VLOOKUP(F2252,'3-Productie normen'!A:P,16,FALSE)</f>
        <v>V</v>
      </c>
      <c r="S2252" s="335"/>
      <c r="U2252" s="336">
        <f t="shared" si="112"/>
        <v>12088</v>
      </c>
    </row>
    <row r="2253" spans="1:21" ht="14.1" customHeight="1">
      <c r="A2253" s="75">
        <v>2253</v>
      </c>
      <c r="B2253" s="72" t="s">
        <v>47</v>
      </c>
      <c r="C2253" s="539"/>
      <c r="D2253" s="415" t="s">
        <v>1475</v>
      </c>
      <c r="E2253" s="72" t="s">
        <v>2755</v>
      </c>
      <c r="F2253" s="72" t="s">
        <v>110</v>
      </c>
      <c r="G2253" s="72" t="s">
        <v>205</v>
      </c>
      <c r="H2253" s="482" t="s">
        <v>197</v>
      </c>
      <c r="I2253" s="537">
        <v>12.33</v>
      </c>
      <c r="J2253" s="526"/>
      <c r="K2253" s="333">
        <f t="shared" si="110"/>
        <v>200</v>
      </c>
      <c r="L2253" s="534">
        <v>200</v>
      </c>
      <c r="M2253" s="534"/>
      <c r="N2253" s="247" t="e">
        <f>IF(L2253="nio",0,IF(L2253&gt;0,L2253*I2253/P2253,0))*VLOOKUP(B2253,'2-Kosten per locatie'!$A$14:$C$31,3,FALSE)</f>
        <v>#DIV/0!</v>
      </c>
      <c r="O2253" s="247">
        <f>IF(M2253&gt;0,M2253*I2253/Q2253,0)*VLOOKUP(B2253,'2-Kosten per locatie'!$A$14:$C$31,3,FALSE)</f>
        <v>0</v>
      </c>
      <c r="P2253" s="334">
        <f>IF(L2253="nio",0,IF(L2253&gt;0,VLOOKUP(F2253,'3-Productie normen'!A:O,VLOOKUP(L2253,'3-Productie normen'!$B$38:$C$48,2,FALSE),FALSE)))</f>
        <v>0</v>
      </c>
      <c r="Q2253" s="334">
        <f t="shared" si="111"/>
        <v>0</v>
      </c>
      <c r="R2253" s="335" t="str">
        <f>VLOOKUP(F2253,'3-Productie normen'!A:P,16,FALSE)</f>
        <v>B</v>
      </c>
      <c r="S2253" s="335"/>
      <c r="U2253" s="336">
        <f t="shared" si="112"/>
        <v>2466</v>
      </c>
    </row>
    <row r="2254" spans="1:21" ht="14.1" customHeight="1">
      <c r="A2254" s="75">
        <v>2254</v>
      </c>
      <c r="B2254" s="72" t="s">
        <v>47</v>
      </c>
      <c r="C2254" s="539"/>
      <c r="D2254" s="415" t="s">
        <v>1476</v>
      </c>
      <c r="E2254" s="72" t="s">
        <v>2850</v>
      </c>
      <c r="F2254" s="72" t="s">
        <v>110</v>
      </c>
      <c r="G2254" s="72" t="s">
        <v>205</v>
      </c>
      <c r="H2254" s="482" t="s">
        <v>197</v>
      </c>
      <c r="I2254" s="537">
        <v>7.55</v>
      </c>
      <c r="J2254" s="526"/>
      <c r="K2254" s="333">
        <f t="shared" si="110"/>
        <v>200</v>
      </c>
      <c r="L2254" s="534">
        <v>200</v>
      </c>
      <c r="M2254" s="534"/>
      <c r="N2254" s="247" t="e">
        <f>IF(L2254="nio",0,IF(L2254&gt;0,L2254*I2254/P2254,0))*VLOOKUP(B2254,'2-Kosten per locatie'!$A$14:$C$31,3,FALSE)</f>
        <v>#DIV/0!</v>
      </c>
      <c r="O2254" s="247">
        <f>IF(M2254&gt;0,M2254*I2254/Q2254,0)*VLOOKUP(B2254,'2-Kosten per locatie'!$A$14:$C$31,3,FALSE)</f>
        <v>0</v>
      </c>
      <c r="P2254" s="334">
        <f>IF(L2254="nio",0,IF(L2254&gt;0,VLOOKUP(F2254,'3-Productie normen'!A:O,VLOOKUP(L2254,'3-Productie normen'!$B$38:$C$48,2,FALSE),FALSE)))</f>
        <v>0</v>
      </c>
      <c r="Q2254" s="334">
        <f t="shared" si="111"/>
        <v>0</v>
      </c>
      <c r="R2254" s="335" t="str">
        <f>VLOOKUP(F2254,'3-Productie normen'!A:P,16,FALSE)</f>
        <v>B</v>
      </c>
      <c r="S2254" s="335"/>
      <c r="U2254" s="336">
        <f t="shared" si="112"/>
        <v>1510</v>
      </c>
    </row>
    <row r="2255" spans="1:21" ht="14.1" customHeight="1">
      <c r="A2255" s="75">
        <v>2255</v>
      </c>
      <c r="B2255" s="72" t="s">
        <v>47</v>
      </c>
      <c r="C2255" s="539"/>
      <c r="D2255" s="415" t="s">
        <v>1479</v>
      </c>
      <c r="E2255" s="72" t="s">
        <v>2811</v>
      </c>
      <c r="F2255" s="72" t="s">
        <v>100</v>
      </c>
      <c r="G2255" s="72" t="s">
        <v>205</v>
      </c>
      <c r="H2255" s="482" t="s">
        <v>197</v>
      </c>
      <c r="I2255" s="537">
        <v>67</v>
      </c>
      <c r="J2255" s="526"/>
      <c r="K2255" s="333">
        <f t="shared" si="110"/>
        <v>200</v>
      </c>
      <c r="L2255" s="534">
        <v>200</v>
      </c>
      <c r="M2255" s="534"/>
      <c r="N2255" s="247" t="e">
        <f>IF(L2255="nio",0,IF(L2255&gt;0,L2255*I2255/P2255,0))*VLOOKUP(B2255,'2-Kosten per locatie'!$A$14:$C$31,3,FALSE)</f>
        <v>#DIV/0!</v>
      </c>
      <c r="O2255" s="247">
        <f>IF(M2255&gt;0,M2255*I2255/Q2255,0)*VLOOKUP(B2255,'2-Kosten per locatie'!$A$14:$C$31,3,FALSE)</f>
        <v>0</v>
      </c>
      <c r="P2255" s="334">
        <f>IF(L2255="nio",0,IF(L2255&gt;0,VLOOKUP(F2255,'3-Productie normen'!A:O,VLOOKUP(L2255,'3-Productie normen'!$B$38:$C$48,2,FALSE),FALSE)))</f>
        <v>0</v>
      </c>
      <c r="Q2255" s="334">
        <f t="shared" si="111"/>
        <v>0</v>
      </c>
      <c r="R2255" s="335" t="str">
        <f>VLOOKUP(F2255,'3-Productie normen'!A:P,16,FALSE)</f>
        <v>L</v>
      </c>
      <c r="S2255" s="335"/>
      <c r="U2255" s="336">
        <f t="shared" si="112"/>
        <v>13400</v>
      </c>
    </row>
    <row r="2256" spans="1:21" ht="14.1" customHeight="1">
      <c r="A2256" s="75">
        <v>2256</v>
      </c>
      <c r="B2256" s="72" t="s">
        <v>47</v>
      </c>
      <c r="C2256" s="539"/>
      <c r="D2256" s="415" t="s">
        <v>2851</v>
      </c>
      <c r="E2256" s="72" t="s">
        <v>2811</v>
      </c>
      <c r="F2256" s="72" t="s">
        <v>100</v>
      </c>
      <c r="G2256" s="72" t="s">
        <v>205</v>
      </c>
      <c r="H2256" s="482" t="s">
        <v>197</v>
      </c>
      <c r="I2256" s="537">
        <v>63.63</v>
      </c>
      <c r="J2256" s="526"/>
      <c r="K2256" s="333">
        <f t="shared" si="110"/>
        <v>200</v>
      </c>
      <c r="L2256" s="534">
        <v>200</v>
      </c>
      <c r="M2256" s="534"/>
      <c r="N2256" s="247" t="e">
        <f>IF(L2256="nio",0,IF(L2256&gt;0,L2256*I2256/P2256,0))*VLOOKUP(B2256,'2-Kosten per locatie'!$A$14:$C$31,3,FALSE)</f>
        <v>#DIV/0!</v>
      </c>
      <c r="O2256" s="247">
        <f>IF(M2256&gt;0,M2256*I2256/Q2256,0)*VLOOKUP(B2256,'2-Kosten per locatie'!$A$14:$C$31,3,FALSE)</f>
        <v>0</v>
      </c>
      <c r="P2256" s="334">
        <f>IF(L2256="nio",0,IF(L2256&gt;0,VLOOKUP(F2256,'3-Productie normen'!A:O,VLOOKUP(L2256,'3-Productie normen'!$B$38:$C$48,2,FALSE),FALSE)))</f>
        <v>0</v>
      </c>
      <c r="Q2256" s="334">
        <f t="shared" si="111"/>
        <v>0</v>
      </c>
      <c r="R2256" s="335" t="str">
        <f>VLOOKUP(F2256,'3-Productie normen'!A:P,16,FALSE)</f>
        <v>L</v>
      </c>
      <c r="S2256" s="335"/>
      <c r="U2256" s="336">
        <f t="shared" si="112"/>
        <v>12726</v>
      </c>
    </row>
    <row r="2257" spans="1:21" ht="14.1" customHeight="1">
      <c r="A2257" s="75">
        <v>2257</v>
      </c>
      <c r="B2257" s="72" t="s">
        <v>47</v>
      </c>
      <c r="C2257" s="539"/>
      <c r="D2257" s="415" t="s">
        <v>2852</v>
      </c>
      <c r="E2257" s="72" t="s">
        <v>2809</v>
      </c>
      <c r="F2257" s="300" t="s">
        <v>108</v>
      </c>
      <c r="G2257" s="72" t="s">
        <v>205</v>
      </c>
      <c r="H2257" s="482" t="s">
        <v>197</v>
      </c>
      <c r="I2257" s="537">
        <v>22.23</v>
      </c>
      <c r="J2257" s="526"/>
      <c r="K2257" s="333">
        <f t="shared" si="110"/>
        <v>200</v>
      </c>
      <c r="L2257" s="534">
        <v>200</v>
      </c>
      <c r="M2257" s="534"/>
      <c r="N2257" s="247" t="e">
        <f>IF(L2257="nio",0,IF(L2257&gt;0,L2257*I2257/P2257,0))*VLOOKUP(B2257,'2-Kosten per locatie'!$A$14:$C$31,3,FALSE)</f>
        <v>#DIV/0!</v>
      </c>
      <c r="O2257" s="247">
        <f>IF(M2257&gt;0,M2257*I2257/Q2257,0)*VLOOKUP(B2257,'2-Kosten per locatie'!$A$14:$C$31,3,FALSE)</f>
        <v>0</v>
      </c>
      <c r="P2257" s="334">
        <f>IF(L2257="nio",0,IF(L2257&gt;0,VLOOKUP(F2257,'3-Productie normen'!A:O,VLOOKUP(L2257,'3-Productie normen'!$B$38:$C$48,2,FALSE),FALSE)))</f>
        <v>0</v>
      </c>
      <c r="Q2257" s="334">
        <f t="shared" si="111"/>
        <v>0</v>
      </c>
      <c r="R2257" s="335" t="str">
        <f>VLOOKUP(F2257,'3-Productie normen'!A:P,16,FALSE)</f>
        <v>V</v>
      </c>
      <c r="S2257" s="335"/>
      <c r="U2257" s="336">
        <f t="shared" si="112"/>
        <v>4446</v>
      </c>
    </row>
    <row r="2258" spans="1:21" ht="14.1" customHeight="1">
      <c r="A2258" s="75">
        <v>2258</v>
      </c>
      <c r="B2258" s="72" t="s">
        <v>47</v>
      </c>
      <c r="C2258" s="539"/>
      <c r="D2258" s="415" t="s">
        <v>2853</v>
      </c>
      <c r="E2258" s="72" t="s">
        <v>1237</v>
      </c>
      <c r="F2258" s="300" t="s">
        <v>108</v>
      </c>
      <c r="G2258" s="72" t="s">
        <v>205</v>
      </c>
      <c r="H2258" s="482" t="s">
        <v>197</v>
      </c>
      <c r="I2258" s="537">
        <v>64.800000000000011</v>
      </c>
      <c r="J2258" s="526"/>
      <c r="K2258" s="333">
        <f t="shared" si="110"/>
        <v>200</v>
      </c>
      <c r="L2258" s="534">
        <v>200</v>
      </c>
      <c r="M2258" s="534"/>
      <c r="N2258" s="247" t="e">
        <f>IF(L2258="nio",0,IF(L2258&gt;0,L2258*I2258/P2258,0))*VLOOKUP(B2258,'2-Kosten per locatie'!$A$14:$C$31,3,FALSE)</f>
        <v>#DIV/0!</v>
      </c>
      <c r="O2258" s="247">
        <f>IF(M2258&gt;0,M2258*I2258/Q2258,0)*VLOOKUP(B2258,'2-Kosten per locatie'!$A$14:$C$31,3,FALSE)</f>
        <v>0</v>
      </c>
      <c r="P2258" s="334">
        <f>IF(L2258="nio",0,IF(L2258&gt;0,VLOOKUP(F2258,'3-Productie normen'!A:O,VLOOKUP(L2258,'3-Productie normen'!$B$38:$C$48,2,FALSE),FALSE)))</f>
        <v>0</v>
      </c>
      <c r="Q2258" s="334">
        <f t="shared" si="111"/>
        <v>0</v>
      </c>
      <c r="R2258" s="335" t="str">
        <f>VLOOKUP(F2258,'3-Productie normen'!A:P,16,FALSE)</f>
        <v>V</v>
      </c>
      <c r="S2258" s="335"/>
      <c r="U2258" s="336">
        <f t="shared" si="112"/>
        <v>12960.000000000002</v>
      </c>
    </row>
    <row r="2259" spans="1:21" ht="14.1" customHeight="1">
      <c r="A2259" s="75">
        <v>2259</v>
      </c>
      <c r="B2259" s="72" t="s">
        <v>47</v>
      </c>
      <c r="C2259" s="539"/>
      <c r="D2259" s="415" t="s">
        <v>2854</v>
      </c>
      <c r="E2259" s="72" t="s">
        <v>2783</v>
      </c>
      <c r="F2259" s="72" t="s">
        <v>110</v>
      </c>
      <c r="G2259" s="72" t="s">
        <v>205</v>
      </c>
      <c r="H2259" s="482" t="s">
        <v>197</v>
      </c>
      <c r="I2259" s="537">
        <v>20.36</v>
      </c>
      <c r="J2259" s="526"/>
      <c r="K2259" s="333">
        <f t="shared" si="110"/>
        <v>200</v>
      </c>
      <c r="L2259" s="534">
        <v>200</v>
      </c>
      <c r="M2259" s="534"/>
      <c r="N2259" s="247" t="e">
        <f>IF(L2259="nio",0,IF(L2259&gt;0,L2259*I2259/P2259,0))*VLOOKUP(B2259,'2-Kosten per locatie'!$A$14:$C$31,3,FALSE)</f>
        <v>#DIV/0!</v>
      </c>
      <c r="O2259" s="247">
        <f>IF(M2259&gt;0,M2259*I2259/Q2259,0)*VLOOKUP(B2259,'2-Kosten per locatie'!$A$14:$C$31,3,FALSE)</f>
        <v>0</v>
      </c>
      <c r="P2259" s="334">
        <f>IF(L2259="nio",0,IF(L2259&gt;0,VLOOKUP(F2259,'3-Productie normen'!A:O,VLOOKUP(L2259,'3-Productie normen'!$B$38:$C$48,2,FALSE),FALSE)))</f>
        <v>0</v>
      </c>
      <c r="Q2259" s="334">
        <f t="shared" si="111"/>
        <v>0</v>
      </c>
      <c r="R2259" s="335" t="str">
        <f>VLOOKUP(F2259,'3-Productie normen'!A:P,16,FALSE)</f>
        <v>B</v>
      </c>
      <c r="S2259" s="335"/>
      <c r="U2259" s="336">
        <f t="shared" si="112"/>
        <v>4072</v>
      </c>
    </row>
    <row r="2260" spans="1:21" ht="14.1" customHeight="1">
      <c r="A2260" s="75">
        <v>2260</v>
      </c>
      <c r="B2260" s="72" t="s">
        <v>47</v>
      </c>
      <c r="C2260" s="539"/>
      <c r="D2260" s="415" t="s">
        <v>2855</v>
      </c>
      <c r="E2260" s="72" t="s">
        <v>2856</v>
      </c>
      <c r="F2260" s="72" t="s">
        <v>100</v>
      </c>
      <c r="G2260" s="72" t="s">
        <v>205</v>
      </c>
      <c r="H2260" s="482" t="s">
        <v>197</v>
      </c>
      <c r="I2260" s="537">
        <v>77.239999999999995</v>
      </c>
      <c r="J2260" s="526"/>
      <c r="K2260" s="333">
        <f t="shared" si="110"/>
        <v>200</v>
      </c>
      <c r="L2260" s="534">
        <v>200</v>
      </c>
      <c r="M2260" s="534"/>
      <c r="N2260" s="247" t="e">
        <f>IF(L2260="nio",0,IF(L2260&gt;0,L2260*I2260/P2260,0))*VLOOKUP(B2260,'2-Kosten per locatie'!$A$14:$C$31,3,FALSE)</f>
        <v>#DIV/0!</v>
      </c>
      <c r="O2260" s="247">
        <f>IF(M2260&gt;0,M2260*I2260/Q2260,0)*VLOOKUP(B2260,'2-Kosten per locatie'!$A$14:$C$31,3,FALSE)</f>
        <v>0</v>
      </c>
      <c r="P2260" s="334">
        <f>IF(L2260="nio",0,IF(L2260&gt;0,VLOOKUP(F2260,'3-Productie normen'!A:O,VLOOKUP(L2260,'3-Productie normen'!$B$38:$C$48,2,FALSE),FALSE)))</f>
        <v>0</v>
      </c>
      <c r="Q2260" s="334">
        <f t="shared" si="111"/>
        <v>0</v>
      </c>
      <c r="R2260" s="335" t="str">
        <f>VLOOKUP(F2260,'3-Productie normen'!A:P,16,FALSE)</f>
        <v>L</v>
      </c>
      <c r="S2260" s="335"/>
      <c r="U2260" s="336">
        <f t="shared" si="112"/>
        <v>15447.999999999998</v>
      </c>
    </row>
    <row r="2261" spans="1:21" ht="14.1" customHeight="1">
      <c r="A2261" s="75">
        <v>2261</v>
      </c>
      <c r="B2261" s="72" t="s">
        <v>47</v>
      </c>
      <c r="C2261" s="539"/>
      <c r="D2261" s="415" t="s">
        <v>1480</v>
      </c>
      <c r="E2261" s="72" t="s">
        <v>2857</v>
      </c>
      <c r="F2261" s="72" t="s">
        <v>100</v>
      </c>
      <c r="G2261" s="72" t="s">
        <v>205</v>
      </c>
      <c r="H2261" s="482" t="s">
        <v>197</v>
      </c>
      <c r="I2261" s="537">
        <v>38.58</v>
      </c>
      <c r="J2261" s="526"/>
      <c r="K2261" s="333">
        <f t="shared" si="110"/>
        <v>200</v>
      </c>
      <c r="L2261" s="534">
        <v>200</v>
      </c>
      <c r="M2261" s="534"/>
      <c r="N2261" s="247" t="e">
        <f>IF(L2261="nio",0,IF(L2261&gt;0,L2261*I2261/P2261,0))*VLOOKUP(B2261,'2-Kosten per locatie'!$A$14:$C$31,3,FALSE)</f>
        <v>#DIV/0!</v>
      </c>
      <c r="O2261" s="247">
        <f>IF(M2261&gt;0,M2261*I2261/Q2261,0)*VLOOKUP(B2261,'2-Kosten per locatie'!$A$14:$C$31,3,FALSE)</f>
        <v>0</v>
      </c>
      <c r="P2261" s="334">
        <f>IF(L2261="nio",0,IF(L2261&gt;0,VLOOKUP(F2261,'3-Productie normen'!A:O,VLOOKUP(L2261,'3-Productie normen'!$B$38:$C$48,2,FALSE),FALSE)))</f>
        <v>0</v>
      </c>
      <c r="Q2261" s="334">
        <f t="shared" si="111"/>
        <v>0</v>
      </c>
      <c r="R2261" s="335" t="str">
        <f>VLOOKUP(F2261,'3-Productie normen'!A:P,16,FALSE)</f>
        <v>L</v>
      </c>
      <c r="S2261" s="335"/>
      <c r="U2261" s="336">
        <f t="shared" si="112"/>
        <v>7716</v>
      </c>
    </row>
    <row r="2262" spans="1:21" ht="14.1" customHeight="1">
      <c r="A2262" s="75">
        <v>2262</v>
      </c>
      <c r="B2262" s="72" t="s">
        <v>47</v>
      </c>
      <c r="C2262" s="539"/>
      <c r="D2262" s="415" t="s">
        <v>1482</v>
      </c>
      <c r="E2262" s="72" t="s">
        <v>2581</v>
      </c>
      <c r="F2262" s="300" t="s">
        <v>88</v>
      </c>
      <c r="G2262" s="72" t="s">
        <v>205</v>
      </c>
      <c r="H2262" s="482" t="s">
        <v>197</v>
      </c>
      <c r="I2262" s="537">
        <v>51.17</v>
      </c>
      <c r="J2262" s="526"/>
      <c r="K2262" s="333">
        <f t="shared" si="110"/>
        <v>120</v>
      </c>
      <c r="L2262" s="534">
        <v>120</v>
      </c>
      <c r="M2262" s="534"/>
      <c r="N2262" s="247" t="e">
        <f>IF(L2262="nio",0,IF(L2262&gt;0,L2262*I2262/P2262,0))*VLOOKUP(B2262,'2-Kosten per locatie'!$A$14:$C$31,3,FALSE)</f>
        <v>#DIV/0!</v>
      </c>
      <c r="O2262" s="247">
        <f>IF(M2262&gt;0,M2262*I2262/Q2262,0)*VLOOKUP(B2262,'2-Kosten per locatie'!$A$14:$C$31,3,FALSE)</f>
        <v>0</v>
      </c>
      <c r="P2262" s="334">
        <f>IF(L2262="nio",0,IF(L2262&gt;0,VLOOKUP(F2262,'3-Productie normen'!A:O,VLOOKUP(L2262,'3-Productie normen'!$B$38:$C$48,2,FALSE),FALSE)))</f>
        <v>0</v>
      </c>
      <c r="Q2262" s="334">
        <f t="shared" si="111"/>
        <v>0</v>
      </c>
      <c r="R2262" s="335" t="str">
        <f>VLOOKUP(F2262,'3-Productie normen'!A:P,16,FALSE)</f>
        <v>B</v>
      </c>
      <c r="S2262" s="335"/>
      <c r="U2262" s="336">
        <f t="shared" si="112"/>
        <v>6140.4000000000005</v>
      </c>
    </row>
    <row r="2263" spans="1:21" ht="14.1" customHeight="1">
      <c r="A2263" s="75">
        <v>2263</v>
      </c>
      <c r="B2263" s="72" t="s">
        <v>47</v>
      </c>
      <c r="C2263" s="539"/>
      <c r="D2263" s="415" t="s">
        <v>2858</v>
      </c>
      <c r="E2263" s="72" t="s">
        <v>2859</v>
      </c>
      <c r="F2263" s="72" t="s">
        <v>110</v>
      </c>
      <c r="G2263" s="72" t="s">
        <v>205</v>
      </c>
      <c r="H2263" s="482" t="s">
        <v>197</v>
      </c>
      <c r="I2263" s="537">
        <v>12.27</v>
      </c>
      <c r="J2263" s="526"/>
      <c r="K2263" s="333">
        <f t="shared" si="110"/>
        <v>200</v>
      </c>
      <c r="L2263" s="534">
        <v>200</v>
      </c>
      <c r="M2263" s="534"/>
      <c r="N2263" s="247" t="e">
        <f>IF(L2263="nio",0,IF(L2263&gt;0,L2263*I2263/P2263,0))*VLOOKUP(B2263,'2-Kosten per locatie'!$A$14:$C$31,3,FALSE)</f>
        <v>#DIV/0!</v>
      </c>
      <c r="O2263" s="247">
        <f>IF(M2263&gt;0,M2263*I2263/Q2263,0)*VLOOKUP(B2263,'2-Kosten per locatie'!$A$14:$C$31,3,FALSE)</f>
        <v>0</v>
      </c>
      <c r="P2263" s="334">
        <f>IF(L2263="nio",0,IF(L2263&gt;0,VLOOKUP(F2263,'3-Productie normen'!A:O,VLOOKUP(L2263,'3-Productie normen'!$B$38:$C$48,2,FALSE),FALSE)))</f>
        <v>0</v>
      </c>
      <c r="Q2263" s="334">
        <f t="shared" si="111"/>
        <v>0</v>
      </c>
      <c r="R2263" s="335" t="str">
        <f>VLOOKUP(F2263,'3-Productie normen'!A:P,16,FALSE)</f>
        <v>B</v>
      </c>
      <c r="S2263" s="335"/>
      <c r="U2263" s="336">
        <f t="shared" si="112"/>
        <v>2454</v>
      </c>
    </row>
    <row r="2264" spans="1:21" ht="14.1" customHeight="1">
      <c r="A2264" s="75">
        <v>2264</v>
      </c>
      <c r="B2264" s="72" t="s">
        <v>47</v>
      </c>
      <c r="C2264" s="539"/>
      <c r="D2264" s="415" t="s">
        <v>1486</v>
      </c>
      <c r="E2264" s="72" t="s">
        <v>2859</v>
      </c>
      <c r="F2264" s="72" t="s">
        <v>110</v>
      </c>
      <c r="G2264" s="72" t="s">
        <v>205</v>
      </c>
      <c r="H2264" s="482" t="s">
        <v>197</v>
      </c>
      <c r="I2264" s="537">
        <v>13.6</v>
      </c>
      <c r="J2264" s="526"/>
      <c r="K2264" s="333">
        <f t="shared" si="110"/>
        <v>200</v>
      </c>
      <c r="L2264" s="534">
        <v>200</v>
      </c>
      <c r="M2264" s="534"/>
      <c r="N2264" s="247" t="e">
        <f>IF(L2264="nio",0,IF(L2264&gt;0,L2264*I2264/P2264,0))*VLOOKUP(B2264,'2-Kosten per locatie'!$A$14:$C$31,3,FALSE)</f>
        <v>#DIV/0!</v>
      </c>
      <c r="O2264" s="247">
        <f>IF(M2264&gt;0,M2264*I2264/Q2264,0)*VLOOKUP(B2264,'2-Kosten per locatie'!$A$14:$C$31,3,FALSE)</f>
        <v>0</v>
      </c>
      <c r="P2264" s="334">
        <f>IF(L2264="nio",0,IF(L2264&gt;0,VLOOKUP(F2264,'3-Productie normen'!A:O,VLOOKUP(L2264,'3-Productie normen'!$B$38:$C$48,2,FALSE),FALSE)))</f>
        <v>0</v>
      </c>
      <c r="Q2264" s="334">
        <f t="shared" si="111"/>
        <v>0</v>
      </c>
      <c r="R2264" s="335" t="str">
        <f>VLOOKUP(F2264,'3-Productie normen'!A:P,16,FALSE)</f>
        <v>B</v>
      </c>
      <c r="S2264" s="335"/>
      <c r="U2264" s="336">
        <f t="shared" si="112"/>
        <v>2720</v>
      </c>
    </row>
    <row r="2265" spans="1:21" ht="14.1" customHeight="1">
      <c r="A2265" s="75">
        <v>2265</v>
      </c>
      <c r="B2265" s="72" t="s">
        <v>47</v>
      </c>
      <c r="C2265" s="539"/>
      <c r="D2265" s="415" t="s">
        <v>1487</v>
      </c>
      <c r="E2265" s="72" t="s">
        <v>2860</v>
      </c>
      <c r="F2265" s="300" t="s">
        <v>88</v>
      </c>
      <c r="G2265" s="72" t="s">
        <v>205</v>
      </c>
      <c r="H2265" s="482" t="s">
        <v>197</v>
      </c>
      <c r="I2265" s="537">
        <v>0</v>
      </c>
      <c r="J2265" s="526"/>
      <c r="K2265" s="333">
        <f t="shared" si="110"/>
        <v>120</v>
      </c>
      <c r="L2265" s="534">
        <v>120</v>
      </c>
      <c r="M2265" s="534"/>
      <c r="N2265" s="247" t="e">
        <f>IF(L2265="nio",0,IF(L2265&gt;0,L2265*I2265/P2265,0))*VLOOKUP(B2265,'2-Kosten per locatie'!$A$14:$C$31,3,FALSE)</f>
        <v>#DIV/0!</v>
      </c>
      <c r="O2265" s="247">
        <f>IF(M2265&gt;0,M2265*I2265/Q2265,0)*VLOOKUP(B2265,'2-Kosten per locatie'!$A$14:$C$31,3,FALSE)</f>
        <v>0</v>
      </c>
      <c r="P2265" s="334">
        <f>IF(L2265="nio",0,IF(L2265&gt;0,VLOOKUP(F2265,'3-Productie normen'!A:O,VLOOKUP(L2265,'3-Productie normen'!$B$38:$C$48,2,FALSE),FALSE)))</f>
        <v>0</v>
      </c>
      <c r="Q2265" s="334">
        <f t="shared" si="111"/>
        <v>0</v>
      </c>
      <c r="R2265" s="335" t="str">
        <f>VLOOKUP(F2265,'3-Productie normen'!A:P,16,FALSE)</f>
        <v>B</v>
      </c>
      <c r="S2265" s="335"/>
      <c r="U2265" s="336">
        <f t="shared" si="112"/>
        <v>0</v>
      </c>
    </row>
    <row r="2266" spans="1:21" ht="14.1" customHeight="1">
      <c r="A2266" s="75">
        <v>2266</v>
      </c>
      <c r="B2266" s="72" t="s">
        <v>47</v>
      </c>
      <c r="C2266" s="539"/>
      <c r="D2266" s="415" t="s">
        <v>1501</v>
      </c>
      <c r="E2266" s="72" t="s">
        <v>2860</v>
      </c>
      <c r="F2266" s="300" t="s">
        <v>88</v>
      </c>
      <c r="G2266" s="72" t="s">
        <v>205</v>
      </c>
      <c r="H2266" s="482" t="s">
        <v>197</v>
      </c>
      <c r="I2266" s="537">
        <v>407.27</v>
      </c>
      <c r="J2266" s="526"/>
      <c r="K2266" s="333">
        <f t="shared" si="110"/>
        <v>120</v>
      </c>
      <c r="L2266" s="534">
        <v>120</v>
      </c>
      <c r="M2266" s="534"/>
      <c r="N2266" s="247" t="e">
        <f>IF(L2266="nio",0,IF(L2266&gt;0,L2266*I2266/P2266,0))*VLOOKUP(B2266,'2-Kosten per locatie'!$A$14:$C$31,3,FALSE)</f>
        <v>#DIV/0!</v>
      </c>
      <c r="O2266" s="247">
        <f>IF(M2266&gt;0,M2266*I2266/Q2266,0)*VLOOKUP(B2266,'2-Kosten per locatie'!$A$14:$C$31,3,FALSE)</f>
        <v>0</v>
      </c>
      <c r="P2266" s="334">
        <f>IF(L2266="nio",0,IF(L2266&gt;0,VLOOKUP(F2266,'3-Productie normen'!A:O,VLOOKUP(L2266,'3-Productie normen'!$B$38:$C$48,2,FALSE),FALSE)))</f>
        <v>0</v>
      </c>
      <c r="Q2266" s="334">
        <f t="shared" si="111"/>
        <v>0</v>
      </c>
      <c r="R2266" s="335" t="str">
        <f>VLOOKUP(F2266,'3-Productie normen'!A:P,16,FALSE)</f>
        <v>B</v>
      </c>
      <c r="S2266" s="335"/>
      <c r="U2266" s="336">
        <f t="shared" si="112"/>
        <v>48872.399999999994</v>
      </c>
    </row>
    <row r="2267" spans="1:21" ht="14.1" customHeight="1">
      <c r="A2267" s="75">
        <v>2267</v>
      </c>
      <c r="B2267" s="72" t="s">
        <v>47</v>
      </c>
      <c r="C2267" s="539"/>
      <c r="D2267" s="415" t="s">
        <v>2861</v>
      </c>
      <c r="E2267" s="72" t="s">
        <v>2862</v>
      </c>
      <c r="F2267" s="300" t="s">
        <v>88</v>
      </c>
      <c r="G2267" s="72" t="s">
        <v>205</v>
      </c>
      <c r="H2267" s="482" t="s">
        <v>197</v>
      </c>
      <c r="I2267" s="537">
        <v>10.69</v>
      </c>
      <c r="J2267" s="526"/>
      <c r="K2267" s="333">
        <f t="shared" si="110"/>
        <v>120</v>
      </c>
      <c r="L2267" s="534">
        <v>120</v>
      </c>
      <c r="M2267" s="534"/>
      <c r="N2267" s="247" t="e">
        <f>IF(L2267="nio",0,IF(L2267&gt;0,L2267*I2267/P2267,0))*VLOOKUP(B2267,'2-Kosten per locatie'!$A$14:$C$31,3,FALSE)</f>
        <v>#DIV/0!</v>
      </c>
      <c r="O2267" s="247">
        <f>IF(M2267&gt;0,M2267*I2267/Q2267,0)*VLOOKUP(B2267,'2-Kosten per locatie'!$A$14:$C$31,3,FALSE)</f>
        <v>0</v>
      </c>
      <c r="P2267" s="334">
        <f>IF(L2267="nio",0,IF(L2267&gt;0,VLOOKUP(F2267,'3-Productie normen'!A:O,VLOOKUP(L2267,'3-Productie normen'!$B$38:$C$48,2,FALSE),FALSE)))</f>
        <v>0</v>
      </c>
      <c r="Q2267" s="334">
        <f t="shared" si="111"/>
        <v>0</v>
      </c>
      <c r="R2267" s="335" t="str">
        <f>VLOOKUP(F2267,'3-Productie normen'!A:P,16,FALSE)</f>
        <v>B</v>
      </c>
      <c r="S2267" s="335"/>
      <c r="U2267" s="336">
        <f t="shared" si="112"/>
        <v>1282.8</v>
      </c>
    </row>
    <row r="2268" spans="1:21" ht="14.1" customHeight="1">
      <c r="A2268" s="75">
        <v>2268</v>
      </c>
      <c r="B2268" s="72" t="s">
        <v>47</v>
      </c>
      <c r="C2268" s="539"/>
      <c r="D2268" s="415" t="s">
        <v>1502</v>
      </c>
      <c r="E2268" s="72" t="s">
        <v>580</v>
      </c>
      <c r="F2268" s="72" t="s">
        <v>110</v>
      </c>
      <c r="G2268" s="72" t="s">
        <v>205</v>
      </c>
      <c r="H2268" s="482" t="s">
        <v>197</v>
      </c>
      <c r="I2268" s="537">
        <v>16.440000000000001</v>
      </c>
      <c r="J2268" s="526"/>
      <c r="K2268" s="333">
        <f t="shared" si="110"/>
        <v>200</v>
      </c>
      <c r="L2268" s="534">
        <v>200</v>
      </c>
      <c r="M2268" s="534"/>
      <c r="N2268" s="247" t="e">
        <f>IF(L2268="nio",0,IF(L2268&gt;0,L2268*I2268/P2268,0))*VLOOKUP(B2268,'2-Kosten per locatie'!$A$14:$C$31,3,FALSE)</f>
        <v>#DIV/0!</v>
      </c>
      <c r="O2268" s="247">
        <f>IF(M2268&gt;0,M2268*I2268/Q2268,0)*VLOOKUP(B2268,'2-Kosten per locatie'!$A$14:$C$31,3,FALSE)</f>
        <v>0</v>
      </c>
      <c r="P2268" s="334">
        <f>IF(L2268="nio",0,IF(L2268&gt;0,VLOOKUP(F2268,'3-Productie normen'!A:O,VLOOKUP(L2268,'3-Productie normen'!$B$38:$C$48,2,FALSE),FALSE)))</f>
        <v>0</v>
      </c>
      <c r="Q2268" s="334">
        <f t="shared" si="111"/>
        <v>0</v>
      </c>
      <c r="R2268" s="335" t="str">
        <f>VLOOKUP(F2268,'3-Productie normen'!A:P,16,FALSE)</f>
        <v>B</v>
      </c>
      <c r="S2268" s="335"/>
      <c r="U2268" s="336">
        <f t="shared" si="112"/>
        <v>3288.0000000000005</v>
      </c>
    </row>
    <row r="2269" spans="1:21" ht="14.1" customHeight="1">
      <c r="A2269" s="75">
        <v>2269</v>
      </c>
      <c r="B2269" s="72" t="s">
        <v>47</v>
      </c>
      <c r="C2269" s="539"/>
      <c r="D2269" s="415" t="s">
        <v>2863</v>
      </c>
      <c r="E2269" s="72" t="s">
        <v>580</v>
      </c>
      <c r="F2269" s="72" t="s">
        <v>110</v>
      </c>
      <c r="G2269" s="72" t="s">
        <v>205</v>
      </c>
      <c r="H2269" s="482" t="s">
        <v>197</v>
      </c>
      <c r="I2269" s="537">
        <v>16.489999999999998</v>
      </c>
      <c r="J2269" s="526"/>
      <c r="K2269" s="333">
        <f t="shared" si="110"/>
        <v>200</v>
      </c>
      <c r="L2269" s="534">
        <v>200</v>
      </c>
      <c r="M2269" s="534"/>
      <c r="N2269" s="247" t="e">
        <f>IF(L2269="nio",0,IF(L2269&gt;0,L2269*I2269/P2269,0))*VLOOKUP(B2269,'2-Kosten per locatie'!$A$14:$C$31,3,FALSE)</f>
        <v>#DIV/0!</v>
      </c>
      <c r="O2269" s="247">
        <f>IF(M2269&gt;0,M2269*I2269/Q2269,0)*VLOOKUP(B2269,'2-Kosten per locatie'!$A$14:$C$31,3,FALSE)</f>
        <v>0</v>
      </c>
      <c r="P2269" s="334">
        <f>IF(L2269="nio",0,IF(L2269&gt;0,VLOOKUP(F2269,'3-Productie normen'!A:O,VLOOKUP(L2269,'3-Productie normen'!$B$38:$C$48,2,FALSE),FALSE)))</f>
        <v>0</v>
      </c>
      <c r="Q2269" s="334">
        <f t="shared" si="111"/>
        <v>0</v>
      </c>
      <c r="R2269" s="335" t="str">
        <f>VLOOKUP(F2269,'3-Productie normen'!A:P,16,FALSE)</f>
        <v>B</v>
      </c>
      <c r="S2269" s="335"/>
      <c r="U2269" s="336">
        <f t="shared" si="112"/>
        <v>3297.9999999999995</v>
      </c>
    </row>
    <row r="2270" spans="1:21" ht="14.1" customHeight="1">
      <c r="A2270" s="75">
        <v>2270</v>
      </c>
      <c r="B2270" s="72" t="s">
        <v>47</v>
      </c>
      <c r="C2270" s="539"/>
      <c r="D2270" s="415" t="s">
        <v>2864</v>
      </c>
      <c r="E2270" s="72" t="s">
        <v>2865</v>
      </c>
      <c r="F2270" s="300" t="s">
        <v>88</v>
      </c>
      <c r="G2270" s="72" t="s">
        <v>205</v>
      </c>
      <c r="H2270" s="482" t="s">
        <v>197</v>
      </c>
      <c r="I2270" s="537">
        <v>6.13</v>
      </c>
      <c r="J2270" s="526"/>
      <c r="K2270" s="333">
        <f t="shared" si="110"/>
        <v>120</v>
      </c>
      <c r="L2270" s="534">
        <v>120</v>
      </c>
      <c r="M2270" s="534"/>
      <c r="N2270" s="247" t="e">
        <f>IF(L2270="nio",0,IF(L2270&gt;0,L2270*I2270/P2270,0))*VLOOKUP(B2270,'2-Kosten per locatie'!$A$14:$C$31,3,FALSE)</f>
        <v>#DIV/0!</v>
      </c>
      <c r="O2270" s="247">
        <f>IF(M2270&gt;0,M2270*I2270/Q2270,0)*VLOOKUP(B2270,'2-Kosten per locatie'!$A$14:$C$31,3,FALSE)</f>
        <v>0</v>
      </c>
      <c r="P2270" s="334">
        <f>IF(L2270="nio",0,IF(L2270&gt;0,VLOOKUP(F2270,'3-Productie normen'!A:O,VLOOKUP(L2270,'3-Productie normen'!$B$38:$C$48,2,FALSE),FALSE)))</f>
        <v>0</v>
      </c>
      <c r="Q2270" s="334">
        <f t="shared" si="111"/>
        <v>0</v>
      </c>
      <c r="R2270" s="335" t="str">
        <f>VLOOKUP(F2270,'3-Productie normen'!A:P,16,FALSE)</f>
        <v>B</v>
      </c>
      <c r="S2270" s="335"/>
      <c r="U2270" s="336">
        <f t="shared" si="112"/>
        <v>735.6</v>
      </c>
    </row>
    <row r="2271" spans="1:21" ht="14.1" customHeight="1">
      <c r="A2271" s="75">
        <v>2271</v>
      </c>
      <c r="B2271" s="72" t="s">
        <v>47</v>
      </c>
      <c r="C2271" s="539"/>
      <c r="D2271" s="415" t="s">
        <v>2866</v>
      </c>
      <c r="E2271" s="72" t="s">
        <v>2865</v>
      </c>
      <c r="F2271" s="300" t="s">
        <v>88</v>
      </c>
      <c r="G2271" s="72" t="s">
        <v>205</v>
      </c>
      <c r="H2271" s="482" t="s">
        <v>197</v>
      </c>
      <c r="I2271" s="537">
        <v>6.54</v>
      </c>
      <c r="J2271" s="526"/>
      <c r="K2271" s="333">
        <f t="shared" si="110"/>
        <v>120</v>
      </c>
      <c r="L2271" s="534">
        <v>120</v>
      </c>
      <c r="M2271" s="534"/>
      <c r="N2271" s="247" t="e">
        <f>IF(L2271="nio",0,IF(L2271&gt;0,L2271*I2271/P2271,0))*VLOOKUP(B2271,'2-Kosten per locatie'!$A$14:$C$31,3,FALSE)</f>
        <v>#DIV/0!</v>
      </c>
      <c r="O2271" s="247">
        <f>IF(M2271&gt;0,M2271*I2271/Q2271,0)*VLOOKUP(B2271,'2-Kosten per locatie'!$A$14:$C$31,3,FALSE)</f>
        <v>0</v>
      </c>
      <c r="P2271" s="334">
        <f>IF(L2271="nio",0,IF(L2271&gt;0,VLOOKUP(F2271,'3-Productie normen'!A:O,VLOOKUP(L2271,'3-Productie normen'!$B$38:$C$48,2,FALSE),FALSE)))</f>
        <v>0</v>
      </c>
      <c r="Q2271" s="334">
        <f t="shared" si="111"/>
        <v>0</v>
      </c>
      <c r="R2271" s="335" t="str">
        <f>VLOOKUP(F2271,'3-Productie normen'!A:P,16,FALSE)</f>
        <v>B</v>
      </c>
      <c r="S2271" s="335"/>
      <c r="U2271" s="336">
        <f t="shared" si="112"/>
        <v>784.8</v>
      </c>
    </row>
    <row r="2272" spans="1:21" ht="14.1" customHeight="1">
      <c r="A2272" s="75">
        <v>2272</v>
      </c>
      <c r="B2272" s="72" t="s">
        <v>47</v>
      </c>
      <c r="C2272" s="539"/>
      <c r="D2272" s="415" t="s">
        <v>2867</v>
      </c>
      <c r="E2272" s="72" t="s">
        <v>2865</v>
      </c>
      <c r="F2272" s="300" t="s">
        <v>88</v>
      </c>
      <c r="G2272" s="72" t="s">
        <v>205</v>
      </c>
      <c r="H2272" s="482" t="s">
        <v>197</v>
      </c>
      <c r="I2272" s="537">
        <v>6.72</v>
      </c>
      <c r="J2272" s="526"/>
      <c r="K2272" s="333">
        <f t="shared" si="110"/>
        <v>120</v>
      </c>
      <c r="L2272" s="534">
        <v>120</v>
      </c>
      <c r="M2272" s="534"/>
      <c r="N2272" s="247" t="e">
        <f>IF(L2272="nio",0,IF(L2272&gt;0,L2272*I2272/P2272,0))*VLOOKUP(B2272,'2-Kosten per locatie'!$A$14:$C$31,3,FALSE)</f>
        <v>#DIV/0!</v>
      </c>
      <c r="O2272" s="247">
        <f>IF(M2272&gt;0,M2272*I2272/Q2272,0)*VLOOKUP(B2272,'2-Kosten per locatie'!$A$14:$C$31,3,FALSE)</f>
        <v>0</v>
      </c>
      <c r="P2272" s="334">
        <f>IF(L2272="nio",0,IF(L2272&gt;0,VLOOKUP(F2272,'3-Productie normen'!A:O,VLOOKUP(L2272,'3-Productie normen'!$B$38:$C$48,2,FALSE),FALSE)))</f>
        <v>0</v>
      </c>
      <c r="Q2272" s="334">
        <f t="shared" si="111"/>
        <v>0</v>
      </c>
      <c r="R2272" s="335" t="str">
        <f>VLOOKUP(F2272,'3-Productie normen'!A:P,16,FALSE)</f>
        <v>B</v>
      </c>
      <c r="S2272" s="335"/>
      <c r="U2272" s="336">
        <f t="shared" si="112"/>
        <v>806.4</v>
      </c>
    </row>
    <row r="2273" spans="1:21" ht="14.1" customHeight="1">
      <c r="A2273" s="75">
        <v>2273</v>
      </c>
      <c r="B2273" s="72" t="s">
        <v>47</v>
      </c>
      <c r="C2273" s="539"/>
      <c r="D2273" s="415" t="s">
        <v>2868</v>
      </c>
      <c r="E2273" s="72" t="s">
        <v>2865</v>
      </c>
      <c r="F2273" s="300" t="s">
        <v>88</v>
      </c>
      <c r="G2273" s="72" t="s">
        <v>205</v>
      </c>
      <c r="H2273" s="482" t="s">
        <v>197</v>
      </c>
      <c r="I2273" s="537">
        <v>5.99</v>
      </c>
      <c r="J2273" s="526"/>
      <c r="K2273" s="333">
        <f t="shared" si="110"/>
        <v>120</v>
      </c>
      <c r="L2273" s="534">
        <v>120</v>
      </c>
      <c r="M2273" s="534"/>
      <c r="N2273" s="247" t="e">
        <f>IF(L2273="nio",0,IF(L2273&gt;0,L2273*I2273/P2273,0))*VLOOKUP(B2273,'2-Kosten per locatie'!$A$14:$C$31,3,FALSE)</f>
        <v>#DIV/0!</v>
      </c>
      <c r="O2273" s="247">
        <f>IF(M2273&gt;0,M2273*I2273/Q2273,0)*VLOOKUP(B2273,'2-Kosten per locatie'!$A$14:$C$31,3,FALSE)</f>
        <v>0</v>
      </c>
      <c r="P2273" s="334">
        <f>IF(L2273="nio",0,IF(L2273&gt;0,VLOOKUP(F2273,'3-Productie normen'!A:O,VLOOKUP(L2273,'3-Productie normen'!$B$38:$C$48,2,FALSE),FALSE)))</f>
        <v>0</v>
      </c>
      <c r="Q2273" s="334">
        <f t="shared" si="111"/>
        <v>0</v>
      </c>
      <c r="R2273" s="335" t="str">
        <f>VLOOKUP(F2273,'3-Productie normen'!A:P,16,FALSE)</f>
        <v>B</v>
      </c>
      <c r="S2273" s="335"/>
      <c r="U2273" s="336">
        <f t="shared" si="112"/>
        <v>718.80000000000007</v>
      </c>
    </row>
    <row r="2274" spans="1:21" ht="14.1" customHeight="1">
      <c r="A2274" s="75">
        <v>2274</v>
      </c>
      <c r="B2274" s="72" t="s">
        <v>47</v>
      </c>
      <c r="C2274" s="539"/>
      <c r="D2274" s="415" t="s">
        <v>2869</v>
      </c>
      <c r="E2274" s="72" t="s">
        <v>2324</v>
      </c>
      <c r="F2274" s="72" t="s">
        <v>110</v>
      </c>
      <c r="G2274" s="72" t="s">
        <v>205</v>
      </c>
      <c r="H2274" s="482" t="s">
        <v>197</v>
      </c>
      <c r="I2274" s="537">
        <v>22.3</v>
      </c>
      <c r="J2274" s="526"/>
      <c r="K2274" s="333">
        <f t="shared" si="110"/>
        <v>200</v>
      </c>
      <c r="L2274" s="534">
        <v>200</v>
      </c>
      <c r="M2274" s="534"/>
      <c r="N2274" s="247" t="e">
        <f>IF(L2274="nio",0,IF(L2274&gt;0,L2274*I2274/P2274,0))*VLOOKUP(B2274,'2-Kosten per locatie'!$A$14:$C$31,3,FALSE)</f>
        <v>#DIV/0!</v>
      </c>
      <c r="O2274" s="247">
        <f>IF(M2274&gt;0,M2274*I2274/Q2274,0)*VLOOKUP(B2274,'2-Kosten per locatie'!$A$14:$C$31,3,FALSE)</f>
        <v>0</v>
      </c>
      <c r="P2274" s="334">
        <f>IF(L2274="nio",0,IF(L2274&gt;0,VLOOKUP(F2274,'3-Productie normen'!A:O,VLOOKUP(L2274,'3-Productie normen'!$B$38:$C$48,2,FALSE),FALSE)))</f>
        <v>0</v>
      </c>
      <c r="Q2274" s="334">
        <f t="shared" si="111"/>
        <v>0</v>
      </c>
      <c r="R2274" s="335" t="str">
        <f>VLOOKUP(F2274,'3-Productie normen'!A:P,16,FALSE)</f>
        <v>B</v>
      </c>
      <c r="S2274" s="335"/>
      <c r="U2274" s="336">
        <f t="shared" si="112"/>
        <v>4460</v>
      </c>
    </row>
    <row r="2275" spans="1:21" ht="14.1" customHeight="1">
      <c r="A2275" s="75">
        <v>2275</v>
      </c>
      <c r="B2275" s="72" t="s">
        <v>47</v>
      </c>
      <c r="C2275" s="539"/>
      <c r="D2275" s="415" t="s">
        <v>2870</v>
      </c>
      <c r="E2275" s="72" t="s">
        <v>2860</v>
      </c>
      <c r="F2275" s="300" t="s">
        <v>88</v>
      </c>
      <c r="G2275" s="72" t="s">
        <v>205</v>
      </c>
      <c r="H2275" s="482" t="s">
        <v>197</v>
      </c>
      <c r="I2275" s="537">
        <v>0</v>
      </c>
      <c r="J2275" s="526"/>
      <c r="K2275" s="333">
        <f t="shared" si="110"/>
        <v>120</v>
      </c>
      <c r="L2275" s="534">
        <v>120</v>
      </c>
      <c r="M2275" s="534"/>
      <c r="N2275" s="247" t="e">
        <f>IF(L2275="nio",0,IF(L2275&gt;0,L2275*I2275/P2275,0))*VLOOKUP(B2275,'2-Kosten per locatie'!$A$14:$C$31,3,FALSE)</f>
        <v>#DIV/0!</v>
      </c>
      <c r="O2275" s="247">
        <f>IF(M2275&gt;0,M2275*I2275/Q2275,0)*VLOOKUP(B2275,'2-Kosten per locatie'!$A$14:$C$31,3,FALSE)</f>
        <v>0</v>
      </c>
      <c r="P2275" s="334">
        <f>IF(L2275="nio",0,IF(L2275&gt;0,VLOOKUP(F2275,'3-Productie normen'!A:O,VLOOKUP(L2275,'3-Productie normen'!$B$38:$C$48,2,FALSE),FALSE)))</f>
        <v>0</v>
      </c>
      <c r="Q2275" s="334">
        <f t="shared" si="111"/>
        <v>0</v>
      </c>
      <c r="R2275" s="335" t="str">
        <f>VLOOKUP(F2275,'3-Productie normen'!A:P,16,FALSE)</f>
        <v>B</v>
      </c>
      <c r="S2275" s="335"/>
      <c r="U2275" s="336">
        <f t="shared" si="112"/>
        <v>0</v>
      </c>
    </row>
    <row r="2276" spans="1:21" ht="14.1" customHeight="1">
      <c r="A2276" s="75">
        <v>2276</v>
      </c>
      <c r="B2276" s="72" t="s">
        <v>47</v>
      </c>
      <c r="C2276" s="539"/>
      <c r="D2276" s="415" t="s">
        <v>1092</v>
      </c>
      <c r="E2276" s="72" t="s">
        <v>2811</v>
      </c>
      <c r="F2276" s="72" t="s">
        <v>100</v>
      </c>
      <c r="G2276" s="72" t="s">
        <v>205</v>
      </c>
      <c r="H2276" s="482" t="s">
        <v>197</v>
      </c>
      <c r="I2276" s="537">
        <v>52.82</v>
      </c>
      <c r="J2276" s="526"/>
      <c r="K2276" s="333">
        <f t="shared" si="110"/>
        <v>200</v>
      </c>
      <c r="L2276" s="534">
        <v>200</v>
      </c>
      <c r="M2276" s="534"/>
      <c r="N2276" s="247" t="e">
        <f>IF(L2276="nio",0,IF(L2276&gt;0,L2276*I2276/P2276,0))*VLOOKUP(B2276,'2-Kosten per locatie'!$A$14:$C$31,3,FALSE)</f>
        <v>#DIV/0!</v>
      </c>
      <c r="O2276" s="247">
        <f>IF(M2276&gt;0,M2276*I2276/Q2276,0)*VLOOKUP(B2276,'2-Kosten per locatie'!$A$14:$C$31,3,FALSE)</f>
        <v>0</v>
      </c>
      <c r="P2276" s="334">
        <f>IF(L2276="nio",0,IF(L2276&gt;0,VLOOKUP(F2276,'3-Productie normen'!A:O,VLOOKUP(L2276,'3-Productie normen'!$B$38:$C$48,2,FALSE),FALSE)))</f>
        <v>0</v>
      </c>
      <c r="Q2276" s="334">
        <f t="shared" si="111"/>
        <v>0</v>
      </c>
      <c r="R2276" s="335" t="str">
        <f>VLOOKUP(F2276,'3-Productie normen'!A:P,16,FALSE)</f>
        <v>L</v>
      </c>
      <c r="S2276" s="335"/>
      <c r="U2276" s="336">
        <f t="shared" si="112"/>
        <v>10564</v>
      </c>
    </row>
    <row r="2277" spans="1:21" ht="14.1" customHeight="1">
      <c r="A2277" s="75">
        <v>2277</v>
      </c>
      <c r="B2277" s="72" t="s">
        <v>47</v>
      </c>
      <c r="C2277" s="539"/>
      <c r="D2277" s="415" t="s">
        <v>2871</v>
      </c>
      <c r="E2277" s="72" t="s">
        <v>633</v>
      </c>
      <c r="F2277" s="300" t="s">
        <v>97</v>
      </c>
      <c r="G2277" s="72" t="s">
        <v>187</v>
      </c>
      <c r="H2277" s="482" t="s">
        <v>197</v>
      </c>
      <c r="I2277" s="537">
        <v>8.0500000000000007</v>
      </c>
      <c r="J2277" s="526"/>
      <c r="K2277" s="333">
        <f t="shared" si="110"/>
        <v>200</v>
      </c>
      <c r="L2277" s="534">
        <v>200</v>
      </c>
      <c r="M2277" s="534"/>
      <c r="N2277" s="247" t="e">
        <f>IF(L2277="nio",0,IF(L2277&gt;0,L2277*I2277/P2277,0))*VLOOKUP(B2277,'2-Kosten per locatie'!$A$14:$C$31,3,FALSE)</f>
        <v>#DIV/0!</v>
      </c>
      <c r="O2277" s="247">
        <f>IF(M2277&gt;0,M2277*I2277/Q2277,0)*VLOOKUP(B2277,'2-Kosten per locatie'!$A$14:$C$31,3,FALSE)</f>
        <v>0</v>
      </c>
      <c r="P2277" s="334">
        <f>IF(L2277="nio",0,IF(L2277&gt;0,VLOOKUP(F2277,'3-Productie normen'!A:O,VLOOKUP(L2277,'3-Productie normen'!$B$38:$C$48,2,FALSE),FALSE)))</f>
        <v>0</v>
      </c>
      <c r="Q2277" s="334">
        <f t="shared" si="111"/>
        <v>0</v>
      </c>
      <c r="R2277" s="335" t="str">
        <f>VLOOKUP(F2277,'3-Productie normen'!A:P,16,FALSE)</f>
        <v>V</v>
      </c>
      <c r="S2277" s="335"/>
      <c r="U2277" s="336">
        <f t="shared" si="112"/>
        <v>1610.0000000000002</v>
      </c>
    </row>
    <row r="2278" spans="1:21" ht="14.1" customHeight="1">
      <c r="A2278" s="75">
        <v>2278</v>
      </c>
      <c r="B2278" s="72" t="s">
        <v>47</v>
      </c>
      <c r="C2278" s="539"/>
      <c r="D2278" s="415" t="s">
        <v>2872</v>
      </c>
      <c r="E2278" s="72" t="s">
        <v>2739</v>
      </c>
      <c r="F2278" s="300" t="s">
        <v>108</v>
      </c>
      <c r="G2278" s="72" t="s">
        <v>205</v>
      </c>
      <c r="H2278" s="482" t="s">
        <v>197</v>
      </c>
      <c r="I2278" s="537">
        <v>10.8</v>
      </c>
      <c r="J2278" s="526"/>
      <c r="K2278" s="333">
        <f t="shared" si="110"/>
        <v>200</v>
      </c>
      <c r="L2278" s="534">
        <v>200</v>
      </c>
      <c r="M2278" s="534"/>
      <c r="N2278" s="247" t="e">
        <f>IF(L2278="nio",0,IF(L2278&gt;0,L2278*I2278/P2278,0))*VLOOKUP(B2278,'2-Kosten per locatie'!$A$14:$C$31,3,FALSE)</f>
        <v>#DIV/0!</v>
      </c>
      <c r="O2278" s="247">
        <f>IF(M2278&gt;0,M2278*I2278/Q2278,0)*VLOOKUP(B2278,'2-Kosten per locatie'!$A$14:$C$31,3,FALSE)</f>
        <v>0</v>
      </c>
      <c r="P2278" s="334">
        <f>IF(L2278="nio",0,IF(L2278&gt;0,VLOOKUP(F2278,'3-Productie normen'!A:O,VLOOKUP(L2278,'3-Productie normen'!$B$38:$C$48,2,FALSE),FALSE)))</f>
        <v>0</v>
      </c>
      <c r="Q2278" s="334">
        <f t="shared" si="111"/>
        <v>0</v>
      </c>
      <c r="R2278" s="335" t="str">
        <f>VLOOKUP(F2278,'3-Productie normen'!A:P,16,FALSE)</f>
        <v>V</v>
      </c>
      <c r="S2278" s="335"/>
      <c r="U2278" s="336">
        <f t="shared" si="112"/>
        <v>2160</v>
      </c>
    </row>
    <row r="2279" spans="1:21" ht="14.1" customHeight="1">
      <c r="A2279" s="75">
        <v>2279</v>
      </c>
      <c r="B2279" s="72" t="s">
        <v>47</v>
      </c>
      <c r="C2279" s="539"/>
      <c r="D2279" s="415" t="s">
        <v>1094</v>
      </c>
      <c r="E2279" s="72" t="s">
        <v>2873</v>
      </c>
      <c r="F2279" s="300" t="s">
        <v>111</v>
      </c>
      <c r="G2279" s="72" t="s">
        <v>205</v>
      </c>
      <c r="H2279" s="482" t="s">
        <v>197</v>
      </c>
      <c r="I2279" s="537">
        <v>482.11</v>
      </c>
      <c r="J2279" s="526"/>
      <c r="K2279" s="333">
        <f t="shared" si="110"/>
        <v>0</v>
      </c>
      <c r="L2279" s="534" t="s">
        <v>148</v>
      </c>
      <c r="M2279" s="534"/>
      <c r="N2279" s="247">
        <f>IF(L2279="nio",0,IF(L2279&gt;0,L2279*I2279/P2279,0))*VLOOKUP(B2279,'2-Kosten per locatie'!$A$14:$C$31,3,FALSE)</f>
        <v>0</v>
      </c>
      <c r="O2279" s="247">
        <f>IF(M2279&gt;0,M2279*I2279/Q2279,0)*VLOOKUP(B2279,'2-Kosten per locatie'!$A$14:$C$31,3,FALSE)</f>
        <v>0</v>
      </c>
      <c r="P2279" s="334">
        <f>IF(L2279="nio",0,IF(L2279&gt;0,VLOOKUP(F2279,'3-Productie normen'!A:O,VLOOKUP(L2279,'3-Productie normen'!$B$38:$C$48,2,FALSE),FALSE)))</f>
        <v>0</v>
      </c>
      <c r="Q2279" s="334">
        <f t="shared" si="111"/>
        <v>0</v>
      </c>
      <c r="R2279" s="335" t="str">
        <f>VLOOKUP(F2279,'3-Productie normen'!A:P,16,FALSE)</f>
        <v>nvt</v>
      </c>
      <c r="S2279" s="335"/>
      <c r="U2279" s="336">
        <f t="shared" si="112"/>
        <v>0</v>
      </c>
    </row>
    <row r="2280" spans="1:21" ht="14.1" customHeight="1">
      <c r="A2280" s="75">
        <v>2280</v>
      </c>
      <c r="B2280" s="72" t="s">
        <v>47</v>
      </c>
      <c r="C2280" s="539"/>
      <c r="D2280" s="415" t="s">
        <v>2874</v>
      </c>
      <c r="E2280" s="72" t="s">
        <v>1991</v>
      </c>
      <c r="F2280" s="300" t="s">
        <v>111</v>
      </c>
      <c r="G2280" s="72" t="s">
        <v>205</v>
      </c>
      <c r="H2280" s="482" t="s">
        <v>197</v>
      </c>
      <c r="I2280" s="537">
        <v>23.82</v>
      </c>
      <c r="J2280" s="526"/>
      <c r="K2280" s="333">
        <f t="shared" si="110"/>
        <v>0</v>
      </c>
      <c r="L2280" s="534" t="s">
        <v>148</v>
      </c>
      <c r="M2280" s="534"/>
      <c r="N2280" s="247">
        <f>IF(L2280="nio",0,IF(L2280&gt;0,L2280*I2280/P2280,0))*VLOOKUP(B2280,'2-Kosten per locatie'!$A$14:$C$31,3,FALSE)</f>
        <v>0</v>
      </c>
      <c r="O2280" s="247">
        <f>IF(M2280&gt;0,M2280*I2280/Q2280,0)*VLOOKUP(B2280,'2-Kosten per locatie'!$A$14:$C$31,3,FALSE)</f>
        <v>0</v>
      </c>
      <c r="P2280" s="334">
        <f>IF(L2280="nio",0,IF(L2280&gt;0,VLOOKUP(F2280,'3-Productie normen'!A:O,VLOOKUP(L2280,'3-Productie normen'!$B$38:$C$48,2,FALSE),FALSE)))</f>
        <v>0</v>
      </c>
      <c r="Q2280" s="334">
        <f t="shared" si="111"/>
        <v>0</v>
      </c>
      <c r="R2280" s="335" t="str">
        <f>VLOOKUP(F2280,'3-Productie normen'!A:P,16,FALSE)</f>
        <v>nvt</v>
      </c>
      <c r="S2280" s="335"/>
      <c r="U2280" s="336">
        <f t="shared" si="112"/>
        <v>0</v>
      </c>
    </row>
    <row r="2281" spans="1:21" ht="14.1" customHeight="1">
      <c r="A2281" s="75">
        <v>2281</v>
      </c>
      <c r="B2281" s="72" t="s">
        <v>47</v>
      </c>
      <c r="C2281" s="539"/>
      <c r="D2281" s="415" t="s">
        <v>1095</v>
      </c>
      <c r="E2281" s="72" t="s">
        <v>2875</v>
      </c>
      <c r="F2281" s="300" t="s">
        <v>99</v>
      </c>
      <c r="G2281" s="72" t="s">
        <v>468</v>
      </c>
      <c r="H2281" s="482" t="s">
        <v>188</v>
      </c>
      <c r="I2281" s="537">
        <v>16.22</v>
      </c>
      <c r="J2281" s="526"/>
      <c r="K2281" s="333">
        <f t="shared" si="110"/>
        <v>200</v>
      </c>
      <c r="L2281" s="534">
        <v>200</v>
      </c>
      <c r="M2281" s="534"/>
      <c r="N2281" s="247" t="e">
        <f>IF(L2281="nio",0,IF(L2281&gt;0,L2281*I2281/P2281,0))*VLOOKUP(B2281,'2-Kosten per locatie'!$A$14:$C$31,3,FALSE)</f>
        <v>#DIV/0!</v>
      </c>
      <c r="O2281" s="247">
        <f>IF(M2281&gt;0,M2281*I2281/Q2281,0)*VLOOKUP(B2281,'2-Kosten per locatie'!$A$14:$C$31,3,FALSE)</f>
        <v>0</v>
      </c>
      <c r="P2281" s="334">
        <f>IF(L2281="nio",0,IF(L2281&gt;0,VLOOKUP(F2281,'3-Productie normen'!A:O,VLOOKUP(L2281,'3-Productie normen'!$B$38:$C$48,2,FALSE),FALSE)))</f>
        <v>0</v>
      </c>
      <c r="Q2281" s="334">
        <f t="shared" si="111"/>
        <v>0</v>
      </c>
      <c r="R2281" s="335" t="str">
        <f>VLOOKUP(F2281,'3-Productie normen'!A:P,16,FALSE)</f>
        <v>S</v>
      </c>
      <c r="S2281" s="335"/>
      <c r="U2281" s="336">
        <f t="shared" si="112"/>
        <v>3244</v>
      </c>
    </row>
    <row r="2282" spans="1:21" ht="14.1" customHeight="1">
      <c r="A2282" s="75">
        <v>2282</v>
      </c>
      <c r="B2282" s="72" t="s">
        <v>47</v>
      </c>
      <c r="C2282" s="539"/>
      <c r="D2282" s="415" t="s">
        <v>2876</v>
      </c>
      <c r="E2282" s="72" t="s">
        <v>606</v>
      </c>
      <c r="F2282" s="300" t="s">
        <v>97</v>
      </c>
      <c r="G2282" s="72" t="s">
        <v>187</v>
      </c>
      <c r="H2282" s="482" t="s">
        <v>197</v>
      </c>
      <c r="I2282" s="537">
        <v>9.26</v>
      </c>
      <c r="J2282" s="526"/>
      <c r="K2282" s="333">
        <f t="shared" si="110"/>
        <v>200</v>
      </c>
      <c r="L2282" s="534">
        <v>200</v>
      </c>
      <c r="M2282" s="534"/>
      <c r="N2282" s="247" t="e">
        <f>IF(L2282="nio",0,IF(L2282&gt;0,L2282*I2282/P2282,0))*VLOOKUP(B2282,'2-Kosten per locatie'!$A$14:$C$31,3,FALSE)</f>
        <v>#DIV/0!</v>
      </c>
      <c r="O2282" s="247">
        <f>IF(M2282&gt;0,M2282*I2282/Q2282,0)*VLOOKUP(B2282,'2-Kosten per locatie'!$A$14:$C$31,3,FALSE)</f>
        <v>0</v>
      </c>
      <c r="P2282" s="334">
        <f>IF(L2282="nio",0,IF(L2282&gt;0,VLOOKUP(F2282,'3-Productie normen'!A:O,VLOOKUP(L2282,'3-Productie normen'!$B$38:$C$48,2,FALSE),FALSE)))</f>
        <v>0</v>
      </c>
      <c r="Q2282" s="334">
        <f t="shared" si="111"/>
        <v>0</v>
      </c>
      <c r="R2282" s="335" t="str">
        <f>VLOOKUP(F2282,'3-Productie normen'!A:P,16,FALSE)</f>
        <v>V</v>
      </c>
      <c r="S2282" s="335"/>
      <c r="U2282" s="336">
        <f t="shared" si="112"/>
        <v>1852</v>
      </c>
    </row>
    <row r="2283" spans="1:21" ht="14.1" customHeight="1">
      <c r="A2283" s="75">
        <v>2283</v>
      </c>
      <c r="B2283" s="72" t="s">
        <v>47</v>
      </c>
      <c r="C2283" s="539"/>
      <c r="D2283" s="415" t="s">
        <v>1128</v>
      </c>
      <c r="E2283" s="72" t="s">
        <v>2811</v>
      </c>
      <c r="F2283" s="72" t="s">
        <v>100</v>
      </c>
      <c r="G2283" s="72" t="s">
        <v>187</v>
      </c>
      <c r="H2283" s="482" t="s">
        <v>197</v>
      </c>
      <c r="I2283" s="537">
        <v>65.05</v>
      </c>
      <c r="J2283" s="526"/>
      <c r="K2283" s="333">
        <f t="shared" si="110"/>
        <v>200</v>
      </c>
      <c r="L2283" s="534">
        <v>200</v>
      </c>
      <c r="M2283" s="534"/>
      <c r="N2283" s="247" t="e">
        <f>IF(L2283="nio",0,IF(L2283&gt;0,L2283*I2283/P2283,0))*VLOOKUP(B2283,'2-Kosten per locatie'!$A$14:$C$31,3,FALSE)</f>
        <v>#DIV/0!</v>
      </c>
      <c r="O2283" s="247">
        <f>IF(M2283&gt;0,M2283*I2283/Q2283,0)*VLOOKUP(B2283,'2-Kosten per locatie'!$A$14:$C$31,3,FALSE)</f>
        <v>0</v>
      </c>
      <c r="P2283" s="334">
        <f>IF(L2283="nio",0,IF(L2283&gt;0,VLOOKUP(F2283,'3-Productie normen'!A:O,VLOOKUP(L2283,'3-Productie normen'!$B$38:$C$48,2,FALSE),FALSE)))</f>
        <v>0</v>
      </c>
      <c r="Q2283" s="334">
        <f t="shared" si="111"/>
        <v>0</v>
      </c>
      <c r="R2283" s="335" t="str">
        <f>VLOOKUP(F2283,'3-Productie normen'!A:P,16,FALSE)</f>
        <v>L</v>
      </c>
      <c r="S2283" s="335"/>
      <c r="U2283" s="336">
        <f t="shared" si="112"/>
        <v>13010</v>
      </c>
    </row>
    <row r="2284" spans="1:21" ht="14.1" customHeight="1">
      <c r="A2284" s="75">
        <v>2284</v>
      </c>
      <c r="B2284" s="72" t="s">
        <v>47</v>
      </c>
      <c r="C2284" s="539"/>
      <c r="D2284" s="415" t="s">
        <v>2877</v>
      </c>
      <c r="E2284" s="72" t="s">
        <v>2809</v>
      </c>
      <c r="F2284" s="300" t="s">
        <v>108</v>
      </c>
      <c r="G2284" s="72" t="s">
        <v>187</v>
      </c>
      <c r="H2284" s="482" t="s">
        <v>197</v>
      </c>
      <c r="I2284" s="537">
        <v>21.73</v>
      </c>
      <c r="J2284" s="526"/>
      <c r="K2284" s="333">
        <f t="shared" si="110"/>
        <v>200</v>
      </c>
      <c r="L2284" s="534">
        <v>200</v>
      </c>
      <c r="M2284" s="534"/>
      <c r="N2284" s="247" t="e">
        <f>IF(L2284="nio",0,IF(L2284&gt;0,L2284*I2284/P2284,0))*VLOOKUP(B2284,'2-Kosten per locatie'!$A$14:$C$31,3,FALSE)</f>
        <v>#DIV/0!</v>
      </c>
      <c r="O2284" s="247">
        <f>IF(M2284&gt;0,M2284*I2284/Q2284,0)*VLOOKUP(B2284,'2-Kosten per locatie'!$A$14:$C$31,3,FALSE)</f>
        <v>0</v>
      </c>
      <c r="P2284" s="334">
        <f>IF(L2284="nio",0,IF(L2284&gt;0,VLOOKUP(F2284,'3-Productie normen'!A:O,VLOOKUP(L2284,'3-Productie normen'!$B$38:$C$48,2,FALSE),FALSE)))</f>
        <v>0</v>
      </c>
      <c r="Q2284" s="334">
        <f t="shared" si="111"/>
        <v>0</v>
      </c>
      <c r="R2284" s="335" t="str">
        <f>VLOOKUP(F2284,'3-Productie normen'!A:P,16,FALSE)</f>
        <v>V</v>
      </c>
      <c r="S2284" s="335"/>
      <c r="U2284" s="336">
        <f t="shared" si="112"/>
        <v>4346</v>
      </c>
    </row>
    <row r="2285" spans="1:21" ht="14.1" customHeight="1">
      <c r="A2285" s="75">
        <v>2285</v>
      </c>
      <c r="B2285" s="72" t="s">
        <v>47</v>
      </c>
      <c r="C2285" s="539"/>
      <c r="D2285" s="415" t="s">
        <v>2878</v>
      </c>
      <c r="E2285" s="72" t="s">
        <v>2844</v>
      </c>
      <c r="F2285" s="300" t="s">
        <v>108</v>
      </c>
      <c r="G2285" s="72" t="s">
        <v>187</v>
      </c>
      <c r="H2285" s="482" t="s">
        <v>197</v>
      </c>
      <c r="I2285" s="537">
        <v>10.76</v>
      </c>
      <c r="J2285" s="526"/>
      <c r="K2285" s="333">
        <f t="shared" si="110"/>
        <v>200</v>
      </c>
      <c r="L2285" s="534">
        <v>200</v>
      </c>
      <c r="M2285" s="534"/>
      <c r="N2285" s="247" t="e">
        <f>IF(L2285="nio",0,IF(L2285&gt;0,L2285*I2285/P2285,0))*VLOOKUP(B2285,'2-Kosten per locatie'!$A$14:$C$31,3,FALSE)</f>
        <v>#DIV/0!</v>
      </c>
      <c r="O2285" s="247">
        <f>IF(M2285&gt;0,M2285*I2285/Q2285,0)*VLOOKUP(B2285,'2-Kosten per locatie'!$A$14:$C$31,3,FALSE)</f>
        <v>0</v>
      </c>
      <c r="P2285" s="334">
        <f>IF(L2285="nio",0,IF(L2285&gt;0,VLOOKUP(F2285,'3-Productie normen'!A:O,VLOOKUP(L2285,'3-Productie normen'!$B$38:$C$48,2,FALSE),FALSE)))</f>
        <v>0</v>
      </c>
      <c r="Q2285" s="334">
        <f t="shared" si="111"/>
        <v>0</v>
      </c>
      <c r="R2285" s="335" t="str">
        <f>VLOOKUP(F2285,'3-Productie normen'!A:P,16,FALSE)</f>
        <v>V</v>
      </c>
      <c r="S2285" s="335"/>
      <c r="U2285" s="336">
        <f t="shared" si="112"/>
        <v>2152</v>
      </c>
    </row>
    <row r="2286" spans="1:21" ht="14.1" customHeight="1">
      <c r="A2286" s="75">
        <v>2286</v>
      </c>
      <c r="B2286" s="72" t="s">
        <v>47</v>
      </c>
      <c r="C2286" s="539"/>
      <c r="D2286" s="415" t="s">
        <v>2879</v>
      </c>
      <c r="E2286" s="72" t="s">
        <v>2732</v>
      </c>
      <c r="F2286" s="300" t="s">
        <v>106</v>
      </c>
      <c r="G2286" s="72" t="s">
        <v>187</v>
      </c>
      <c r="H2286" s="482" t="s">
        <v>188</v>
      </c>
      <c r="I2286" s="537">
        <v>19.5</v>
      </c>
      <c r="J2286" s="526"/>
      <c r="K2286" s="333">
        <f t="shared" si="110"/>
        <v>200</v>
      </c>
      <c r="L2286" s="534">
        <v>200</v>
      </c>
      <c r="M2286" s="534"/>
      <c r="N2286" s="247" t="e">
        <f>IF(L2286="nio",0,IF(L2286&gt;0,L2286*I2286/P2286,0))*VLOOKUP(B2286,'2-Kosten per locatie'!$A$14:$C$31,3,FALSE)</f>
        <v>#DIV/0!</v>
      </c>
      <c r="O2286" s="247">
        <f>IF(M2286&gt;0,M2286*I2286/Q2286,0)*VLOOKUP(B2286,'2-Kosten per locatie'!$A$14:$C$31,3,FALSE)</f>
        <v>0</v>
      </c>
      <c r="P2286" s="334">
        <f>IF(L2286="nio",0,IF(L2286&gt;0,VLOOKUP(F2286,'3-Productie normen'!A:O,VLOOKUP(L2286,'3-Productie normen'!$B$38:$C$48,2,FALSE),FALSE)))</f>
        <v>0</v>
      </c>
      <c r="Q2286" s="334">
        <f t="shared" si="111"/>
        <v>0</v>
      </c>
      <c r="R2286" s="335" t="str">
        <f>VLOOKUP(F2286,'3-Productie normen'!A:P,16,FALSE)</f>
        <v>S</v>
      </c>
      <c r="S2286" s="335"/>
      <c r="U2286" s="336">
        <f t="shared" si="112"/>
        <v>3900</v>
      </c>
    </row>
    <row r="2287" spans="1:21" ht="14.1" customHeight="1">
      <c r="A2287" s="75">
        <v>2287</v>
      </c>
      <c r="B2287" s="72" t="s">
        <v>47</v>
      </c>
      <c r="C2287" s="539"/>
      <c r="D2287" s="415" t="s">
        <v>2880</v>
      </c>
      <c r="E2287" s="72" t="s">
        <v>2210</v>
      </c>
      <c r="F2287" s="300" t="s">
        <v>106</v>
      </c>
      <c r="G2287" s="72" t="s">
        <v>187</v>
      </c>
      <c r="H2287" s="482" t="s">
        <v>188</v>
      </c>
      <c r="I2287" s="537">
        <v>5.53</v>
      </c>
      <c r="J2287" s="526"/>
      <c r="K2287" s="333">
        <f t="shared" si="110"/>
        <v>200</v>
      </c>
      <c r="L2287" s="534">
        <v>200</v>
      </c>
      <c r="M2287" s="534"/>
      <c r="N2287" s="247" t="e">
        <f>IF(L2287="nio",0,IF(L2287&gt;0,L2287*I2287/P2287,0))*VLOOKUP(B2287,'2-Kosten per locatie'!$A$14:$C$31,3,FALSE)</f>
        <v>#DIV/0!</v>
      </c>
      <c r="O2287" s="247">
        <f>IF(M2287&gt;0,M2287*I2287/Q2287,0)*VLOOKUP(B2287,'2-Kosten per locatie'!$A$14:$C$31,3,FALSE)</f>
        <v>0</v>
      </c>
      <c r="P2287" s="334">
        <f>IF(L2287="nio",0,IF(L2287&gt;0,VLOOKUP(F2287,'3-Productie normen'!A:O,VLOOKUP(L2287,'3-Productie normen'!$B$38:$C$48,2,FALSE),FALSE)))</f>
        <v>0</v>
      </c>
      <c r="Q2287" s="334">
        <f t="shared" si="111"/>
        <v>0</v>
      </c>
      <c r="R2287" s="335" t="str">
        <f>VLOOKUP(F2287,'3-Productie normen'!A:P,16,FALSE)</f>
        <v>S</v>
      </c>
      <c r="S2287" s="335"/>
      <c r="U2287" s="336">
        <f t="shared" si="112"/>
        <v>1106</v>
      </c>
    </row>
    <row r="2288" spans="1:21" ht="14.1" customHeight="1">
      <c r="A2288" s="75">
        <v>2288</v>
      </c>
      <c r="B2288" s="72" t="s">
        <v>47</v>
      </c>
      <c r="C2288" s="539"/>
      <c r="D2288" s="415" t="s">
        <v>2881</v>
      </c>
      <c r="E2288" s="72" t="s">
        <v>2882</v>
      </c>
      <c r="F2288" s="300" t="s">
        <v>88</v>
      </c>
      <c r="G2288" s="72" t="s">
        <v>187</v>
      </c>
      <c r="H2288" s="482" t="s">
        <v>197</v>
      </c>
      <c r="I2288" s="537">
        <v>21.18</v>
      </c>
      <c r="J2288" s="526"/>
      <c r="K2288" s="333">
        <f t="shared" si="110"/>
        <v>120</v>
      </c>
      <c r="L2288" s="534">
        <v>120</v>
      </c>
      <c r="M2288" s="534"/>
      <c r="N2288" s="247" t="e">
        <f>IF(L2288="nio",0,IF(L2288&gt;0,L2288*I2288/P2288,0))*VLOOKUP(B2288,'2-Kosten per locatie'!$A$14:$C$31,3,FALSE)</f>
        <v>#DIV/0!</v>
      </c>
      <c r="O2288" s="247">
        <f>IF(M2288&gt;0,M2288*I2288/Q2288,0)*VLOOKUP(B2288,'2-Kosten per locatie'!$A$14:$C$31,3,FALSE)</f>
        <v>0</v>
      </c>
      <c r="P2288" s="334">
        <f>IF(L2288="nio",0,IF(L2288&gt;0,VLOOKUP(F2288,'3-Productie normen'!A:O,VLOOKUP(L2288,'3-Productie normen'!$B$38:$C$48,2,FALSE),FALSE)))</f>
        <v>0</v>
      </c>
      <c r="Q2288" s="334">
        <f t="shared" si="111"/>
        <v>0</v>
      </c>
      <c r="R2288" s="335" t="str">
        <f>VLOOKUP(F2288,'3-Productie normen'!A:P,16,FALSE)</f>
        <v>B</v>
      </c>
      <c r="S2288" s="335"/>
      <c r="U2288" s="336">
        <f t="shared" si="112"/>
        <v>2541.6</v>
      </c>
    </row>
    <row r="2289" spans="1:21" ht="14.1" customHeight="1">
      <c r="A2289" s="75">
        <v>2289</v>
      </c>
      <c r="B2289" s="72" t="s">
        <v>47</v>
      </c>
      <c r="C2289" s="539"/>
      <c r="D2289" s="415" t="s">
        <v>1130</v>
      </c>
      <c r="E2289" s="72" t="s">
        <v>2783</v>
      </c>
      <c r="F2289" s="72" t="s">
        <v>110</v>
      </c>
      <c r="G2289" s="72" t="s">
        <v>187</v>
      </c>
      <c r="H2289" s="482" t="s">
        <v>197</v>
      </c>
      <c r="I2289" s="537">
        <v>13.55</v>
      </c>
      <c r="J2289" s="526"/>
      <c r="K2289" s="333">
        <f t="shared" si="110"/>
        <v>200</v>
      </c>
      <c r="L2289" s="534">
        <v>200</v>
      </c>
      <c r="M2289" s="534"/>
      <c r="N2289" s="247" t="e">
        <f>IF(L2289="nio",0,IF(L2289&gt;0,L2289*I2289/P2289,0))*VLOOKUP(B2289,'2-Kosten per locatie'!$A$14:$C$31,3,FALSE)</f>
        <v>#DIV/0!</v>
      </c>
      <c r="O2289" s="247">
        <f>IF(M2289&gt;0,M2289*I2289/Q2289,0)*VLOOKUP(B2289,'2-Kosten per locatie'!$A$14:$C$31,3,FALSE)</f>
        <v>0</v>
      </c>
      <c r="P2289" s="334">
        <f>IF(L2289="nio",0,IF(L2289&gt;0,VLOOKUP(F2289,'3-Productie normen'!A:O,VLOOKUP(L2289,'3-Productie normen'!$B$38:$C$48,2,FALSE),FALSE)))</f>
        <v>0</v>
      </c>
      <c r="Q2289" s="334">
        <f t="shared" si="111"/>
        <v>0</v>
      </c>
      <c r="R2289" s="335" t="str">
        <f>VLOOKUP(F2289,'3-Productie normen'!A:P,16,FALSE)</f>
        <v>B</v>
      </c>
      <c r="S2289" s="335"/>
      <c r="U2289" s="336">
        <f t="shared" si="112"/>
        <v>2710</v>
      </c>
    </row>
    <row r="2290" spans="1:21" ht="14.1" customHeight="1">
      <c r="A2290" s="75">
        <v>2290</v>
      </c>
      <c r="B2290" s="72" t="s">
        <v>47</v>
      </c>
      <c r="C2290" s="539"/>
      <c r="D2290" s="415" t="s">
        <v>1131</v>
      </c>
      <c r="E2290" s="72" t="s">
        <v>2785</v>
      </c>
      <c r="F2290" s="72" t="s">
        <v>100</v>
      </c>
      <c r="G2290" s="72" t="s">
        <v>187</v>
      </c>
      <c r="H2290" s="482" t="s">
        <v>197</v>
      </c>
      <c r="I2290" s="537">
        <v>38.14</v>
      </c>
      <c r="J2290" s="526"/>
      <c r="K2290" s="333">
        <f t="shared" si="110"/>
        <v>200</v>
      </c>
      <c r="L2290" s="534">
        <v>200</v>
      </c>
      <c r="M2290" s="534"/>
      <c r="N2290" s="247" t="e">
        <f>IF(L2290="nio",0,IF(L2290&gt;0,L2290*I2290/P2290,0))*VLOOKUP(B2290,'2-Kosten per locatie'!$A$14:$C$31,3,FALSE)</f>
        <v>#DIV/0!</v>
      </c>
      <c r="O2290" s="247">
        <f>IF(M2290&gt;0,M2290*I2290/Q2290,0)*VLOOKUP(B2290,'2-Kosten per locatie'!$A$14:$C$31,3,FALSE)</f>
        <v>0</v>
      </c>
      <c r="P2290" s="334">
        <f>IF(L2290="nio",0,IF(L2290&gt;0,VLOOKUP(F2290,'3-Productie normen'!A:O,VLOOKUP(L2290,'3-Productie normen'!$B$38:$C$48,2,FALSE),FALSE)))</f>
        <v>0</v>
      </c>
      <c r="Q2290" s="334">
        <f t="shared" si="111"/>
        <v>0</v>
      </c>
      <c r="R2290" s="335" t="str">
        <f>VLOOKUP(F2290,'3-Productie normen'!A:P,16,FALSE)</f>
        <v>L</v>
      </c>
      <c r="S2290" s="335"/>
      <c r="U2290" s="336">
        <f t="shared" si="112"/>
        <v>7628</v>
      </c>
    </row>
    <row r="2291" spans="1:21" ht="14.1" customHeight="1">
      <c r="A2291" s="75">
        <v>2291</v>
      </c>
      <c r="B2291" s="72" t="s">
        <v>47</v>
      </c>
      <c r="C2291" s="539"/>
      <c r="D2291" s="415" t="s">
        <v>1132</v>
      </c>
      <c r="E2291" s="72" t="s">
        <v>2811</v>
      </c>
      <c r="F2291" s="72" t="s">
        <v>100</v>
      </c>
      <c r="G2291" s="72" t="s">
        <v>187</v>
      </c>
      <c r="H2291" s="482" t="s">
        <v>197</v>
      </c>
      <c r="I2291" s="537">
        <v>66.3</v>
      </c>
      <c r="J2291" s="526"/>
      <c r="K2291" s="333">
        <f t="shared" si="110"/>
        <v>200</v>
      </c>
      <c r="L2291" s="534">
        <v>200</v>
      </c>
      <c r="M2291" s="534"/>
      <c r="N2291" s="247" t="e">
        <f>IF(L2291="nio",0,IF(L2291&gt;0,L2291*I2291/P2291,0))*VLOOKUP(B2291,'2-Kosten per locatie'!$A$14:$C$31,3,FALSE)</f>
        <v>#DIV/0!</v>
      </c>
      <c r="O2291" s="247">
        <f>IF(M2291&gt;0,M2291*I2291/Q2291,0)*VLOOKUP(B2291,'2-Kosten per locatie'!$A$14:$C$31,3,FALSE)</f>
        <v>0</v>
      </c>
      <c r="P2291" s="334">
        <f>IF(L2291="nio",0,IF(L2291&gt;0,VLOOKUP(F2291,'3-Productie normen'!A:O,VLOOKUP(L2291,'3-Productie normen'!$B$38:$C$48,2,FALSE),FALSE)))</f>
        <v>0</v>
      </c>
      <c r="Q2291" s="334">
        <f t="shared" si="111"/>
        <v>0</v>
      </c>
      <c r="R2291" s="335" t="str">
        <f>VLOOKUP(F2291,'3-Productie normen'!A:P,16,FALSE)</f>
        <v>L</v>
      </c>
      <c r="S2291" s="335"/>
      <c r="U2291" s="336">
        <f t="shared" si="112"/>
        <v>13260</v>
      </c>
    </row>
    <row r="2292" spans="1:21" ht="14.1" customHeight="1">
      <c r="A2292" s="75">
        <v>2292</v>
      </c>
      <c r="B2292" s="72" t="s">
        <v>47</v>
      </c>
      <c r="C2292" s="539"/>
      <c r="D2292" s="415" t="s">
        <v>1135</v>
      </c>
      <c r="E2292" s="72" t="s">
        <v>2811</v>
      </c>
      <c r="F2292" s="72" t="s">
        <v>100</v>
      </c>
      <c r="G2292" s="72" t="s">
        <v>187</v>
      </c>
      <c r="H2292" s="482" t="s">
        <v>197</v>
      </c>
      <c r="I2292" s="537">
        <v>53.04</v>
      </c>
      <c r="J2292" s="526"/>
      <c r="K2292" s="333">
        <f t="shared" si="110"/>
        <v>200</v>
      </c>
      <c r="L2292" s="534">
        <v>200</v>
      </c>
      <c r="M2292" s="534"/>
      <c r="N2292" s="247" t="e">
        <f>IF(L2292="nio",0,IF(L2292&gt;0,L2292*I2292/P2292,0))*VLOOKUP(B2292,'2-Kosten per locatie'!$A$14:$C$31,3,FALSE)</f>
        <v>#DIV/0!</v>
      </c>
      <c r="O2292" s="247">
        <f>IF(M2292&gt;0,M2292*I2292/Q2292,0)*VLOOKUP(B2292,'2-Kosten per locatie'!$A$14:$C$31,3,FALSE)</f>
        <v>0</v>
      </c>
      <c r="P2292" s="334">
        <f>IF(L2292="nio",0,IF(L2292&gt;0,VLOOKUP(F2292,'3-Productie normen'!A:O,VLOOKUP(L2292,'3-Productie normen'!$B$38:$C$48,2,FALSE),FALSE)))</f>
        <v>0</v>
      </c>
      <c r="Q2292" s="334">
        <f t="shared" si="111"/>
        <v>0</v>
      </c>
      <c r="R2292" s="335" t="str">
        <f>VLOOKUP(F2292,'3-Productie normen'!A:P,16,FALSE)</f>
        <v>L</v>
      </c>
      <c r="S2292" s="335"/>
      <c r="U2292" s="336">
        <f t="shared" si="112"/>
        <v>10608</v>
      </c>
    </row>
    <row r="2293" spans="1:21" ht="14.1" customHeight="1">
      <c r="A2293" s="75">
        <v>2293</v>
      </c>
      <c r="B2293" s="72" t="s">
        <v>47</v>
      </c>
      <c r="C2293" s="539"/>
      <c r="D2293" s="415" t="s">
        <v>2883</v>
      </c>
      <c r="E2293" s="72" t="s">
        <v>633</v>
      </c>
      <c r="F2293" s="300" t="s">
        <v>97</v>
      </c>
      <c r="G2293" s="72" t="s">
        <v>187</v>
      </c>
      <c r="H2293" s="482" t="s">
        <v>197</v>
      </c>
      <c r="I2293" s="537">
        <v>37.380000000000003</v>
      </c>
      <c r="J2293" s="526"/>
      <c r="K2293" s="333">
        <f t="shared" si="110"/>
        <v>200</v>
      </c>
      <c r="L2293" s="534">
        <v>200</v>
      </c>
      <c r="M2293" s="534"/>
      <c r="N2293" s="247" t="e">
        <f>IF(L2293="nio",0,IF(L2293&gt;0,L2293*I2293/P2293,0))*VLOOKUP(B2293,'2-Kosten per locatie'!$A$14:$C$31,3,FALSE)</f>
        <v>#DIV/0!</v>
      </c>
      <c r="O2293" s="247">
        <f>IF(M2293&gt;0,M2293*I2293/Q2293,0)*VLOOKUP(B2293,'2-Kosten per locatie'!$A$14:$C$31,3,FALSE)</f>
        <v>0</v>
      </c>
      <c r="P2293" s="334">
        <f>IF(L2293="nio",0,IF(L2293&gt;0,VLOOKUP(F2293,'3-Productie normen'!A:O,VLOOKUP(L2293,'3-Productie normen'!$B$38:$C$48,2,FALSE),FALSE)))</f>
        <v>0</v>
      </c>
      <c r="Q2293" s="334">
        <f t="shared" si="111"/>
        <v>0</v>
      </c>
      <c r="R2293" s="335" t="str">
        <f>VLOOKUP(F2293,'3-Productie normen'!A:P,16,FALSE)</f>
        <v>V</v>
      </c>
      <c r="S2293" s="335"/>
      <c r="U2293" s="336">
        <f t="shared" si="112"/>
        <v>7476.0000000000009</v>
      </c>
    </row>
    <row r="2294" spans="1:21" ht="14.1" customHeight="1">
      <c r="A2294" s="75">
        <v>2294</v>
      </c>
      <c r="B2294" s="72" t="s">
        <v>47</v>
      </c>
      <c r="C2294" s="539"/>
      <c r="D2294" s="415" t="s">
        <v>1136</v>
      </c>
      <c r="E2294" s="72" t="s">
        <v>2811</v>
      </c>
      <c r="F2294" s="72" t="s">
        <v>100</v>
      </c>
      <c r="G2294" s="72" t="s">
        <v>187</v>
      </c>
      <c r="H2294" s="482" t="s">
        <v>197</v>
      </c>
      <c r="I2294" s="537">
        <v>63.93</v>
      </c>
      <c r="J2294" s="526"/>
      <c r="K2294" s="333">
        <f t="shared" si="110"/>
        <v>200</v>
      </c>
      <c r="L2294" s="534">
        <v>200</v>
      </c>
      <c r="M2294" s="534"/>
      <c r="N2294" s="247" t="e">
        <f>IF(L2294="nio",0,IF(L2294&gt;0,L2294*I2294/P2294,0))*VLOOKUP(B2294,'2-Kosten per locatie'!$A$14:$C$31,3,FALSE)</f>
        <v>#DIV/0!</v>
      </c>
      <c r="O2294" s="247">
        <f>IF(M2294&gt;0,M2294*I2294/Q2294,0)*VLOOKUP(B2294,'2-Kosten per locatie'!$A$14:$C$31,3,FALSE)</f>
        <v>0</v>
      </c>
      <c r="P2294" s="334">
        <f>IF(L2294="nio",0,IF(L2294&gt;0,VLOOKUP(F2294,'3-Productie normen'!A:O,VLOOKUP(L2294,'3-Productie normen'!$B$38:$C$48,2,FALSE),FALSE)))</f>
        <v>0</v>
      </c>
      <c r="Q2294" s="334">
        <f t="shared" si="111"/>
        <v>0</v>
      </c>
      <c r="R2294" s="335" t="str">
        <f>VLOOKUP(F2294,'3-Productie normen'!A:P,16,FALSE)</f>
        <v>L</v>
      </c>
      <c r="S2294" s="335"/>
      <c r="U2294" s="336">
        <f t="shared" si="112"/>
        <v>12786</v>
      </c>
    </row>
    <row r="2295" spans="1:21" ht="14.1" customHeight="1">
      <c r="A2295" s="75">
        <v>2295</v>
      </c>
      <c r="B2295" s="72" t="s">
        <v>47</v>
      </c>
      <c r="C2295" s="539"/>
      <c r="D2295" s="415" t="s">
        <v>1137</v>
      </c>
      <c r="E2295" s="72" t="s">
        <v>2785</v>
      </c>
      <c r="F2295" s="72" t="s">
        <v>100</v>
      </c>
      <c r="G2295" s="72" t="s">
        <v>187</v>
      </c>
      <c r="H2295" s="482" t="s">
        <v>197</v>
      </c>
      <c r="I2295" s="537">
        <v>38.380000000000003</v>
      </c>
      <c r="J2295" s="526"/>
      <c r="K2295" s="333">
        <f t="shared" si="110"/>
        <v>200</v>
      </c>
      <c r="L2295" s="534">
        <v>200</v>
      </c>
      <c r="M2295" s="534"/>
      <c r="N2295" s="247" t="e">
        <f>IF(L2295="nio",0,IF(L2295&gt;0,L2295*I2295/P2295,0))*VLOOKUP(B2295,'2-Kosten per locatie'!$A$14:$C$31,3,FALSE)</f>
        <v>#DIV/0!</v>
      </c>
      <c r="O2295" s="247">
        <f>IF(M2295&gt;0,M2295*I2295/Q2295,0)*VLOOKUP(B2295,'2-Kosten per locatie'!$A$14:$C$31,3,FALSE)</f>
        <v>0</v>
      </c>
      <c r="P2295" s="334">
        <f>IF(L2295="nio",0,IF(L2295&gt;0,VLOOKUP(F2295,'3-Productie normen'!A:O,VLOOKUP(L2295,'3-Productie normen'!$B$38:$C$48,2,FALSE),FALSE)))</f>
        <v>0</v>
      </c>
      <c r="Q2295" s="334">
        <f t="shared" si="111"/>
        <v>0</v>
      </c>
      <c r="R2295" s="335" t="str">
        <f>VLOOKUP(F2295,'3-Productie normen'!A:P,16,FALSE)</f>
        <v>L</v>
      </c>
      <c r="S2295" s="335"/>
      <c r="U2295" s="336">
        <f t="shared" si="112"/>
        <v>7676.0000000000009</v>
      </c>
    </row>
    <row r="2296" spans="1:21" ht="14.1" customHeight="1">
      <c r="A2296" s="75">
        <v>2296</v>
      </c>
      <c r="B2296" s="72" t="s">
        <v>47</v>
      </c>
      <c r="C2296" s="539"/>
      <c r="D2296" s="415" t="s">
        <v>1139</v>
      </c>
      <c r="E2296" s="72" t="s">
        <v>2884</v>
      </c>
      <c r="F2296" s="300" t="s">
        <v>110</v>
      </c>
      <c r="G2296" s="72" t="s">
        <v>187</v>
      </c>
      <c r="H2296" s="482" t="s">
        <v>197</v>
      </c>
      <c r="I2296" s="537">
        <v>8.36</v>
      </c>
      <c r="J2296" s="526"/>
      <c r="K2296" s="333">
        <f t="shared" si="110"/>
        <v>200</v>
      </c>
      <c r="L2296" s="534">
        <v>200</v>
      </c>
      <c r="M2296" s="534"/>
      <c r="N2296" s="247" t="e">
        <f>IF(L2296="nio",0,IF(L2296&gt;0,L2296*I2296/P2296,0))*VLOOKUP(B2296,'2-Kosten per locatie'!$A$14:$C$31,3,FALSE)</f>
        <v>#DIV/0!</v>
      </c>
      <c r="O2296" s="247">
        <f>IF(M2296&gt;0,M2296*I2296/Q2296,0)*VLOOKUP(B2296,'2-Kosten per locatie'!$A$14:$C$31,3,FALSE)</f>
        <v>0</v>
      </c>
      <c r="P2296" s="334">
        <f>IF(L2296="nio",0,IF(L2296&gt;0,VLOOKUP(F2296,'3-Productie normen'!A:O,VLOOKUP(L2296,'3-Productie normen'!$B$38:$C$48,2,FALSE),FALSE)))</f>
        <v>0</v>
      </c>
      <c r="Q2296" s="334">
        <f t="shared" si="111"/>
        <v>0</v>
      </c>
      <c r="R2296" s="335" t="str">
        <f>VLOOKUP(F2296,'3-Productie normen'!A:P,16,FALSE)</f>
        <v>B</v>
      </c>
      <c r="S2296" s="335"/>
      <c r="U2296" s="336">
        <f t="shared" si="112"/>
        <v>1672</v>
      </c>
    </row>
    <row r="2297" spans="1:21" ht="14.1" customHeight="1">
      <c r="A2297" s="75">
        <v>2297</v>
      </c>
      <c r="B2297" s="72" t="s">
        <v>47</v>
      </c>
      <c r="C2297" s="539"/>
      <c r="D2297" s="415" t="s">
        <v>1140</v>
      </c>
      <c r="E2297" s="72" t="s">
        <v>2885</v>
      </c>
      <c r="F2297" s="536" t="s">
        <v>103</v>
      </c>
      <c r="G2297" s="72" t="s">
        <v>187</v>
      </c>
      <c r="H2297" s="482" t="s">
        <v>197</v>
      </c>
      <c r="I2297" s="537">
        <v>64.739999999999995</v>
      </c>
      <c r="J2297" s="526"/>
      <c r="K2297" s="333">
        <f t="shared" si="110"/>
        <v>200</v>
      </c>
      <c r="L2297" s="534">
        <v>200</v>
      </c>
      <c r="M2297" s="534"/>
      <c r="N2297" s="247" t="e">
        <f>IF(L2297="nio",0,IF(L2297&gt;0,L2297*I2297/P2297,0))*VLOOKUP(B2297,'2-Kosten per locatie'!$A$14:$C$31,3,FALSE)</f>
        <v>#DIV/0!</v>
      </c>
      <c r="O2297" s="247">
        <f>IF(M2297&gt;0,M2297*I2297/Q2297,0)*VLOOKUP(B2297,'2-Kosten per locatie'!$A$14:$C$31,3,FALSE)</f>
        <v>0</v>
      </c>
      <c r="P2297" s="334">
        <f>IF(L2297="nio",0,IF(L2297&gt;0,VLOOKUP(F2297,'3-Productie normen'!A:O,VLOOKUP(L2297,'3-Productie normen'!$B$38:$C$48,2,FALSE),FALSE)))</f>
        <v>0</v>
      </c>
      <c r="Q2297" s="334">
        <f t="shared" si="111"/>
        <v>0</v>
      </c>
      <c r="R2297" s="335" t="str">
        <f>VLOOKUP(F2297,'3-Productie normen'!A:P,16,FALSE)</f>
        <v>L</v>
      </c>
      <c r="S2297" s="335"/>
      <c r="U2297" s="336">
        <f t="shared" si="112"/>
        <v>12947.999999999998</v>
      </c>
    </row>
    <row r="2298" spans="1:21" ht="14.1" customHeight="1">
      <c r="A2298" s="75">
        <v>2298</v>
      </c>
      <c r="B2298" s="72" t="s">
        <v>47</v>
      </c>
      <c r="C2298" s="539"/>
      <c r="D2298" s="415" t="s">
        <v>1141</v>
      </c>
      <c r="E2298" s="72" t="s">
        <v>2885</v>
      </c>
      <c r="F2298" s="536" t="s">
        <v>103</v>
      </c>
      <c r="G2298" s="72" t="s">
        <v>187</v>
      </c>
      <c r="H2298" s="482" t="s">
        <v>197</v>
      </c>
      <c r="I2298" s="537">
        <v>64.900000000000006</v>
      </c>
      <c r="J2298" s="526"/>
      <c r="K2298" s="333">
        <f t="shared" si="110"/>
        <v>200</v>
      </c>
      <c r="L2298" s="534">
        <v>200</v>
      </c>
      <c r="M2298" s="534"/>
      <c r="N2298" s="247" t="e">
        <f>IF(L2298="nio",0,IF(L2298&gt;0,L2298*I2298/P2298,0))*VLOOKUP(B2298,'2-Kosten per locatie'!$A$14:$C$31,3,FALSE)</f>
        <v>#DIV/0!</v>
      </c>
      <c r="O2298" s="247">
        <f>IF(M2298&gt;0,M2298*I2298/Q2298,0)*VLOOKUP(B2298,'2-Kosten per locatie'!$A$14:$C$31,3,FALSE)</f>
        <v>0</v>
      </c>
      <c r="P2298" s="334">
        <f>IF(L2298="nio",0,IF(L2298&gt;0,VLOOKUP(F2298,'3-Productie normen'!A:O,VLOOKUP(L2298,'3-Productie normen'!$B$38:$C$48,2,FALSE),FALSE)))</f>
        <v>0</v>
      </c>
      <c r="Q2298" s="334">
        <f t="shared" si="111"/>
        <v>0</v>
      </c>
      <c r="R2298" s="335" t="str">
        <f>VLOOKUP(F2298,'3-Productie normen'!A:P,16,FALSE)</f>
        <v>L</v>
      </c>
      <c r="S2298" s="335"/>
      <c r="U2298" s="336">
        <f t="shared" si="112"/>
        <v>12980.000000000002</v>
      </c>
    </row>
    <row r="2299" spans="1:21" ht="14.1" customHeight="1">
      <c r="A2299" s="75">
        <v>2299</v>
      </c>
      <c r="B2299" s="72" t="s">
        <v>47</v>
      </c>
      <c r="C2299" s="539"/>
      <c r="D2299" s="415" t="s">
        <v>2886</v>
      </c>
      <c r="E2299" s="72" t="s">
        <v>633</v>
      </c>
      <c r="F2299" s="300" t="s">
        <v>97</v>
      </c>
      <c r="G2299" s="72" t="s">
        <v>187</v>
      </c>
      <c r="H2299" s="482" t="s">
        <v>197</v>
      </c>
      <c r="I2299" s="537">
        <v>58.83</v>
      </c>
      <c r="J2299" s="526"/>
      <c r="K2299" s="333">
        <f t="shared" si="110"/>
        <v>200</v>
      </c>
      <c r="L2299" s="534">
        <v>200</v>
      </c>
      <c r="M2299" s="534"/>
      <c r="N2299" s="247" t="e">
        <f>IF(L2299="nio",0,IF(L2299&gt;0,L2299*I2299/P2299,0))*VLOOKUP(B2299,'2-Kosten per locatie'!$A$14:$C$31,3,FALSE)</f>
        <v>#DIV/0!</v>
      </c>
      <c r="O2299" s="247">
        <f>IF(M2299&gt;0,M2299*I2299/Q2299,0)*VLOOKUP(B2299,'2-Kosten per locatie'!$A$14:$C$31,3,FALSE)</f>
        <v>0</v>
      </c>
      <c r="P2299" s="334">
        <f>IF(L2299="nio",0,IF(L2299&gt;0,VLOOKUP(F2299,'3-Productie normen'!A:O,VLOOKUP(L2299,'3-Productie normen'!$B$38:$C$48,2,FALSE),FALSE)))</f>
        <v>0</v>
      </c>
      <c r="Q2299" s="334">
        <f t="shared" si="111"/>
        <v>0</v>
      </c>
      <c r="R2299" s="335" t="str">
        <f>VLOOKUP(F2299,'3-Productie normen'!A:P,16,FALSE)</f>
        <v>V</v>
      </c>
      <c r="S2299" s="335"/>
      <c r="U2299" s="336">
        <f t="shared" si="112"/>
        <v>11766</v>
      </c>
    </row>
    <row r="2300" spans="1:21" ht="14.1" customHeight="1">
      <c r="A2300" s="75">
        <v>2300</v>
      </c>
      <c r="B2300" s="72" t="s">
        <v>47</v>
      </c>
      <c r="C2300" s="539"/>
      <c r="D2300" s="415" t="s">
        <v>1142</v>
      </c>
      <c r="E2300" s="72" t="s">
        <v>2887</v>
      </c>
      <c r="F2300" s="536" t="s">
        <v>103</v>
      </c>
      <c r="G2300" s="72" t="s">
        <v>187</v>
      </c>
      <c r="H2300" s="482" t="s">
        <v>197</v>
      </c>
      <c r="I2300" s="537">
        <v>91.05</v>
      </c>
      <c r="J2300" s="526"/>
      <c r="K2300" s="333">
        <f t="shared" si="110"/>
        <v>200</v>
      </c>
      <c r="L2300" s="534">
        <v>200</v>
      </c>
      <c r="M2300" s="534"/>
      <c r="N2300" s="247" t="e">
        <f>IF(L2300="nio",0,IF(L2300&gt;0,L2300*I2300/P2300,0))*VLOOKUP(B2300,'2-Kosten per locatie'!$A$14:$C$31,3,FALSE)</f>
        <v>#DIV/0!</v>
      </c>
      <c r="O2300" s="247">
        <f>IF(M2300&gt;0,M2300*I2300/Q2300,0)*VLOOKUP(B2300,'2-Kosten per locatie'!$A$14:$C$31,3,FALSE)</f>
        <v>0</v>
      </c>
      <c r="P2300" s="334">
        <f>IF(L2300="nio",0,IF(L2300&gt;0,VLOOKUP(F2300,'3-Productie normen'!A:O,VLOOKUP(L2300,'3-Productie normen'!$B$38:$C$48,2,FALSE),FALSE)))</f>
        <v>0</v>
      </c>
      <c r="Q2300" s="334">
        <f t="shared" si="111"/>
        <v>0</v>
      </c>
      <c r="R2300" s="335" t="str">
        <f>VLOOKUP(F2300,'3-Productie normen'!A:P,16,FALSE)</f>
        <v>L</v>
      </c>
      <c r="S2300" s="335"/>
      <c r="U2300" s="336">
        <f t="shared" si="112"/>
        <v>18210</v>
      </c>
    </row>
    <row r="2301" spans="1:21" ht="14.1" customHeight="1">
      <c r="A2301" s="75">
        <v>2301</v>
      </c>
      <c r="B2301" s="72" t="s">
        <v>47</v>
      </c>
      <c r="C2301" s="539"/>
      <c r="D2301" s="415" t="s">
        <v>2888</v>
      </c>
      <c r="E2301" s="72" t="s">
        <v>2889</v>
      </c>
      <c r="F2301" s="72" t="s">
        <v>100</v>
      </c>
      <c r="G2301" s="72" t="s">
        <v>187</v>
      </c>
      <c r="H2301" s="482" t="s">
        <v>197</v>
      </c>
      <c r="I2301" s="537">
        <v>52.17</v>
      </c>
      <c r="J2301" s="526"/>
      <c r="K2301" s="333">
        <f t="shared" si="110"/>
        <v>200</v>
      </c>
      <c r="L2301" s="534">
        <v>200</v>
      </c>
      <c r="M2301" s="534"/>
      <c r="N2301" s="247" t="e">
        <f>IF(L2301="nio",0,IF(L2301&gt;0,L2301*I2301/P2301,0))*VLOOKUP(B2301,'2-Kosten per locatie'!$A$14:$C$31,3,FALSE)</f>
        <v>#DIV/0!</v>
      </c>
      <c r="O2301" s="247">
        <f>IF(M2301&gt;0,M2301*I2301/Q2301,0)*VLOOKUP(B2301,'2-Kosten per locatie'!$A$14:$C$31,3,FALSE)</f>
        <v>0</v>
      </c>
      <c r="P2301" s="334">
        <f>IF(L2301="nio",0,IF(L2301&gt;0,VLOOKUP(F2301,'3-Productie normen'!A:O,VLOOKUP(L2301,'3-Productie normen'!$B$38:$C$48,2,FALSE),FALSE)))</f>
        <v>0</v>
      </c>
      <c r="Q2301" s="334">
        <f t="shared" si="111"/>
        <v>0</v>
      </c>
      <c r="R2301" s="335" t="str">
        <f>VLOOKUP(F2301,'3-Productie normen'!A:P,16,FALSE)</f>
        <v>L</v>
      </c>
      <c r="S2301" s="335"/>
      <c r="U2301" s="336">
        <f t="shared" si="112"/>
        <v>10434</v>
      </c>
    </row>
    <row r="2302" spans="1:21" ht="14.1" customHeight="1">
      <c r="A2302" s="75">
        <v>2302</v>
      </c>
      <c r="B2302" s="72" t="s">
        <v>47</v>
      </c>
      <c r="C2302" s="539"/>
      <c r="D2302" s="415" t="s">
        <v>2890</v>
      </c>
      <c r="E2302" s="72" t="s">
        <v>2891</v>
      </c>
      <c r="F2302" s="300" t="s">
        <v>111</v>
      </c>
      <c r="G2302" s="72" t="s">
        <v>187</v>
      </c>
      <c r="H2302" s="482" t="s">
        <v>197</v>
      </c>
      <c r="I2302" s="537">
        <v>34.630000000000003</v>
      </c>
      <c r="J2302" s="526"/>
      <c r="K2302" s="333">
        <f t="shared" si="110"/>
        <v>0</v>
      </c>
      <c r="L2302" s="534" t="s">
        <v>148</v>
      </c>
      <c r="M2302" s="534"/>
      <c r="N2302" s="247">
        <f>IF(L2302="nio",0,IF(L2302&gt;0,L2302*I2302/P2302,0))*VLOOKUP(B2302,'2-Kosten per locatie'!$A$14:$C$31,3,FALSE)</f>
        <v>0</v>
      </c>
      <c r="O2302" s="247">
        <f>IF(M2302&gt;0,M2302*I2302/Q2302,0)*VLOOKUP(B2302,'2-Kosten per locatie'!$A$14:$C$31,3,FALSE)</f>
        <v>0</v>
      </c>
      <c r="P2302" s="334">
        <f>IF(L2302="nio",0,IF(L2302&gt;0,VLOOKUP(F2302,'3-Productie normen'!A:O,VLOOKUP(L2302,'3-Productie normen'!$B$38:$C$48,2,FALSE),FALSE)))</f>
        <v>0</v>
      </c>
      <c r="Q2302" s="334">
        <f t="shared" si="111"/>
        <v>0</v>
      </c>
      <c r="R2302" s="335" t="str">
        <f>VLOOKUP(F2302,'3-Productie normen'!A:P,16,FALSE)</f>
        <v>nvt</v>
      </c>
      <c r="S2302" s="335"/>
      <c r="U2302" s="336">
        <f t="shared" si="112"/>
        <v>0</v>
      </c>
    </row>
    <row r="2303" spans="1:21" ht="14.1" customHeight="1">
      <c r="A2303" s="75">
        <v>2303</v>
      </c>
      <c r="B2303" s="72" t="s">
        <v>47</v>
      </c>
      <c r="C2303" s="539"/>
      <c r="D2303" s="415" t="s">
        <v>2892</v>
      </c>
      <c r="E2303" s="72" t="s">
        <v>2893</v>
      </c>
      <c r="F2303" s="300" t="s">
        <v>111</v>
      </c>
      <c r="G2303" s="72" t="s">
        <v>187</v>
      </c>
      <c r="H2303" s="482" t="s">
        <v>197</v>
      </c>
      <c r="I2303" s="537">
        <v>12.25</v>
      </c>
      <c r="J2303" s="526"/>
      <c r="K2303" s="333">
        <f t="shared" si="110"/>
        <v>0</v>
      </c>
      <c r="L2303" s="534" t="s">
        <v>148</v>
      </c>
      <c r="M2303" s="534"/>
      <c r="N2303" s="247">
        <f>IF(L2303="nio",0,IF(L2303&gt;0,L2303*I2303/P2303,0))*VLOOKUP(B2303,'2-Kosten per locatie'!$A$14:$C$31,3,FALSE)</f>
        <v>0</v>
      </c>
      <c r="O2303" s="247">
        <f>IF(M2303&gt;0,M2303*I2303/Q2303,0)*VLOOKUP(B2303,'2-Kosten per locatie'!$A$14:$C$31,3,FALSE)</f>
        <v>0</v>
      </c>
      <c r="P2303" s="334">
        <f>IF(L2303="nio",0,IF(L2303&gt;0,VLOOKUP(F2303,'3-Productie normen'!A:O,VLOOKUP(L2303,'3-Productie normen'!$B$38:$C$48,2,FALSE),FALSE)))</f>
        <v>0</v>
      </c>
      <c r="Q2303" s="334">
        <f t="shared" si="111"/>
        <v>0</v>
      </c>
      <c r="R2303" s="335" t="str">
        <f>VLOOKUP(F2303,'3-Productie normen'!A:P,16,FALSE)</f>
        <v>nvt</v>
      </c>
      <c r="S2303" s="335"/>
      <c r="U2303" s="336">
        <f t="shared" si="112"/>
        <v>0</v>
      </c>
    </row>
    <row r="2304" spans="1:21" ht="14.1" customHeight="1">
      <c r="A2304" s="75">
        <v>2304</v>
      </c>
      <c r="B2304" s="72" t="s">
        <v>47</v>
      </c>
      <c r="C2304" s="539"/>
      <c r="D2304" s="415" t="s">
        <v>2894</v>
      </c>
      <c r="E2304" s="72" t="s">
        <v>2895</v>
      </c>
      <c r="F2304" s="72" t="s">
        <v>100</v>
      </c>
      <c r="G2304" s="72" t="s">
        <v>187</v>
      </c>
      <c r="H2304" s="482" t="s">
        <v>197</v>
      </c>
      <c r="I2304" s="537">
        <v>309.02999999999997</v>
      </c>
      <c r="J2304" s="526"/>
      <c r="K2304" s="333">
        <f t="shared" si="110"/>
        <v>200</v>
      </c>
      <c r="L2304" s="534">
        <v>200</v>
      </c>
      <c r="M2304" s="534"/>
      <c r="N2304" s="247" t="e">
        <f>IF(L2304="nio",0,IF(L2304&gt;0,L2304*I2304/P2304,0))*VLOOKUP(B2304,'2-Kosten per locatie'!$A$14:$C$31,3,FALSE)</f>
        <v>#DIV/0!</v>
      </c>
      <c r="O2304" s="247">
        <f>IF(M2304&gt;0,M2304*I2304/Q2304,0)*VLOOKUP(B2304,'2-Kosten per locatie'!$A$14:$C$31,3,FALSE)</f>
        <v>0</v>
      </c>
      <c r="P2304" s="334">
        <f>IF(L2304="nio",0,IF(L2304&gt;0,VLOOKUP(F2304,'3-Productie normen'!A:O,VLOOKUP(L2304,'3-Productie normen'!$B$38:$C$48,2,FALSE),FALSE)))</f>
        <v>0</v>
      </c>
      <c r="Q2304" s="334">
        <f t="shared" si="111"/>
        <v>0</v>
      </c>
      <c r="R2304" s="335" t="str">
        <f>VLOOKUP(F2304,'3-Productie normen'!A:P,16,FALSE)</f>
        <v>L</v>
      </c>
      <c r="S2304" s="335"/>
      <c r="U2304" s="336">
        <f t="shared" si="112"/>
        <v>61805.999999999993</v>
      </c>
    </row>
    <row r="2305" spans="1:21" ht="14.1" customHeight="1">
      <c r="A2305" s="75">
        <v>2305</v>
      </c>
      <c r="B2305" s="72" t="s">
        <v>47</v>
      </c>
      <c r="C2305" s="539"/>
      <c r="D2305" s="415" t="s">
        <v>1148</v>
      </c>
      <c r="E2305" s="72" t="s">
        <v>2896</v>
      </c>
      <c r="F2305" s="300" t="s">
        <v>110</v>
      </c>
      <c r="G2305" s="72" t="s">
        <v>187</v>
      </c>
      <c r="H2305" s="482" t="s">
        <v>197</v>
      </c>
      <c r="I2305" s="537">
        <v>11.77</v>
      </c>
      <c r="J2305" s="526"/>
      <c r="K2305" s="333">
        <f t="shared" ref="K2305:K2333" si="113">SUM(L2305:M2305)</f>
        <v>200</v>
      </c>
      <c r="L2305" s="534">
        <v>200</v>
      </c>
      <c r="M2305" s="534"/>
      <c r="N2305" s="247" t="e">
        <f>IF(L2305="nio",0,IF(L2305&gt;0,L2305*I2305/P2305,0))*VLOOKUP(B2305,'2-Kosten per locatie'!$A$14:$C$31,3,FALSE)</f>
        <v>#DIV/0!</v>
      </c>
      <c r="O2305" s="247">
        <f>IF(M2305&gt;0,M2305*I2305/Q2305,0)*VLOOKUP(B2305,'2-Kosten per locatie'!$A$14:$C$31,3,FALSE)</f>
        <v>0</v>
      </c>
      <c r="P2305" s="334">
        <f>IF(L2305="nio",0,IF(L2305&gt;0,VLOOKUP(F2305,'3-Productie normen'!A:O,VLOOKUP(L2305,'3-Productie normen'!$B$38:$C$48,2,FALSE),FALSE)))</f>
        <v>0</v>
      </c>
      <c r="Q2305" s="334">
        <f t="shared" si="111"/>
        <v>0</v>
      </c>
      <c r="R2305" s="335" t="str">
        <f>VLOOKUP(F2305,'3-Productie normen'!A:P,16,FALSE)</f>
        <v>B</v>
      </c>
      <c r="S2305" s="335"/>
      <c r="U2305" s="336">
        <f t="shared" si="112"/>
        <v>2354</v>
      </c>
    </row>
    <row r="2306" spans="1:21" ht="14.1" customHeight="1">
      <c r="A2306" s="75">
        <v>2306</v>
      </c>
      <c r="B2306" s="72" t="s">
        <v>47</v>
      </c>
      <c r="C2306" s="539"/>
      <c r="D2306" s="415" t="s">
        <v>1149</v>
      </c>
      <c r="E2306" s="72" t="s">
        <v>2896</v>
      </c>
      <c r="F2306" s="300" t="s">
        <v>110</v>
      </c>
      <c r="G2306" s="72" t="s">
        <v>187</v>
      </c>
      <c r="H2306" s="482" t="s">
        <v>197</v>
      </c>
      <c r="I2306" s="537">
        <v>11.87</v>
      </c>
      <c r="J2306" s="526"/>
      <c r="K2306" s="333">
        <f t="shared" si="113"/>
        <v>200</v>
      </c>
      <c r="L2306" s="534">
        <v>200</v>
      </c>
      <c r="M2306" s="534"/>
      <c r="N2306" s="247" t="e">
        <f>IF(L2306="nio",0,IF(L2306&gt;0,L2306*I2306/P2306,0))*VLOOKUP(B2306,'2-Kosten per locatie'!$A$14:$C$31,3,FALSE)</f>
        <v>#DIV/0!</v>
      </c>
      <c r="O2306" s="247">
        <f>IF(M2306&gt;0,M2306*I2306/Q2306,0)*VLOOKUP(B2306,'2-Kosten per locatie'!$A$14:$C$31,3,FALSE)</f>
        <v>0</v>
      </c>
      <c r="P2306" s="334">
        <f>IF(L2306="nio",0,IF(L2306&gt;0,VLOOKUP(F2306,'3-Productie normen'!A:O,VLOOKUP(L2306,'3-Productie normen'!$B$38:$C$48,2,FALSE),FALSE)))</f>
        <v>0</v>
      </c>
      <c r="Q2306" s="334">
        <f t="shared" si="111"/>
        <v>0</v>
      </c>
      <c r="R2306" s="335" t="str">
        <f>VLOOKUP(F2306,'3-Productie normen'!A:P,16,FALSE)</f>
        <v>B</v>
      </c>
      <c r="S2306" s="335"/>
      <c r="U2306" s="336">
        <f t="shared" si="112"/>
        <v>2374</v>
      </c>
    </row>
    <row r="2307" spans="1:21" ht="14.1" customHeight="1">
      <c r="A2307" s="75">
        <v>2307</v>
      </c>
      <c r="B2307" s="72" t="s">
        <v>47</v>
      </c>
      <c r="C2307" s="539"/>
      <c r="D2307" s="415" t="s">
        <v>2897</v>
      </c>
      <c r="E2307" s="72" t="s">
        <v>633</v>
      </c>
      <c r="F2307" s="300" t="s">
        <v>97</v>
      </c>
      <c r="G2307" s="72" t="s">
        <v>187</v>
      </c>
      <c r="H2307" s="482" t="s">
        <v>197</v>
      </c>
      <c r="I2307" s="537">
        <v>63.81</v>
      </c>
      <c r="J2307" s="526"/>
      <c r="K2307" s="333">
        <f t="shared" si="113"/>
        <v>200</v>
      </c>
      <c r="L2307" s="534">
        <v>200</v>
      </c>
      <c r="M2307" s="534"/>
      <c r="N2307" s="247" t="e">
        <f>IF(L2307="nio",0,IF(L2307&gt;0,L2307*I2307/P2307,0))*VLOOKUP(B2307,'2-Kosten per locatie'!$A$14:$C$31,3,FALSE)</f>
        <v>#DIV/0!</v>
      </c>
      <c r="O2307" s="247">
        <f>IF(M2307&gt;0,M2307*I2307/Q2307,0)*VLOOKUP(B2307,'2-Kosten per locatie'!$A$14:$C$31,3,FALSE)</f>
        <v>0</v>
      </c>
      <c r="P2307" s="334">
        <f>IF(L2307="nio",0,IF(L2307&gt;0,VLOOKUP(F2307,'3-Productie normen'!A:O,VLOOKUP(L2307,'3-Productie normen'!$B$38:$C$48,2,FALSE),FALSE)))</f>
        <v>0</v>
      </c>
      <c r="Q2307" s="334">
        <f t="shared" si="111"/>
        <v>0</v>
      </c>
      <c r="R2307" s="335" t="str">
        <f>VLOOKUP(F2307,'3-Productie normen'!A:P,16,FALSE)</f>
        <v>V</v>
      </c>
      <c r="S2307" s="335"/>
      <c r="U2307" s="336">
        <f t="shared" si="112"/>
        <v>12762</v>
      </c>
    </row>
    <row r="2308" spans="1:21" ht="14.1" customHeight="1">
      <c r="A2308" s="75">
        <v>2308</v>
      </c>
      <c r="B2308" s="72" t="s">
        <v>47</v>
      </c>
      <c r="C2308" s="539"/>
      <c r="D2308" s="415" t="s">
        <v>2898</v>
      </c>
      <c r="E2308" s="72" t="s">
        <v>2778</v>
      </c>
      <c r="F2308" s="300" t="s">
        <v>108</v>
      </c>
      <c r="G2308" s="72" t="s">
        <v>187</v>
      </c>
      <c r="H2308" s="482" t="s">
        <v>197</v>
      </c>
      <c r="I2308" s="537">
        <v>4.55</v>
      </c>
      <c r="J2308" s="526"/>
      <c r="K2308" s="333">
        <f t="shared" si="113"/>
        <v>200</v>
      </c>
      <c r="L2308" s="534">
        <v>200</v>
      </c>
      <c r="M2308" s="534"/>
      <c r="N2308" s="247" t="e">
        <f>IF(L2308="nio",0,IF(L2308&gt;0,L2308*I2308/P2308,0))*VLOOKUP(B2308,'2-Kosten per locatie'!$A$14:$C$31,3,FALSE)</f>
        <v>#DIV/0!</v>
      </c>
      <c r="O2308" s="247">
        <f>IF(M2308&gt;0,M2308*I2308/Q2308,0)*VLOOKUP(B2308,'2-Kosten per locatie'!$A$14:$C$31,3,FALSE)</f>
        <v>0</v>
      </c>
      <c r="P2308" s="334">
        <f>IF(L2308="nio",0,IF(L2308&gt;0,VLOOKUP(F2308,'3-Productie normen'!A:O,VLOOKUP(L2308,'3-Productie normen'!$B$38:$C$48,2,FALSE),FALSE)))</f>
        <v>0</v>
      </c>
      <c r="Q2308" s="334">
        <f t="shared" si="111"/>
        <v>0</v>
      </c>
      <c r="R2308" s="335" t="str">
        <f>VLOOKUP(F2308,'3-Productie normen'!A:P,16,FALSE)</f>
        <v>V</v>
      </c>
      <c r="S2308" s="335"/>
      <c r="U2308" s="336">
        <f t="shared" si="112"/>
        <v>910</v>
      </c>
    </row>
    <row r="2309" spans="1:21" ht="14.1" customHeight="1">
      <c r="A2309" s="75">
        <v>2309</v>
      </c>
      <c r="B2309" s="72" t="s">
        <v>47</v>
      </c>
      <c r="C2309" s="539"/>
      <c r="D2309" s="415" t="s">
        <v>2899</v>
      </c>
      <c r="E2309" s="72" t="s">
        <v>2730</v>
      </c>
      <c r="F2309" s="300" t="s">
        <v>106</v>
      </c>
      <c r="G2309" s="72" t="s">
        <v>187</v>
      </c>
      <c r="H2309" s="482" t="s">
        <v>188</v>
      </c>
      <c r="I2309" s="537">
        <v>20.04</v>
      </c>
      <c r="J2309" s="526"/>
      <c r="K2309" s="333">
        <f t="shared" si="113"/>
        <v>200</v>
      </c>
      <c r="L2309" s="534">
        <v>200</v>
      </c>
      <c r="M2309" s="534"/>
      <c r="N2309" s="247" t="e">
        <f>IF(L2309="nio",0,IF(L2309&gt;0,L2309*I2309/P2309,0))*VLOOKUP(B2309,'2-Kosten per locatie'!$A$14:$C$31,3,FALSE)</f>
        <v>#DIV/0!</v>
      </c>
      <c r="O2309" s="247">
        <f>IF(M2309&gt;0,M2309*I2309/Q2309,0)*VLOOKUP(B2309,'2-Kosten per locatie'!$A$14:$C$31,3,FALSE)</f>
        <v>0</v>
      </c>
      <c r="P2309" s="334">
        <f>IF(L2309="nio",0,IF(L2309&gt;0,VLOOKUP(F2309,'3-Productie normen'!A:O,VLOOKUP(L2309,'3-Productie normen'!$B$38:$C$48,2,FALSE),FALSE)))</f>
        <v>0</v>
      </c>
      <c r="Q2309" s="334">
        <f t="shared" si="111"/>
        <v>0</v>
      </c>
      <c r="R2309" s="335" t="str">
        <f>VLOOKUP(F2309,'3-Productie normen'!A:P,16,FALSE)</f>
        <v>S</v>
      </c>
      <c r="S2309" s="335"/>
      <c r="U2309" s="336">
        <f t="shared" si="112"/>
        <v>4008</v>
      </c>
    </row>
    <row r="2310" spans="1:21" ht="14.1" customHeight="1">
      <c r="A2310" s="75">
        <v>2310</v>
      </c>
      <c r="B2310" s="72" t="s">
        <v>47</v>
      </c>
      <c r="C2310" s="539"/>
      <c r="D2310" s="415" t="s">
        <v>2900</v>
      </c>
      <c r="E2310" s="72" t="s">
        <v>1962</v>
      </c>
      <c r="F2310" s="300" t="s">
        <v>111</v>
      </c>
      <c r="G2310" s="72" t="s">
        <v>187</v>
      </c>
      <c r="H2310" s="482" t="s">
        <v>197</v>
      </c>
      <c r="I2310" s="537">
        <v>5.43</v>
      </c>
      <c r="J2310" s="526"/>
      <c r="K2310" s="333">
        <f t="shared" si="113"/>
        <v>0</v>
      </c>
      <c r="L2310" s="534" t="s">
        <v>148</v>
      </c>
      <c r="M2310" s="534"/>
      <c r="N2310" s="247">
        <f>IF(L2310="nio",0,IF(L2310&gt;0,L2310*I2310/P2310,0))*VLOOKUP(B2310,'2-Kosten per locatie'!$A$14:$C$31,3,FALSE)</f>
        <v>0</v>
      </c>
      <c r="O2310" s="247">
        <f>IF(M2310&gt;0,M2310*I2310/Q2310,0)*VLOOKUP(B2310,'2-Kosten per locatie'!$A$14:$C$31,3,FALSE)</f>
        <v>0</v>
      </c>
      <c r="P2310" s="334">
        <f>IF(L2310="nio",0,IF(L2310&gt;0,VLOOKUP(F2310,'3-Productie normen'!A:O,VLOOKUP(L2310,'3-Productie normen'!$B$38:$C$48,2,FALSE),FALSE)))</f>
        <v>0</v>
      </c>
      <c r="Q2310" s="334">
        <f t="shared" si="111"/>
        <v>0</v>
      </c>
      <c r="R2310" s="335" t="str">
        <f>VLOOKUP(F2310,'3-Productie normen'!A:P,16,FALSE)</f>
        <v>nvt</v>
      </c>
      <c r="S2310" s="335"/>
      <c r="U2310" s="336">
        <f t="shared" si="112"/>
        <v>0</v>
      </c>
    </row>
    <row r="2311" spans="1:21" ht="14.1" customHeight="1">
      <c r="A2311" s="75">
        <v>2311</v>
      </c>
      <c r="B2311" s="72" t="s">
        <v>47</v>
      </c>
      <c r="C2311" s="539"/>
      <c r="D2311" s="415" t="s">
        <v>2901</v>
      </c>
      <c r="E2311" s="72" t="s">
        <v>832</v>
      </c>
      <c r="F2311" s="300" t="s">
        <v>111</v>
      </c>
      <c r="G2311" s="72" t="s">
        <v>187</v>
      </c>
      <c r="H2311" s="482" t="s">
        <v>197</v>
      </c>
      <c r="I2311" s="537">
        <v>6.99</v>
      </c>
      <c r="J2311" s="526"/>
      <c r="K2311" s="333">
        <f t="shared" si="113"/>
        <v>0</v>
      </c>
      <c r="L2311" s="534" t="s">
        <v>148</v>
      </c>
      <c r="M2311" s="534"/>
      <c r="N2311" s="247">
        <f>IF(L2311="nio",0,IF(L2311&gt;0,L2311*I2311/P2311,0))*VLOOKUP(B2311,'2-Kosten per locatie'!$A$14:$C$31,3,FALSE)</f>
        <v>0</v>
      </c>
      <c r="O2311" s="247">
        <f>IF(M2311&gt;0,M2311*I2311/Q2311,0)*VLOOKUP(B2311,'2-Kosten per locatie'!$A$14:$C$31,3,FALSE)</f>
        <v>0</v>
      </c>
      <c r="P2311" s="334">
        <f>IF(L2311="nio",0,IF(L2311&gt;0,VLOOKUP(F2311,'3-Productie normen'!A:O,VLOOKUP(L2311,'3-Productie normen'!$B$38:$C$48,2,FALSE),FALSE)))</f>
        <v>0</v>
      </c>
      <c r="Q2311" s="334">
        <f t="shared" si="111"/>
        <v>0</v>
      </c>
      <c r="R2311" s="335" t="str">
        <f>VLOOKUP(F2311,'3-Productie normen'!A:P,16,FALSE)</f>
        <v>nvt</v>
      </c>
      <c r="S2311" s="335"/>
      <c r="U2311" s="336">
        <f t="shared" si="112"/>
        <v>0</v>
      </c>
    </row>
    <row r="2312" spans="1:21" ht="14.1" customHeight="1">
      <c r="A2312" s="75">
        <v>2312</v>
      </c>
      <c r="B2312" s="72" t="s">
        <v>47</v>
      </c>
      <c r="C2312" s="539"/>
      <c r="D2312" s="415" t="s">
        <v>2902</v>
      </c>
      <c r="E2312" s="72" t="s">
        <v>2896</v>
      </c>
      <c r="F2312" s="300" t="s">
        <v>110</v>
      </c>
      <c r="G2312" s="72" t="s">
        <v>187</v>
      </c>
      <c r="H2312" s="482" t="s">
        <v>197</v>
      </c>
      <c r="I2312" s="537">
        <v>11.87</v>
      </c>
      <c r="J2312" s="526"/>
      <c r="K2312" s="333">
        <f t="shared" si="113"/>
        <v>200</v>
      </c>
      <c r="L2312" s="534">
        <v>200</v>
      </c>
      <c r="M2312" s="534"/>
      <c r="N2312" s="247" t="e">
        <f>IF(L2312="nio",0,IF(L2312&gt;0,L2312*I2312/P2312,0))*VLOOKUP(B2312,'2-Kosten per locatie'!$A$14:$C$31,3,FALSE)</f>
        <v>#DIV/0!</v>
      </c>
      <c r="O2312" s="247">
        <f>IF(M2312&gt;0,M2312*I2312/Q2312,0)*VLOOKUP(B2312,'2-Kosten per locatie'!$A$14:$C$31,3,FALSE)</f>
        <v>0</v>
      </c>
      <c r="P2312" s="334">
        <f>IF(L2312="nio",0,IF(L2312&gt;0,VLOOKUP(F2312,'3-Productie normen'!A:O,VLOOKUP(L2312,'3-Productie normen'!$B$38:$C$48,2,FALSE),FALSE)))</f>
        <v>0</v>
      </c>
      <c r="Q2312" s="334">
        <f t="shared" si="111"/>
        <v>0</v>
      </c>
      <c r="R2312" s="335" t="str">
        <f>VLOOKUP(F2312,'3-Productie normen'!A:P,16,FALSE)</f>
        <v>B</v>
      </c>
      <c r="S2312" s="335"/>
      <c r="U2312" s="336">
        <f t="shared" si="112"/>
        <v>2374</v>
      </c>
    </row>
    <row r="2313" spans="1:21" ht="14.1" customHeight="1">
      <c r="A2313" s="75">
        <v>2313</v>
      </c>
      <c r="B2313" s="72" t="s">
        <v>47</v>
      </c>
      <c r="C2313" s="539"/>
      <c r="D2313" s="415" t="s">
        <v>2903</v>
      </c>
      <c r="E2313" s="72" t="s">
        <v>2896</v>
      </c>
      <c r="F2313" s="300" t="s">
        <v>110</v>
      </c>
      <c r="G2313" s="72" t="s">
        <v>187</v>
      </c>
      <c r="H2313" s="482" t="s">
        <v>197</v>
      </c>
      <c r="I2313" s="537">
        <v>11.77</v>
      </c>
      <c r="J2313" s="526"/>
      <c r="K2313" s="333">
        <f t="shared" si="113"/>
        <v>200</v>
      </c>
      <c r="L2313" s="534">
        <v>200</v>
      </c>
      <c r="M2313" s="534"/>
      <c r="N2313" s="247" t="e">
        <f>IF(L2313="nio",0,IF(L2313&gt;0,L2313*I2313/P2313,0))*VLOOKUP(B2313,'2-Kosten per locatie'!$A$14:$C$31,3,FALSE)</f>
        <v>#DIV/0!</v>
      </c>
      <c r="O2313" s="247">
        <f>IF(M2313&gt;0,M2313*I2313/Q2313,0)*VLOOKUP(B2313,'2-Kosten per locatie'!$A$14:$C$31,3,FALSE)</f>
        <v>0</v>
      </c>
      <c r="P2313" s="334">
        <f>IF(L2313="nio",0,IF(L2313&gt;0,VLOOKUP(F2313,'3-Productie normen'!A:O,VLOOKUP(L2313,'3-Productie normen'!$B$38:$C$48,2,FALSE),FALSE)))</f>
        <v>0</v>
      </c>
      <c r="Q2313" s="334">
        <f t="shared" ref="Q2313:Q2314" si="114">IF(M2313&gt;0,P2313*$Q$8,0)</f>
        <v>0</v>
      </c>
      <c r="R2313" s="335" t="str">
        <f>VLOOKUP(F2313,'3-Productie normen'!A:P,16,FALSE)</f>
        <v>B</v>
      </c>
      <c r="S2313" s="335"/>
      <c r="U2313" s="336">
        <f t="shared" ref="U2313:U2314" si="115">K2313*I2313</f>
        <v>2354</v>
      </c>
    </row>
    <row r="2314" spans="1:21" ht="14.1" customHeight="1">
      <c r="A2314" s="75">
        <v>2314</v>
      </c>
      <c r="B2314" s="72" t="s">
        <v>47</v>
      </c>
      <c r="C2314" s="539"/>
      <c r="D2314" s="415" t="s">
        <v>2904</v>
      </c>
      <c r="E2314" s="72" t="s">
        <v>1991</v>
      </c>
      <c r="F2314" s="300" t="s">
        <v>111</v>
      </c>
      <c r="G2314" s="72" t="s">
        <v>187</v>
      </c>
      <c r="H2314" s="482" t="s">
        <v>197</v>
      </c>
      <c r="I2314" s="537">
        <v>80.430000000000007</v>
      </c>
      <c r="J2314" s="526"/>
      <c r="K2314" s="333">
        <f t="shared" si="113"/>
        <v>0</v>
      </c>
      <c r="L2314" s="534" t="s">
        <v>148</v>
      </c>
      <c r="M2314" s="534"/>
      <c r="N2314" s="247">
        <f>IF(L2314="nio",0,IF(L2314&gt;0,L2314*I2314/P2314,0))*VLOOKUP(B2314,'2-Kosten per locatie'!$A$14:$C$31,3,FALSE)</f>
        <v>0</v>
      </c>
      <c r="O2314" s="247">
        <f>IF(M2314&gt;0,M2314*I2314/Q2314,0)*VLOOKUP(B2314,'2-Kosten per locatie'!$A$14:$C$31,3,FALSE)</f>
        <v>0</v>
      </c>
      <c r="P2314" s="334">
        <f>IF(L2314="nio",0,IF(L2314&gt;0,VLOOKUP(F2314,'3-Productie normen'!A:O,VLOOKUP(L2314,'3-Productie normen'!$B$38:$C$48,2,FALSE),FALSE)))</f>
        <v>0</v>
      </c>
      <c r="Q2314" s="334">
        <f t="shared" si="114"/>
        <v>0</v>
      </c>
      <c r="R2314" s="335" t="str">
        <f>VLOOKUP(F2314,'3-Productie normen'!A:P,16,FALSE)</f>
        <v>nvt</v>
      </c>
      <c r="S2314" s="335"/>
      <c r="U2314" s="336">
        <f t="shared" si="115"/>
        <v>0</v>
      </c>
    </row>
    <row r="2315" spans="1:21" ht="14.1" customHeight="1">
      <c r="A2315" s="75">
        <v>2315</v>
      </c>
      <c r="B2315" s="72" t="s">
        <v>52</v>
      </c>
      <c r="C2315" s="539" t="s">
        <v>136</v>
      </c>
      <c r="D2315" s="415" t="s">
        <v>2905</v>
      </c>
      <c r="E2315" s="72" t="s">
        <v>633</v>
      </c>
      <c r="F2315" s="300" t="s">
        <v>97</v>
      </c>
      <c r="G2315" s="72" t="s">
        <v>208</v>
      </c>
      <c r="H2315" s="482" t="s">
        <v>197</v>
      </c>
      <c r="I2315" s="537">
        <v>132</v>
      </c>
      <c r="J2315" s="526"/>
      <c r="K2315" s="333">
        <f t="shared" si="113"/>
        <v>200</v>
      </c>
      <c r="L2315" s="534">
        <v>200</v>
      </c>
      <c r="M2315" s="534"/>
      <c r="N2315" s="247" t="e">
        <f>IF(L2315="nio",0,IF(L2315&gt;0,L2315*I2315/P2315,0))*VLOOKUP(B2315,'2-Kosten per locatie'!$A$14:$C$31,3,FALSE)</f>
        <v>#DIV/0!</v>
      </c>
      <c r="O2315" s="247">
        <f>IF(M2315&gt;0,M2315*I2315/Q2315,0)*VLOOKUP(B2315,'2-Kosten per locatie'!$A$14:$C$31,3,FALSE)</f>
        <v>0</v>
      </c>
      <c r="P2315" s="334">
        <f>IF(L2315="nio",0,IF(L2315&gt;0,VLOOKUP(F2315,'3-Productie normen'!A:O,VLOOKUP(L2315,'3-Productie normen'!$B$38:$C$48,2,FALSE),FALSE)))</f>
        <v>0</v>
      </c>
      <c r="Q2315" s="334">
        <f t="shared" ref="Q2315" si="116">IF(M2315&gt;0,P2315*$Q$8,0)</f>
        <v>0</v>
      </c>
      <c r="R2315" s="335" t="str">
        <f>VLOOKUP(F2315,'3-Productie normen'!A:P,16,FALSE)</f>
        <v>V</v>
      </c>
      <c r="S2315" s="335"/>
      <c r="U2315" s="336">
        <f t="shared" ref="U2315" si="117">K2315*I2315</f>
        <v>26400</v>
      </c>
    </row>
    <row r="2316" spans="1:21" ht="14.1" customHeight="1">
      <c r="A2316" s="75">
        <v>2316</v>
      </c>
      <c r="B2316" s="72" t="s">
        <v>52</v>
      </c>
      <c r="C2316" s="539" t="s">
        <v>136</v>
      </c>
      <c r="D2316" s="415" t="s">
        <v>2905</v>
      </c>
      <c r="E2316" s="72" t="s">
        <v>101</v>
      </c>
      <c r="F2316" s="300" t="s">
        <v>101</v>
      </c>
      <c r="G2316" s="72" t="s">
        <v>2906</v>
      </c>
      <c r="H2316" s="482" t="s">
        <v>197</v>
      </c>
      <c r="I2316" s="539">
        <v>3.9</v>
      </c>
      <c r="J2316" s="526"/>
      <c r="K2316" s="333">
        <f t="shared" si="113"/>
        <v>80</v>
      </c>
      <c r="L2316" s="534">
        <v>80</v>
      </c>
      <c r="M2316" s="534"/>
      <c r="N2316" s="247" t="e">
        <f>IF(L2316="nio",0,IF(L2316&gt;0,L2316*I2316/P2316,0))*VLOOKUP(B2316,'2-Kosten per locatie'!$A$14:$C$31,3,FALSE)</f>
        <v>#DIV/0!</v>
      </c>
      <c r="O2316" s="247">
        <f>IF(M2316&gt;0,M2316*I2316/Q2316,0)*VLOOKUP(B2316,'2-Kosten per locatie'!$A$14:$C$31,3,FALSE)</f>
        <v>0</v>
      </c>
      <c r="P2316" s="334">
        <f>IF(L2316="nio",0,IF(L2316&gt;0,VLOOKUP(F2316,'3-Productie normen'!A:O,VLOOKUP(L2316,'3-Productie normen'!$B$38:$C$48,2,FALSE),FALSE)))</f>
        <v>0</v>
      </c>
      <c r="Q2316" s="334">
        <f t="shared" ref="Q2316:Q2333" si="118">IF(M2316&gt;0,P2316*$Q$8,0)</f>
        <v>0</v>
      </c>
      <c r="R2316" s="335" t="str">
        <f>VLOOKUP(F2316,'3-Productie normen'!A:P,16,FALSE)</f>
        <v>V</v>
      </c>
      <c r="S2316" s="335"/>
      <c r="U2316" s="336">
        <f t="shared" ref="U2316:U2333" si="119">K2316*I2316</f>
        <v>312</v>
      </c>
    </row>
    <row r="2317" spans="1:21" ht="14.1" customHeight="1">
      <c r="A2317" s="75">
        <v>2317</v>
      </c>
      <c r="B2317" s="72" t="s">
        <v>52</v>
      </c>
      <c r="C2317" s="539" t="s">
        <v>136</v>
      </c>
      <c r="D2317" s="415" t="s">
        <v>2907</v>
      </c>
      <c r="E2317" s="72" t="s">
        <v>2210</v>
      </c>
      <c r="F2317" s="300" t="s">
        <v>106</v>
      </c>
      <c r="G2317" s="72" t="s">
        <v>208</v>
      </c>
      <c r="H2317" s="482" t="s">
        <v>188</v>
      </c>
      <c r="I2317" s="539">
        <v>4.4000000000000004</v>
      </c>
      <c r="J2317" s="526"/>
      <c r="K2317" s="333">
        <f t="shared" si="113"/>
        <v>200</v>
      </c>
      <c r="L2317" s="534">
        <v>200</v>
      </c>
      <c r="M2317" s="534"/>
      <c r="N2317" s="247" t="e">
        <f>IF(L2317="nio",0,IF(L2317&gt;0,L2317*I2317/P2317,0))*VLOOKUP(B2317,'2-Kosten per locatie'!$A$14:$C$31,3,FALSE)</f>
        <v>#DIV/0!</v>
      </c>
      <c r="O2317" s="247">
        <f>IF(M2317&gt;0,M2317*I2317/Q2317,0)*VLOOKUP(B2317,'2-Kosten per locatie'!$A$14:$C$31,3,FALSE)</f>
        <v>0</v>
      </c>
      <c r="P2317" s="334">
        <f>IF(L2317="nio",0,IF(L2317&gt;0,VLOOKUP(F2317,'3-Productie normen'!A:O,VLOOKUP(L2317,'3-Productie normen'!$B$38:$C$48,2,FALSE),FALSE)))</f>
        <v>0</v>
      </c>
      <c r="Q2317" s="334">
        <f t="shared" si="118"/>
        <v>0</v>
      </c>
      <c r="R2317" s="335" t="str">
        <f>VLOOKUP(F2317,'3-Productie normen'!A:P,16,FALSE)</f>
        <v>S</v>
      </c>
      <c r="S2317" s="335"/>
      <c r="U2317" s="336">
        <f t="shared" si="119"/>
        <v>880.00000000000011</v>
      </c>
    </row>
    <row r="2318" spans="1:21" ht="14.1" customHeight="1">
      <c r="A2318" s="75">
        <v>2318</v>
      </c>
      <c r="B2318" s="72" t="s">
        <v>52</v>
      </c>
      <c r="C2318" s="539" t="s">
        <v>136</v>
      </c>
      <c r="D2318" s="415" t="s">
        <v>2908</v>
      </c>
      <c r="E2318" s="72" t="s">
        <v>614</v>
      </c>
      <c r="F2318" s="300" t="s">
        <v>106</v>
      </c>
      <c r="G2318" s="72" t="s">
        <v>208</v>
      </c>
      <c r="H2318" s="482" t="s">
        <v>188</v>
      </c>
      <c r="I2318" s="539">
        <v>10.9</v>
      </c>
      <c r="J2318" s="526"/>
      <c r="K2318" s="333">
        <f t="shared" si="113"/>
        <v>200</v>
      </c>
      <c r="L2318" s="534">
        <v>200</v>
      </c>
      <c r="M2318" s="534"/>
      <c r="N2318" s="247" t="e">
        <f>IF(L2318="nio",0,IF(L2318&gt;0,L2318*I2318/P2318,0))*VLOOKUP(B2318,'2-Kosten per locatie'!$A$14:$C$31,3,FALSE)</f>
        <v>#DIV/0!</v>
      </c>
      <c r="O2318" s="247">
        <f>IF(M2318&gt;0,M2318*I2318/Q2318,0)*VLOOKUP(B2318,'2-Kosten per locatie'!$A$14:$C$31,3,FALSE)</f>
        <v>0</v>
      </c>
      <c r="P2318" s="334">
        <f>IF(L2318="nio",0,IF(L2318&gt;0,VLOOKUP(F2318,'3-Productie normen'!A:O,VLOOKUP(L2318,'3-Productie normen'!$B$38:$C$48,2,FALSE),FALSE)))</f>
        <v>0</v>
      </c>
      <c r="Q2318" s="334">
        <f t="shared" si="118"/>
        <v>0</v>
      </c>
      <c r="R2318" s="335" t="str">
        <f>VLOOKUP(F2318,'3-Productie normen'!A:P,16,FALSE)</f>
        <v>S</v>
      </c>
      <c r="S2318" s="335"/>
      <c r="U2318" s="336">
        <f t="shared" si="119"/>
        <v>2180</v>
      </c>
    </row>
    <row r="2319" spans="1:21" ht="14.1" customHeight="1">
      <c r="A2319" s="75">
        <v>2319</v>
      </c>
      <c r="B2319" s="72" t="s">
        <v>52</v>
      </c>
      <c r="C2319" s="539" t="s">
        <v>136</v>
      </c>
      <c r="D2319" s="415" t="s">
        <v>2909</v>
      </c>
      <c r="E2319" s="72" t="s">
        <v>614</v>
      </c>
      <c r="F2319" s="300" t="s">
        <v>106</v>
      </c>
      <c r="G2319" s="72" t="s">
        <v>208</v>
      </c>
      <c r="H2319" s="482" t="s">
        <v>188</v>
      </c>
      <c r="I2319" s="539">
        <v>12.9</v>
      </c>
      <c r="J2319" s="526"/>
      <c r="K2319" s="333">
        <f t="shared" si="113"/>
        <v>200</v>
      </c>
      <c r="L2319" s="534">
        <v>200</v>
      </c>
      <c r="M2319" s="534"/>
      <c r="N2319" s="247" t="e">
        <f>IF(L2319="nio",0,IF(L2319&gt;0,L2319*I2319/P2319,0))*VLOOKUP(B2319,'2-Kosten per locatie'!$A$14:$C$31,3,FALSE)</f>
        <v>#DIV/0!</v>
      </c>
      <c r="O2319" s="247">
        <f>IF(M2319&gt;0,M2319*I2319/Q2319,0)*VLOOKUP(B2319,'2-Kosten per locatie'!$A$14:$C$31,3,FALSE)</f>
        <v>0</v>
      </c>
      <c r="P2319" s="334">
        <f>IF(L2319="nio",0,IF(L2319&gt;0,VLOOKUP(F2319,'3-Productie normen'!A:O,VLOOKUP(L2319,'3-Productie normen'!$B$38:$C$48,2,FALSE),FALSE)))</f>
        <v>0</v>
      </c>
      <c r="Q2319" s="334">
        <f t="shared" si="118"/>
        <v>0</v>
      </c>
      <c r="R2319" s="335" t="str">
        <f>VLOOKUP(F2319,'3-Productie normen'!A:P,16,FALSE)</f>
        <v>S</v>
      </c>
      <c r="S2319" s="335"/>
      <c r="U2319" s="336">
        <f t="shared" si="119"/>
        <v>2580</v>
      </c>
    </row>
    <row r="2320" spans="1:21" ht="14.1" customHeight="1">
      <c r="A2320" s="75">
        <v>2320</v>
      </c>
      <c r="B2320" s="72" t="s">
        <v>52</v>
      </c>
      <c r="C2320" s="539" t="s">
        <v>136</v>
      </c>
      <c r="D2320" s="415" t="s">
        <v>2910</v>
      </c>
      <c r="E2320" s="72" t="s">
        <v>663</v>
      </c>
      <c r="F2320" s="300" t="s">
        <v>88</v>
      </c>
      <c r="G2320" s="72" t="s">
        <v>139</v>
      </c>
      <c r="H2320" s="482" t="s">
        <v>139</v>
      </c>
      <c r="I2320" s="539">
        <v>7.5</v>
      </c>
      <c r="J2320" s="526"/>
      <c r="K2320" s="333">
        <f t="shared" si="113"/>
        <v>120</v>
      </c>
      <c r="L2320" s="534">
        <v>120</v>
      </c>
      <c r="M2320" s="534"/>
      <c r="N2320" s="247" t="e">
        <f>IF(L2320="nio",0,IF(L2320&gt;0,L2320*I2320/P2320,0))*VLOOKUP(B2320,'2-Kosten per locatie'!$A$14:$C$31,3,FALSE)</f>
        <v>#DIV/0!</v>
      </c>
      <c r="O2320" s="247">
        <f>IF(M2320&gt;0,M2320*I2320/Q2320,0)*VLOOKUP(B2320,'2-Kosten per locatie'!$A$14:$C$31,3,FALSE)</f>
        <v>0</v>
      </c>
      <c r="P2320" s="334">
        <f>IF(L2320="nio",0,IF(L2320&gt;0,VLOOKUP(F2320,'3-Productie normen'!A:O,VLOOKUP(L2320,'3-Productie normen'!$B$38:$C$48,2,FALSE),FALSE)))</f>
        <v>0</v>
      </c>
      <c r="Q2320" s="334">
        <f t="shared" si="118"/>
        <v>0</v>
      </c>
      <c r="R2320" s="335" t="str">
        <f>VLOOKUP(F2320,'3-Productie normen'!A:P,16,FALSE)</f>
        <v>B</v>
      </c>
      <c r="S2320" s="335"/>
      <c r="U2320" s="336">
        <f t="shared" si="119"/>
        <v>900</v>
      </c>
    </row>
    <row r="2321" spans="1:21" ht="14.1" customHeight="1">
      <c r="A2321" s="75">
        <v>2321</v>
      </c>
      <c r="B2321" s="72" t="s">
        <v>52</v>
      </c>
      <c r="C2321" s="539" t="s">
        <v>136</v>
      </c>
      <c r="D2321" s="415" t="s">
        <v>2911</v>
      </c>
      <c r="E2321" s="72" t="s">
        <v>2912</v>
      </c>
      <c r="F2321" s="300" t="s">
        <v>103</v>
      </c>
      <c r="G2321" s="72" t="s">
        <v>139</v>
      </c>
      <c r="H2321" s="482" t="s">
        <v>139</v>
      </c>
      <c r="I2321" s="539">
        <v>6.9</v>
      </c>
      <c r="J2321" s="526"/>
      <c r="K2321" s="333">
        <f t="shared" si="113"/>
        <v>200</v>
      </c>
      <c r="L2321" s="534">
        <v>200</v>
      </c>
      <c r="M2321" s="534"/>
      <c r="N2321" s="247" t="e">
        <f>IF(L2321="nio",0,IF(L2321&gt;0,L2321*I2321/P2321,0))*VLOOKUP(B2321,'2-Kosten per locatie'!$A$14:$C$31,3,FALSE)</f>
        <v>#DIV/0!</v>
      </c>
      <c r="O2321" s="247">
        <f>IF(M2321&gt;0,M2321*I2321/Q2321,0)*VLOOKUP(B2321,'2-Kosten per locatie'!$A$14:$C$31,3,FALSE)</f>
        <v>0</v>
      </c>
      <c r="P2321" s="334">
        <f>IF(L2321="nio",0,IF(L2321&gt;0,VLOOKUP(F2321,'3-Productie normen'!A:O,VLOOKUP(L2321,'3-Productie normen'!$B$38:$C$48,2,FALSE),FALSE)))</f>
        <v>0</v>
      </c>
      <c r="Q2321" s="334">
        <f t="shared" si="118"/>
        <v>0</v>
      </c>
      <c r="R2321" s="335" t="str">
        <f>VLOOKUP(F2321,'3-Productie normen'!A:P,16,FALSE)</f>
        <v>L</v>
      </c>
      <c r="S2321" s="335"/>
      <c r="U2321" s="336">
        <f t="shared" si="119"/>
        <v>1380</v>
      </c>
    </row>
    <row r="2322" spans="1:21" ht="14.1" customHeight="1">
      <c r="A2322" s="75">
        <v>2322</v>
      </c>
      <c r="B2322" s="72" t="s">
        <v>52</v>
      </c>
      <c r="C2322" s="539" t="s">
        <v>136</v>
      </c>
      <c r="D2322" s="415" t="s">
        <v>2913</v>
      </c>
      <c r="E2322" s="72" t="s">
        <v>2914</v>
      </c>
      <c r="F2322" s="300" t="s">
        <v>97</v>
      </c>
      <c r="G2322" s="72" t="s">
        <v>139</v>
      </c>
      <c r="H2322" s="482" t="s">
        <v>139</v>
      </c>
      <c r="I2322" s="539">
        <v>2.2999999999999998</v>
      </c>
      <c r="J2322" s="526"/>
      <c r="K2322" s="333">
        <f t="shared" si="113"/>
        <v>200</v>
      </c>
      <c r="L2322" s="534">
        <v>200</v>
      </c>
      <c r="M2322" s="534"/>
      <c r="N2322" s="247" t="e">
        <f>IF(L2322="nio",0,IF(L2322&gt;0,L2322*I2322/P2322,0))*VLOOKUP(B2322,'2-Kosten per locatie'!$A$14:$C$31,3,FALSE)</f>
        <v>#DIV/0!</v>
      </c>
      <c r="O2322" s="247">
        <f>IF(M2322&gt;0,M2322*I2322/Q2322,0)*VLOOKUP(B2322,'2-Kosten per locatie'!$A$14:$C$31,3,FALSE)</f>
        <v>0</v>
      </c>
      <c r="P2322" s="334">
        <f>IF(L2322="nio",0,IF(L2322&gt;0,VLOOKUP(F2322,'3-Productie normen'!A:O,VLOOKUP(L2322,'3-Productie normen'!$B$38:$C$48,2,FALSE),FALSE)))</f>
        <v>0</v>
      </c>
      <c r="Q2322" s="334">
        <f t="shared" si="118"/>
        <v>0</v>
      </c>
      <c r="R2322" s="335" t="str">
        <f>VLOOKUP(F2322,'3-Productie normen'!A:P,16,FALSE)</f>
        <v>V</v>
      </c>
      <c r="S2322" s="335"/>
      <c r="U2322" s="336">
        <f t="shared" si="119"/>
        <v>459.99999999999994</v>
      </c>
    </row>
    <row r="2323" spans="1:21" ht="14.1" customHeight="1">
      <c r="A2323" s="75">
        <v>2323</v>
      </c>
      <c r="B2323" s="72" t="s">
        <v>52</v>
      </c>
      <c r="C2323" s="539" t="s">
        <v>136</v>
      </c>
      <c r="D2323" s="415" t="s">
        <v>2915</v>
      </c>
      <c r="E2323" s="72" t="s">
        <v>2916</v>
      </c>
      <c r="F2323" s="300" t="s">
        <v>103</v>
      </c>
      <c r="G2323" s="72" t="s">
        <v>237</v>
      </c>
      <c r="H2323" s="482" t="s">
        <v>2917</v>
      </c>
      <c r="I2323" s="539">
        <v>135.19999999999999</v>
      </c>
      <c r="J2323" s="526"/>
      <c r="K2323" s="333">
        <f t="shared" si="113"/>
        <v>200</v>
      </c>
      <c r="L2323" s="534">
        <v>200</v>
      </c>
      <c r="M2323" s="534"/>
      <c r="N2323" s="247" t="e">
        <f>IF(L2323="nio",0,IF(L2323&gt;0,L2323*I2323/P2323,0))*VLOOKUP(B2323,'2-Kosten per locatie'!$A$14:$C$31,3,FALSE)</f>
        <v>#DIV/0!</v>
      </c>
      <c r="O2323" s="247">
        <f>IF(M2323&gt;0,M2323*I2323/Q2323,0)*VLOOKUP(B2323,'2-Kosten per locatie'!$A$14:$C$31,3,FALSE)</f>
        <v>0</v>
      </c>
      <c r="P2323" s="334">
        <f>IF(L2323="nio",0,IF(L2323&gt;0,VLOOKUP(F2323,'3-Productie normen'!A:O,VLOOKUP(L2323,'3-Productie normen'!$B$38:$C$48,2,FALSE),FALSE)))</f>
        <v>0</v>
      </c>
      <c r="Q2323" s="334">
        <f t="shared" si="118"/>
        <v>0</v>
      </c>
      <c r="R2323" s="335" t="str">
        <f>VLOOKUP(F2323,'3-Productie normen'!A:P,16,FALSE)</f>
        <v>L</v>
      </c>
      <c r="S2323" s="335"/>
      <c r="U2323" s="336">
        <f t="shared" si="119"/>
        <v>27039.999999999996</v>
      </c>
    </row>
    <row r="2324" spans="1:21" ht="14.1" customHeight="1">
      <c r="A2324" s="75">
        <v>2324</v>
      </c>
      <c r="B2324" s="72" t="s">
        <v>52</v>
      </c>
      <c r="C2324" s="539" t="s">
        <v>136</v>
      </c>
      <c r="D2324" s="415" t="s">
        <v>2918</v>
      </c>
      <c r="E2324" s="72" t="s">
        <v>2919</v>
      </c>
      <c r="F2324" s="300" t="s">
        <v>103</v>
      </c>
      <c r="G2324" s="72" t="s">
        <v>139</v>
      </c>
      <c r="H2324" s="482" t="s">
        <v>139</v>
      </c>
      <c r="I2324" s="539">
        <v>45</v>
      </c>
      <c r="J2324" s="526"/>
      <c r="K2324" s="333">
        <f t="shared" si="113"/>
        <v>80</v>
      </c>
      <c r="L2324" s="534">
        <v>80</v>
      </c>
      <c r="M2324" s="534"/>
      <c r="N2324" s="247" t="e">
        <f>IF(L2324="nio",0,IF(L2324&gt;0,L2324*I2324/P2324,0))*VLOOKUP(B2324,'2-Kosten per locatie'!$A$14:$C$31,3,FALSE)</f>
        <v>#DIV/0!</v>
      </c>
      <c r="O2324" s="247">
        <f>IF(M2324&gt;0,M2324*I2324/Q2324,0)*VLOOKUP(B2324,'2-Kosten per locatie'!$A$14:$C$31,3,FALSE)</f>
        <v>0</v>
      </c>
      <c r="P2324" s="334">
        <f>IF(L2324="nio",0,IF(L2324&gt;0,VLOOKUP(F2324,'3-Productie normen'!A:O,VLOOKUP(L2324,'3-Productie normen'!$B$38:$C$48,2,FALSE),FALSE)))</f>
        <v>0</v>
      </c>
      <c r="Q2324" s="334">
        <f t="shared" si="118"/>
        <v>0</v>
      </c>
      <c r="R2324" s="335" t="str">
        <f>VLOOKUP(F2324,'3-Productie normen'!A:P,16,FALSE)</f>
        <v>L</v>
      </c>
      <c r="S2324" s="335"/>
      <c r="U2324" s="336">
        <f t="shared" si="119"/>
        <v>3600</v>
      </c>
    </row>
    <row r="2325" spans="1:21" ht="14.1" customHeight="1">
      <c r="A2325" s="75">
        <v>2325</v>
      </c>
      <c r="B2325" s="72" t="s">
        <v>52</v>
      </c>
      <c r="C2325" s="539" t="s">
        <v>136</v>
      </c>
      <c r="D2325" s="415" t="s">
        <v>2920</v>
      </c>
      <c r="E2325" s="72" t="s">
        <v>2921</v>
      </c>
      <c r="F2325" s="300" t="s">
        <v>99</v>
      </c>
      <c r="G2325" s="72" t="s">
        <v>139</v>
      </c>
      <c r="H2325" s="482" t="s">
        <v>188</v>
      </c>
      <c r="I2325" s="539">
        <v>20.8</v>
      </c>
      <c r="J2325" s="526"/>
      <c r="K2325" s="333">
        <f t="shared" si="113"/>
        <v>200</v>
      </c>
      <c r="L2325" s="534">
        <v>200</v>
      </c>
      <c r="M2325" s="534"/>
      <c r="N2325" s="247" t="e">
        <f>IF(L2325="nio",0,IF(L2325&gt;0,L2325*I2325/P2325,0))*VLOOKUP(B2325,'2-Kosten per locatie'!$A$14:$C$31,3,FALSE)</f>
        <v>#DIV/0!</v>
      </c>
      <c r="O2325" s="247">
        <f>IF(M2325&gt;0,M2325*I2325/Q2325,0)*VLOOKUP(B2325,'2-Kosten per locatie'!$A$14:$C$31,3,FALSE)</f>
        <v>0</v>
      </c>
      <c r="P2325" s="334">
        <f>IF(L2325="nio",0,IF(L2325&gt;0,VLOOKUP(F2325,'3-Productie normen'!A:O,VLOOKUP(L2325,'3-Productie normen'!$B$38:$C$48,2,FALSE),FALSE)))</f>
        <v>0</v>
      </c>
      <c r="Q2325" s="334">
        <f t="shared" si="118"/>
        <v>0</v>
      </c>
      <c r="R2325" s="335" t="str">
        <f>VLOOKUP(F2325,'3-Productie normen'!A:P,16,FALSE)</f>
        <v>S</v>
      </c>
      <c r="S2325" s="335"/>
      <c r="U2325" s="336">
        <f t="shared" si="119"/>
        <v>4160</v>
      </c>
    </row>
    <row r="2326" spans="1:21" ht="14.1" customHeight="1">
      <c r="A2326" s="75">
        <v>2326</v>
      </c>
      <c r="B2326" s="72" t="s">
        <v>52</v>
      </c>
      <c r="C2326" s="539" t="s">
        <v>136</v>
      </c>
      <c r="D2326" s="415" t="s">
        <v>2922</v>
      </c>
      <c r="E2326" s="72" t="s">
        <v>2923</v>
      </c>
      <c r="F2326" s="300" t="s">
        <v>103</v>
      </c>
      <c r="G2326" s="72" t="s">
        <v>237</v>
      </c>
      <c r="H2326" s="482" t="s">
        <v>2917</v>
      </c>
      <c r="I2326" s="539">
        <v>25.9</v>
      </c>
      <c r="J2326" s="526"/>
      <c r="K2326" s="333">
        <f t="shared" si="113"/>
        <v>200</v>
      </c>
      <c r="L2326" s="534">
        <v>200</v>
      </c>
      <c r="M2326" s="534"/>
      <c r="N2326" s="247" t="e">
        <f>IF(L2326="nio",0,IF(L2326&gt;0,L2326*I2326/P2326,0))*VLOOKUP(B2326,'2-Kosten per locatie'!$A$14:$C$31,3,FALSE)</f>
        <v>#DIV/0!</v>
      </c>
      <c r="O2326" s="247">
        <f>IF(M2326&gt;0,M2326*I2326/Q2326,0)*VLOOKUP(B2326,'2-Kosten per locatie'!$A$14:$C$31,3,FALSE)</f>
        <v>0</v>
      </c>
      <c r="P2326" s="334">
        <f>IF(L2326="nio",0,IF(L2326&gt;0,VLOOKUP(F2326,'3-Productie normen'!A:O,VLOOKUP(L2326,'3-Productie normen'!$B$38:$C$48,2,FALSE),FALSE)))</f>
        <v>0</v>
      </c>
      <c r="Q2326" s="334">
        <f t="shared" si="118"/>
        <v>0</v>
      </c>
      <c r="R2326" s="335" t="str">
        <f>VLOOKUP(F2326,'3-Productie normen'!A:P,16,FALSE)</f>
        <v>L</v>
      </c>
      <c r="S2326" s="335"/>
      <c r="U2326" s="336">
        <f t="shared" si="119"/>
        <v>5180</v>
      </c>
    </row>
    <row r="2327" spans="1:21" ht="14.1" customHeight="1">
      <c r="A2327" s="75">
        <v>2327</v>
      </c>
      <c r="B2327" s="72" t="s">
        <v>52</v>
      </c>
      <c r="C2327" s="539" t="s">
        <v>136</v>
      </c>
      <c r="D2327" s="415" t="s">
        <v>2924</v>
      </c>
      <c r="E2327" s="72" t="s">
        <v>641</v>
      </c>
      <c r="F2327" s="300" t="s">
        <v>98</v>
      </c>
      <c r="G2327" s="72" t="s">
        <v>208</v>
      </c>
      <c r="H2327" s="482" t="s">
        <v>197</v>
      </c>
      <c r="I2327" s="539">
        <v>44.1</v>
      </c>
      <c r="J2327" s="526"/>
      <c r="K2327" s="333">
        <f t="shared" si="113"/>
        <v>0</v>
      </c>
      <c r="L2327" s="534" t="s">
        <v>148</v>
      </c>
      <c r="M2327" s="534"/>
      <c r="N2327" s="247">
        <f>IF(L2327="nio",0,IF(L2327&gt;0,L2327*I2327/P2327,0))*VLOOKUP(B2327,'2-Kosten per locatie'!$A$14:$C$31,3,FALSE)</f>
        <v>0</v>
      </c>
      <c r="O2327" s="247">
        <f>IF(M2327&gt;0,M2327*I2327/Q2327,0)*VLOOKUP(B2327,'2-Kosten per locatie'!$A$14:$C$31,3,FALSE)</f>
        <v>0</v>
      </c>
      <c r="P2327" s="334">
        <f>IF(L2327="nio",0,IF(L2327&gt;0,VLOOKUP(F2327,'3-Productie normen'!A:O,VLOOKUP(L2327,'3-Productie normen'!$B$38:$C$48,2,FALSE),FALSE)))</f>
        <v>0</v>
      </c>
      <c r="Q2327" s="334">
        <f t="shared" si="118"/>
        <v>0</v>
      </c>
      <c r="R2327" s="335" t="str">
        <f>VLOOKUP(F2327,'3-Productie normen'!A:P,16,FALSE)</f>
        <v>V</v>
      </c>
      <c r="S2327" s="335"/>
      <c r="U2327" s="336">
        <f t="shared" si="119"/>
        <v>0</v>
      </c>
    </row>
    <row r="2328" spans="1:21" ht="14.1" customHeight="1">
      <c r="A2328" s="75">
        <v>2328</v>
      </c>
      <c r="B2328" s="72" t="s">
        <v>52</v>
      </c>
      <c r="C2328" s="539" t="s">
        <v>136</v>
      </c>
      <c r="D2328" s="415" t="s">
        <v>2925</v>
      </c>
      <c r="E2328" s="72" t="s">
        <v>2926</v>
      </c>
      <c r="F2328" s="300" t="s">
        <v>105</v>
      </c>
      <c r="G2328" s="72" t="s">
        <v>383</v>
      </c>
      <c r="H2328" s="482" t="s">
        <v>383</v>
      </c>
      <c r="I2328" s="539">
        <v>102</v>
      </c>
      <c r="J2328" s="526"/>
      <c r="K2328" s="333">
        <f t="shared" si="113"/>
        <v>120</v>
      </c>
      <c r="L2328" s="534">
        <v>120</v>
      </c>
      <c r="M2328" s="534"/>
      <c r="N2328" s="247" t="e">
        <f>IF(L2328="nio",0,IF(L2328&gt;0,L2328*I2328/P2328,0))*VLOOKUP(B2328,'2-Kosten per locatie'!$A$14:$C$31,3,FALSE)</f>
        <v>#DIV/0!</v>
      </c>
      <c r="O2328" s="247">
        <f>IF(M2328&gt;0,M2328*I2328/Q2328,0)*VLOOKUP(B2328,'2-Kosten per locatie'!$A$14:$C$31,3,FALSE)</f>
        <v>0</v>
      </c>
      <c r="P2328" s="334">
        <f>IF(L2328="nio",0,IF(L2328&gt;0,VLOOKUP(F2328,'3-Productie normen'!A:O,VLOOKUP(L2328,'3-Productie normen'!$B$38:$C$48,2,FALSE),FALSE)))</f>
        <v>0</v>
      </c>
      <c r="Q2328" s="334">
        <f t="shared" si="118"/>
        <v>0</v>
      </c>
      <c r="R2328" s="335" t="str">
        <f>VLOOKUP(F2328,'3-Productie normen'!A:P,16,FALSE)</f>
        <v>V</v>
      </c>
      <c r="S2328" s="335"/>
      <c r="U2328" s="336">
        <f t="shared" si="119"/>
        <v>12240</v>
      </c>
    </row>
    <row r="2329" spans="1:21" ht="14.1" customHeight="1">
      <c r="A2329" s="75">
        <v>2329</v>
      </c>
      <c r="B2329" s="72" t="s">
        <v>52</v>
      </c>
      <c r="C2329" s="539" t="s">
        <v>136</v>
      </c>
      <c r="D2329" s="415" t="s">
        <v>2927</v>
      </c>
      <c r="E2329" s="72" t="s">
        <v>2928</v>
      </c>
      <c r="F2329" s="300" t="s">
        <v>103</v>
      </c>
      <c r="G2329" s="72" t="s">
        <v>237</v>
      </c>
      <c r="H2329" s="482" t="s">
        <v>2917</v>
      </c>
      <c r="I2329" s="539">
        <v>103.4</v>
      </c>
      <c r="J2329" s="526"/>
      <c r="K2329" s="333">
        <f t="shared" si="113"/>
        <v>200</v>
      </c>
      <c r="L2329" s="534">
        <v>200</v>
      </c>
      <c r="M2329" s="534"/>
      <c r="N2329" s="247" t="e">
        <f>IF(L2329="nio",0,IF(L2329&gt;0,L2329*I2329/P2329,0))*VLOOKUP(B2329,'2-Kosten per locatie'!$A$14:$C$31,3,FALSE)</f>
        <v>#DIV/0!</v>
      </c>
      <c r="O2329" s="247">
        <f>IF(M2329&gt;0,M2329*I2329/Q2329,0)*VLOOKUP(B2329,'2-Kosten per locatie'!$A$14:$C$31,3,FALSE)</f>
        <v>0</v>
      </c>
      <c r="P2329" s="334">
        <f>IF(L2329="nio",0,IF(L2329&gt;0,VLOOKUP(F2329,'3-Productie normen'!A:O,VLOOKUP(L2329,'3-Productie normen'!$B$38:$C$48,2,FALSE),FALSE)))</f>
        <v>0</v>
      </c>
      <c r="Q2329" s="334">
        <f t="shared" si="118"/>
        <v>0</v>
      </c>
      <c r="R2329" s="335" t="str">
        <f>VLOOKUP(F2329,'3-Productie normen'!A:P,16,FALSE)</f>
        <v>L</v>
      </c>
      <c r="S2329" s="335"/>
      <c r="U2329" s="336">
        <f t="shared" si="119"/>
        <v>20680</v>
      </c>
    </row>
    <row r="2330" spans="1:21" ht="14.1" customHeight="1">
      <c r="A2330" s="75">
        <v>2330</v>
      </c>
      <c r="B2330" s="72" t="s">
        <v>52</v>
      </c>
      <c r="C2330" s="539" t="s">
        <v>136</v>
      </c>
      <c r="D2330" s="415" t="s">
        <v>2929</v>
      </c>
      <c r="E2330" s="72" t="s">
        <v>606</v>
      </c>
      <c r="F2330" s="300" t="s">
        <v>97</v>
      </c>
      <c r="G2330" s="72" t="s">
        <v>208</v>
      </c>
      <c r="H2330" s="482" t="s">
        <v>197</v>
      </c>
      <c r="I2330" s="539">
        <v>5.6</v>
      </c>
      <c r="J2330" s="526"/>
      <c r="K2330" s="333">
        <f t="shared" si="113"/>
        <v>200</v>
      </c>
      <c r="L2330" s="534">
        <v>200</v>
      </c>
      <c r="M2330" s="534"/>
      <c r="N2330" s="247" t="e">
        <f>IF(L2330="nio",0,IF(L2330&gt;0,L2330*I2330/P2330,0))*VLOOKUP(B2330,'2-Kosten per locatie'!$A$14:$C$31,3,FALSE)</f>
        <v>#DIV/0!</v>
      </c>
      <c r="O2330" s="247">
        <f>IF(M2330&gt;0,M2330*I2330/Q2330,0)*VLOOKUP(B2330,'2-Kosten per locatie'!$A$14:$C$31,3,FALSE)</f>
        <v>0</v>
      </c>
      <c r="P2330" s="334">
        <f>IF(L2330="nio",0,IF(L2330&gt;0,VLOOKUP(F2330,'3-Productie normen'!A:O,VLOOKUP(L2330,'3-Productie normen'!$B$38:$C$48,2,FALSE),FALSE)))</f>
        <v>0</v>
      </c>
      <c r="Q2330" s="334">
        <f t="shared" si="118"/>
        <v>0</v>
      </c>
      <c r="R2330" s="335" t="str">
        <f>VLOOKUP(F2330,'3-Productie normen'!A:P,16,FALSE)</f>
        <v>V</v>
      </c>
      <c r="S2330" s="335"/>
      <c r="U2330" s="336">
        <f t="shared" si="119"/>
        <v>1120</v>
      </c>
    </row>
    <row r="2331" spans="1:21" ht="14.1" customHeight="1">
      <c r="A2331" s="75">
        <v>2331</v>
      </c>
      <c r="B2331" s="72" t="s">
        <v>52</v>
      </c>
      <c r="C2331" s="539" t="s">
        <v>136</v>
      </c>
      <c r="D2331" s="415" t="s">
        <v>2930</v>
      </c>
      <c r="E2331" s="72" t="s">
        <v>2931</v>
      </c>
      <c r="F2331" s="300" t="s">
        <v>88</v>
      </c>
      <c r="G2331" s="72" t="s">
        <v>208</v>
      </c>
      <c r="H2331" s="482" t="s">
        <v>197</v>
      </c>
      <c r="I2331" s="539">
        <v>15.9</v>
      </c>
      <c r="J2331" s="526"/>
      <c r="K2331" s="333">
        <f t="shared" si="113"/>
        <v>120</v>
      </c>
      <c r="L2331" s="534">
        <v>120</v>
      </c>
      <c r="M2331" s="534"/>
      <c r="N2331" s="247" t="e">
        <f>IF(L2331="nio",0,IF(L2331&gt;0,L2331*I2331/P2331,0))*VLOOKUP(B2331,'2-Kosten per locatie'!$A$14:$C$31,3,FALSE)</f>
        <v>#DIV/0!</v>
      </c>
      <c r="O2331" s="247">
        <f>IF(M2331&gt;0,M2331*I2331/Q2331,0)*VLOOKUP(B2331,'2-Kosten per locatie'!$A$14:$C$31,3,FALSE)</f>
        <v>0</v>
      </c>
      <c r="P2331" s="334">
        <f>IF(L2331="nio",0,IF(L2331&gt;0,VLOOKUP(F2331,'3-Productie normen'!A:O,VLOOKUP(L2331,'3-Productie normen'!$B$38:$C$48,2,FALSE),FALSE)))</f>
        <v>0</v>
      </c>
      <c r="Q2331" s="334">
        <f t="shared" si="118"/>
        <v>0</v>
      </c>
      <c r="R2331" s="335" t="str">
        <f>VLOOKUP(F2331,'3-Productie normen'!A:P,16,FALSE)</f>
        <v>B</v>
      </c>
      <c r="S2331" s="335"/>
      <c r="U2331" s="336">
        <f t="shared" si="119"/>
        <v>1908</v>
      </c>
    </row>
    <row r="2332" spans="1:21" ht="14.1" customHeight="1">
      <c r="A2332" s="75">
        <v>2332</v>
      </c>
      <c r="B2332" s="72" t="s">
        <v>52</v>
      </c>
      <c r="C2332" s="539" t="s">
        <v>136</v>
      </c>
      <c r="D2332" s="415" t="s">
        <v>2932</v>
      </c>
      <c r="E2332" s="72" t="s">
        <v>614</v>
      </c>
      <c r="F2332" s="300" t="s">
        <v>106</v>
      </c>
      <c r="G2332" s="72" t="s">
        <v>208</v>
      </c>
      <c r="H2332" s="482" t="s">
        <v>188</v>
      </c>
      <c r="I2332" s="539">
        <v>2.5</v>
      </c>
      <c r="J2332" s="526"/>
      <c r="K2332" s="333">
        <f t="shared" si="113"/>
        <v>200</v>
      </c>
      <c r="L2332" s="534">
        <v>200</v>
      </c>
      <c r="M2332" s="534"/>
      <c r="N2332" s="247" t="e">
        <f>IF(L2332="nio",0,IF(L2332&gt;0,L2332*I2332/P2332,0))*VLOOKUP(B2332,'2-Kosten per locatie'!$A$14:$C$31,3,FALSE)</f>
        <v>#DIV/0!</v>
      </c>
      <c r="O2332" s="247">
        <f>IF(M2332&gt;0,M2332*I2332/Q2332,0)*VLOOKUP(B2332,'2-Kosten per locatie'!$A$14:$C$31,3,FALSE)</f>
        <v>0</v>
      </c>
      <c r="P2332" s="334">
        <f>IF(L2332="nio",0,IF(L2332&gt;0,VLOOKUP(F2332,'3-Productie normen'!A:O,VLOOKUP(L2332,'3-Productie normen'!$B$38:$C$48,2,FALSE),FALSE)))</f>
        <v>0</v>
      </c>
      <c r="Q2332" s="334">
        <f t="shared" si="118"/>
        <v>0</v>
      </c>
      <c r="R2332" s="335" t="str">
        <f>VLOOKUP(F2332,'3-Productie normen'!A:P,16,FALSE)</f>
        <v>S</v>
      </c>
      <c r="S2332" s="335"/>
      <c r="U2332" s="336">
        <f t="shared" si="119"/>
        <v>500</v>
      </c>
    </row>
    <row r="2333" spans="1:21" ht="14.1" customHeight="1">
      <c r="A2333" s="75">
        <v>2333</v>
      </c>
      <c r="B2333" s="72" t="s">
        <v>52</v>
      </c>
      <c r="C2333" s="539" t="s">
        <v>136</v>
      </c>
      <c r="D2333" s="415" t="s">
        <v>2933</v>
      </c>
      <c r="E2333" s="72" t="s">
        <v>651</v>
      </c>
      <c r="F2333" s="300" t="s">
        <v>93</v>
      </c>
      <c r="G2333" s="72" t="s">
        <v>208</v>
      </c>
      <c r="H2333" s="482" t="s">
        <v>188</v>
      </c>
      <c r="I2333" s="539">
        <v>2.2000000000000002</v>
      </c>
      <c r="J2333" s="526"/>
      <c r="K2333" s="333">
        <f t="shared" si="113"/>
        <v>0</v>
      </c>
      <c r="L2333" s="534" t="s">
        <v>148</v>
      </c>
      <c r="M2333" s="534"/>
      <c r="N2333" s="247">
        <f>IF(L2333="nio",0,IF(L2333&gt;0,L2333*I2333/P2333,0))*VLOOKUP(B2333,'2-Kosten per locatie'!$A$14:$C$31,3,FALSE)</f>
        <v>0</v>
      </c>
      <c r="O2333" s="247">
        <f>IF(M2333&gt;0,M2333*I2333/Q2333,0)*VLOOKUP(B2333,'2-Kosten per locatie'!$A$14:$C$31,3,FALSE)</f>
        <v>0</v>
      </c>
      <c r="P2333" s="334">
        <f>IF(L2333="nio",0,IF(L2333&gt;0,VLOOKUP(F2333,'3-Productie normen'!A:O,VLOOKUP(L2333,'3-Productie normen'!$B$38:$C$48,2,FALSE),FALSE)))</f>
        <v>0</v>
      </c>
      <c r="Q2333" s="334">
        <f t="shared" si="118"/>
        <v>0</v>
      </c>
      <c r="R2333" s="335" t="str">
        <f>VLOOKUP(F2333,'3-Productie normen'!A:P,16,FALSE)</f>
        <v>S</v>
      </c>
      <c r="S2333" s="335"/>
      <c r="U2333" s="336">
        <f t="shared" si="119"/>
        <v>0</v>
      </c>
    </row>
    <row r="2334" spans="1:21" ht="14.1" customHeight="1">
      <c r="A2334" s="75">
        <v>2334</v>
      </c>
      <c r="B2334" s="72" t="s">
        <v>52</v>
      </c>
      <c r="C2334" s="539" t="s">
        <v>267</v>
      </c>
      <c r="D2334" s="415" t="s">
        <v>2934</v>
      </c>
      <c r="E2334" s="72" t="s">
        <v>633</v>
      </c>
      <c r="F2334" s="300" t="s">
        <v>97</v>
      </c>
      <c r="G2334" s="72" t="s">
        <v>139</v>
      </c>
      <c r="H2334" s="482" t="s">
        <v>139</v>
      </c>
      <c r="I2334" s="539">
        <v>89.8</v>
      </c>
      <c r="J2334" s="526"/>
      <c r="K2334" s="333">
        <f t="shared" ref="K2334:K2350" si="120">SUM(L2334:M2334)</f>
        <v>200</v>
      </c>
      <c r="L2334" s="534">
        <v>200</v>
      </c>
      <c r="M2334" s="534"/>
      <c r="N2334" s="247" t="e">
        <f>IF(L2334="nio",0,IF(L2334&gt;0,L2334*I2334/P2334,0))*VLOOKUP(B2334,'2-Kosten per locatie'!$A$14:$C$31,3,FALSE)</f>
        <v>#DIV/0!</v>
      </c>
      <c r="O2334" s="247">
        <f>IF(M2334&gt;0,M2334*I2334/Q2334,0)*VLOOKUP(B2334,'2-Kosten per locatie'!$A$14:$C$31,3,FALSE)</f>
        <v>0</v>
      </c>
      <c r="P2334" s="334">
        <f>IF(L2334="nio",0,IF(L2334&gt;0,VLOOKUP(F2334,'3-Productie normen'!A:O,VLOOKUP(L2334,'3-Productie normen'!$B$38:$C$48,2,FALSE),FALSE)))</f>
        <v>0</v>
      </c>
      <c r="Q2334" s="334">
        <f t="shared" ref="Q2334:Q2350" si="121">IF(M2334&gt;0,P2334*$Q$8,0)</f>
        <v>0</v>
      </c>
      <c r="R2334" s="335" t="str">
        <f>VLOOKUP(F2334,'3-Productie normen'!A:P,16,FALSE)</f>
        <v>V</v>
      </c>
      <c r="S2334" s="335"/>
      <c r="U2334" s="336">
        <f t="shared" ref="U2334:U2350" si="122">K2334*I2334</f>
        <v>17960</v>
      </c>
    </row>
    <row r="2335" spans="1:21" ht="14.1" customHeight="1">
      <c r="A2335" s="75">
        <v>2335</v>
      </c>
      <c r="B2335" s="72" t="s">
        <v>52</v>
      </c>
      <c r="C2335" s="539" t="s">
        <v>267</v>
      </c>
      <c r="D2335" s="415"/>
      <c r="E2335" s="72" t="s">
        <v>2210</v>
      </c>
      <c r="F2335" s="300" t="s">
        <v>106</v>
      </c>
      <c r="G2335" s="72" t="s">
        <v>208</v>
      </c>
      <c r="H2335" s="482" t="s">
        <v>188</v>
      </c>
      <c r="I2335" s="539">
        <v>3.6</v>
      </c>
      <c r="J2335" s="526"/>
      <c r="K2335" s="333">
        <f t="shared" si="120"/>
        <v>200</v>
      </c>
      <c r="L2335" s="534">
        <v>200</v>
      </c>
      <c r="M2335" s="534"/>
      <c r="N2335" s="247" t="e">
        <f>IF(L2335="nio",0,IF(L2335&gt;0,L2335*I2335/P2335,0))*VLOOKUP(B2335,'2-Kosten per locatie'!$A$14:$C$31,3,FALSE)</f>
        <v>#DIV/0!</v>
      </c>
      <c r="O2335" s="247">
        <f>IF(M2335&gt;0,M2335*I2335/Q2335,0)*VLOOKUP(B2335,'2-Kosten per locatie'!$A$14:$C$31,3,FALSE)</f>
        <v>0</v>
      </c>
      <c r="P2335" s="334">
        <f>IF(L2335="nio",0,IF(L2335&gt;0,VLOOKUP(F2335,'3-Productie normen'!A:O,VLOOKUP(L2335,'3-Productie normen'!$B$38:$C$48,2,FALSE),FALSE)))</f>
        <v>0</v>
      </c>
      <c r="Q2335" s="334">
        <f t="shared" si="121"/>
        <v>0</v>
      </c>
      <c r="R2335" s="335" t="str">
        <f>VLOOKUP(F2335,'3-Productie normen'!A:P,16,FALSE)</f>
        <v>S</v>
      </c>
      <c r="S2335" s="335"/>
      <c r="U2335" s="336">
        <f t="shared" si="122"/>
        <v>720</v>
      </c>
    </row>
    <row r="2336" spans="1:21" ht="14.1" customHeight="1">
      <c r="A2336" s="75">
        <v>2336</v>
      </c>
      <c r="B2336" s="72" t="s">
        <v>52</v>
      </c>
      <c r="C2336" s="539" t="s">
        <v>267</v>
      </c>
      <c r="D2336" s="415"/>
      <c r="E2336" s="72" t="s">
        <v>2935</v>
      </c>
      <c r="F2336" s="300" t="s">
        <v>88</v>
      </c>
      <c r="G2336" s="72" t="s">
        <v>208</v>
      </c>
      <c r="H2336" s="482" t="s">
        <v>197</v>
      </c>
      <c r="I2336" s="539">
        <v>11.4</v>
      </c>
      <c r="J2336" s="526"/>
      <c r="K2336" s="333">
        <f t="shared" si="120"/>
        <v>0</v>
      </c>
      <c r="L2336" s="534" t="s">
        <v>148</v>
      </c>
      <c r="M2336" s="534"/>
      <c r="N2336" s="247">
        <f>IF(L2336="nio",0,IF(L2336&gt;0,L2336*I2336/P2336,0))*VLOOKUP(B2336,'2-Kosten per locatie'!$A$14:$C$31,3,FALSE)</f>
        <v>0</v>
      </c>
      <c r="O2336" s="247">
        <f>IF(M2336&gt;0,M2336*I2336/Q2336,0)*VLOOKUP(B2336,'2-Kosten per locatie'!$A$14:$C$31,3,FALSE)</f>
        <v>0</v>
      </c>
      <c r="P2336" s="334">
        <f>IF(L2336="nio",0,IF(L2336&gt;0,VLOOKUP(F2336,'3-Productie normen'!A:O,VLOOKUP(L2336,'3-Productie normen'!$B$38:$C$48,2,FALSE),FALSE)))</f>
        <v>0</v>
      </c>
      <c r="Q2336" s="334">
        <f t="shared" si="121"/>
        <v>0</v>
      </c>
      <c r="R2336" s="335" t="str">
        <f>VLOOKUP(F2336,'3-Productie normen'!A:P,16,FALSE)</f>
        <v>B</v>
      </c>
      <c r="S2336" s="335"/>
      <c r="U2336" s="336">
        <f t="shared" si="122"/>
        <v>0</v>
      </c>
    </row>
    <row r="2337" spans="1:21" ht="14.1" customHeight="1">
      <c r="A2337" s="75">
        <v>2337</v>
      </c>
      <c r="B2337" s="72" t="s">
        <v>52</v>
      </c>
      <c r="C2337" s="539" t="s">
        <v>267</v>
      </c>
      <c r="D2337" s="415"/>
      <c r="E2337" s="72" t="s">
        <v>614</v>
      </c>
      <c r="F2337" s="300" t="s">
        <v>106</v>
      </c>
      <c r="G2337" s="72" t="s">
        <v>208</v>
      </c>
      <c r="H2337" s="482" t="s">
        <v>188</v>
      </c>
      <c r="I2337" s="539">
        <v>14.3</v>
      </c>
      <c r="J2337" s="526"/>
      <c r="K2337" s="333">
        <f t="shared" si="120"/>
        <v>200</v>
      </c>
      <c r="L2337" s="534">
        <v>200</v>
      </c>
      <c r="M2337" s="534"/>
      <c r="N2337" s="247" t="e">
        <f>IF(L2337="nio",0,IF(L2337&gt;0,L2337*I2337/P2337,0))*VLOOKUP(B2337,'2-Kosten per locatie'!$A$14:$C$31,3,FALSE)</f>
        <v>#DIV/0!</v>
      </c>
      <c r="O2337" s="247">
        <f>IF(M2337&gt;0,M2337*I2337/Q2337,0)*VLOOKUP(B2337,'2-Kosten per locatie'!$A$14:$C$31,3,FALSE)</f>
        <v>0</v>
      </c>
      <c r="P2337" s="334">
        <f>IF(L2337="nio",0,IF(L2337&gt;0,VLOOKUP(F2337,'3-Productie normen'!A:O,VLOOKUP(L2337,'3-Productie normen'!$B$38:$C$48,2,FALSE),FALSE)))</f>
        <v>0</v>
      </c>
      <c r="Q2337" s="334">
        <f t="shared" si="121"/>
        <v>0</v>
      </c>
      <c r="R2337" s="335" t="str">
        <f>VLOOKUP(F2337,'3-Productie normen'!A:P,16,FALSE)</f>
        <v>S</v>
      </c>
      <c r="S2337" s="335"/>
      <c r="U2337" s="336">
        <f t="shared" si="122"/>
        <v>2860</v>
      </c>
    </row>
    <row r="2338" spans="1:21" ht="14.1" customHeight="1">
      <c r="A2338" s="75">
        <v>2338</v>
      </c>
      <c r="B2338" s="72" t="s">
        <v>52</v>
      </c>
      <c r="C2338" s="539" t="s">
        <v>267</v>
      </c>
      <c r="D2338" s="415" t="s">
        <v>2936</v>
      </c>
      <c r="E2338" s="72" t="s">
        <v>2873</v>
      </c>
      <c r="F2338" s="300" t="s">
        <v>111</v>
      </c>
      <c r="G2338" s="72" t="s">
        <v>139</v>
      </c>
      <c r="H2338" s="482" t="s">
        <v>139</v>
      </c>
      <c r="I2338" s="539">
        <v>3.1</v>
      </c>
      <c r="J2338" s="526"/>
      <c r="K2338" s="333">
        <f t="shared" si="120"/>
        <v>0</v>
      </c>
      <c r="L2338" s="534" t="s">
        <v>148</v>
      </c>
      <c r="M2338" s="534"/>
      <c r="N2338" s="247">
        <f>IF(L2338="nio",0,IF(L2338&gt;0,L2338*I2338/P2338,0))*VLOOKUP(B2338,'2-Kosten per locatie'!$A$14:$C$31,3,FALSE)</f>
        <v>0</v>
      </c>
      <c r="O2338" s="247">
        <f>IF(M2338&gt;0,M2338*I2338/Q2338,0)*VLOOKUP(B2338,'2-Kosten per locatie'!$A$14:$C$31,3,FALSE)</f>
        <v>0</v>
      </c>
      <c r="P2338" s="334">
        <f>IF(L2338="nio",0,IF(L2338&gt;0,VLOOKUP(F2338,'3-Productie normen'!A:O,VLOOKUP(L2338,'3-Productie normen'!$B$38:$C$48,2,FALSE),FALSE)))</f>
        <v>0</v>
      </c>
      <c r="Q2338" s="334">
        <f t="shared" si="121"/>
        <v>0</v>
      </c>
      <c r="R2338" s="335" t="str">
        <f>VLOOKUP(F2338,'3-Productie normen'!A:P,16,FALSE)</f>
        <v>nvt</v>
      </c>
      <c r="S2338" s="335"/>
      <c r="U2338" s="336">
        <f t="shared" si="122"/>
        <v>0</v>
      </c>
    </row>
    <row r="2339" spans="1:21" ht="14.1" customHeight="1">
      <c r="A2339" s="75">
        <v>2339</v>
      </c>
      <c r="B2339" s="72" t="s">
        <v>52</v>
      </c>
      <c r="C2339" s="539" t="s">
        <v>267</v>
      </c>
      <c r="D2339" s="415" t="s">
        <v>2937</v>
      </c>
      <c r="E2339" s="72" t="s">
        <v>2873</v>
      </c>
      <c r="F2339" s="300" t="s">
        <v>111</v>
      </c>
      <c r="G2339" s="72" t="s">
        <v>139</v>
      </c>
      <c r="H2339" s="482" t="s">
        <v>139</v>
      </c>
      <c r="I2339" s="539">
        <v>3.2</v>
      </c>
      <c r="J2339" s="526"/>
      <c r="K2339" s="333">
        <f t="shared" si="120"/>
        <v>0</v>
      </c>
      <c r="L2339" s="534" t="s">
        <v>148</v>
      </c>
      <c r="M2339" s="534"/>
      <c r="N2339" s="247">
        <f>IF(L2339="nio",0,IF(L2339&gt;0,L2339*I2339/P2339,0))*VLOOKUP(B2339,'2-Kosten per locatie'!$A$14:$C$31,3,FALSE)</f>
        <v>0</v>
      </c>
      <c r="O2339" s="247">
        <f>IF(M2339&gt;0,M2339*I2339/Q2339,0)*VLOOKUP(B2339,'2-Kosten per locatie'!$A$14:$C$31,3,FALSE)</f>
        <v>0</v>
      </c>
      <c r="P2339" s="334">
        <f>IF(L2339="nio",0,IF(L2339&gt;0,VLOOKUP(F2339,'3-Productie normen'!A:O,VLOOKUP(L2339,'3-Productie normen'!$B$38:$C$48,2,FALSE),FALSE)))</f>
        <v>0</v>
      </c>
      <c r="Q2339" s="334">
        <f t="shared" si="121"/>
        <v>0</v>
      </c>
      <c r="R2339" s="335" t="str">
        <f>VLOOKUP(F2339,'3-Productie normen'!A:P,16,FALSE)</f>
        <v>nvt</v>
      </c>
      <c r="S2339" s="335"/>
      <c r="U2339" s="336">
        <f t="shared" si="122"/>
        <v>0</v>
      </c>
    </row>
    <row r="2340" spans="1:21" ht="14.1" customHeight="1">
      <c r="A2340" s="75">
        <v>2340</v>
      </c>
      <c r="B2340" s="72" t="s">
        <v>52</v>
      </c>
      <c r="C2340" s="539" t="s">
        <v>267</v>
      </c>
      <c r="D2340" s="415" t="s">
        <v>2938</v>
      </c>
      <c r="E2340" s="72" t="s">
        <v>2939</v>
      </c>
      <c r="F2340" s="300" t="s">
        <v>103</v>
      </c>
      <c r="G2340" s="72" t="s">
        <v>237</v>
      </c>
      <c r="H2340" s="482" t="s">
        <v>2917</v>
      </c>
      <c r="I2340" s="539">
        <v>99.7</v>
      </c>
      <c r="J2340" s="526"/>
      <c r="K2340" s="333">
        <f t="shared" si="120"/>
        <v>200</v>
      </c>
      <c r="L2340" s="534">
        <v>200</v>
      </c>
      <c r="M2340" s="534"/>
      <c r="N2340" s="247" t="e">
        <f>IF(L2340="nio",0,IF(L2340&gt;0,L2340*I2340/P2340,0))*VLOOKUP(B2340,'2-Kosten per locatie'!$A$14:$C$31,3,FALSE)</f>
        <v>#DIV/0!</v>
      </c>
      <c r="O2340" s="247">
        <f>IF(M2340&gt;0,M2340*I2340/Q2340,0)*VLOOKUP(B2340,'2-Kosten per locatie'!$A$14:$C$31,3,FALSE)</f>
        <v>0</v>
      </c>
      <c r="P2340" s="334">
        <f>IF(L2340="nio",0,IF(L2340&gt;0,VLOOKUP(F2340,'3-Productie normen'!A:O,VLOOKUP(L2340,'3-Productie normen'!$B$38:$C$48,2,FALSE),FALSE)))</f>
        <v>0</v>
      </c>
      <c r="Q2340" s="334">
        <f t="shared" si="121"/>
        <v>0</v>
      </c>
      <c r="R2340" s="335" t="str">
        <f>VLOOKUP(F2340,'3-Productie normen'!A:P,16,FALSE)</f>
        <v>L</v>
      </c>
      <c r="S2340" s="335"/>
      <c r="U2340" s="336">
        <f t="shared" si="122"/>
        <v>19940</v>
      </c>
    </row>
    <row r="2341" spans="1:21" ht="14.1" customHeight="1">
      <c r="A2341" s="75">
        <v>2341</v>
      </c>
      <c r="B2341" s="72" t="s">
        <v>52</v>
      </c>
      <c r="C2341" s="539" t="s">
        <v>267</v>
      </c>
      <c r="D2341" s="415" t="s">
        <v>2940</v>
      </c>
      <c r="E2341" s="72" t="s">
        <v>2941</v>
      </c>
      <c r="F2341" s="300" t="s">
        <v>103</v>
      </c>
      <c r="G2341" s="72" t="s">
        <v>139</v>
      </c>
      <c r="H2341" s="482" t="s">
        <v>139</v>
      </c>
      <c r="I2341" s="539">
        <v>99.7</v>
      </c>
      <c r="J2341" s="526"/>
      <c r="K2341" s="333">
        <f t="shared" si="120"/>
        <v>0</v>
      </c>
      <c r="L2341" s="534" t="s">
        <v>148</v>
      </c>
      <c r="M2341" s="534"/>
      <c r="N2341" s="247">
        <f>IF(L2341="nio",0,IF(L2341&gt;0,L2341*I2341/P2341,0))*VLOOKUP(B2341,'2-Kosten per locatie'!$A$14:$C$31,3,FALSE)</f>
        <v>0</v>
      </c>
      <c r="O2341" s="247">
        <f>IF(M2341&gt;0,M2341*I2341/Q2341,0)*VLOOKUP(B2341,'2-Kosten per locatie'!$A$14:$C$31,3,FALSE)</f>
        <v>0</v>
      </c>
      <c r="P2341" s="334">
        <f>IF(L2341="nio",0,IF(L2341&gt;0,VLOOKUP(F2341,'3-Productie normen'!A:O,VLOOKUP(L2341,'3-Productie normen'!$B$38:$C$48,2,FALSE),FALSE)))</f>
        <v>0</v>
      </c>
      <c r="Q2341" s="334">
        <f t="shared" si="121"/>
        <v>0</v>
      </c>
      <c r="R2341" s="335" t="str">
        <f>VLOOKUP(F2341,'3-Productie normen'!A:P,16,FALSE)</f>
        <v>L</v>
      </c>
      <c r="S2341" s="335"/>
      <c r="U2341" s="336">
        <f t="shared" si="122"/>
        <v>0</v>
      </c>
    </row>
    <row r="2342" spans="1:21" ht="14.1" customHeight="1">
      <c r="A2342" s="75">
        <v>2342</v>
      </c>
      <c r="B2342" s="72" t="s">
        <v>52</v>
      </c>
      <c r="C2342" s="539" t="s">
        <v>267</v>
      </c>
      <c r="D2342" s="415" t="s">
        <v>2942</v>
      </c>
      <c r="E2342" s="72" t="s">
        <v>887</v>
      </c>
      <c r="F2342" s="300" t="s">
        <v>88</v>
      </c>
      <c r="G2342" s="72" t="s">
        <v>139</v>
      </c>
      <c r="H2342" s="482" t="s">
        <v>139</v>
      </c>
      <c r="I2342" s="539">
        <v>17.8</v>
      </c>
      <c r="J2342" s="526"/>
      <c r="K2342" s="333">
        <f t="shared" si="120"/>
        <v>120</v>
      </c>
      <c r="L2342" s="534">
        <v>120</v>
      </c>
      <c r="M2342" s="534"/>
      <c r="N2342" s="247" t="e">
        <f>IF(L2342="nio",0,IF(L2342&gt;0,L2342*I2342/P2342,0))*VLOOKUP(B2342,'2-Kosten per locatie'!$A$14:$C$31,3,FALSE)</f>
        <v>#DIV/0!</v>
      </c>
      <c r="O2342" s="247">
        <f>IF(M2342&gt;0,M2342*I2342/Q2342,0)*VLOOKUP(B2342,'2-Kosten per locatie'!$A$14:$C$31,3,FALSE)</f>
        <v>0</v>
      </c>
      <c r="P2342" s="334">
        <f>IF(L2342="nio",0,IF(L2342&gt;0,VLOOKUP(F2342,'3-Productie normen'!A:O,VLOOKUP(L2342,'3-Productie normen'!$B$38:$C$48,2,FALSE),FALSE)))</f>
        <v>0</v>
      </c>
      <c r="Q2342" s="334">
        <f t="shared" si="121"/>
        <v>0</v>
      </c>
      <c r="R2342" s="335" t="str">
        <f>VLOOKUP(F2342,'3-Productie normen'!A:P,16,FALSE)</f>
        <v>B</v>
      </c>
      <c r="S2342" s="335"/>
      <c r="U2342" s="336">
        <f t="shared" si="122"/>
        <v>2136</v>
      </c>
    </row>
    <row r="2343" spans="1:21" ht="14.1" customHeight="1">
      <c r="A2343" s="75">
        <v>2343</v>
      </c>
      <c r="B2343" s="72" t="s">
        <v>52</v>
      </c>
      <c r="C2343" s="539" t="s">
        <v>267</v>
      </c>
      <c r="D2343" s="415" t="s">
        <v>2943</v>
      </c>
      <c r="E2343" s="72" t="s">
        <v>887</v>
      </c>
      <c r="F2343" s="300" t="s">
        <v>88</v>
      </c>
      <c r="G2343" s="72" t="s">
        <v>139</v>
      </c>
      <c r="H2343" s="482" t="s">
        <v>139</v>
      </c>
      <c r="I2343" s="539">
        <v>27.3</v>
      </c>
      <c r="J2343" s="526"/>
      <c r="K2343" s="333">
        <f t="shared" si="120"/>
        <v>120</v>
      </c>
      <c r="L2343" s="534">
        <v>120</v>
      </c>
      <c r="M2343" s="534"/>
      <c r="N2343" s="247" t="e">
        <f>IF(L2343="nio",0,IF(L2343&gt;0,L2343*I2343/P2343,0))*VLOOKUP(B2343,'2-Kosten per locatie'!$A$14:$C$31,3,FALSE)</f>
        <v>#DIV/0!</v>
      </c>
      <c r="O2343" s="247">
        <f>IF(M2343&gt;0,M2343*I2343/Q2343,0)*VLOOKUP(B2343,'2-Kosten per locatie'!$A$14:$C$31,3,FALSE)</f>
        <v>0</v>
      </c>
      <c r="P2343" s="334">
        <f>IF(L2343="nio",0,IF(L2343&gt;0,VLOOKUP(F2343,'3-Productie normen'!A:O,VLOOKUP(L2343,'3-Productie normen'!$B$38:$C$48,2,FALSE),FALSE)))</f>
        <v>0</v>
      </c>
      <c r="Q2343" s="334">
        <f t="shared" si="121"/>
        <v>0</v>
      </c>
      <c r="R2343" s="335" t="str">
        <f>VLOOKUP(F2343,'3-Productie normen'!A:P,16,FALSE)</f>
        <v>B</v>
      </c>
      <c r="S2343" s="335"/>
      <c r="U2343" s="336">
        <f t="shared" si="122"/>
        <v>3276</v>
      </c>
    </row>
    <row r="2344" spans="1:21" ht="14.1" customHeight="1">
      <c r="A2344" s="75">
        <v>2344</v>
      </c>
      <c r="B2344" s="72" t="s">
        <v>52</v>
      </c>
      <c r="C2344" s="539" t="s">
        <v>267</v>
      </c>
      <c r="D2344" s="415" t="s">
        <v>2944</v>
      </c>
      <c r="E2344" s="72" t="s">
        <v>606</v>
      </c>
      <c r="F2344" s="300" t="s">
        <v>97</v>
      </c>
      <c r="G2344" s="72" t="s">
        <v>139</v>
      </c>
      <c r="H2344" s="482" t="s">
        <v>139</v>
      </c>
      <c r="I2344" s="539">
        <v>4.4000000000000004</v>
      </c>
      <c r="J2344" s="526"/>
      <c r="K2344" s="333">
        <f t="shared" si="120"/>
        <v>200</v>
      </c>
      <c r="L2344" s="534">
        <v>200</v>
      </c>
      <c r="M2344" s="534"/>
      <c r="N2344" s="247" t="e">
        <f>IF(L2344="nio",0,IF(L2344&gt;0,L2344*I2344/P2344,0))*VLOOKUP(B2344,'2-Kosten per locatie'!$A$14:$C$31,3,FALSE)</f>
        <v>#DIV/0!</v>
      </c>
      <c r="O2344" s="247">
        <f>IF(M2344&gt;0,M2344*I2344/Q2344,0)*VLOOKUP(B2344,'2-Kosten per locatie'!$A$14:$C$31,3,FALSE)</f>
        <v>0</v>
      </c>
      <c r="P2344" s="334">
        <f>IF(L2344="nio",0,IF(L2344&gt;0,VLOOKUP(F2344,'3-Productie normen'!A:O,VLOOKUP(L2344,'3-Productie normen'!$B$38:$C$48,2,FALSE),FALSE)))</f>
        <v>0</v>
      </c>
      <c r="Q2344" s="334">
        <f t="shared" si="121"/>
        <v>0</v>
      </c>
      <c r="R2344" s="335" t="str">
        <f>VLOOKUP(F2344,'3-Productie normen'!A:P,16,FALSE)</f>
        <v>V</v>
      </c>
      <c r="S2344" s="335"/>
      <c r="U2344" s="336">
        <f t="shared" si="122"/>
        <v>880.00000000000011</v>
      </c>
    </row>
    <row r="2345" spans="1:21" ht="14.1" customHeight="1">
      <c r="A2345" s="75">
        <v>2345</v>
      </c>
      <c r="B2345" s="72" t="s">
        <v>52</v>
      </c>
      <c r="C2345" s="539" t="s">
        <v>267</v>
      </c>
      <c r="D2345" s="415" t="s">
        <v>2945</v>
      </c>
      <c r="E2345" s="72" t="s">
        <v>2921</v>
      </c>
      <c r="F2345" s="300" t="s">
        <v>99</v>
      </c>
      <c r="G2345" s="72" t="s">
        <v>139</v>
      </c>
      <c r="H2345" s="482" t="s">
        <v>139</v>
      </c>
      <c r="I2345" s="539">
        <v>19.7</v>
      </c>
      <c r="J2345" s="526"/>
      <c r="K2345" s="333">
        <f t="shared" si="120"/>
        <v>200</v>
      </c>
      <c r="L2345" s="534">
        <v>200</v>
      </c>
      <c r="M2345" s="534"/>
      <c r="N2345" s="247" t="e">
        <f>IF(L2345="nio",0,IF(L2345&gt;0,L2345*I2345/P2345,0))*VLOOKUP(B2345,'2-Kosten per locatie'!$A$14:$C$31,3,FALSE)</f>
        <v>#DIV/0!</v>
      </c>
      <c r="O2345" s="247">
        <f>IF(M2345&gt;0,M2345*I2345/Q2345,0)*VLOOKUP(B2345,'2-Kosten per locatie'!$A$14:$C$31,3,FALSE)</f>
        <v>0</v>
      </c>
      <c r="P2345" s="334">
        <f>IF(L2345="nio",0,IF(L2345&gt;0,VLOOKUP(F2345,'3-Productie normen'!A:O,VLOOKUP(L2345,'3-Productie normen'!$B$38:$C$48,2,FALSE),FALSE)))</f>
        <v>0</v>
      </c>
      <c r="Q2345" s="334">
        <f t="shared" si="121"/>
        <v>0</v>
      </c>
      <c r="R2345" s="335" t="str">
        <f>VLOOKUP(F2345,'3-Productie normen'!A:P,16,FALSE)</f>
        <v>S</v>
      </c>
      <c r="S2345" s="335"/>
      <c r="U2345" s="336">
        <f t="shared" si="122"/>
        <v>3940</v>
      </c>
    </row>
    <row r="2346" spans="1:21" ht="14.1" customHeight="1">
      <c r="A2346" s="75">
        <v>2346</v>
      </c>
      <c r="B2346" s="72" t="s">
        <v>52</v>
      </c>
      <c r="C2346" s="539" t="s">
        <v>267</v>
      </c>
      <c r="D2346" s="415" t="s">
        <v>2946</v>
      </c>
      <c r="E2346" s="72" t="s">
        <v>887</v>
      </c>
      <c r="F2346" s="300" t="s">
        <v>88</v>
      </c>
      <c r="G2346" s="72" t="s">
        <v>139</v>
      </c>
      <c r="H2346" s="482" t="s">
        <v>139</v>
      </c>
      <c r="I2346" s="539">
        <v>16.399999999999999</v>
      </c>
      <c r="J2346" s="526"/>
      <c r="K2346" s="333">
        <f t="shared" si="120"/>
        <v>120</v>
      </c>
      <c r="L2346" s="534">
        <v>120</v>
      </c>
      <c r="M2346" s="534"/>
      <c r="N2346" s="247" t="e">
        <f>IF(L2346="nio",0,IF(L2346&gt;0,L2346*I2346/P2346,0))*VLOOKUP(B2346,'2-Kosten per locatie'!$A$14:$C$31,3,FALSE)</f>
        <v>#DIV/0!</v>
      </c>
      <c r="O2346" s="247">
        <f>IF(M2346&gt;0,M2346*I2346/Q2346,0)*VLOOKUP(B2346,'2-Kosten per locatie'!$A$14:$C$31,3,FALSE)</f>
        <v>0</v>
      </c>
      <c r="P2346" s="334">
        <f>IF(L2346="nio",0,IF(L2346&gt;0,VLOOKUP(F2346,'3-Productie normen'!A:O,VLOOKUP(L2346,'3-Productie normen'!$B$38:$C$48,2,FALSE),FALSE)))</f>
        <v>0</v>
      </c>
      <c r="Q2346" s="334">
        <f t="shared" si="121"/>
        <v>0</v>
      </c>
      <c r="R2346" s="335" t="str">
        <f>VLOOKUP(F2346,'3-Productie normen'!A:P,16,FALSE)</f>
        <v>B</v>
      </c>
      <c r="S2346" s="335"/>
      <c r="U2346" s="336">
        <f t="shared" si="122"/>
        <v>1967.9999999999998</v>
      </c>
    </row>
    <row r="2347" spans="1:21" ht="14.1" customHeight="1">
      <c r="A2347" s="75">
        <v>2347</v>
      </c>
      <c r="B2347" s="72" t="s">
        <v>52</v>
      </c>
      <c r="C2347" s="539" t="s">
        <v>267</v>
      </c>
      <c r="D2347" s="415" t="s">
        <v>2947</v>
      </c>
      <c r="E2347" s="72" t="s">
        <v>2948</v>
      </c>
      <c r="F2347" s="300" t="s">
        <v>103</v>
      </c>
      <c r="G2347" s="72" t="s">
        <v>139</v>
      </c>
      <c r="H2347" s="482" t="s">
        <v>139</v>
      </c>
      <c r="I2347" s="539">
        <v>29.3</v>
      </c>
      <c r="J2347" s="526"/>
      <c r="K2347" s="333">
        <f t="shared" si="120"/>
        <v>200</v>
      </c>
      <c r="L2347" s="534">
        <v>200</v>
      </c>
      <c r="M2347" s="534"/>
      <c r="N2347" s="247" t="e">
        <f>IF(L2347="nio",0,IF(L2347&gt;0,L2347*I2347/P2347,0))*VLOOKUP(B2347,'2-Kosten per locatie'!$A$14:$C$31,3,FALSE)</f>
        <v>#DIV/0!</v>
      </c>
      <c r="O2347" s="247">
        <f>IF(M2347&gt;0,M2347*I2347/Q2347,0)*VLOOKUP(B2347,'2-Kosten per locatie'!$A$14:$C$31,3,FALSE)</f>
        <v>0</v>
      </c>
      <c r="P2347" s="334">
        <f>IF(L2347="nio",0,IF(L2347&gt;0,VLOOKUP(F2347,'3-Productie normen'!A:O,VLOOKUP(L2347,'3-Productie normen'!$B$38:$C$48,2,FALSE),FALSE)))</f>
        <v>0</v>
      </c>
      <c r="Q2347" s="334">
        <f t="shared" si="121"/>
        <v>0</v>
      </c>
      <c r="R2347" s="335" t="str">
        <f>VLOOKUP(F2347,'3-Productie normen'!A:P,16,FALSE)</f>
        <v>L</v>
      </c>
      <c r="S2347" s="335"/>
      <c r="U2347" s="336">
        <f t="shared" si="122"/>
        <v>5860</v>
      </c>
    </row>
    <row r="2348" spans="1:21" ht="14.1" customHeight="1">
      <c r="A2348" s="75">
        <v>2348</v>
      </c>
      <c r="B2348" s="72" t="s">
        <v>52</v>
      </c>
      <c r="C2348" s="539" t="s">
        <v>267</v>
      </c>
      <c r="D2348" s="415" t="s">
        <v>2949</v>
      </c>
      <c r="E2348" s="72" t="s">
        <v>2939</v>
      </c>
      <c r="F2348" s="300" t="s">
        <v>103</v>
      </c>
      <c r="G2348" s="72" t="s">
        <v>237</v>
      </c>
      <c r="H2348" s="482" t="s">
        <v>2917</v>
      </c>
      <c r="I2348" s="539">
        <v>99.7</v>
      </c>
      <c r="J2348" s="526"/>
      <c r="K2348" s="333">
        <f t="shared" si="120"/>
        <v>200</v>
      </c>
      <c r="L2348" s="534">
        <v>200</v>
      </c>
      <c r="M2348" s="534"/>
      <c r="N2348" s="247" t="e">
        <f>IF(L2348="nio",0,IF(L2348&gt;0,L2348*I2348/P2348,0))*VLOOKUP(B2348,'2-Kosten per locatie'!$A$14:$C$31,3,FALSE)</f>
        <v>#DIV/0!</v>
      </c>
      <c r="O2348" s="247">
        <f>IF(M2348&gt;0,M2348*I2348/Q2348,0)*VLOOKUP(B2348,'2-Kosten per locatie'!$A$14:$C$31,3,FALSE)</f>
        <v>0</v>
      </c>
      <c r="P2348" s="334">
        <f>IF(L2348="nio",0,IF(L2348&gt;0,VLOOKUP(F2348,'3-Productie normen'!A:O,VLOOKUP(L2348,'3-Productie normen'!$B$38:$C$48,2,FALSE),FALSE)))</f>
        <v>0</v>
      </c>
      <c r="Q2348" s="334">
        <f t="shared" si="121"/>
        <v>0</v>
      </c>
      <c r="R2348" s="335" t="str">
        <f>VLOOKUP(F2348,'3-Productie normen'!A:P,16,FALSE)</f>
        <v>L</v>
      </c>
      <c r="S2348" s="335"/>
      <c r="U2348" s="336">
        <f t="shared" si="122"/>
        <v>19940</v>
      </c>
    </row>
    <row r="2349" spans="1:21" ht="14.1" customHeight="1">
      <c r="A2349" s="75">
        <v>2349</v>
      </c>
      <c r="B2349" s="72" t="s">
        <v>52</v>
      </c>
      <c r="C2349" s="539" t="s">
        <v>267</v>
      </c>
      <c r="D2349" s="415" t="s">
        <v>2950</v>
      </c>
      <c r="E2349" s="72" t="s">
        <v>2939</v>
      </c>
      <c r="F2349" s="300" t="s">
        <v>103</v>
      </c>
      <c r="G2349" s="72" t="s">
        <v>237</v>
      </c>
      <c r="H2349" s="482" t="s">
        <v>2917</v>
      </c>
      <c r="I2349" s="539">
        <v>99.6</v>
      </c>
      <c r="J2349" s="526"/>
      <c r="K2349" s="333">
        <f t="shared" si="120"/>
        <v>200</v>
      </c>
      <c r="L2349" s="534">
        <v>200</v>
      </c>
      <c r="M2349" s="534"/>
      <c r="N2349" s="247" t="e">
        <f>IF(L2349="nio",0,IF(L2349&gt;0,L2349*I2349/P2349,0))*VLOOKUP(B2349,'2-Kosten per locatie'!$A$14:$C$31,3,FALSE)</f>
        <v>#DIV/0!</v>
      </c>
      <c r="O2349" s="247">
        <f>IF(M2349&gt;0,M2349*I2349/Q2349,0)*VLOOKUP(B2349,'2-Kosten per locatie'!$A$14:$C$31,3,FALSE)</f>
        <v>0</v>
      </c>
      <c r="P2349" s="334">
        <f>IF(L2349="nio",0,IF(L2349&gt;0,VLOOKUP(F2349,'3-Productie normen'!A:O,VLOOKUP(L2349,'3-Productie normen'!$B$38:$C$48,2,FALSE),FALSE)))</f>
        <v>0</v>
      </c>
      <c r="Q2349" s="334">
        <f t="shared" si="121"/>
        <v>0</v>
      </c>
      <c r="R2349" s="335" t="str">
        <f>VLOOKUP(F2349,'3-Productie normen'!A:P,16,FALSE)</f>
        <v>L</v>
      </c>
      <c r="S2349" s="335"/>
      <c r="U2349" s="336">
        <f t="shared" si="122"/>
        <v>19920</v>
      </c>
    </row>
    <row r="2350" spans="1:21" ht="14.1" customHeight="1">
      <c r="A2350" s="75">
        <v>2350</v>
      </c>
      <c r="B2350" s="72" t="s">
        <v>52</v>
      </c>
      <c r="C2350" s="539" t="s">
        <v>267</v>
      </c>
      <c r="D2350" s="415" t="s">
        <v>2951</v>
      </c>
      <c r="E2350" s="72" t="s">
        <v>2952</v>
      </c>
      <c r="F2350" s="300" t="s">
        <v>103</v>
      </c>
      <c r="G2350" s="72" t="s">
        <v>139</v>
      </c>
      <c r="H2350" s="482" t="s">
        <v>139</v>
      </c>
      <c r="I2350" s="539">
        <v>39.6</v>
      </c>
      <c r="J2350" s="526"/>
      <c r="K2350" s="333">
        <f t="shared" si="120"/>
        <v>200</v>
      </c>
      <c r="L2350" s="534">
        <v>200</v>
      </c>
      <c r="M2350" s="534"/>
      <c r="N2350" s="247" t="e">
        <f>IF(L2350="nio",0,IF(L2350&gt;0,L2350*I2350/P2350,0))*VLOOKUP(B2350,'2-Kosten per locatie'!$A$14:$C$31,3,FALSE)</f>
        <v>#DIV/0!</v>
      </c>
      <c r="O2350" s="247">
        <f>IF(M2350&gt;0,M2350*I2350/Q2350,0)*VLOOKUP(B2350,'2-Kosten per locatie'!$A$14:$C$31,3,FALSE)</f>
        <v>0</v>
      </c>
      <c r="P2350" s="334">
        <f>IF(L2350="nio",0,IF(L2350&gt;0,VLOOKUP(F2350,'3-Productie normen'!A:O,VLOOKUP(L2350,'3-Productie normen'!$B$38:$C$48,2,FALSE),FALSE)))</f>
        <v>0</v>
      </c>
      <c r="Q2350" s="334">
        <f t="shared" si="121"/>
        <v>0</v>
      </c>
      <c r="R2350" s="335" t="str">
        <f>VLOOKUP(F2350,'3-Productie normen'!A:P,16,FALSE)</f>
        <v>L</v>
      </c>
      <c r="S2350" s="335"/>
      <c r="U2350" s="336">
        <f t="shared" si="122"/>
        <v>7920</v>
      </c>
    </row>
    <row r="2351" spans="1:21" ht="14.1" customHeight="1">
      <c r="A2351" s="75">
        <v>2351</v>
      </c>
      <c r="B2351" s="72" t="s">
        <v>52</v>
      </c>
      <c r="C2351" s="539" t="s">
        <v>509</v>
      </c>
      <c r="D2351" s="415" t="s">
        <v>2953</v>
      </c>
      <c r="E2351" s="72" t="s">
        <v>633</v>
      </c>
      <c r="F2351" s="300" t="s">
        <v>97</v>
      </c>
      <c r="G2351" s="72" t="s">
        <v>139</v>
      </c>
      <c r="H2351" s="482" t="s">
        <v>139</v>
      </c>
      <c r="I2351" s="539">
        <v>84.8</v>
      </c>
      <c r="J2351" s="526"/>
      <c r="K2351" s="333">
        <f t="shared" ref="K2351:K2367" si="123">SUM(L2351:M2351)</f>
        <v>120</v>
      </c>
      <c r="L2351" s="534">
        <v>120</v>
      </c>
      <c r="M2351" s="534"/>
      <c r="N2351" s="247" t="e">
        <f>IF(L2351="nio",0,IF(L2351&gt;0,L2351*I2351/P2351,0))*VLOOKUP(B2351,'2-Kosten per locatie'!$A$14:$C$31,3,FALSE)</f>
        <v>#DIV/0!</v>
      </c>
      <c r="O2351" s="247">
        <f>IF(M2351&gt;0,M2351*I2351/Q2351,0)*VLOOKUP(B2351,'2-Kosten per locatie'!$A$14:$C$31,3,FALSE)</f>
        <v>0</v>
      </c>
      <c r="P2351" s="334">
        <f>IF(L2351="nio",0,IF(L2351&gt;0,VLOOKUP(F2351,'3-Productie normen'!A:O,VLOOKUP(L2351,'3-Productie normen'!$B$38:$C$48,2,FALSE),FALSE)))</f>
        <v>0</v>
      </c>
      <c r="Q2351" s="334">
        <f t="shared" ref="Q2351:Q2367" si="124">IF(M2351&gt;0,P2351*$Q$8,0)</f>
        <v>0</v>
      </c>
      <c r="R2351" s="335" t="str">
        <f>VLOOKUP(F2351,'3-Productie normen'!A:P,16,FALSE)</f>
        <v>V</v>
      </c>
      <c r="S2351" s="335"/>
      <c r="U2351" s="336">
        <f t="shared" ref="U2351:U2367" si="125">K2351*I2351</f>
        <v>10176</v>
      </c>
    </row>
    <row r="2352" spans="1:21" ht="14.1" customHeight="1">
      <c r="A2352" s="75">
        <v>2352</v>
      </c>
      <c r="B2352" s="72" t="s">
        <v>52</v>
      </c>
      <c r="C2352" s="539" t="s">
        <v>509</v>
      </c>
      <c r="D2352" s="415" t="s">
        <v>2954</v>
      </c>
      <c r="E2352" s="72" t="s">
        <v>614</v>
      </c>
      <c r="F2352" s="300" t="s">
        <v>106</v>
      </c>
      <c r="G2352" s="72" t="s">
        <v>208</v>
      </c>
      <c r="H2352" s="482" t="s">
        <v>188</v>
      </c>
      <c r="I2352" s="539">
        <v>14.3</v>
      </c>
      <c r="J2352" s="526"/>
      <c r="K2352" s="333">
        <f t="shared" si="123"/>
        <v>120</v>
      </c>
      <c r="L2352" s="534">
        <v>120</v>
      </c>
      <c r="M2352" s="534"/>
      <c r="N2352" s="247" t="e">
        <f>IF(L2352="nio",0,IF(L2352&gt;0,L2352*I2352/P2352,0))*VLOOKUP(B2352,'2-Kosten per locatie'!$A$14:$C$31,3,FALSE)</f>
        <v>#DIV/0!</v>
      </c>
      <c r="O2352" s="247">
        <f>IF(M2352&gt;0,M2352*I2352/Q2352,0)*VLOOKUP(B2352,'2-Kosten per locatie'!$A$14:$C$31,3,FALSE)</f>
        <v>0</v>
      </c>
      <c r="P2352" s="334">
        <f>IF(L2352="nio",0,IF(L2352&gt;0,VLOOKUP(F2352,'3-Productie normen'!A:O,VLOOKUP(L2352,'3-Productie normen'!$B$38:$C$48,2,FALSE),FALSE)))</f>
        <v>0</v>
      </c>
      <c r="Q2352" s="334">
        <f t="shared" si="124"/>
        <v>0</v>
      </c>
      <c r="R2352" s="335" t="str">
        <f>VLOOKUP(F2352,'3-Productie normen'!A:P,16,FALSE)</f>
        <v>S</v>
      </c>
      <c r="S2352" s="335"/>
      <c r="U2352" s="336">
        <f t="shared" si="125"/>
        <v>1716</v>
      </c>
    </row>
    <row r="2353" spans="1:21" ht="14.1" customHeight="1">
      <c r="A2353" s="75">
        <v>2353</v>
      </c>
      <c r="B2353" s="72" t="s">
        <v>52</v>
      </c>
      <c r="C2353" s="539" t="s">
        <v>509</v>
      </c>
      <c r="D2353" s="415" t="s">
        <v>2955</v>
      </c>
      <c r="E2353" s="72" t="s">
        <v>887</v>
      </c>
      <c r="F2353" s="300" t="s">
        <v>88</v>
      </c>
      <c r="G2353" s="72" t="s">
        <v>139</v>
      </c>
      <c r="H2353" s="482" t="s">
        <v>139</v>
      </c>
      <c r="I2353" s="539">
        <v>11.4</v>
      </c>
      <c r="J2353" s="526"/>
      <c r="K2353" s="333">
        <f t="shared" si="123"/>
        <v>120</v>
      </c>
      <c r="L2353" s="534">
        <v>120</v>
      </c>
      <c r="M2353" s="534"/>
      <c r="N2353" s="247" t="e">
        <f>IF(L2353="nio",0,IF(L2353&gt;0,L2353*I2353/P2353,0))*VLOOKUP(B2353,'2-Kosten per locatie'!$A$14:$C$31,3,FALSE)</f>
        <v>#DIV/0!</v>
      </c>
      <c r="O2353" s="247">
        <f>IF(M2353&gt;0,M2353*I2353/Q2353,0)*VLOOKUP(B2353,'2-Kosten per locatie'!$A$14:$C$31,3,FALSE)</f>
        <v>0</v>
      </c>
      <c r="P2353" s="334">
        <f>IF(L2353="nio",0,IF(L2353&gt;0,VLOOKUP(F2353,'3-Productie normen'!A:O,VLOOKUP(L2353,'3-Productie normen'!$B$38:$C$48,2,FALSE),FALSE)))</f>
        <v>0</v>
      </c>
      <c r="Q2353" s="334">
        <f t="shared" si="124"/>
        <v>0</v>
      </c>
      <c r="R2353" s="335" t="str">
        <f>VLOOKUP(F2353,'3-Productie normen'!A:P,16,FALSE)</f>
        <v>B</v>
      </c>
      <c r="S2353" s="335"/>
      <c r="U2353" s="336">
        <f t="shared" si="125"/>
        <v>1368</v>
      </c>
    </row>
    <row r="2354" spans="1:21" ht="14.1" customHeight="1">
      <c r="A2354" s="75">
        <v>2354</v>
      </c>
      <c r="B2354" s="72" t="s">
        <v>52</v>
      </c>
      <c r="C2354" s="539" t="s">
        <v>509</v>
      </c>
      <c r="D2354" s="415" t="s">
        <v>2956</v>
      </c>
      <c r="E2354" s="72" t="s">
        <v>2210</v>
      </c>
      <c r="F2354" s="300" t="s">
        <v>106</v>
      </c>
      <c r="G2354" s="72" t="s">
        <v>208</v>
      </c>
      <c r="H2354" s="482" t="s">
        <v>188</v>
      </c>
      <c r="I2354" s="539">
        <v>3.6</v>
      </c>
      <c r="J2354" s="526"/>
      <c r="K2354" s="333">
        <f t="shared" si="123"/>
        <v>0</v>
      </c>
      <c r="L2354" s="534" t="s">
        <v>148</v>
      </c>
      <c r="M2354" s="534"/>
      <c r="N2354" s="247">
        <f>IF(L2354="nio",0,IF(L2354&gt;0,L2354*I2354/P2354,0))*VLOOKUP(B2354,'2-Kosten per locatie'!$A$14:$C$31,3,FALSE)</f>
        <v>0</v>
      </c>
      <c r="O2354" s="247">
        <f>IF(M2354&gt;0,M2354*I2354/Q2354,0)*VLOOKUP(B2354,'2-Kosten per locatie'!$A$14:$C$31,3,FALSE)</f>
        <v>0</v>
      </c>
      <c r="P2354" s="334">
        <f>IF(L2354="nio",0,IF(L2354&gt;0,VLOOKUP(F2354,'3-Productie normen'!A:O,VLOOKUP(L2354,'3-Productie normen'!$B$38:$C$48,2,FALSE),FALSE)))</f>
        <v>0</v>
      </c>
      <c r="Q2354" s="334">
        <f t="shared" si="124"/>
        <v>0</v>
      </c>
      <c r="R2354" s="335" t="str">
        <f>VLOOKUP(F2354,'3-Productie normen'!A:P,16,FALSE)</f>
        <v>S</v>
      </c>
      <c r="S2354" s="335"/>
      <c r="U2354" s="336">
        <f t="shared" si="125"/>
        <v>0</v>
      </c>
    </row>
    <row r="2355" spans="1:21" ht="14.1" customHeight="1">
      <c r="A2355" s="75">
        <v>2355</v>
      </c>
      <c r="B2355" s="72" t="s">
        <v>52</v>
      </c>
      <c r="C2355" s="539" t="s">
        <v>509</v>
      </c>
      <c r="D2355" s="415" t="s">
        <v>2957</v>
      </c>
      <c r="E2355" s="72" t="s">
        <v>2873</v>
      </c>
      <c r="F2355" s="300" t="s">
        <v>103</v>
      </c>
      <c r="G2355" s="72" t="s">
        <v>237</v>
      </c>
      <c r="H2355" s="482" t="s">
        <v>2917</v>
      </c>
      <c r="I2355" s="539">
        <v>9.1</v>
      </c>
      <c r="J2355" s="526"/>
      <c r="K2355" s="333">
        <f t="shared" si="123"/>
        <v>120</v>
      </c>
      <c r="L2355" s="534">
        <v>120</v>
      </c>
      <c r="M2355" s="534"/>
      <c r="N2355" s="247" t="e">
        <f>IF(L2355="nio",0,IF(L2355&gt;0,L2355*I2355/P2355,0))*VLOOKUP(B2355,'2-Kosten per locatie'!$A$14:$C$31,3,FALSE)</f>
        <v>#DIV/0!</v>
      </c>
      <c r="O2355" s="247">
        <f>IF(M2355&gt;0,M2355*I2355/Q2355,0)*VLOOKUP(B2355,'2-Kosten per locatie'!$A$14:$C$31,3,FALSE)</f>
        <v>0</v>
      </c>
      <c r="P2355" s="334">
        <f>IF(L2355="nio",0,IF(L2355&gt;0,VLOOKUP(F2355,'3-Productie normen'!A:O,VLOOKUP(L2355,'3-Productie normen'!$B$38:$C$48,2,FALSE),FALSE)))</f>
        <v>0</v>
      </c>
      <c r="Q2355" s="334">
        <f t="shared" si="124"/>
        <v>0</v>
      </c>
      <c r="R2355" s="335" t="str">
        <f>VLOOKUP(F2355,'3-Productie normen'!A:P,16,FALSE)</f>
        <v>L</v>
      </c>
      <c r="S2355" s="335"/>
      <c r="U2355" s="336">
        <f t="shared" si="125"/>
        <v>1092</v>
      </c>
    </row>
    <row r="2356" spans="1:21" ht="14.1" customHeight="1">
      <c r="A2356" s="75">
        <v>2356</v>
      </c>
      <c r="B2356" s="72" t="s">
        <v>52</v>
      </c>
      <c r="C2356" s="539" t="s">
        <v>509</v>
      </c>
      <c r="D2356" s="415" t="s">
        <v>2958</v>
      </c>
      <c r="E2356" s="72" t="s">
        <v>2873</v>
      </c>
      <c r="F2356" s="300" t="s">
        <v>103</v>
      </c>
      <c r="G2356" s="72" t="s">
        <v>237</v>
      </c>
      <c r="H2356" s="482" t="s">
        <v>2917</v>
      </c>
      <c r="I2356" s="539">
        <v>3.1</v>
      </c>
      <c r="J2356" s="526"/>
      <c r="K2356" s="333">
        <f t="shared" si="123"/>
        <v>120</v>
      </c>
      <c r="L2356" s="534">
        <v>120</v>
      </c>
      <c r="M2356" s="534"/>
      <c r="N2356" s="247" t="e">
        <f>IF(L2356="nio",0,IF(L2356&gt;0,L2356*I2356/P2356,0))*VLOOKUP(B2356,'2-Kosten per locatie'!$A$14:$C$31,3,FALSE)</f>
        <v>#DIV/0!</v>
      </c>
      <c r="O2356" s="247">
        <f>IF(M2356&gt;0,M2356*I2356/Q2356,0)*VLOOKUP(B2356,'2-Kosten per locatie'!$A$14:$C$31,3,FALSE)</f>
        <v>0</v>
      </c>
      <c r="P2356" s="334">
        <f>IF(L2356="nio",0,IF(L2356&gt;0,VLOOKUP(F2356,'3-Productie normen'!A:O,VLOOKUP(L2356,'3-Productie normen'!$B$38:$C$48,2,FALSE),FALSE)))</f>
        <v>0</v>
      </c>
      <c r="Q2356" s="334">
        <f t="shared" si="124"/>
        <v>0</v>
      </c>
      <c r="R2356" s="335" t="str">
        <f>VLOOKUP(F2356,'3-Productie normen'!A:P,16,FALSE)</f>
        <v>L</v>
      </c>
      <c r="S2356" s="335"/>
      <c r="U2356" s="336">
        <f t="shared" si="125"/>
        <v>372</v>
      </c>
    </row>
    <row r="2357" spans="1:21" ht="14.1" customHeight="1">
      <c r="A2357" s="75">
        <v>2357</v>
      </c>
      <c r="B2357" s="72" t="s">
        <v>52</v>
      </c>
      <c r="C2357" s="539" t="s">
        <v>509</v>
      </c>
      <c r="D2357" s="415" t="s">
        <v>2959</v>
      </c>
      <c r="E2357" s="72" t="s">
        <v>2873</v>
      </c>
      <c r="F2357" s="300" t="s">
        <v>103</v>
      </c>
      <c r="G2357" s="72" t="s">
        <v>237</v>
      </c>
      <c r="H2357" s="482" t="s">
        <v>2917</v>
      </c>
      <c r="I2357" s="539">
        <v>3.2</v>
      </c>
      <c r="J2357" s="526"/>
      <c r="K2357" s="333">
        <f t="shared" si="123"/>
        <v>120</v>
      </c>
      <c r="L2357" s="534">
        <v>120</v>
      </c>
      <c r="M2357" s="534"/>
      <c r="N2357" s="247" t="e">
        <f>IF(L2357="nio",0,IF(L2357&gt;0,L2357*I2357/P2357,0))*VLOOKUP(B2357,'2-Kosten per locatie'!$A$14:$C$31,3,FALSE)</f>
        <v>#DIV/0!</v>
      </c>
      <c r="O2357" s="247">
        <f>IF(M2357&gt;0,M2357*I2357/Q2357,0)*VLOOKUP(B2357,'2-Kosten per locatie'!$A$14:$C$31,3,FALSE)</f>
        <v>0</v>
      </c>
      <c r="P2357" s="334">
        <f>IF(L2357="nio",0,IF(L2357&gt;0,VLOOKUP(F2357,'3-Productie normen'!A:O,VLOOKUP(L2357,'3-Productie normen'!$B$38:$C$48,2,FALSE),FALSE)))</f>
        <v>0</v>
      </c>
      <c r="Q2357" s="334">
        <f t="shared" si="124"/>
        <v>0</v>
      </c>
      <c r="R2357" s="335" t="str">
        <f>VLOOKUP(F2357,'3-Productie normen'!A:P,16,FALSE)</f>
        <v>L</v>
      </c>
      <c r="S2357" s="335"/>
      <c r="U2357" s="336">
        <f t="shared" si="125"/>
        <v>384</v>
      </c>
    </row>
    <row r="2358" spans="1:21" ht="14.1" customHeight="1">
      <c r="A2358" s="75">
        <v>2358</v>
      </c>
      <c r="B2358" s="72" t="s">
        <v>52</v>
      </c>
      <c r="C2358" s="539" t="s">
        <v>509</v>
      </c>
      <c r="D2358" s="415" t="s">
        <v>2960</v>
      </c>
      <c r="E2358" s="72" t="s">
        <v>1129</v>
      </c>
      <c r="F2358" s="300" t="s">
        <v>110</v>
      </c>
      <c r="G2358" s="72" t="s">
        <v>139</v>
      </c>
      <c r="H2358" s="482" t="s">
        <v>139</v>
      </c>
      <c r="I2358" s="539">
        <v>18.100000000000001</v>
      </c>
      <c r="J2358" s="526"/>
      <c r="K2358" s="333">
        <f t="shared" si="123"/>
        <v>120</v>
      </c>
      <c r="L2358" s="534">
        <v>120</v>
      </c>
      <c r="M2358" s="534"/>
      <c r="N2358" s="247" t="e">
        <f>IF(L2358="nio",0,IF(L2358&gt;0,L2358*I2358/P2358,0))*VLOOKUP(B2358,'2-Kosten per locatie'!$A$14:$C$31,3,FALSE)</f>
        <v>#DIV/0!</v>
      </c>
      <c r="O2358" s="247">
        <f>IF(M2358&gt;0,M2358*I2358/Q2358,0)*VLOOKUP(B2358,'2-Kosten per locatie'!$A$14:$C$31,3,FALSE)</f>
        <v>0</v>
      </c>
      <c r="P2358" s="334">
        <f>IF(L2358="nio",0,IF(L2358&gt;0,VLOOKUP(F2358,'3-Productie normen'!A:O,VLOOKUP(L2358,'3-Productie normen'!$B$38:$C$48,2,FALSE),FALSE)))</f>
        <v>0</v>
      </c>
      <c r="Q2358" s="334">
        <f t="shared" si="124"/>
        <v>0</v>
      </c>
      <c r="R2358" s="335" t="str">
        <f>VLOOKUP(F2358,'3-Productie normen'!A:P,16,FALSE)</f>
        <v>B</v>
      </c>
      <c r="S2358" s="335"/>
      <c r="U2358" s="336">
        <f t="shared" si="125"/>
        <v>2172</v>
      </c>
    </row>
    <row r="2359" spans="1:21" ht="14.1" customHeight="1">
      <c r="A2359" s="75">
        <v>2359</v>
      </c>
      <c r="B2359" s="72" t="s">
        <v>52</v>
      </c>
      <c r="C2359" s="539" t="s">
        <v>509</v>
      </c>
      <c r="D2359" s="415" t="s">
        <v>2961</v>
      </c>
      <c r="E2359" s="72" t="s">
        <v>2962</v>
      </c>
      <c r="F2359" s="300" t="s">
        <v>97</v>
      </c>
      <c r="G2359" s="72" t="s">
        <v>139</v>
      </c>
      <c r="H2359" s="482" t="s">
        <v>139</v>
      </c>
      <c r="I2359" s="539">
        <v>34.700000000000003</v>
      </c>
      <c r="J2359" s="526"/>
      <c r="K2359" s="333">
        <f t="shared" si="123"/>
        <v>120</v>
      </c>
      <c r="L2359" s="534">
        <v>120</v>
      </c>
      <c r="M2359" s="534"/>
      <c r="N2359" s="247" t="e">
        <f>IF(L2359="nio",0,IF(L2359&gt;0,L2359*I2359/P2359,0))*VLOOKUP(B2359,'2-Kosten per locatie'!$A$14:$C$31,3,FALSE)</f>
        <v>#DIV/0!</v>
      </c>
      <c r="O2359" s="247">
        <f>IF(M2359&gt;0,M2359*I2359/Q2359,0)*VLOOKUP(B2359,'2-Kosten per locatie'!$A$14:$C$31,3,FALSE)</f>
        <v>0</v>
      </c>
      <c r="P2359" s="334">
        <f>IF(L2359="nio",0,IF(L2359&gt;0,VLOOKUP(F2359,'3-Productie normen'!A:O,VLOOKUP(L2359,'3-Productie normen'!$B$38:$C$48,2,FALSE),FALSE)))</f>
        <v>0</v>
      </c>
      <c r="Q2359" s="334">
        <f t="shared" si="124"/>
        <v>0</v>
      </c>
      <c r="R2359" s="335" t="str">
        <f>VLOOKUP(F2359,'3-Productie normen'!A:P,16,FALSE)</f>
        <v>V</v>
      </c>
      <c r="S2359" s="335"/>
      <c r="U2359" s="336">
        <f t="shared" si="125"/>
        <v>4164</v>
      </c>
    </row>
    <row r="2360" spans="1:21" ht="14.1" customHeight="1">
      <c r="A2360" s="75">
        <v>2360</v>
      </c>
      <c r="B2360" s="72" t="s">
        <v>52</v>
      </c>
      <c r="C2360" s="539" t="s">
        <v>509</v>
      </c>
      <c r="D2360" s="415" t="s">
        <v>2963</v>
      </c>
      <c r="E2360" s="72" t="s">
        <v>2964</v>
      </c>
      <c r="F2360" s="300" t="s">
        <v>103</v>
      </c>
      <c r="G2360" s="72" t="s">
        <v>139</v>
      </c>
      <c r="H2360" s="482" t="s">
        <v>139</v>
      </c>
      <c r="I2360" s="539">
        <v>85.9</v>
      </c>
      <c r="J2360" s="526"/>
      <c r="K2360" s="333">
        <f t="shared" si="123"/>
        <v>120</v>
      </c>
      <c r="L2360" s="534">
        <v>120</v>
      </c>
      <c r="M2360" s="534"/>
      <c r="N2360" s="247" t="e">
        <f>IF(L2360="nio",0,IF(L2360&gt;0,L2360*I2360/P2360,0))*VLOOKUP(B2360,'2-Kosten per locatie'!$A$14:$C$31,3,FALSE)</f>
        <v>#DIV/0!</v>
      </c>
      <c r="O2360" s="247">
        <f>IF(M2360&gt;0,M2360*I2360/Q2360,0)*VLOOKUP(B2360,'2-Kosten per locatie'!$A$14:$C$31,3,FALSE)</f>
        <v>0</v>
      </c>
      <c r="P2360" s="334">
        <f>IF(L2360="nio",0,IF(L2360&gt;0,VLOOKUP(F2360,'3-Productie normen'!A:O,VLOOKUP(L2360,'3-Productie normen'!$B$38:$C$48,2,FALSE),FALSE)))</f>
        <v>0</v>
      </c>
      <c r="Q2360" s="334">
        <f t="shared" si="124"/>
        <v>0</v>
      </c>
      <c r="R2360" s="335" t="str">
        <f>VLOOKUP(F2360,'3-Productie normen'!A:P,16,FALSE)</f>
        <v>L</v>
      </c>
      <c r="S2360" s="335"/>
      <c r="U2360" s="336">
        <f t="shared" si="125"/>
        <v>10308</v>
      </c>
    </row>
    <row r="2361" spans="1:21" ht="14.1" customHeight="1">
      <c r="A2361" s="75">
        <v>2361</v>
      </c>
      <c r="B2361" s="72" t="s">
        <v>52</v>
      </c>
      <c r="C2361" s="539" t="s">
        <v>509</v>
      </c>
      <c r="D2361" s="415" t="s">
        <v>2965</v>
      </c>
      <c r="E2361" s="72" t="s">
        <v>2966</v>
      </c>
      <c r="F2361" s="300" t="s">
        <v>103</v>
      </c>
      <c r="G2361" s="72" t="s">
        <v>139</v>
      </c>
      <c r="H2361" s="482" t="s">
        <v>139</v>
      </c>
      <c r="I2361" s="539">
        <v>83.1</v>
      </c>
      <c r="J2361" s="526"/>
      <c r="K2361" s="333">
        <f t="shared" si="123"/>
        <v>120</v>
      </c>
      <c r="L2361" s="534">
        <v>120</v>
      </c>
      <c r="M2361" s="534"/>
      <c r="N2361" s="247" t="e">
        <f>IF(L2361="nio",0,IF(L2361&gt;0,L2361*I2361/P2361,0))*VLOOKUP(B2361,'2-Kosten per locatie'!$A$14:$C$31,3,FALSE)</f>
        <v>#DIV/0!</v>
      </c>
      <c r="O2361" s="247">
        <f>IF(M2361&gt;0,M2361*I2361/Q2361,0)*VLOOKUP(B2361,'2-Kosten per locatie'!$A$14:$C$31,3,FALSE)</f>
        <v>0</v>
      </c>
      <c r="P2361" s="334">
        <f>IF(L2361="nio",0,IF(L2361&gt;0,VLOOKUP(F2361,'3-Productie normen'!A:O,VLOOKUP(L2361,'3-Productie normen'!$B$38:$C$48,2,FALSE),FALSE)))</f>
        <v>0</v>
      </c>
      <c r="Q2361" s="334">
        <f t="shared" si="124"/>
        <v>0</v>
      </c>
      <c r="R2361" s="335" t="str">
        <f>VLOOKUP(F2361,'3-Productie normen'!A:P,16,FALSE)</f>
        <v>L</v>
      </c>
      <c r="S2361" s="335"/>
      <c r="U2361" s="336">
        <f t="shared" si="125"/>
        <v>9972</v>
      </c>
    </row>
    <row r="2362" spans="1:21" ht="14.1" customHeight="1">
      <c r="A2362" s="75">
        <v>2362</v>
      </c>
      <c r="B2362" s="72" t="s">
        <v>52</v>
      </c>
      <c r="C2362" s="539" t="s">
        <v>509</v>
      </c>
      <c r="D2362" s="415" t="s">
        <v>2967</v>
      </c>
      <c r="E2362" s="72" t="s">
        <v>2968</v>
      </c>
      <c r="F2362" s="300" t="s">
        <v>103</v>
      </c>
      <c r="G2362" s="72" t="s">
        <v>237</v>
      </c>
      <c r="H2362" s="482" t="s">
        <v>2917</v>
      </c>
      <c r="I2362" s="539">
        <v>34.700000000000003</v>
      </c>
      <c r="J2362" s="526"/>
      <c r="K2362" s="333">
        <f t="shared" si="123"/>
        <v>120</v>
      </c>
      <c r="L2362" s="534">
        <v>120</v>
      </c>
      <c r="M2362" s="534"/>
      <c r="N2362" s="247" t="e">
        <f>IF(L2362="nio",0,IF(L2362&gt;0,L2362*I2362/P2362,0))*VLOOKUP(B2362,'2-Kosten per locatie'!$A$14:$C$31,3,FALSE)</f>
        <v>#DIV/0!</v>
      </c>
      <c r="O2362" s="247">
        <f>IF(M2362&gt;0,M2362*I2362/Q2362,0)*VLOOKUP(B2362,'2-Kosten per locatie'!$A$14:$C$31,3,FALSE)</f>
        <v>0</v>
      </c>
      <c r="P2362" s="334">
        <f>IF(L2362="nio",0,IF(L2362&gt;0,VLOOKUP(F2362,'3-Productie normen'!A:O,VLOOKUP(L2362,'3-Productie normen'!$B$38:$C$48,2,FALSE),FALSE)))</f>
        <v>0</v>
      </c>
      <c r="Q2362" s="334">
        <f t="shared" si="124"/>
        <v>0</v>
      </c>
      <c r="R2362" s="335" t="str">
        <f>VLOOKUP(F2362,'3-Productie normen'!A:P,16,FALSE)</f>
        <v>L</v>
      </c>
      <c r="S2362" s="335"/>
      <c r="U2362" s="336">
        <f t="shared" si="125"/>
        <v>4164</v>
      </c>
    </row>
    <row r="2363" spans="1:21" ht="14.1" customHeight="1">
      <c r="A2363" s="75">
        <v>2363</v>
      </c>
      <c r="B2363" s="72" t="s">
        <v>52</v>
      </c>
      <c r="C2363" s="539" t="s">
        <v>509</v>
      </c>
      <c r="D2363" s="415" t="s">
        <v>2969</v>
      </c>
      <c r="E2363" s="72" t="s">
        <v>887</v>
      </c>
      <c r="F2363" s="300" t="s">
        <v>88</v>
      </c>
      <c r="G2363" s="72" t="s">
        <v>139</v>
      </c>
      <c r="H2363" s="482" t="s">
        <v>139</v>
      </c>
      <c r="I2363" s="539">
        <v>17</v>
      </c>
      <c r="J2363" s="526"/>
      <c r="K2363" s="333">
        <f t="shared" si="123"/>
        <v>120</v>
      </c>
      <c r="L2363" s="534">
        <v>120</v>
      </c>
      <c r="M2363" s="534"/>
      <c r="N2363" s="247" t="e">
        <f>IF(L2363="nio",0,IF(L2363&gt;0,L2363*I2363/P2363,0))*VLOOKUP(B2363,'2-Kosten per locatie'!$A$14:$C$31,3,FALSE)</f>
        <v>#DIV/0!</v>
      </c>
      <c r="O2363" s="247">
        <f>IF(M2363&gt;0,M2363*I2363/Q2363,0)*VLOOKUP(B2363,'2-Kosten per locatie'!$A$14:$C$31,3,FALSE)</f>
        <v>0</v>
      </c>
      <c r="P2363" s="334">
        <f>IF(L2363="nio",0,IF(L2363&gt;0,VLOOKUP(F2363,'3-Productie normen'!A:O,VLOOKUP(L2363,'3-Productie normen'!$B$38:$C$48,2,FALSE),FALSE)))</f>
        <v>0</v>
      </c>
      <c r="Q2363" s="334">
        <f t="shared" si="124"/>
        <v>0</v>
      </c>
      <c r="R2363" s="335" t="str">
        <f>VLOOKUP(F2363,'3-Productie normen'!A:P,16,FALSE)</f>
        <v>B</v>
      </c>
      <c r="S2363" s="335"/>
      <c r="U2363" s="336">
        <f t="shared" si="125"/>
        <v>2040</v>
      </c>
    </row>
    <row r="2364" spans="1:21" ht="14.1" customHeight="1">
      <c r="A2364" s="75">
        <v>2364</v>
      </c>
      <c r="B2364" s="72" t="s">
        <v>52</v>
      </c>
      <c r="C2364" s="539" t="s">
        <v>509</v>
      </c>
      <c r="D2364" s="415" t="s">
        <v>2970</v>
      </c>
      <c r="E2364" s="72" t="s">
        <v>887</v>
      </c>
      <c r="F2364" s="300" t="s">
        <v>88</v>
      </c>
      <c r="G2364" s="72" t="s">
        <v>139</v>
      </c>
      <c r="H2364" s="482" t="s">
        <v>139</v>
      </c>
      <c r="I2364" s="539">
        <v>13.8</v>
      </c>
      <c r="J2364" s="526"/>
      <c r="K2364" s="333">
        <f t="shared" si="123"/>
        <v>120</v>
      </c>
      <c r="L2364" s="534">
        <v>120</v>
      </c>
      <c r="M2364" s="534"/>
      <c r="N2364" s="247" t="e">
        <f>IF(L2364="nio",0,IF(L2364&gt;0,L2364*I2364/P2364,0))*VLOOKUP(B2364,'2-Kosten per locatie'!$A$14:$C$31,3,FALSE)</f>
        <v>#DIV/0!</v>
      </c>
      <c r="O2364" s="247">
        <f>IF(M2364&gt;0,M2364*I2364/Q2364,0)*VLOOKUP(B2364,'2-Kosten per locatie'!$A$14:$C$31,3,FALSE)</f>
        <v>0</v>
      </c>
      <c r="P2364" s="334">
        <f>IF(L2364="nio",0,IF(L2364&gt;0,VLOOKUP(F2364,'3-Productie normen'!A:O,VLOOKUP(L2364,'3-Productie normen'!$B$38:$C$48,2,FALSE),FALSE)))</f>
        <v>0</v>
      </c>
      <c r="Q2364" s="334">
        <f t="shared" si="124"/>
        <v>0</v>
      </c>
      <c r="R2364" s="335" t="str">
        <f>VLOOKUP(F2364,'3-Productie normen'!A:P,16,FALSE)</f>
        <v>B</v>
      </c>
      <c r="S2364" s="335"/>
      <c r="U2364" s="336">
        <f t="shared" si="125"/>
        <v>1656</v>
      </c>
    </row>
    <row r="2365" spans="1:21" ht="14.1" customHeight="1">
      <c r="A2365" s="75">
        <v>2365</v>
      </c>
      <c r="B2365" s="72" t="s">
        <v>52</v>
      </c>
      <c r="C2365" s="539" t="s">
        <v>509</v>
      </c>
      <c r="D2365" s="415" t="s">
        <v>2971</v>
      </c>
      <c r="E2365" s="72" t="s">
        <v>887</v>
      </c>
      <c r="F2365" s="300" t="s">
        <v>88</v>
      </c>
      <c r="G2365" s="72" t="s">
        <v>139</v>
      </c>
      <c r="H2365" s="482" t="s">
        <v>139</v>
      </c>
      <c r="I2365" s="539">
        <v>85.8</v>
      </c>
      <c r="J2365" s="526"/>
      <c r="K2365" s="333">
        <f t="shared" si="123"/>
        <v>120</v>
      </c>
      <c r="L2365" s="534">
        <v>120</v>
      </c>
      <c r="M2365" s="534"/>
      <c r="N2365" s="247" t="e">
        <f>IF(L2365="nio",0,IF(L2365&gt;0,L2365*I2365/P2365,0))*VLOOKUP(B2365,'2-Kosten per locatie'!$A$14:$C$31,3,FALSE)</f>
        <v>#DIV/0!</v>
      </c>
      <c r="O2365" s="247">
        <f>IF(M2365&gt;0,M2365*I2365/Q2365,0)*VLOOKUP(B2365,'2-Kosten per locatie'!$A$14:$C$31,3,FALSE)</f>
        <v>0</v>
      </c>
      <c r="P2365" s="334">
        <f>IF(L2365="nio",0,IF(L2365&gt;0,VLOOKUP(F2365,'3-Productie normen'!A:O,VLOOKUP(L2365,'3-Productie normen'!$B$38:$C$48,2,FALSE),FALSE)))</f>
        <v>0</v>
      </c>
      <c r="Q2365" s="334">
        <f t="shared" si="124"/>
        <v>0</v>
      </c>
      <c r="R2365" s="335" t="str">
        <f>VLOOKUP(F2365,'3-Productie normen'!A:P,16,FALSE)</f>
        <v>B</v>
      </c>
      <c r="S2365" s="335"/>
      <c r="U2365" s="336">
        <f t="shared" si="125"/>
        <v>10296</v>
      </c>
    </row>
    <row r="2366" spans="1:21" ht="14.1" customHeight="1">
      <c r="A2366" s="75">
        <v>2366</v>
      </c>
      <c r="B2366" s="72" t="s">
        <v>52</v>
      </c>
      <c r="C2366" s="539" t="s">
        <v>509</v>
      </c>
      <c r="D2366" s="415" t="s">
        <v>2972</v>
      </c>
      <c r="E2366" s="72" t="s">
        <v>887</v>
      </c>
      <c r="F2366" s="300" t="s">
        <v>88</v>
      </c>
      <c r="G2366" s="72" t="s">
        <v>139</v>
      </c>
      <c r="H2366" s="482" t="s">
        <v>139</v>
      </c>
      <c r="I2366" s="539">
        <v>82.9</v>
      </c>
      <c r="J2366" s="526"/>
      <c r="K2366" s="333">
        <f t="shared" si="123"/>
        <v>120</v>
      </c>
      <c r="L2366" s="534">
        <v>120</v>
      </c>
      <c r="M2366" s="534"/>
      <c r="N2366" s="247" t="e">
        <f>IF(L2366="nio",0,IF(L2366&gt;0,L2366*I2366/P2366,0))*VLOOKUP(B2366,'2-Kosten per locatie'!$A$14:$C$31,3,FALSE)</f>
        <v>#DIV/0!</v>
      </c>
      <c r="O2366" s="247">
        <f>IF(M2366&gt;0,M2366*I2366/Q2366,0)*VLOOKUP(B2366,'2-Kosten per locatie'!$A$14:$C$31,3,FALSE)</f>
        <v>0</v>
      </c>
      <c r="P2366" s="334">
        <f>IF(L2366="nio",0,IF(L2366&gt;0,VLOOKUP(F2366,'3-Productie normen'!A:O,VLOOKUP(L2366,'3-Productie normen'!$B$38:$C$48,2,FALSE),FALSE)))</f>
        <v>0</v>
      </c>
      <c r="Q2366" s="334">
        <f t="shared" si="124"/>
        <v>0</v>
      </c>
      <c r="R2366" s="335" t="str">
        <f>VLOOKUP(F2366,'3-Productie normen'!A:P,16,FALSE)</f>
        <v>B</v>
      </c>
      <c r="S2366" s="335"/>
      <c r="U2366" s="336">
        <f t="shared" si="125"/>
        <v>9948</v>
      </c>
    </row>
    <row r="2367" spans="1:21" ht="14.1" customHeight="1">
      <c r="A2367" s="75">
        <v>2367</v>
      </c>
      <c r="B2367" s="72" t="s">
        <v>52</v>
      </c>
      <c r="C2367" s="539" t="s">
        <v>509</v>
      </c>
      <c r="D2367" s="415" t="s">
        <v>2973</v>
      </c>
      <c r="E2367" s="72" t="s">
        <v>2873</v>
      </c>
      <c r="F2367" s="300" t="s">
        <v>103</v>
      </c>
      <c r="G2367" s="72" t="s">
        <v>237</v>
      </c>
      <c r="H2367" s="482" t="s">
        <v>2917</v>
      </c>
      <c r="I2367" s="539">
        <v>9.1</v>
      </c>
      <c r="J2367" s="526"/>
      <c r="K2367" s="333">
        <f t="shared" si="123"/>
        <v>120</v>
      </c>
      <c r="L2367" s="534">
        <v>120</v>
      </c>
      <c r="M2367" s="534"/>
      <c r="N2367" s="247" t="e">
        <f>IF(L2367="nio",0,IF(L2367&gt;0,L2367*I2367/P2367,0))*VLOOKUP(B2367,'2-Kosten per locatie'!$A$14:$C$31,3,FALSE)</f>
        <v>#DIV/0!</v>
      </c>
      <c r="O2367" s="247">
        <f>IF(M2367&gt;0,M2367*I2367/Q2367,0)*VLOOKUP(B2367,'2-Kosten per locatie'!$A$14:$C$31,3,FALSE)</f>
        <v>0</v>
      </c>
      <c r="P2367" s="334">
        <f>IF(L2367="nio",0,IF(L2367&gt;0,VLOOKUP(F2367,'3-Productie normen'!A:O,VLOOKUP(L2367,'3-Productie normen'!$B$38:$C$48,2,FALSE),FALSE)))</f>
        <v>0</v>
      </c>
      <c r="Q2367" s="334">
        <f t="shared" si="124"/>
        <v>0</v>
      </c>
      <c r="R2367" s="335" t="str">
        <f>VLOOKUP(F2367,'3-Productie normen'!A:P,16,FALSE)</f>
        <v>L</v>
      </c>
      <c r="S2367" s="335"/>
      <c r="U2367" s="336">
        <f t="shared" si="125"/>
        <v>1092</v>
      </c>
    </row>
  </sheetData>
  <autoFilter ref="B9:U2367" xr:uid="{00000000-0001-0000-0400-000000000000}"/>
  <mergeCells count="1">
    <mergeCell ref="Q5: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5" manualBreakCount="5">
    <brk id="79" min="1" max="21" man="1"/>
    <brk id="130" min="1" max="21" man="1"/>
    <brk id="215" min="1" max="21" man="1"/>
    <brk id="261" min="1" max="21" man="1"/>
    <brk id="28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8" customWidth="1"/>
    <col min="2" max="2" width="18.33203125" style="58" customWidth="1"/>
    <col min="3" max="3" width="18.44140625" style="58"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68" t="s">
        <v>4</v>
      </c>
      <c r="B1" s="85"/>
      <c r="C1" s="86"/>
      <c r="D1" s="1"/>
      <c r="E1" s="1"/>
      <c r="F1" s="1"/>
      <c r="G1" s="1"/>
    </row>
    <row r="2" spans="1:8">
      <c r="A2" s="86"/>
      <c r="B2" s="86"/>
      <c r="C2" s="86"/>
      <c r="D2" s="1"/>
      <c r="E2" s="1"/>
      <c r="F2" s="1"/>
      <c r="G2" s="1"/>
    </row>
    <row r="3" spans="1:8" ht="15.6">
      <c r="A3" s="40" t="str">
        <f>'2-Kosten per locatie'!A3</f>
        <v>Naam opdrachtgever</v>
      </c>
      <c r="B3" s="49" t="str">
        <f>'2-Kosten per locatie'!B3</f>
        <v>Rijn IJssel</v>
      </c>
      <c r="C3" s="86"/>
      <c r="D3" s="1"/>
      <c r="E3" s="31"/>
      <c r="F3" s="1"/>
      <c r="G3" s="1"/>
    </row>
    <row r="4" spans="1:8" ht="15.6">
      <c r="A4" s="40" t="str">
        <f>'2-Kosten per locatie'!A4</f>
        <v>Calculatie onderdeel</v>
      </c>
      <c r="B4" s="49" t="str">
        <f ca="1">MID(CELL("bestandsnaam",$C$9),SEARCH("]",CELL("bestandsnaam",$C$9),1)+1,256)</f>
        <v>5-Premies en opslagen</v>
      </c>
      <c r="C4" s="87"/>
      <c r="D4" s="16"/>
      <c r="E4" s="4"/>
      <c r="F4" s="4"/>
      <c r="G4" s="4"/>
    </row>
    <row r="5" spans="1:8" ht="15.6">
      <c r="A5" s="40" t="str">
        <f>'2-Kosten per locatie'!A5</f>
        <v>Gebouw/plaats</v>
      </c>
      <c r="B5" s="49" t="str">
        <f>'2-Kosten per locatie'!B5</f>
        <v>Divers</v>
      </c>
      <c r="C5" s="40"/>
      <c r="D5" s="8"/>
      <c r="E5" s="17"/>
      <c r="F5" s="5"/>
      <c r="G5" s="4"/>
    </row>
    <row r="6" spans="1:8" ht="15.6">
      <c r="A6" s="40" t="str">
        <f>'2-Kosten per locatie'!A6</f>
        <v>Referentie nummer</v>
      </c>
      <c r="B6" s="49" t="str">
        <f>'2-Kosten per locatie'!B6</f>
        <v>RIJSDVGB2026</v>
      </c>
      <c r="C6" s="77"/>
      <c r="D6" s="8"/>
      <c r="E6" s="33"/>
      <c r="F6" s="32"/>
      <c r="G6" s="34"/>
      <c r="H6" s="35"/>
    </row>
    <row r="7" spans="1:8" ht="15.6">
      <c r="A7" s="40" t="str">
        <f>'2-Kosten per locatie'!A7</f>
        <v>Naam dienstverlener</v>
      </c>
      <c r="B7" s="49">
        <f>'2-Kosten per locatie'!B7</f>
        <v>0</v>
      </c>
      <c r="C7" s="77"/>
      <c r="D7" s="8"/>
      <c r="E7" s="17"/>
      <c r="F7" s="5"/>
      <c r="G7" s="4"/>
    </row>
    <row r="8" spans="1:8" ht="15.6">
      <c r="A8" s="40" t="str">
        <f>'2-Kosten per locatie'!A8</f>
        <v>Prijspeil</v>
      </c>
      <c r="B8" s="516">
        <f>'2-Kosten per locatie'!B8</f>
        <v>46388</v>
      </c>
      <c r="C8" s="88"/>
      <c r="D8" s="17"/>
      <c r="E8" s="17"/>
      <c r="F8" s="5"/>
      <c r="G8" s="4"/>
    </row>
    <row r="9" spans="1:8" ht="18.600000000000001">
      <c r="A9" s="197"/>
      <c r="B9" s="88"/>
      <c r="C9" s="88"/>
      <c r="D9" s="17"/>
      <c r="E9" s="17"/>
      <c r="F9" s="5"/>
      <c r="G9" s="4"/>
    </row>
    <row r="10" spans="1:8" ht="21">
      <c r="A10" s="338" t="s">
        <v>2974</v>
      </c>
      <c r="B10" s="339"/>
      <c r="C10" s="340"/>
      <c r="D10" s="17"/>
      <c r="E10" s="17"/>
      <c r="F10" s="5"/>
      <c r="G10" s="4"/>
    </row>
    <row r="11" spans="1:8">
      <c r="A11" s="541"/>
      <c r="B11" s="89"/>
      <c r="C11" s="89"/>
      <c r="D11" s="17"/>
      <c r="E11" s="17"/>
      <c r="F11" s="4"/>
      <c r="G11" s="4"/>
    </row>
    <row r="12" spans="1:8">
      <c r="A12" s="341"/>
      <c r="B12" s="337"/>
      <c r="C12" s="342" t="s">
        <v>2975</v>
      </c>
      <c r="D12" s="17"/>
      <c r="E12" s="17"/>
      <c r="F12" s="5"/>
      <c r="G12" s="4"/>
    </row>
    <row r="13" spans="1:8">
      <c r="A13" s="90" t="s">
        <v>2976</v>
      </c>
      <c r="B13" s="337"/>
      <c r="C13" s="248"/>
      <c r="D13" s="17"/>
      <c r="E13" s="17"/>
      <c r="F13" s="18"/>
      <c r="G13" s="4"/>
    </row>
    <row r="14" spans="1:8">
      <c r="A14" s="90" t="s">
        <v>2977</v>
      </c>
      <c r="B14" s="337"/>
      <c r="C14" s="248"/>
      <c r="D14" s="17"/>
      <c r="E14" s="17"/>
      <c r="F14" s="18"/>
      <c r="G14" s="4"/>
    </row>
    <row r="15" spans="1:8">
      <c r="A15" s="90" t="s">
        <v>2978</v>
      </c>
      <c r="B15" s="337"/>
      <c r="C15" s="248"/>
      <c r="D15" s="17"/>
      <c r="E15" s="17"/>
      <c r="F15" s="18"/>
      <c r="G15" s="4"/>
    </row>
    <row r="16" spans="1:8">
      <c r="A16" s="343" t="s">
        <v>54</v>
      </c>
      <c r="B16" s="344"/>
      <c r="C16" s="345">
        <f>SUM(C13:C15)</f>
        <v>0</v>
      </c>
      <c r="D16" s="17"/>
      <c r="E16" s="17"/>
      <c r="F16" s="4"/>
    </row>
    <row r="17" spans="1:7">
      <c r="A17" s="343"/>
      <c r="B17" s="344"/>
      <c r="C17" s="345"/>
      <c r="D17" s="17"/>
      <c r="E17" s="17"/>
      <c r="F17" s="4"/>
    </row>
    <row r="18" spans="1:7">
      <c r="A18" s="562" t="s">
        <v>2979</v>
      </c>
      <c r="B18" s="563"/>
      <c r="C18" s="248"/>
      <c r="D18" s="17"/>
      <c r="E18" s="17"/>
      <c r="F18" s="4"/>
    </row>
    <row r="19" spans="1:7">
      <c r="A19" s="90" t="s">
        <v>2980</v>
      </c>
      <c r="B19" s="91"/>
      <c r="C19" s="248"/>
      <c r="D19" s="17"/>
      <c r="E19" s="17"/>
      <c r="F19" s="4"/>
    </row>
    <row r="20" spans="1:7">
      <c r="A20" s="562" t="s">
        <v>2981</v>
      </c>
      <c r="B20" s="563"/>
      <c r="C20" s="248"/>
      <c r="D20" s="17"/>
      <c r="E20" s="17"/>
      <c r="F20" s="4"/>
    </row>
    <row r="21" spans="1:7">
      <c r="A21" s="562" t="s">
        <v>2982</v>
      </c>
      <c r="B21" s="563"/>
      <c r="C21" s="346" t="e">
        <f>C34</f>
        <v>#DIV/0!</v>
      </c>
      <c r="D21" s="17"/>
      <c r="E21" s="17"/>
      <c r="F21" s="4"/>
    </row>
    <row r="22" spans="1:7">
      <c r="A22" s="562" t="s">
        <v>2983</v>
      </c>
      <c r="B22" s="563"/>
      <c r="C22" s="248"/>
      <c r="D22" s="17"/>
      <c r="E22" s="17"/>
      <c r="F22" s="4"/>
    </row>
    <row r="23" spans="1:7">
      <c r="A23" s="562" t="s">
        <v>2984</v>
      </c>
      <c r="B23" s="563"/>
      <c r="C23" s="248"/>
      <c r="D23" s="17"/>
      <c r="E23" s="17"/>
      <c r="F23" s="4"/>
    </row>
    <row r="24" spans="1:7">
      <c r="A24" s="564" t="s">
        <v>2985</v>
      </c>
      <c r="B24" s="565"/>
      <c r="C24" s="347" t="e">
        <f>SUM(C16:C23)</f>
        <v>#DIV/0!</v>
      </c>
      <c r="D24" s="17"/>
      <c r="E24" s="17"/>
      <c r="F24" s="4"/>
    </row>
    <row r="25" spans="1:7">
      <c r="A25" s="542"/>
      <c r="B25" s="92"/>
      <c r="C25" s="93"/>
      <c r="D25" s="17"/>
      <c r="E25" s="17"/>
      <c r="F25" s="7"/>
      <c r="G25" s="4"/>
    </row>
    <row r="26" spans="1:7" ht="21">
      <c r="A26" s="338" t="s">
        <v>2986</v>
      </c>
      <c r="B26" s="339"/>
      <c r="C26" s="340"/>
      <c r="D26" s="17"/>
      <c r="E26" s="17"/>
      <c r="F26" s="5"/>
      <c r="G26" s="4"/>
    </row>
    <row r="27" spans="1:7">
      <c r="A27" s="541"/>
      <c r="B27" s="89"/>
      <c r="C27" s="89"/>
      <c r="D27" s="17"/>
      <c r="E27" s="17"/>
      <c r="F27" s="4"/>
      <c r="G27" s="4"/>
    </row>
    <row r="28" spans="1:7">
      <c r="A28" s="89"/>
      <c r="B28" s="89"/>
      <c r="C28" s="348" t="s">
        <v>2987</v>
      </c>
      <c r="D28" s="17"/>
      <c r="E28" s="17"/>
      <c r="F28" s="4"/>
      <c r="G28" s="4"/>
    </row>
    <row r="29" spans="1:7">
      <c r="A29" s="90" t="s">
        <v>2988</v>
      </c>
      <c r="B29" s="337"/>
      <c r="C29" s="349">
        <f>'6-Opbouw uurtarief productie'!E20</f>
        <v>0</v>
      </c>
      <c r="D29" s="17"/>
      <c r="E29" s="17"/>
      <c r="G29" s="4"/>
    </row>
    <row r="30" spans="1:7">
      <c r="A30" s="90" t="s">
        <v>2989</v>
      </c>
      <c r="B30" s="94" t="s">
        <v>2990</v>
      </c>
      <c r="C30" s="350"/>
      <c r="D30" s="17"/>
      <c r="E30" s="17"/>
      <c r="F30" s="5"/>
      <c r="G30" s="4"/>
    </row>
    <row r="31" spans="1:7">
      <c r="A31" s="90" t="s">
        <v>2991</v>
      </c>
      <c r="B31" s="337"/>
      <c r="C31" s="249">
        <f>C29+C30</f>
        <v>0</v>
      </c>
      <c r="D31" s="17"/>
      <c r="E31" s="17"/>
      <c r="F31" s="5"/>
      <c r="G31" s="4"/>
    </row>
    <row r="32" spans="1:7">
      <c r="A32" s="351" t="s">
        <v>2992</v>
      </c>
      <c r="B32" s="95"/>
      <c r="C32" s="352"/>
      <c r="E32" s="19"/>
      <c r="F32" s="5"/>
      <c r="G32" s="4"/>
    </row>
    <row r="33" spans="1:7">
      <c r="A33" s="541"/>
      <c r="B33" s="353"/>
      <c r="C33" s="250"/>
      <c r="E33" s="3"/>
      <c r="F33" s="4"/>
      <c r="G33" s="4"/>
    </row>
    <row r="34" spans="1:7">
      <c r="A34" s="354" t="s">
        <v>2993</v>
      </c>
      <c r="B34" s="355"/>
      <c r="C34" s="356" t="e">
        <f>(C31/C29)*C32</f>
        <v>#DIV/0!</v>
      </c>
      <c r="E34" s="20"/>
      <c r="F34" s="5"/>
      <c r="G34" s="21"/>
    </row>
    <row r="35" spans="1:7">
      <c r="A35" s="541"/>
      <c r="B35" s="89"/>
      <c r="C35" s="89"/>
      <c r="E35" s="20"/>
      <c r="F35" s="5"/>
      <c r="G35" s="4"/>
    </row>
    <row r="36" spans="1:7" ht="21">
      <c r="A36" s="357" t="s">
        <v>2994</v>
      </c>
      <c r="B36" s="358"/>
      <c r="C36" s="359"/>
      <c r="E36" s="20"/>
      <c r="F36" s="5"/>
      <c r="G36" s="4"/>
    </row>
    <row r="37" spans="1:7">
      <c r="A37" s="542"/>
      <c r="B37" s="92"/>
      <c r="C37" s="93"/>
      <c r="E37" s="20"/>
      <c r="F37" s="5"/>
      <c r="G37" s="4"/>
    </row>
    <row r="38" spans="1:7" ht="16.2">
      <c r="A38" s="542"/>
      <c r="B38" s="360" t="s">
        <v>2995</v>
      </c>
      <c r="C38" s="93"/>
      <c r="E38" s="20"/>
      <c r="F38" s="5"/>
      <c r="G38" s="4"/>
    </row>
    <row r="39" spans="1:7">
      <c r="A39" s="361" t="s">
        <v>2996</v>
      </c>
      <c r="B39" s="362">
        <v>365</v>
      </c>
      <c r="C39" s="93"/>
      <c r="E39" s="20"/>
      <c r="F39" s="5"/>
      <c r="G39" s="9"/>
    </row>
    <row r="40" spans="1:7">
      <c r="A40" s="361" t="s">
        <v>2997</v>
      </c>
      <c r="B40" s="362">
        <v>104</v>
      </c>
      <c r="C40" s="93"/>
      <c r="E40" s="20"/>
      <c r="F40" s="5"/>
      <c r="G40" s="9"/>
    </row>
    <row r="41" spans="1:7">
      <c r="A41" s="363" t="s">
        <v>2998</v>
      </c>
      <c r="B41" s="364">
        <f>B39-B40</f>
        <v>261</v>
      </c>
      <c r="C41" s="93"/>
      <c r="E41" s="20"/>
      <c r="F41" s="5"/>
      <c r="G41" s="6"/>
    </row>
    <row r="42" spans="1:7">
      <c r="A42" s="365"/>
      <c r="B42" s="366"/>
      <c r="C42" s="93"/>
      <c r="E42" s="20"/>
      <c r="F42" s="5"/>
      <c r="G42" s="6"/>
    </row>
    <row r="43" spans="1:7">
      <c r="A43" s="361" t="s">
        <v>2999</v>
      </c>
      <c r="B43" s="367"/>
      <c r="C43" s="93"/>
      <c r="E43" s="20"/>
      <c r="F43" s="5"/>
      <c r="G43" s="6"/>
    </row>
    <row r="44" spans="1:7">
      <c r="A44" s="361" t="s">
        <v>3000</v>
      </c>
      <c r="B44" s="367"/>
      <c r="C44" s="93"/>
      <c r="E44" s="20"/>
      <c r="F44" s="5"/>
      <c r="G44" s="6"/>
    </row>
    <row r="45" spans="1:7">
      <c r="A45" s="361" t="s">
        <v>3001</v>
      </c>
      <c r="B45" s="367"/>
      <c r="C45" s="93"/>
      <c r="E45" s="20"/>
      <c r="F45" s="5"/>
      <c r="G45" s="6"/>
    </row>
    <row r="46" spans="1:7">
      <c r="A46" s="361" t="s">
        <v>3002</v>
      </c>
      <c r="B46" s="367"/>
      <c r="C46" s="93"/>
      <c r="E46" s="20"/>
      <c r="F46" s="5"/>
      <c r="G46" s="6"/>
    </row>
    <row r="47" spans="1:7">
      <c r="A47" s="363" t="s">
        <v>3003</v>
      </c>
      <c r="B47" s="364">
        <f>B41-SUM(B43:B46)</f>
        <v>261</v>
      </c>
      <c r="C47" s="93"/>
      <c r="E47" s="20"/>
      <c r="F47" s="5"/>
      <c r="G47" s="6"/>
    </row>
    <row r="48" spans="1:7">
      <c r="A48" s="368"/>
      <c r="B48" s="366"/>
      <c r="C48" s="93"/>
      <c r="E48" s="20"/>
      <c r="F48" s="5"/>
      <c r="G48" s="6"/>
    </row>
    <row r="49" spans="1:7">
      <c r="A49" s="369" t="s">
        <v>3004</v>
      </c>
      <c r="B49" s="370">
        <f>IF(B43=0,0,B43/$B$47)</f>
        <v>0</v>
      </c>
      <c r="C49" s="93"/>
      <c r="E49" s="20"/>
      <c r="F49" s="5"/>
      <c r="G49" s="6"/>
    </row>
    <row r="50" spans="1:7">
      <c r="A50" s="369" t="s">
        <v>3000</v>
      </c>
      <c r="B50" s="370">
        <f>IF(B44=0,0,B44/$B$47)</f>
        <v>0</v>
      </c>
      <c r="C50" s="93"/>
      <c r="E50" s="20"/>
      <c r="F50" s="5"/>
      <c r="G50" s="6"/>
    </row>
    <row r="51" spans="1:7">
      <c r="A51" s="361" t="s">
        <v>3001</v>
      </c>
      <c r="B51" s="370">
        <f>IF(B45=0,0,B45/$B$47)</f>
        <v>0</v>
      </c>
      <c r="C51" s="93"/>
      <c r="E51" s="20"/>
      <c r="F51" s="5"/>
      <c r="G51" s="6"/>
    </row>
    <row r="52" spans="1:7">
      <c r="A52" s="369" t="s">
        <v>3002</v>
      </c>
      <c r="B52" s="370">
        <f>IF(B46=0,0,B46/$B$47)</f>
        <v>0</v>
      </c>
      <c r="C52" s="93"/>
      <c r="E52" s="20"/>
      <c r="F52" s="5"/>
      <c r="G52" s="10"/>
    </row>
    <row r="53" spans="1:7">
      <c r="A53" s="363" t="s">
        <v>3005</v>
      </c>
      <c r="B53" s="371">
        <f>SUM(B49:B52)</f>
        <v>0</v>
      </c>
      <c r="C53" s="93"/>
      <c r="E53" s="20"/>
      <c r="F53" s="5"/>
      <c r="G53" s="11"/>
    </row>
    <row r="54" spans="1:7">
      <c r="A54" s="96"/>
      <c r="B54" s="96"/>
      <c r="C54" s="96"/>
      <c r="E54" s="20"/>
      <c r="F54" s="5"/>
      <c r="G54" s="1"/>
    </row>
    <row r="55" spans="1:7" ht="31.2" customHeight="1">
      <c r="A55" s="559" t="s">
        <v>3006</v>
      </c>
      <c r="B55" s="560"/>
      <c r="C55" s="561"/>
      <c r="E55" s="20"/>
      <c r="F55" s="5"/>
      <c r="G55" s="1"/>
    </row>
    <row r="58" spans="1:7" ht="13.8">
      <c r="A58" s="97"/>
      <c r="B58" s="98"/>
    </row>
    <row r="59" spans="1:7" ht="13.8">
      <c r="A59" s="97"/>
      <c r="B59" s="98"/>
    </row>
    <row r="60" spans="1:7" ht="13.8">
      <c r="A60" s="97"/>
      <c r="B60" s="98"/>
    </row>
    <row r="61" spans="1:7" ht="13.8">
      <c r="A61" s="97"/>
      <c r="B61" s="98"/>
    </row>
    <row r="62" spans="1:7" ht="13.8">
      <c r="A62" s="99"/>
      <c r="B62" s="98"/>
    </row>
    <row r="63" spans="1:7" ht="13.8">
      <c r="A63" s="98"/>
      <c r="B63" s="98"/>
    </row>
    <row r="64" spans="1:7" ht="13.8">
      <c r="A64" s="98"/>
      <c r="B64" s="98"/>
    </row>
    <row r="65" spans="1:3" ht="13.8">
      <c r="A65" s="98"/>
      <c r="B65" s="98"/>
    </row>
    <row r="66" spans="1:3" ht="13.8">
      <c r="A66" s="98"/>
      <c r="B66" s="98"/>
    </row>
    <row r="67" spans="1:3" ht="13.8">
      <c r="A67" s="98"/>
      <c r="B67" s="98"/>
    </row>
    <row r="68" spans="1:3" ht="13.8">
      <c r="A68" s="98"/>
      <c r="B68" s="98"/>
    </row>
    <row r="69" spans="1:3" ht="13.8">
      <c r="A69" s="98"/>
      <c r="B69" s="98"/>
    </row>
    <row r="70" spans="1:3" ht="13.8">
      <c r="A70" s="98"/>
      <c r="B70" s="100"/>
    </row>
    <row r="71" spans="1:3" ht="13.8">
      <c r="A71" s="98"/>
      <c r="B71" s="98"/>
    </row>
    <row r="72" spans="1:3" ht="13.8">
      <c r="B72" s="98"/>
    </row>
    <row r="73" spans="1:3" ht="13.8">
      <c r="A73" s="98"/>
      <c r="B73" s="98"/>
      <c r="C73" s="98"/>
    </row>
    <row r="74" spans="1:3" ht="13.8">
      <c r="A74" s="101"/>
      <c r="B74" s="98"/>
      <c r="C74" s="101"/>
    </row>
    <row r="75" spans="1:3" ht="13.8">
      <c r="A75" s="98"/>
      <c r="B75" s="98"/>
      <c r="C75" s="98"/>
    </row>
    <row r="76" spans="1:3" ht="13.8">
      <c r="A76" s="98"/>
      <c r="B76" s="98"/>
      <c r="C76" s="98"/>
    </row>
    <row r="77" spans="1:3" ht="13.8">
      <c r="A77" s="98"/>
      <c r="B77" s="98"/>
      <c r="C77" s="98"/>
    </row>
    <row r="78" spans="1:3" ht="13.8">
      <c r="A78" s="101"/>
      <c r="B78" s="98"/>
      <c r="C78" s="101"/>
    </row>
    <row r="79" spans="1:3" ht="13.8">
      <c r="A79" s="101"/>
      <c r="B79" s="98"/>
      <c r="C79" s="101"/>
    </row>
    <row r="80" spans="1:3" ht="13.8">
      <c r="A80" s="101"/>
      <c r="B80" s="98"/>
      <c r="C80" s="101"/>
    </row>
    <row r="81" spans="1:2" ht="13.8">
      <c r="A81" s="98"/>
      <c r="B81" s="98"/>
    </row>
    <row r="82" spans="1:2" ht="13.8">
      <c r="A82" s="98"/>
      <c r="B82" s="98"/>
    </row>
    <row r="83" spans="1:2" ht="13.8">
      <c r="A83" s="98"/>
      <c r="B83" s="98"/>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3"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8" customWidth="1"/>
    <col min="2" max="2" width="21.6640625" style="58" customWidth="1"/>
    <col min="3" max="3" width="19.33203125" style="58" bestFit="1" customWidth="1"/>
    <col min="4" max="4" width="2" style="58" customWidth="1"/>
    <col min="5" max="5" width="14.44140625" style="58" customWidth="1"/>
    <col min="6" max="6" width="12.33203125" style="58" customWidth="1"/>
    <col min="7" max="7" width="9.88671875" style="58" customWidth="1"/>
    <col min="8" max="8" width="27.5546875" style="58" customWidth="1"/>
    <col min="9" max="15" width="11.44140625" style="58"/>
    <col min="16" max="16" width="14" style="58" customWidth="1"/>
    <col min="17" max="17" width="11.44140625" style="58"/>
    <col min="18" max="18" width="13.44140625" style="58" customWidth="1"/>
    <col min="19" max="21" width="11.44140625" style="58"/>
    <col min="22" max="16384" width="11.44140625" style="2"/>
  </cols>
  <sheetData>
    <row r="1" spans="1:30" ht="12.75" customHeight="1">
      <c r="A1" s="468" t="s">
        <v>4</v>
      </c>
      <c r="B1" s="85"/>
      <c r="C1" s="86"/>
      <c r="D1" s="86"/>
      <c r="E1" s="86"/>
      <c r="F1" s="86"/>
      <c r="H1" s="574"/>
      <c r="I1" s="574"/>
      <c r="J1" s="574"/>
      <c r="K1" s="574"/>
      <c r="L1" s="574"/>
      <c r="M1" s="574"/>
      <c r="N1" s="574"/>
      <c r="P1" s="463"/>
    </row>
    <row r="2" spans="1:30">
      <c r="A2" s="86"/>
      <c r="B2" s="102"/>
      <c r="C2" s="103"/>
      <c r="D2" s="102"/>
      <c r="E2" s="104"/>
      <c r="F2" s="105"/>
      <c r="H2" s="574"/>
      <c r="I2" s="574"/>
      <c r="J2" s="574"/>
      <c r="K2" s="574"/>
      <c r="L2" s="574"/>
      <c r="M2" s="574"/>
      <c r="N2" s="574"/>
      <c r="P2" s="463"/>
    </row>
    <row r="3" spans="1:30" ht="14.25" customHeight="1">
      <c r="A3" s="40" t="str">
        <f>'2-Kosten per locatie'!A3</f>
        <v>Naam opdrachtgever</v>
      </c>
      <c r="B3" s="106" t="str">
        <f>'2-Kosten per locatie'!B3</f>
        <v>Rijn IJssel</v>
      </c>
      <c r="C3" s="107"/>
      <c r="D3" s="102"/>
      <c r="E3" s="108"/>
      <c r="F3" s="109"/>
      <c r="H3" s="574"/>
      <c r="I3" s="574"/>
      <c r="J3" s="574"/>
      <c r="K3" s="574"/>
      <c r="L3" s="574"/>
      <c r="M3" s="574"/>
      <c r="N3" s="574"/>
      <c r="P3" s="463"/>
    </row>
    <row r="4" spans="1:30" ht="15.75" customHeight="1">
      <c r="A4" s="40" t="str">
        <f>'2-Kosten per locatie'!A4</f>
        <v>Calculatie onderdeel</v>
      </c>
      <c r="B4" s="110" t="str">
        <f ca="1">MID(CELL("bestandsnaam",$C$9),SEARCH("]",CELL("bestandsnaam",$C$9),1)+1,256)</f>
        <v>6-Opbouw uurtarief productie</v>
      </c>
      <c r="C4" s="111"/>
      <c r="D4" s="112"/>
      <c r="H4" s="574"/>
      <c r="I4" s="574"/>
      <c r="J4" s="574"/>
      <c r="K4" s="574"/>
      <c r="L4" s="574"/>
      <c r="M4" s="574"/>
      <c r="N4" s="574"/>
      <c r="P4" s="463"/>
    </row>
    <row r="5" spans="1:30" ht="15.6">
      <c r="A5" s="40" t="str">
        <f>'2-Kosten per locatie'!A5</f>
        <v>Gebouw/plaats</v>
      </c>
      <c r="B5" s="106" t="str">
        <f>'2-Kosten per locatie'!B5</f>
        <v>Divers</v>
      </c>
      <c r="C5" s="111"/>
      <c r="D5" s="112"/>
      <c r="H5" s="574"/>
      <c r="I5" s="574"/>
      <c r="J5" s="574"/>
      <c r="K5" s="574"/>
      <c r="L5" s="574"/>
      <c r="M5" s="574"/>
      <c r="N5" s="574"/>
      <c r="P5" s="463"/>
    </row>
    <row r="6" spans="1:30" ht="15.6">
      <c r="A6" s="40" t="str">
        <f>'2-Kosten per locatie'!A6</f>
        <v>Referentie nummer</v>
      </c>
      <c r="B6" s="106" t="str">
        <f>'2-Kosten per locatie'!B6</f>
        <v>RIJSDVGB2026</v>
      </c>
      <c r="C6" s="111"/>
      <c r="D6" s="112"/>
      <c r="H6" s="113"/>
      <c r="I6" s="113"/>
      <c r="J6" s="113"/>
      <c r="K6" s="113"/>
      <c r="L6" s="113"/>
      <c r="M6" s="113"/>
      <c r="N6" s="113"/>
      <c r="P6" s="463"/>
    </row>
    <row r="7" spans="1:30" ht="15.6">
      <c r="A7" s="40" t="str">
        <f>'2-Kosten per locatie'!A7</f>
        <v>Naam dienstverlener</v>
      </c>
      <c r="B7" s="106">
        <f>'2-Kosten per locatie'!B7</f>
        <v>0</v>
      </c>
      <c r="C7" s="111"/>
      <c r="D7" s="112"/>
      <c r="H7" s="113"/>
      <c r="I7" s="113"/>
      <c r="J7" s="113"/>
      <c r="K7" s="113"/>
      <c r="L7" s="113"/>
      <c r="M7" s="113"/>
      <c r="N7" s="113"/>
      <c r="P7" s="463"/>
    </row>
    <row r="8" spans="1:30" ht="15.6">
      <c r="A8" s="40" t="str">
        <f>'2-Kosten per locatie'!A8</f>
        <v>Prijspeil</v>
      </c>
      <c r="B8" s="269">
        <f>'2-Kosten per locatie'!B8</f>
        <v>46388</v>
      </c>
      <c r="C8" s="111"/>
      <c r="D8" s="112"/>
      <c r="J8" s="113"/>
      <c r="K8" s="113"/>
      <c r="L8" s="113"/>
      <c r="M8" s="113"/>
      <c r="N8" s="113"/>
      <c r="O8" s="114"/>
      <c r="P8" s="463"/>
    </row>
    <row r="9" spans="1:30" ht="15.6">
      <c r="A9" s="115"/>
      <c r="B9" s="116"/>
      <c r="C9" s="117"/>
      <c r="D9" s="112"/>
      <c r="E9" s="118"/>
      <c r="F9" s="119"/>
      <c r="P9" s="463"/>
    </row>
    <row r="10" spans="1:30" s="22" customFormat="1" ht="30.75" customHeight="1">
      <c r="A10" s="200" t="s">
        <v>3007</v>
      </c>
      <c r="B10" s="372"/>
      <c r="C10" s="373"/>
      <c r="D10" s="198"/>
      <c r="E10" s="572" t="s">
        <v>3008</v>
      </c>
      <c r="F10" s="573"/>
      <c r="G10" s="199"/>
      <c r="H10" s="200" t="s">
        <v>3009</v>
      </c>
      <c r="I10" s="575" t="s">
        <v>3204</v>
      </c>
      <c r="J10" s="576"/>
      <c r="K10" s="576"/>
      <c r="L10" s="576"/>
      <c r="M10" s="576"/>
      <c r="N10" s="576"/>
      <c r="O10" s="114"/>
      <c r="P10" s="463"/>
      <c r="Q10" s="58"/>
      <c r="R10" s="58"/>
      <c r="S10" s="58"/>
      <c r="T10" s="58"/>
      <c r="U10" s="58"/>
      <c r="V10" s="2"/>
    </row>
    <row r="11" spans="1:30" ht="30" customHeight="1">
      <c r="A11" s="127"/>
      <c r="B11" s="374" t="s">
        <v>3010</v>
      </c>
      <c r="C11" s="375" t="s">
        <v>3010</v>
      </c>
      <c r="D11" s="112"/>
      <c r="E11" s="251"/>
      <c r="F11" s="376"/>
      <c r="H11" s="127"/>
      <c r="I11" s="272">
        <v>1</v>
      </c>
      <c r="J11" s="272">
        <v>2</v>
      </c>
      <c r="K11" s="272">
        <v>3</v>
      </c>
      <c r="L11" s="272">
        <v>4</v>
      </c>
      <c r="M11" s="272">
        <v>5</v>
      </c>
      <c r="N11" s="272">
        <v>6</v>
      </c>
      <c r="P11" s="464"/>
    </row>
    <row r="12" spans="1:30">
      <c r="A12" s="127" t="s">
        <v>3011</v>
      </c>
      <c r="B12" s="377" t="s">
        <v>3012</v>
      </c>
      <c r="C12" s="378"/>
      <c r="D12" s="112"/>
      <c r="E12" s="252">
        <f>SUM(I41:N41)</f>
        <v>0</v>
      </c>
      <c r="F12" s="253"/>
      <c r="H12" s="127" t="s">
        <v>3013</v>
      </c>
      <c r="I12" s="273"/>
      <c r="J12" s="273"/>
      <c r="K12" s="273"/>
      <c r="L12" s="273"/>
      <c r="M12" s="273"/>
      <c r="N12" s="273"/>
      <c r="P12" s="465"/>
      <c r="W12" s="462"/>
      <c r="X12" s="462"/>
      <c r="Y12" s="462"/>
      <c r="Z12" s="462"/>
      <c r="AA12" s="462"/>
      <c r="AB12" s="462"/>
      <c r="AC12" s="462"/>
      <c r="AD12" s="462"/>
    </row>
    <row r="13" spans="1:30">
      <c r="A13" s="127" t="s">
        <v>3014</v>
      </c>
      <c r="B13" s="377" t="s">
        <v>3012</v>
      </c>
      <c r="C13" s="379"/>
      <c r="D13" s="112"/>
      <c r="E13" s="254"/>
      <c r="F13" s="253"/>
      <c r="H13" s="127" t="s">
        <v>3015</v>
      </c>
      <c r="I13" s="273"/>
      <c r="J13" s="273"/>
      <c r="K13" s="273"/>
      <c r="L13" s="273"/>
      <c r="M13" s="273"/>
      <c r="N13" s="273"/>
      <c r="P13" s="466"/>
      <c r="W13" s="462"/>
      <c r="X13" s="462"/>
      <c r="Y13" s="462"/>
      <c r="Z13" s="462"/>
      <c r="AA13" s="462"/>
      <c r="AB13" s="462"/>
      <c r="AC13" s="462"/>
      <c r="AD13" s="462"/>
    </row>
    <row r="14" spans="1:30">
      <c r="A14" s="380" t="s">
        <v>3016</v>
      </c>
      <c r="B14" s="381"/>
      <c r="C14" s="382"/>
      <c r="D14" s="124"/>
      <c r="E14" s="255">
        <f>SUM(E12:E13)</f>
        <v>0</v>
      </c>
      <c r="F14" s="253"/>
      <c r="H14" s="127" t="s">
        <v>3017</v>
      </c>
      <c r="I14" s="273"/>
      <c r="J14" s="273"/>
      <c r="K14" s="273"/>
      <c r="L14" s="273"/>
      <c r="M14" s="273"/>
      <c r="N14" s="273"/>
      <c r="W14" s="462"/>
      <c r="X14" s="462"/>
      <c r="Y14" s="462"/>
      <c r="Z14" s="462"/>
      <c r="AA14" s="462"/>
      <c r="AB14" s="462"/>
      <c r="AC14" s="462"/>
      <c r="AD14" s="462"/>
    </row>
    <row r="15" spans="1:30">
      <c r="A15" s="122"/>
      <c r="B15" s="383"/>
      <c r="C15" s="384"/>
      <c r="D15" s="112"/>
      <c r="E15" s="256"/>
      <c r="F15" s="253"/>
      <c r="H15" s="127" t="s">
        <v>3018</v>
      </c>
      <c r="I15" s="273"/>
      <c r="J15" s="273"/>
      <c r="K15" s="273"/>
      <c r="L15" s="273"/>
      <c r="M15" s="273"/>
      <c r="N15" s="273"/>
      <c r="W15" s="462"/>
      <c r="X15" s="462"/>
      <c r="Y15" s="462"/>
      <c r="Z15" s="462"/>
      <c r="AA15" s="462"/>
      <c r="AB15" s="462"/>
      <c r="AC15" s="462"/>
      <c r="AD15" s="462"/>
    </row>
    <row r="16" spans="1:30">
      <c r="A16" s="385" t="s">
        <v>3019</v>
      </c>
      <c r="B16" s="377" t="s">
        <v>3012</v>
      </c>
      <c r="C16" s="386"/>
      <c r="D16" s="112"/>
      <c r="E16" s="257">
        <f>$C16*E14</f>
        <v>0</v>
      </c>
      <c r="F16" s="253"/>
      <c r="H16" s="127" t="s">
        <v>3020</v>
      </c>
      <c r="I16" s="273"/>
      <c r="J16" s="273"/>
      <c r="K16" s="273"/>
      <c r="L16" s="273"/>
      <c r="M16" s="273"/>
      <c r="N16" s="273"/>
      <c r="W16" s="462"/>
      <c r="X16" s="462"/>
      <c r="Y16" s="462"/>
      <c r="Z16" s="462"/>
      <c r="AA16" s="462"/>
      <c r="AB16" s="462"/>
      <c r="AC16" s="462"/>
      <c r="AD16" s="462"/>
    </row>
    <row r="17" spans="1:30">
      <c r="A17" s="385" t="s">
        <v>3021</v>
      </c>
      <c r="B17" s="377" t="s">
        <v>3012</v>
      </c>
      <c r="C17" s="386"/>
      <c r="D17" s="112"/>
      <c r="E17" s="258">
        <f>$C17*E14</f>
        <v>0</v>
      </c>
      <c r="F17" s="253"/>
      <c r="H17" s="127" t="s">
        <v>3022</v>
      </c>
      <c r="I17" s="273"/>
      <c r="J17" s="273"/>
      <c r="K17" s="273"/>
      <c r="L17" s="273"/>
      <c r="M17" s="273"/>
      <c r="N17" s="273"/>
      <c r="W17" s="462"/>
      <c r="X17" s="462"/>
      <c r="Y17" s="462"/>
      <c r="Z17" s="462"/>
      <c r="AA17" s="462"/>
      <c r="AB17" s="462"/>
      <c r="AC17" s="462"/>
      <c r="AD17" s="462"/>
    </row>
    <row r="18" spans="1:30">
      <c r="A18" s="380" t="s">
        <v>3023</v>
      </c>
      <c r="B18" s="387"/>
      <c r="C18" s="123"/>
      <c r="D18" s="112"/>
      <c r="E18" s="255">
        <f>SUM(E14:E17)</f>
        <v>0</v>
      </c>
      <c r="F18" s="388">
        <f>IF(E18=0,0,E18/E$47)</f>
        <v>0</v>
      </c>
      <c r="H18" s="127" t="s">
        <v>3024</v>
      </c>
      <c r="I18" s="273"/>
      <c r="J18" s="273"/>
      <c r="K18" s="273"/>
      <c r="L18" s="273"/>
      <c r="M18" s="273"/>
      <c r="N18" s="273"/>
      <c r="W18" s="462"/>
      <c r="X18" s="462"/>
      <c r="Y18" s="462"/>
      <c r="Z18" s="462"/>
      <c r="AA18" s="462"/>
      <c r="AB18" s="462"/>
      <c r="AC18" s="462"/>
      <c r="AD18" s="462"/>
    </row>
    <row r="19" spans="1:30">
      <c r="A19" s="122"/>
      <c r="B19" s="383"/>
      <c r="C19" s="384"/>
      <c r="D19" s="112"/>
      <c r="E19" s="256"/>
      <c r="F19" s="253"/>
      <c r="H19" s="2"/>
      <c r="I19" s="2"/>
      <c r="J19" s="2"/>
      <c r="K19" s="2"/>
      <c r="L19" s="2"/>
      <c r="M19" s="2"/>
      <c r="N19" s="2"/>
      <c r="W19" s="462"/>
      <c r="X19" s="462"/>
      <c r="Y19" s="462"/>
      <c r="Z19" s="462"/>
      <c r="AA19" s="462"/>
      <c r="AB19" s="462"/>
      <c r="AC19" s="462"/>
      <c r="AD19" s="462"/>
    </row>
    <row r="20" spans="1:30" ht="15">
      <c r="A20" s="389" t="s">
        <v>3025</v>
      </c>
      <c r="B20" s="390"/>
      <c r="C20" s="384"/>
      <c r="D20" s="125"/>
      <c r="E20" s="259">
        <f>E18*0.96</f>
        <v>0</v>
      </c>
      <c r="F20" s="260"/>
      <c r="H20" s="200" t="s">
        <v>3009</v>
      </c>
      <c r="I20" s="566" t="s">
        <v>3026</v>
      </c>
      <c r="J20" s="567"/>
      <c r="K20" s="567"/>
      <c r="L20" s="567"/>
      <c r="M20" s="567"/>
      <c r="N20" s="568"/>
      <c r="W20" s="462"/>
      <c r="X20" s="462"/>
      <c r="Y20" s="462"/>
      <c r="Z20" s="462"/>
      <c r="AA20" s="462"/>
      <c r="AB20" s="462"/>
      <c r="AC20" s="462"/>
      <c r="AD20" s="462"/>
    </row>
    <row r="21" spans="1:30" ht="15" customHeight="1">
      <c r="A21" s="385" t="s">
        <v>3027</v>
      </c>
      <c r="B21" s="390"/>
      <c r="C21" s="391" t="s">
        <v>3028</v>
      </c>
      <c r="D21" s="112"/>
      <c r="E21" s="257" t="e">
        <f>E20*'5-Premies en opslagen'!$C24</f>
        <v>#DIV/0!</v>
      </c>
      <c r="F21" s="253"/>
      <c r="H21" s="127"/>
      <c r="I21" s="272">
        <v>1</v>
      </c>
      <c r="J21" s="272">
        <v>2</v>
      </c>
      <c r="K21" s="272">
        <v>3</v>
      </c>
      <c r="L21" s="272">
        <v>4</v>
      </c>
      <c r="M21" s="272">
        <v>5</v>
      </c>
      <c r="N21" s="272">
        <v>6</v>
      </c>
      <c r="O21" s="268"/>
      <c r="W21" s="462"/>
      <c r="X21" s="462"/>
      <c r="Y21" s="462"/>
      <c r="Z21" s="462"/>
      <c r="AA21" s="462"/>
      <c r="AB21" s="462"/>
      <c r="AC21" s="462"/>
      <c r="AD21" s="462"/>
    </row>
    <row r="22" spans="1:30">
      <c r="A22" s="380" t="s">
        <v>3029</v>
      </c>
      <c r="B22" s="393"/>
      <c r="C22" s="123"/>
      <c r="D22" s="112"/>
      <c r="E22" s="255" t="e">
        <f>E21+E18</f>
        <v>#DIV/0!</v>
      </c>
      <c r="F22" s="388" t="e">
        <f>IF(E22=0,0,E22/E$47)</f>
        <v>#DIV/0!</v>
      </c>
      <c r="G22" s="126"/>
      <c r="H22" s="127" t="s">
        <v>3013</v>
      </c>
      <c r="I22" s="471"/>
      <c r="J22" s="471"/>
      <c r="K22" s="471"/>
      <c r="L22" s="471"/>
      <c r="M22" s="471"/>
      <c r="N22" s="471"/>
      <c r="O22" s="242"/>
      <c r="W22" s="462"/>
      <c r="X22" s="462"/>
      <c r="Y22" s="462"/>
      <c r="Z22" s="462"/>
      <c r="AA22" s="462"/>
      <c r="AB22" s="462"/>
      <c r="AC22" s="462"/>
      <c r="AD22" s="462"/>
    </row>
    <row r="23" spans="1:30" s="14" customFormat="1">
      <c r="A23" s="122"/>
      <c r="B23" s="387"/>
      <c r="C23" s="123"/>
      <c r="D23" s="112"/>
      <c r="E23" s="251"/>
      <c r="F23" s="253"/>
      <c r="G23" s="58"/>
      <c r="H23" s="127" t="s">
        <v>3015</v>
      </c>
      <c r="I23" s="472"/>
      <c r="J23" s="472"/>
      <c r="K23" s="472"/>
      <c r="L23" s="471"/>
      <c r="M23" s="471"/>
      <c r="N23" s="471"/>
      <c r="O23" s="242"/>
      <c r="P23" s="58"/>
      <c r="Q23" s="58"/>
      <c r="R23" s="58"/>
      <c r="S23" s="58"/>
      <c r="T23" s="58"/>
      <c r="U23" s="58"/>
      <c r="V23" s="2"/>
      <c r="W23" s="462"/>
      <c r="X23" s="462"/>
      <c r="Y23" s="462"/>
      <c r="Z23" s="462"/>
      <c r="AA23" s="462"/>
      <c r="AB23" s="462"/>
      <c r="AC23" s="462"/>
      <c r="AD23" s="462"/>
    </row>
    <row r="24" spans="1:30" ht="14.25" customHeight="1">
      <c r="A24" s="385" t="s">
        <v>3030</v>
      </c>
      <c r="B24" s="390"/>
      <c r="C24" s="391" t="s">
        <v>3028</v>
      </c>
      <c r="D24" s="112"/>
      <c r="E24" s="257" t="e">
        <f>E22*'5-Premies en opslagen'!$B53</f>
        <v>#DIV/0!</v>
      </c>
      <c r="F24" s="253"/>
      <c r="H24" s="127" t="s">
        <v>3017</v>
      </c>
      <c r="I24" s="476"/>
      <c r="J24" s="472"/>
      <c r="K24" s="472"/>
      <c r="L24" s="471"/>
      <c r="M24" s="471"/>
      <c r="N24" s="471"/>
      <c r="O24" s="242"/>
      <c r="W24" s="462"/>
      <c r="X24" s="462"/>
      <c r="Y24" s="462"/>
      <c r="Z24" s="462"/>
      <c r="AA24" s="462"/>
      <c r="AB24" s="462"/>
      <c r="AC24" s="462"/>
      <c r="AD24" s="462"/>
    </row>
    <row r="25" spans="1:30" ht="12.75" customHeight="1">
      <c r="A25" s="380" t="s">
        <v>3031</v>
      </c>
      <c r="B25" s="387"/>
      <c r="C25" s="123"/>
      <c r="D25" s="112"/>
      <c r="E25" s="255" t="e">
        <f>SUM(E22:E24)</f>
        <v>#DIV/0!</v>
      </c>
      <c r="F25" s="388" t="e">
        <f>IF(E25=0,0,E25/E$47)</f>
        <v>#DIV/0!</v>
      </c>
      <c r="H25" s="127" t="s">
        <v>3018</v>
      </c>
      <c r="I25" s="476"/>
      <c r="J25" s="472"/>
      <c r="K25" s="472"/>
      <c r="L25" s="471"/>
      <c r="M25" s="471"/>
      <c r="N25" s="471"/>
      <c r="O25" s="242"/>
      <c r="W25" s="462"/>
      <c r="X25" s="462"/>
      <c r="Y25" s="462"/>
      <c r="Z25" s="462"/>
      <c r="AA25" s="462"/>
      <c r="AB25" s="462"/>
      <c r="AC25" s="462"/>
      <c r="AD25" s="462"/>
    </row>
    <row r="26" spans="1:30" ht="12.75" customHeight="1">
      <c r="A26" s="122"/>
      <c r="B26" s="387"/>
      <c r="C26" s="123"/>
      <c r="D26" s="112"/>
      <c r="E26" s="251"/>
      <c r="F26" s="253"/>
      <c r="H26" s="127" t="s">
        <v>3020</v>
      </c>
      <c r="I26" s="476"/>
      <c r="J26" s="472"/>
      <c r="K26" s="472"/>
      <c r="L26" s="471"/>
      <c r="M26" s="471"/>
      <c r="N26" s="471"/>
      <c r="O26" s="242"/>
    </row>
    <row r="27" spans="1:30">
      <c r="A27" s="122" t="s">
        <v>3032</v>
      </c>
      <c r="B27" s="394"/>
      <c r="C27" s="379" t="s">
        <v>3033</v>
      </c>
      <c r="D27" s="112"/>
      <c r="E27" s="254"/>
      <c r="F27" s="253">
        <v>0</v>
      </c>
      <c r="H27" s="127" t="s">
        <v>3022</v>
      </c>
      <c r="I27" s="476"/>
      <c r="J27" s="472"/>
      <c r="K27" s="472"/>
      <c r="L27" s="471"/>
      <c r="M27" s="471"/>
      <c r="N27" s="471"/>
      <c r="O27" s="242"/>
    </row>
    <row r="28" spans="1:30">
      <c r="A28" s="122" t="s">
        <v>3034</v>
      </c>
      <c r="B28" s="395"/>
      <c r="C28" s="379" t="s">
        <v>3033</v>
      </c>
      <c r="D28" s="112"/>
      <c r="E28" s="254"/>
      <c r="F28" s="253">
        <v>0</v>
      </c>
      <c r="H28" s="127" t="s">
        <v>3024</v>
      </c>
      <c r="I28" s="476"/>
      <c r="J28" s="472"/>
      <c r="K28" s="472"/>
      <c r="L28" s="471"/>
      <c r="M28" s="471"/>
      <c r="N28" s="471"/>
      <c r="O28" s="242"/>
    </row>
    <row r="29" spans="1:30">
      <c r="A29" s="122" t="s">
        <v>3035</v>
      </c>
      <c r="B29" s="387"/>
      <c r="C29" s="123" t="s">
        <v>3010</v>
      </c>
      <c r="D29" s="112"/>
      <c r="E29" s="254"/>
      <c r="F29" s="253"/>
      <c r="H29" s="128" t="s">
        <v>3036</v>
      </c>
      <c r="I29" s="396">
        <f>SUM(I22:I28)</f>
        <v>0</v>
      </c>
      <c r="J29" s="396">
        <f t="shared" ref="J29:N29" si="0">SUM(J22:J28)</f>
        <v>0</v>
      </c>
      <c r="K29" s="396">
        <f>SUM(K22:K28)</f>
        <v>0</v>
      </c>
      <c r="L29" s="396">
        <f t="shared" si="0"/>
        <v>0</v>
      </c>
      <c r="M29" s="396">
        <f t="shared" si="0"/>
        <v>0</v>
      </c>
      <c r="N29" s="396">
        <f t="shared" si="0"/>
        <v>0</v>
      </c>
      <c r="O29" s="397">
        <f>SUM(I29:N29)</f>
        <v>0</v>
      </c>
    </row>
    <row r="30" spans="1:30">
      <c r="A30" s="385" t="s">
        <v>3037</v>
      </c>
      <c r="B30" s="377"/>
      <c r="C30" s="379" t="s">
        <v>3033</v>
      </c>
      <c r="D30" s="112"/>
      <c r="E30" s="254"/>
      <c r="F30" s="253"/>
    </row>
    <row r="31" spans="1:30">
      <c r="A31" s="398"/>
      <c r="B31" s="399"/>
      <c r="C31" s="400" t="s">
        <v>3010</v>
      </c>
      <c r="D31" s="112"/>
      <c r="E31" s="254"/>
      <c r="F31" s="253"/>
      <c r="H31" s="79"/>
      <c r="I31" s="479"/>
      <c r="J31" s="479"/>
      <c r="K31" s="479"/>
      <c r="L31" s="479"/>
      <c r="M31" s="479"/>
      <c r="N31" s="479"/>
      <c r="O31" s="479"/>
    </row>
    <row r="32" spans="1:30" ht="15">
      <c r="A32" s="380" t="s">
        <v>3038</v>
      </c>
      <c r="B32" s="387"/>
      <c r="C32" s="123"/>
      <c r="D32" s="112"/>
      <c r="E32" s="255" t="e">
        <f>SUM(E25:E31)</f>
        <v>#DIV/0!</v>
      </c>
      <c r="F32" s="388" t="e">
        <f>IF(E32=0,0,E32/E$47)</f>
        <v>#DIV/0!</v>
      </c>
      <c r="H32" s="200" t="s">
        <v>3009</v>
      </c>
      <c r="I32" s="566" t="s">
        <v>3039</v>
      </c>
      <c r="J32" s="567"/>
      <c r="K32" s="567"/>
      <c r="L32" s="567"/>
      <c r="M32" s="567"/>
      <c r="N32" s="568"/>
    </row>
    <row r="33" spans="1:15" ht="12.75" customHeight="1">
      <c r="A33" s="122"/>
      <c r="B33" s="387"/>
      <c r="C33" s="123"/>
      <c r="D33" s="112"/>
      <c r="E33" s="251"/>
      <c r="F33" s="253"/>
      <c r="H33" s="127"/>
      <c r="I33" s="121">
        <v>1</v>
      </c>
      <c r="J33" s="121">
        <v>2</v>
      </c>
      <c r="K33" s="121">
        <v>3</v>
      </c>
      <c r="L33" s="121">
        <v>4</v>
      </c>
      <c r="M33" s="121">
        <v>5</v>
      </c>
      <c r="N33" s="121">
        <v>6</v>
      </c>
    </row>
    <row r="34" spans="1:15" ht="12.75" customHeight="1">
      <c r="A34" s="122" t="s">
        <v>3040</v>
      </c>
      <c r="B34" s="387"/>
      <c r="C34" s="401"/>
      <c r="D34" s="112"/>
      <c r="E34" s="254"/>
      <c r="F34" s="261" t="e">
        <f t="shared" ref="F34:F41" si="1">E34/$E$47</f>
        <v>#DIV/0!</v>
      </c>
      <c r="H34" s="127" t="s">
        <v>3013</v>
      </c>
      <c r="I34" s="270">
        <f t="shared" ref="I34:N40" si="2">I22*I12</f>
        <v>0</v>
      </c>
      <c r="J34" s="270">
        <f t="shared" si="2"/>
        <v>0</v>
      </c>
      <c r="K34" s="270">
        <f t="shared" si="2"/>
        <v>0</v>
      </c>
      <c r="L34" s="270">
        <f t="shared" si="2"/>
        <v>0</v>
      </c>
      <c r="M34" s="270">
        <f t="shared" si="2"/>
        <v>0</v>
      </c>
      <c r="N34" s="469">
        <f>N22*N12</f>
        <v>0</v>
      </c>
    </row>
    <row r="35" spans="1:15" ht="12.75" customHeight="1">
      <c r="A35" s="122" t="s">
        <v>3041</v>
      </c>
      <c r="B35" s="387"/>
      <c r="C35" s="401"/>
      <c r="D35" s="112"/>
      <c r="E35" s="254"/>
      <c r="F35" s="261" t="e">
        <f t="shared" si="1"/>
        <v>#DIV/0!</v>
      </c>
      <c r="H35" s="127" t="s">
        <v>3015</v>
      </c>
      <c r="I35" s="270">
        <f t="shared" si="2"/>
        <v>0</v>
      </c>
      <c r="J35" s="270">
        <f t="shared" si="2"/>
        <v>0</v>
      </c>
      <c r="K35" s="270">
        <f t="shared" si="2"/>
        <v>0</v>
      </c>
      <c r="L35" s="270">
        <f t="shared" si="2"/>
        <v>0</v>
      </c>
      <c r="M35" s="270">
        <f t="shared" si="2"/>
        <v>0</v>
      </c>
      <c r="N35" s="469">
        <f t="shared" si="2"/>
        <v>0</v>
      </c>
    </row>
    <row r="36" spans="1:15" ht="12.75" customHeight="1">
      <c r="A36" s="122" t="s">
        <v>3042</v>
      </c>
      <c r="B36" s="387"/>
      <c r="C36" s="401"/>
      <c r="D36" s="112"/>
      <c r="E36" s="254"/>
      <c r="F36" s="261" t="e">
        <f t="shared" si="1"/>
        <v>#DIV/0!</v>
      </c>
      <c r="H36" s="127" t="s">
        <v>3017</v>
      </c>
      <c r="I36" s="270">
        <f>I24*I14</f>
        <v>0</v>
      </c>
      <c r="J36" s="270">
        <f t="shared" si="2"/>
        <v>0</v>
      </c>
      <c r="K36" s="270">
        <f t="shared" si="2"/>
        <v>0</v>
      </c>
      <c r="L36" s="270">
        <f t="shared" si="2"/>
        <v>0</v>
      </c>
      <c r="M36" s="270">
        <f t="shared" si="2"/>
        <v>0</v>
      </c>
      <c r="N36" s="469">
        <f t="shared" si="2"/>
        <v>0</v>
      </c>
    </row>
    <row r="37" spans="1:15" ht="12.75" customHeight="1">
      <c r="A37" s="122" t="s">
        <v>3043</v>
      </c>
      <c r="B37" s="387"/>
      <c r="C37" s="402"/>
      <c r="D37" s="112"/>
      <c r="E37" s="254"/>
      <c r="F37" s="261" t="e">
        <f t="shared" si="1"/>
        <v>#DIV/0!</v>
      </c>
      <c r="H37" s="127" t="s">
        <v>3018</v>
      </c>
      <c r="I37" s="270">
        <f t="shared" si="2"/>
        <v>0</v>
      </c>
      <c r="J37" s="270">
        <f t="shared" si="2"/>
        <v>0</v>
      </c>
      <c r="K37" s="270">
        <f t="shared" si="2"/>
        <v>0</v>
      </c>
      <c r="L37" s="270">
        <f t="shared" si="2"/>
        <v>0</v>
      </c>
      <c r="M37" s="270">
        <f t="shared" si="2"/>
        <v>0</v>
      </c>
      <c r="N37" s="469">
        <f t="shared" si="2"/>
        <v>0</v>
      </c>
      <c r="O37" s="126"/>
    </row>
    <row r="38" spans="1:15" ht="14.25" customHeight="1">
      <c r="A38" s="122" t="s">
        <v>3044</v>
      </c>
      <c r="B38" s="387"/>
      <c r="C38" s="401"/>
      <c r="D38" s="112"/>
      <c r="E38" s="254"/>
      <c r="F38" s="261" t="e">
        <f t="shared" si="1"/>
        <v>#DIV/0!</v>
      </c>
      <c r="H38" s="127" t="s">
        <v>3020</v>
      </c>
      <c r="I38" s="270">
        <f t="shared" si="2"/>
        <v>0</v>
      </c>
      <c r="J38" s="270">
        <f t="shared" si="2"/>
        <v>0</v>
      </c>
      <c r="K38" s="270">
        <f t="shared" si="2"/>
        <v>0</v>
      </c>
      <c r="L38" s="270">
        <f t="shared" si="2"/>
        <v>0</v>
      </c>
      <c r="M38" s="270">
        <f t="shared" si="2"/>
        <v>0</v>
      </c>
      <c r="N38" s="469">
        <f t="shared" si="2"/>
        <v>0</v>
      </c>
      <c r="O38" s="126"/>
    </row>
    <row r="39" spans="1:15">
      <c r="A39" s="122" t="s">
        <v>3045</v>
      </c>
      <c r="B39" s="387"/>
      <c r="C39" s="402"/>
      <c r="D39" s="112"/>
      <c r="E39" s="254"/>
      <c r="F39" s="261" t="e">
        <f t="shared" si="1"/>
        <v>#DIV/0!</v>
      </c>
      <c r="H39" s="127" t="s">
        <v>3022</v>
      </c>
      <c r="I39" s="270">
        <f t="shared" si="2"/>
        <v>0</v>
      </c>
      <c r="J39" s="270">
        <f t="shared" si="2"/>
        <v>0</v>
      </c>
      <c r="K39" s="270">
        <f t="shared" si="2"/>
        <v>0</v>
      </c>
      <c r="L39" s="270">
        <f t="shared" si="2"/>
        <v>0</v>
      </c>
      <c r="M39" s="270">
        <f t="shared" si="2"/>
        <v>0</v>
      </c>
      <c r="N39" s="469">
        <f t="shared" si="2"/>
        <v>0</v>
      </c>
      <c r="O39" s="126"/>
    </row>
    <row r="40" spans="1:15">
      <c r="A40" s="122" t="s">
        <v>3046</v>
      </c>
      <c r="B40" s="387"/>
      <c r="C40" s="379" t="s">
        <v>3033</v>
      </c>
      <c r="D40" s="112"/>
      <c r="E40" s="254"/>
      <c r="F40" s="261" t="e">
        <f t="shared" si="1"/>
        <v>#DIV/0!</v>
      </c>
      <c r="H40" s="127" t="s">
        <v>3024</v>
      </c>
      <c r="I40" s="270">
        <f>I28*I18</f>
        <v>0</v>
      </c>
      <c r="J40" s="270">
        <f t="shared" si="2"/>
        <v>0</v>
      </c>
      <c r="K40" s="270">
        <f>K28*K18</f>
        <v>0</v>
      </c>
      <c r="L40" s="270">
        <f t="shared" si="2"/>
        <v>0</v>
      </c>
      <c r="M40" s="270">
        <f t="shared" si="2"/>
        <v>0</v>
      </c>
      <c r="N40" s="469">
        <f t="shared" si="2"/>
        <v>0</v>
      </c>
      <c r="O40" s="126"/>
    </row>
    <row r="41" spans="1:15">
      <c r="A41" s="122" t="s">
        <v>3047</v>
      </c>
      <c r="B41" s="387"/>
      <c r="C41" s="379"/>
      <c r="D41" s="112"/>
      <c r="E41" s="254"/>
      <c r="F41" s="261" t="e">
        <f t="shared" si="1"/>
        <v>#DIV/0!</v>
      </c>
      <c r="H41" s="128" t="s">
        <v>3036</v>
      </c>
      <c r="I41" s="271">
        <f t="shared" ref="I41:N41" si="3">SUM(I34:I40)</f>
        <v>0</v>
      </c>
      <c r="J41" s="271">
        <f t="shared" si="3"/>
        <v>0</v>
      </c>
      <c r="K41" s="271">
        <f t="shared" si="3"/>
        <v>0</v>
      </c>
      <c r="L41" s="271">
        <f t="shared" si="3"/>
        <v>0</v>
      </c>
      <c r="M41" s="271">
        <f t="shared" si="3"/>
        <v>0</v>
      </c>
      <c r="N41" s="271">
        <f t="shared" si="3"/>
        <v>0</v>
      </c>
      <c r="O41" s="126"/>
    </row>
    <row r="42" spans="1:15">
      <c r="A42" s="398"/>
      <c r="B42" s="399"/>
      <c r="C42" s="403"/>
      <c r="D42" s="112"/>
      <c r="E42" s="254"/>
      <c r="F42" s="253"/>
      <c r="H42" s="126"/>
      <c r="I42" s="126"/>
      <c r="J42" s="126"/>
      <c r="K42" s="126"/>
      <c r="L42" s="126"/>
      <c r="M42" s="126"/>
      <c r="N42" s="126"/>
      <c r="O42" s="126"/>
    </row>
    <row r="43" spans="1:15">
      <c r="A43" s="380" t="s">
        <v>3048</v>
      </c>
      <c r="B43" s="387"/>
      <c r="C43" s="123"/>
      <c r="D43" s="112"/>
      <c r="E43" s="255" t="e">
        <f>SUM(E32:E42)</f>
        <v>#DIV/0!</v>
      </c>
      <c r="F43" s="388" t="e">
        <f>IF(E43=0,0,E43/E$47)</f>
        <v>#DIV/0!</v>
      </c>
      <c r="H43" s="126"/>
      <c r="I43" s="126"/>
      <c r="J43" s="126"/>
      <c r="K43" s="126"/>
      <c r="L43" s="126"/>
      <c r="M43" s="126"/>
      <c r="N43" s="126"/>
      <c r="O43" s="126"/>
    </row>
    <row r="44" spans="1:15" ht="45">
      <c r="A44" s="122"/>
      <c r="B44" s="387"/>
      <c r="C44" s="123"/>
      <c r="D44" s="112"/>
      <c r="E44" s="251"/>
      <c r="F44" s="262"/>
      <c r="G44" s="478"/>
      <c r="H44" s="569" t="s">
        <v>3049</v>
      </c>
      <c r="I44" s="570"/>
      <c r="J44" s="571"/>
      <c r="K44" s="201" t="s">
        <v>3008</v>
      </c>
      <c r="L44" s="126"/>
      <c r="M44" s="126"/>
      <c r="N44" s="126"/>
      <c r="O44" s="126"/>
    </row>
    <row r="45" spans="1:15">
      <c r="A45" s="122" t="s">
        <v>3050</v>
      </c>
      <c r="B45" s="387"/>
      <c r="C45" s="402"/>
      <c r="D45" s="112"/>
      <c r="E45" s="254"/>
      <c r="F45" s="388">
        <f>(IF(E45=0,0,E45/E$47))</f>
        <v>0</v>
      </c>
      <c r="H45" s="127"/>
      <c r="I45" s="374" t="s">
        <v>3010</v>
      </c>
      <c r="J45" s="375" t="s">
        <v>3010</v>
      </c>
      <c r="K45" s="251"/>
      <c r="L45" s="126"/>
      <c r="M45" s="126"/>
      <c r="N45" s="126"/>
    </row>
    <row r="46" spans="1:15">
      <c r="A46" s="122"/>
      <c r="B46" s="404"/>
      <c r="C46" s="123"/>
      <c r="D46" s="112"/>
      <c r="E46" s="251"/>
      <c r="F46" s="253"/>
      <c r="H46" s="130" t="s">
        <v>3016</v>
      </c>
      <c r="I46" s="131"/>
      <c r="J46" s="132"/>
      <c r="K46" s="255">
        <f>E14</f>
        <v>0</v>
      </c>
      <c r="L46" s="126"/>
      <c r="M46" s="126"/>
      <c r="N46" s="126"/>
    </row>
    <row r="47" spans="1:15">
      <c r="A47" s="380" t="s">
        <v>3051</v>
      </c>
      <c r="B47" s="405"/>
      <c r="C47" s="406"/>
      <c r="D47" s="112"/>
      <c r="E47" s="263" t="e">
        <f>SUM(E43:E46)</f>
        <v>#DIV/0!</v>
      </c>
      <c r="F47" s="264" t="e">
        <f>SUM(F43:F46)</f>
        <v>#DIV/0!</v>
      </c>
      <c r="H47" s="133" t="s">
        <v>3019</v>
      </c>
      <c r="I47" s="134"/>
      <c r="J47" s="135"/>
      <c r="K47" s="257">
        <f>E16</f>
        <v>0</v>
      </c>
      <c r="L47" s="126"/>
      <c r="M47" s="126"/>
      <c r="N47" s="126"/>
    </row>
    <row r="48" spans="1:15">
      <c r="B48" s="129"/>
      <c r="C48" s="407"/>
      <c r="D48" s="112"/>
      <c r="E48" s="242"/>
      <c r="F48" s="265"/>
      <c r="H48" s="385" t="s">
        <v>3021</v>
      </c>
      <c r="I48" s="134"/>
      <c r="J48" s="135"/>
      <c r="K48" s="258">
        <f>E17</f>
        <v>0</v>
      </c>
      <c r="L48" s="126"/>
      <c r="M48" s="126"/>
      <c r="N48" s="126"/>
    </row>
    <row r="49" spans="1:26">
      <c r="A49" s="408" t="s">
        <v>3052</v>
      </c>
      <c r="B49" s="409"/>
      <c r="C49" s="410"/>
      <c r="D49" s="126"/>
      <c r="E49" s="266" t="e">
        <f>(E$25*1.3)+($E$47-$E$25)</f>
        <v>#DIV/0!</v>
      </c>
      <c r="F49" s="267"/>
      <c r="H49" s="385" t="s">
        <v>3027</v>
      </c>
      <c r="I49" s="134"/>
      <c r="J49" s="135"/>
      <c r="K49" s="257" t="e">
        <f>E21</f>
        <v>#DIV/0!</v>
      </c>
      <c r="L49" s="126"/>
      <c r="M49" s="126"/>
      <c r="N49" s="126"/>
      <c r="O49" s="126"/>
    </row>
    <row r="50" spans="1:26">
      <c r="A50" s="126"/>
      <c r="B50" s="136"/>
      <c r="C50" s="137"/>
      <c r="D50" s="126"/>
      <c r="E50" s="268"/>
      <c r="F50" s="268"/>
      <c r="H50" s="385" t="s">
        <v>3030</v>
      </c>
      <c r="I50" s="390"/>
      <c r="J50" s="391"/>
      <c r="K50" s="257" t="e">
        <f>E24</f>
        <v>#DIV/0!</v>
      </c>
      <c r="L50" s="126"/>
      <c r="M50" s="126"/>
      <c r="N50" s="126"/>
      <c r="O50" s="126"/>
    </row>
    <row r="51" spans="1:26">
      <c r="A51" s="408" t="s">
        <v>3053</v>
      </c>
      <c r="B51" s="409"/>
      <c r="C51" s="410"/>
      <c r="D51" s="126"/>
      <c r="E51" s="266" t="e">
        <f>(E$25*1.5)+($E$47-$E$25)</f>
        <v>#DIV/0!</v>
      </c>
      <c r="F51" s="267"/>
      <c r="G51" s="126"/>
      <c r="H51" s="122" t="s">
        <v>3032</v>
      </c>
      <c r="I51" s="394"/>
      <c r="J51" s="379"/>
      <c r="K51" s="252">
        <f>E27</f>
        <v>0</v>
      </c>
      <c r="L51" s="126"/>
      <c r="M51" s="126"/>
      <c r="N51" s="126"/>
      <c r="O51" s="126"/>
    </row>
    <row r="52" spans="1:26" s="14" customFormat="1">
      <c r="A52" s="126"/>
      <c r="B52" s="136"/>
      <c r="C52" s="137"/>
      <c r="D52" s="126"/>
      <c r="E52" s="268"/>
      <c r="F52" s="268"/>
      <c r="G52" s="126"/>
      <c r="H52" s="122" t="s">
        <v>3034</v>
      </c>
      <c r="I52" s="395"/>
      <c r="J52" s="379"/>
      <c r="K52" s="252">
        <f>E28</f>
        <v>0</v>
      </c>
      <c r="L52" s="126"/>
      <c r="M52" s="58"/>
      <c r="N52" s="126"/>
      <c r="O52" s="126"/>
      <c r="P52" s="58"/>
      <c r="Q52" s="58"/>
      <c r="R52" s="58"/>
      <c r="S52" s="58"/>
      <c r="T52" s="58"/>
      <c r="U52" s="58"/>
      <c r="V52" s="2"/>
      <c r="W52" s="2"/>
      <c r="X52" s="2"/>
      <c r="Y52" s="2"/>
      <c r="Z52" s="2"/>
    </row>
    <row r="53" spans="1:26" s="14" customFormat="1">
      <c r="A53" s="408" t="s">
        <v>3054</v>
      </c>
      <c r="B53" s="409"/>
      <c r="C53" s="410"/>
      <c r="D53" s="126"/>
      <c r="E53" s="266" t="e">
        <f>(E$25*2.5)+($E$47-$E$25)</f>
        <v>#DIV/0!</v>
      </c>
      <c r="F53" s="268"/>
      <c r="G53" s="126"/>
      <c r="H53" s="122" t="s">
        <v>3035</v>
      </c>
      <c r="I53" s="387"/>
      <c r="J53" s="123" t="s">
        <v>3010</v>
      </c>
      <c r="K53" s="252">
        <f>E29</f>
        <v>0</v>
      </c>
      <c r="L53" s="126"/>
      <c r="M53" s="58"/>
      <c r="N53" s="126"/>
      <c r="O53" s="126"/>
      <c r="P53" s="126"/>
      <c r="Q53" s="126"/>
      <c r="R53" s="126"/>
      <c r="S53" s="126"/>
      <c r="T53" s="126"/>
      <c r="U53" s="126"/>
    </row>
    <row r="54" spans="1:26" s="14" customFormat="1">
      <c r="A54" s="126"/>
      <c r="B54" s="136"/>
      <c r="C54" s="138"/>
      <c r="D54" s="126"/>
      <c r="E54" s="126"/>
      <c r="F54" s="139"/>
      <c r="G54" s="126"/>
      <c r="H54" s="122" t="s">
        <v>3040</v>
      </c>
      <c r="I54" s="387"/>
      <c r="J54" s="401"/>
      <c r="K54" s="252">
        <f t="shared" ref="K54:K61" si="4">E34</f>
        <v>0</v>
      </c>
      <c r="L54" s="126"/>
      <c r="M54" s="58"/>
      <c r="N54" s="126"/>
      <c r="O54" s="126"/>
      <c r="P54" s="126"/>
      <c r="Q54" s="126"/>
      <c r="R54" s="126"/>
      <c r="S54" s="126"/>
      <c r="T54" s="126"/>
      <c r="U54" s="126"/>
    </row>
    <row r="55" spans="1:26" s="14" customFormat="1">
      <c r="A55" s="126"/>
      <c r="B55" s="136"/>
      <c r="C55" s="138"/>
      <c r="D55" s="126"/>
      <c r="E55" s="126"/>
      <c r="F55" s="139"/>
      <c r="G55" s="126"/>
      <c r="H55" s="122" t="s">
        <v>3041</v>
      </c>
      <c r="I55" s="387"/>
      <c r="J55" s="401"/>
      <c r="K55" s="252">
        <f t="shared" si="4"/>
        <v>0</v>
      </c>
      <c r="L55" s="126"/>
      <c r="M55" s="58"/>
      <c r="N55" s="126"/>
      <c r="O55" s="126"/>
      <c r="P55" s="126"/>
      <c r="Q55" s="126"/>
      <c r="R55" s="126"/>
      <c r="S55" s="126"/>
      <c r="T55" s="126"/>
      <c r="U55" s="126"/>
    </row>
    <row r="56" spans="1:26" s="14" customFormat="1">
      <c r="A56" s="126"/>
      <c r="B56" s="126"/>
      <c r="C56" s="140"/>
      <c r="D56" s="126"/>
      <c r="E56" s="126"/>
      <c r="F56" s="139"/>
      <c r="G56" s="126"/>
      <c r="H56" s="122" t="s">
        <v>3042</v>
      </c>
      <c r="I56" s="387"/>
      <c r="J56" s="401"/>
      <c r="K56" s="252">
        <f t="shared" si="4"/>
        <v>0</v>
      </c>
      <c r="L56" s="126"/>
      <c r="M56" s="58"/>
      <c r="N56" s="126"/>
      <c r="O56" s="126"/>
      <c r="P56" s="126"/>
      <c r="Q56" s="126"/>
      <c r="R56" s="126"/>
      <c r="S56" s="126"/>
      <c r="T56" s="126"/>
      <c r="U56" s="126"/>
    </row>
    <row r="57" spans="1:26" s="14" customFormat="1">
      <c r="A57" s="126"/>
      <c r="B57" s="126"/>
      <c r="C57" s="140"/>
      <c r="D57" s="126"/>
      <c r="E57" s="126"/>
      <c r="F57" s="139"/>
      <c r="G57" s="126"/>
      <c r="H57" s="122" t="s">
        <v>3043</v>
      </c>
      <c r="I57" s="387"/>
      <c r="J57" s="402"/>
      <c r="K57" s="252">
        <f t="shared" si="4"/>
        <v>0</v>
      </c>
      <c r="L57" s="126"/>
      <c r="M57" s="58"/>
      <c r="N57" s="126"/>
      <c r="O57" s="126"/>
      <c r="P57" s="126"/>
      <c r="Q57" s="126"/>
      <c r="R57" s="126"/>
      <c r="S57" s="126"/>
      <c r="T57" s="126"/>
      <c r="U57" s="126"/>
    </row>
    <row r="58" spans="1:26" s="14" customFormat="1">
      <c r="A58" s="58"/>
      <c r="B58" s="126"/>
      <c r="C58" s="140"/>
      <c r="D58" s="126"/>
      <c r="E58" s="126"/>
      <c r="F58" s="139"/>
      <c r="G58" s="126"/>
      <c r="H58" s="122" t="s">
        <v>3044</v>
      </c>
      <c r="I58" s="387"/>
      <c r="J58" s="401"/>
      <c r="K58" s="252">
        <f t="shared" si="4"/>
        <v>0</v>
      </c>
      <c r="L58" s="126"/>
      <c r="M58" s="58"/>
      <c r="N58" s="126"/>
      <c r="O58" s="126"/>
      <c r="P58" s="126"/>
      <c r="Q58" s="126"/>
      <c r="R58" s="126"/>
      <c r="S58" s="126"/>
      <c r="T58" s="126"/>
      <c r="U58" s="126"/>
    </row>
    <row r="59" spans="1:26" s="14" customFormat="1">
      <c r="A59" s="126"/>
      <c r="B59" s="126"/>
      <c r="C59" s="140"/>
      <c r="D59" s="140"/>
      <c r="E59" s="140"/>
      <c r="F59" s="140"/>
      <c r="G59" s="126"/>
      <c r="H59" s="122" t="s">
        <v>3045</v>
      </c>
      <c r="I59" s="387"/>
      <c r="J59" s="402"/>
      <c r="K59" s="252">
        <f t="shared" si="4"/>
        <v>0</v>
      </c>
      <c r="L59" s="126"/>
      <c r="M59" s="58"/>
      <c r="N59" s="58"/>
      <c r="O59" s="126"/>
      <c r="P59" s="126"/>
      <c r="Q59" s="126"/>
      <c r="R59" s="126"/>
      <c r="S59" s="126"/>
      <c r="T59" s="126"/>
      <c r="U59" s="126"/>
    </row>
    <row r="60" spans="1:26" s="14" customFormat="1">
      <c r="A60" s="126"/>
      <c r="B60" s="126"/>
      <c r="C60" s="140"/>
      <c r="D60" s="126"/>
      <c r="E60" s="126"/>
      <c r="F60" s="139"/>
      <c r="G60" s="126"/>
      <c r="H60" s="122" t="s">
        <v>3046</v>
      </c>
      <c r="I60" s="387"/>
      <c r="J60" s="379"/>
      <c r="K60" s="252">
        <f t="shared" si="4"/>
        <v>0</v>
      </c>
      <c r="L60" s="126"/>
      <c r="M60" s="58"/>
      <c r="N60" s="58"/>
      <c r="O60" s="126"/>
      <c r="P60" s="126"/>
      <c r="Q60" s="126"/>
      <c r="R60" s="126"/>
      <c r="S60" s="126"/>
      <c r="T60" s="126"/>
      <c r="U60" s="126"/>
    </row>
    <row r="61" spans="1:26" s="14" customFormat="1">
      <c r="A61" s="126"/>
      <c r="B61" s="126"/>
      <c r="C61" s="140"/>
      <c r="D61" s="126"/>
      <c r="E61" s="126"/>
      <c r="F61" s="139"/>
      <c r="G61" s="126"/>
      <c r="H61" s="122" t="s">
        <v>3055</v>
      </c>
      <c r="I61" s="387"/>
      <c r="J61" s="379"/>
      <c r="K61" s="252">
        <f t="shared" si="4"/>
        <v>0</v>
      </c>
      <c r="L61" s="126"/>
      <c r="M61" s="58"/>
      <c r="N61" s="58"/>
      <c r="O61" s="126"/>
      <c r="P61" s="126"/>
      <c r="Q61" s="126"/>
      <c r="R61" s="126"/>
      <c r="S61" s="126"/>
      <c r="T61" s="126"/>
      <c r="U61" s="126"/>
    </row>
    <row r="62" spans="1:26" s="14" customFormat="1">
      <c r="A62" s="126"/>
      <c r="B62" s="126"/>
      <c r="C62" s="140"/>
      <c r="D62" s="126"/>
      <c r="E62" s="126"/>
      <c r="F62" s="139"/>
      <c r="G62" s="126"/>
      <c r="H62" s="122" t="s">
        <v>3050</v>
      </c>
      <c r="I62" s="387"/>
      <c r="J62" s="402"/>
      <c r="K62" s="252">
        <f>E45</f>
        <v>0</v>
      </c>
      <c r="L62" s="126"/>
      <c r="M62" s="58"/>
      <c r="N62" s="58"/>
      <c r="O62" s="126"/>
      <c r="P62" s="126"/>
      <c r="Q62" s="126"/>
      <c r="R62" s="126"/>
      <c r="S62" s="126"/>
      <c r="T62" s="126"/>
      <c r="U62" s="126"/>
    </row>
    <row r="63" spans="1:26" s="14" customFormat="1">
      <c r="A63" s="126"/>
      <c r="B63" s="126"/>
      <c r="C63" s="140"/>
      <c r="D63" s="126"/>
      <c r="E63" s="126"/>
      <c r="F63" s="139"/>
      <c r="G63" s="126"/>
      <c r="H63" s="122"/>
      <c r="I63" s="404"/>
      <c r="J63" s="123"/>
      <c r="K63" s="251"/>
      <c r="L63" s="126"/>
      <c r="M63" s="58"/>
      <c r="N63" s="58"/>
      <c r="O63" s="126"/>
      <c r="P63" s="126"/>
      <c r="Q63" s="126"/>
      <c r="R63" s="126"/>
      <c r="S63" s="126"/>
      <c r="T63" s="126"/>
      <c r="U63" s="126"/>
    </row>
    <row r="64" spans="1:26" s="14" customFormat="1">
      <c r="A64" s="126"/>
      <c r="B64" s="126"/>
      <c r="C64" s="140"/>
      <c r="D64" s="126"/>
      <c r="E64" s="126"/>
      <c r="F64" s="139"/>
      <c r="G64" s="126"/>
      <c r="H64" s="380" t="s">
        <v>3051</v>
      </c>
      <c r="I64" s="405"/>
      <c r="J64" s="406"/>
      <c r="K64" s="263" t="e">
        <f>SUM(K46:K63)</f>
        <v>#DIV/0!</v>
      </c>
      <c r="L64" s="126"/>
      <c r="M64" s="58"/>
      <c r="N64" s="58"/>
      <c r="O64" s="126"/>
      <c r="P64" s="126"/>
      <c r="Q64" s="126"/>
      <c r="R64" s="126"/>
      <c r="S64" s="126"/>
      <c r="T64" s="126"/>
      <c r="U64" s="126"/>
    </row>
    <row r="65" spans="1:22" s="14" customFormat="1">
      <c r="A65" s="126"/>
      <c r="B65" s="126"/>
      <c r="C65" s="140"/>
      <c r="D65" s="126"/>
      <c r="E65" s="58"/>
      <c r="F65" s="139"/>
      <c r="G65" s="126"/>
      <c r="H65" s="58"/>
      <c r="I65" s="129"/>
      <c r="J65" s="407"/>
      <c r="K65" s="242"/>
      <c r="L65" s="126"/>
      <c r="M65" s="58"/>
      <c r="N65" s="58"/>
      <c r="O65" s="126"/>
      <c r="P65" s="126"/>
      <c r="Q65" s="126"/>
      <c r="R65" s="126"/>
      <c r="S65" s="126"/>
      <c r="T65" s="126"/>
      <c r="U65" s="126"/>
    </row>
    <row r="66" spans="1:22" s="14" customFormat="1">
      <c r="A66" s="58"/>
      <c r="B66" s="58"/>
      <c r="C66" s="58"/>
      <c r="D66" s="58"/>
      <c r="E66" s="58"/>
      <c r="F66" s="58"/>
      <c r="G66" s="126"/>
      <c r="H66" s="408" t="s">
        <v>3052</v>
      </c>
      <c r="I66" s="409"/>
      <c r="J66" s="410"/>
      <c r="K66" s="266" t="e">
        <f>E49</f>
        <v>#DIV/0!</v>
      </c>
      <c r="L66" s="126"/>
      <c r="M66" s="58"/>
      <c r="N66" s="58"/>
      <c r="O66" s="58"/>
      <c r="P66" s="126"/>
      <c r="Q66" s="126"/>
      <c r="R66" s="126"/>
      <c r="S66" s="126"/>
      <c r="T66" s="126"/>
      <c r="U66" s="126"/>
    </row>
    <row r="67" spans="1:22" s="14" customFormat="1">
      <c r="A67" s="58"/>
      <c r="B67" s="58"/>
      <c r="C67" s="58"/>
      <c r="D67" s="58"/>
      <c r="E67" s="58"/>
      <c r="F67" s="58"/>
      <c r="G67" s="126"/>
      <c r="H67" s="126"/>
      <c r="I67" s="136"/>
      <c r="J67" s="137"/>
      <c r="K67" s="268"/>
      <c r="L67" s="126"/>
      <c r="M67" s="58"/>
      <c r="N67" s="58"/>
      <c r="O67" s="58"/>
      <c r="P67" s="58"/>
      <c r="Q67" s="126"/>
      <c r="R67" s="126"/>
      <c r="S67" s="126"/>
      <c r="T67" s="126"/>
      <c r="U67" s="126"/>
    </row>
    <row r="68" spans="1:22" s="14" customFormat="1">
      <c r="A68" s="58"/>
      <c r="B68" s="58"/>
      <c r="C68" s="58"/>
      <c r="D68" s="58"/>
      <c r="E68" s="58"/>
      <c r="F68" s="58"/>
      <c r="G68" s="58"/>
      <c r="H68" s="408" t="s">
        <v>3053</v>
      </c>
      <c r="I68" s="409"/>
      <c r="J68" s="410"/>
      <c r="K68" s="266" t="e">
        <f>E51</f>
        <v>#DIV/0!</v>
      </c>
      <c r="L68" s="126"/>
      <c r="M68" s="58"/>
      <c r="N68" s="58"/>
      <c r="O68" s="58"/>
      <c r="P68" s="58"/>
      <c r="Q68" s="58"/>
      <c r="R68" s="58"/>
      <c r="S68" s="58"/>
      <c r="T68" s="58"/>
      <c r="U68" s="58"/>
      <c r="V68" s="2"/>
    </row>
    <row r="69" spans="1:22">
      <c r="H69" s="126"/>
      <c r="I69" s="136"/>
      <c r="J69" s="137"/>
      <c r="K69" s="268"/>
      <c r="L69" s="126"/>
    </row>
    <row r="70" spans="1:22">
      <c r="H70" s="408" t="s">
        <v>3054</v>
      </c>
      <c r="I70" s="409"/>
      <c r="J70" s="410"/>
      <c r="K70" s="266" t="e">
        <f>E53</f>
        <v>#DIV/0!</v>
      </c>
      <c r="L70" s="126"/>
    </row>
    <row r="72" spans="1:22">
      <c r="L72" s="126"/>
    </row>
    <row r="73" spans="1:22">
      <c r="L73" s="126"/>
    </row>
    <row r="74" spans="1:22">
      <c r="L74" s="126"/>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8" customWidth="1"/>
    <col min="2" max="2" width="21.33203125" style="58" customWidth="1"/>
    <col min="3" max="3" width="19.33203125" style="58" bestFit="1" customWidth="1"/>
    <col min="4" max="4" width="2" style="58" customWidth="1"/>
    <col min="5" max="5" width="14.44140625" style="58" customWidth="1"/>
    <col min="6" max="6" width="11.6640625" style="58" customWidth="1"/>
    <col min="7" max="7" width="6" style="58" customWidth="1"/>
    <col min="8" max="8" width="27.88671875" style="58" customWidth="1"/>
    <col min="9" max="15" width="11.44140625" style="58"/>
    <col min="16" max="16384" width="11.44140625" style="2"/>
  </cols>
  <sheetData>
    <row r="1" spans="1:15" ht="12.75" customHeight="1">
      <c r="A1" s="468" t="s">
        <v>4</v>
      </c>
      <c r="B1" s="85"/>
      <c r="C1" s="86"/>
      <c r="D1" s="86"/>
      <c r="E1" s="86"/>
      <c r="F1" s="86"/>
      <c r="H1" s="574"/>
      <c r="I1" s="574"/>
      <c r="J1" s="574"/>
      <c r="K1" s="574"/>
      <c r="L1" s="574"/>
      <c r="M1" s="574"/>
      <c r="N1" s="574"/>
    </row>
    <row r="2" spans="1:15">
      <c r="A2" s="86"/>
      <c r="B2" s="102"/>
      <c r="C2" s="103"/>
      <c r="D2" s="102"/>
      <c r="E2" s="104"/>
      <c r="F2" s="105"/>
      <c r="H2" s="574"/>
      <c r="I2" s="574"/>
      <c r="J2" s="574"/>
      <c r="K2" s="574"/>
      <c r="L2" s="574"/>
      <c r="M2" s="574"/>
      <c r="N2" s="574"/>
    </row>
    <row r="3" spans="1:15" ht="14.25" customHeight="1">
      <c r="A3" s="40" t="str">
        <f>'2-Kosten per locatie'!A3</f>
        <v>Naam opdrachtgever</v>
      </c>
      <c r="B3" s="106" t="str">
        <f>'2-Kosten per locatie'!B3</f>
        <v>Rijn IJssel</v>
      </c>
      <c r="C3" s="107"/>
      <c r="D3" s="102"/>
      <c r="E3" s="108"/>
      <c r="F3" s="109"/>
      <c r="H3" s="574"/>
      <c r="I3" s="574"/>
      <c r="J3" s="574"/>
      <c r="K3" s="574"/>
      <c r="L3" s="574"/>
      <c r="M3" s="574"/>
      <c r="N3" s="574"/>
    </row>
    <row r="4" spans="1:15" ht="15.75" customHeight="1">
      <c r="A4" s="40" t="str">
        <f>'2-Kosten per locatie'!A4</f>
        <v>Calculatie onderdeel</v>
      </c>
      <c r="B4" s="110" t="str">
        <f ca="1">MID(CELL("bestandsnaam",$C$9),SEARCH("]",CELL("bestandsnaam",$C$9),1)+1,256)</f>
        <v>7-Opbouw uurtarief toezicht</v>
      </c>
      <c r="C4" s="111"/>
      <c r="D4" s="112"/>
      <c r="H4" s="574"/>
      <c r="I4" s="574"/>
      <c r="J4" s="574"/>
      <c r="K4" s="574"/>
      <c r="L4" s="574"/>
      <c r="M4" s="574"/>
      <c r="N4" s="574"/>
    </row>
    <row r="5" spans="1:15" ht="15.6">
      <c r="A5" s="40" t="str">
        <f>'2-Kosten per locatie'!A5</f>
        <v>Gebouw/plaats</v>
      </c>
      <c r="B5" s="106" t="str">
        <f>'2-Kosten per locatie'!B5</f>
        <v>Divers</v>
      </c>
      <c r="C5" s="111"/>
      <c r="D5" s="112"/>
      <c r="H5" s="574"/>
      <c r="I5" s="574"/>
      <c r="J5" s="574"/>
      <c r="K5" s="574"/>
      <c r="L5" s="574"/>
      <c r="M5" s="574"/>
      <c r="N5" s="574"/>
    </row>
    <row r="6" spans="1:15" ht="15.6">
      <c r="A6" s="40" t="str">
        <f>'2-Kosten per locatie'!A6</f>
        <v>Referentie nummer</v>
      </c>
      <c r="B6" s="106" t="str">
        <f>'2-Kosten per locatie'!B6</f>
        <v>RIJSDVGB2026</v>
      </c>
      <c r="C6" s="111"/>
      <c r="D6" s="112"/>
      <c r="H6" s="113"/>
      <c r="I6" s="113"/>
      <c r="J6" s="113"/>
      <c r="K6" s="113"/>
      <c r="L6" s="113"/>
      <c r="M6" s="113"/>
      <c r="N6" s="113"/>
    </row>
    <row r="7" spans="1:15" ht="15.6">
      <c r="A7" s="40" t="str">
        <f>'2-Kosten per locatie'!A7</f>
        <v>Naam dienstverlener</v>
      </c>
      <c r="B7" s="106">
        <f>'2-Kosten per locatie'!B7</f>
        <v>0</v>
      </c>
      <c r="C7" s="111"/>
      <c r="D7" s="112"/>
      <c r="H7" s="113"/>
      <c r="I7" s="113"/>
      <c r="J7" s="113"/>
      <c r="K7" s="113"/>
      <c r="L7" s="113"/>
      <c r="M7" s="113"/>
      <c r="N7" s="113"/>
    </row>
    <row r="8" spans="1:15" ht="15.6">
      <c r="A8" s="40" t="str">
        <f>'2-Kosten per locatie'!A8</f>
        <v>Prijspeil</v>
      </c>
      <c r="B8" s="517">
        <f>'2-Kosten per locatie'!B8</f>
        <v>46388</v>
      </c>
      <c r="C8" s="111"/>
      <c r="D8" s="112"/>
      <c r="J8" s="113"/>
      <c r="K8" s="113"/>
      <c r="L8" s="113"/>
      <c r="M8" s="113"/>
      <c r="N8" s="113"/>
      <c r="O8" s="114"/>
    </row>
    <row r="9" spans="1:15" ht="15.6">
      <c r="A9" s="115"/>
      <c r="B9" s="116"/>
      <c r="C9" s="117"/>
      <c r="D9" s="112"/>
      <c r="E9" s="118"/>
      <c r="F9" s="119"/>
    </row>
    <row r="10" spans="1:15" s="22" customFormat="1" ht="30.75" customHeight="1">
      <c r="A10" s="411" t="s">
        <v>3056</v>
      </c>
      <c r="B10" s="372"/>
      <c r="C10" s="373"/>
      <c r="D10" s="198"/>
      <c r="E10" s="572" t="s">
        <v>3057</v>
      </c>
      <c r="F10" s="573"/>
      <c r="G10" s="114"/>
      <c r="H10" s="200" t="s">
        <v>3009</v>
      </c>
      <c r="I10" s="575" t="s">
        <v>3204</v>
      </c>
      <c r="J10" s="576"/>
      <c r="K10" s="576"/>
      <c r="L10" s="576"/>
      <c r="M10" s="576"/>
      <c r="N10" s="576"/>
      <c r="O10" s="114"/>
    </row>
    <row r="11" spans="1:15" ht="14.4" customHeight="1">
      <c r="A11" s="127"/>
      <c r="B11" s="374" t="s">
        <v>3010</v>
      </c>
      <c r="C11" s="375" t="s">
        <v>3010</v>
      </c>
      <c r="D11" s="112"/>
      <c r="E11" s="120"/>
      <c r="F11" s="412"/>
      <c r="H11" s="127"/>
      <c r="I11" s="272">
        <v>1</v>
      </c>
      <c r="J11" s="272">
        <v>2</v>
      </c>
      <c r="K11" s="272">
        <v>3</v>
      </c>
      <c r="L11" s="272">
        <v>4</v>
      </c>
      <c r="M11" s="272">
        <v>5</v>
      </c>
      <c r="N11" s="272">
        <v>6</v>
      </c>
    </row>
    <row r="12" spans="1:15" ht="12.75" customHeight="1">
      <c r="A12" s="127" t="s">
        <v>3011</v>
      </c>
      <c r="B12" s="377" t="s">
        <v>3012</v>
      </c>
      <c r="C12" s="378"/>
      <c r="D12" s="112"/>
      <c r="E12" s="252">
        <f>SUM(I31:N31)</f>
        <v>0</v>
      </c>
      <c r="F12" s="253"/>
      <c r="H12" s="127" t="s">
        <v>3018</v>
      </c>
      <c r="I12" s="273"/>
      <c r="J12" s="273"/>
      <c r="K12" s="273"/>
      <c r="L12" s="273"/>
      <c r="M12" s="273"/>
      <c r="N12" s="273"/>
    </row>
    <row r="13" spans="1:15">
      <c r="A13" s="127" t="s">
        <v>3014</v>
      </c>
      <c r="B13" s="377" t="s">
        <v>3012</v>
      </c>
      <c r="C13" s="379"/>
      <c r="D13" s="112"/>
      <c r="E13" s="254"/>
      <c r="F13" s="253"/>
      <c r="H13" s="127" t="s">
        <v>3020</v>
      </c>
      <c r="I13" s="273"/>
      <c r="J13" s="273"/>
      <c r="K13" s="273"/>
      <c r="L13" s="273"/>
      <c r="M13" s="273"/>
      <c r="N13" s="273"/>
    </row>
    <row r="14" spans="1:15">
      <c r="A14" s="380" t="s">
        <v>3016</v>
      </c>
      <c r="B14" s="381"/>
      <c r="C14" s="382"/>
      <c r="D14" s="124"/>
      <c r="E14" s="255">
        <f>SUM(E12:E13)</f>
        <v>0</v>
      </c>
      <c r="F14" s="253"/>
      <c r="H14" s="127" t="s">
        <v>3022</v>
      </c>
      <c r="I14" s="273"/>
      <c r="J14" s="273"/>
      <c r="K14" s="273"/>
      <c r="L14" s="273"/>
      <c r="M14" s="273"/>
      <c r="N14" s="273"/>
    </row>
    <row r="15" spans="1:15">
      <c r="A15" s="122"/>
      <c r="B15" s="383"/>
      <c r="C15" s="384"/>
      <c r="D15" s="112"/>
      <c r="E15" s="256"/>
      <c r="F15" s="253"/>
      <c r="H15" s="127" t="s">
        <v>3024</v>
      </c>
      <c r="I15" s="273"/>
      <c r="J15" s="273"/>
      <c r="K15" s="273"/>
      <c r="L15" s="273"/>
      <c r="M15" s="273"/>
      <c r="N15" s="273"/>
    </row>
    <row r="16" spans="1:15">
      <c r="A16" s="385" t="s">
        <v>3019</v>
      </c>
      <c r="B16" s="377" t="s">
        <v>3012</v>
      </c>
      <c r="C16" s="386"/>
      <c r="D16" s="112"/>
      <c r="E16" s="257">
        <f>$C16*E14</f>
        <v>0</v>
      </c>
      <c r="F16" s="253"/>
    </row>
    <row r="17" spans="1:15" ht="14.4" customHeight="1">
      <c r="A17" s="385" t="s">
        <v>3021</v>
      </c>
      <c r="B17" s="377" t="s">
        <v>3012</v>
      </c>
      <c r="C17" s="386"/>
      <c r="D17" s="112"/>
      <c r="E17" s="258">
        <f>$C17*E14</f>
        <v>0</v>
      </c>
      <c r="F17" s="253"/>
      <c r="H17" s="200" t="s">
        <v>3009</v>
      </c>
      <c r="I17" s="566" t="s">
        <v>3026</v>
      </c>
      <c r="J17" s="567"/>
      <c r="K17" s="567"/>
      <c r="L17" s="567"/>
      <c r="M17" s="567"/>
      <c r="N17" s="568"/>
    </row>
    <row r="18" spans="1:15" ht="13.2" customHeight="1">
      <c r="A18" s="380" t="s">
        <v>3023</v>
      </c>
      <c r="B18" s="387"/>
      <c r="C18" s="123"/>
      <c r="D18" s="112"/>
      <c r="E18" s="255">
        <f>SUM(E14:E17)</f>
        <v>0</v>
      </c>
      <c r="F18" s="388">
        <f>IF(E18=0,0,E18/E$46)</f>
        <v>0</v>
      </c>
      <c r="H18" s="127"/>
      <c r="I18" s="272">
        <v>1</v>
      </c>
      <c r="J18" s="272">
        <v>2</v>
      </c>
      <c r="K18" s="272">
        <v>3</v>
      </c>
      <c r="L18" s="272">
        <v>4</v>
      </c>
      <c r="M18" s="272">
        <v>5</v>
      </c>
      <c r="N18" s="272">
        <v>6</v>
      </c>
      <c r="O18" s="242"/>
    </row>
    <row r="19" spans="1:15">
      <c r="A19" s="122"/>
      <c r="B19" s="383"/>
      <c r="C19" s="384"/>
      <c r="D19" s="112"/>
      <c r="E19" s="256"/>
      <c r="F19" s="253"/>
      <c r="H19" s="127" t="s">
        <v>3018</v>
      </c>
      <c r="I19" s="392"/>
      <c r="J19" s="392"/>
      <c r="K19" s="392"/>
      <c r="L19" s="392"/>
      <c r="M19" s="392"/>
      <c r="N19" s="392"/>
      <c r="O19" s="242"/>
    </row>
    <row r="20" spans="1:15">
      <c r="A20" s="389" t="s">
        <v>3025</v>
      </c>
      <c r="B20" s="390"/>
      <c r="C20" s="384"/>
      <c r="D20" s="125"/>
      <c r="E20" s="259">
        <f>E18*0.96</f>
        <v>0</v>
      </c>
      <c r="F20" s="260"/>
      <c r="H20" s="127" t="s">
        <v>3020</v>
      </c>
      <c r="I20" s="392"/>
      <c r="J20" s="392"/>
      <c r="K20" s="392"/>
      <c r="L20" s="392"/>
      <c r="M20" s="392"/>
      <c r="N20" s="392"/>
      <c r="O20" s="268"/>
    </row>
    <row r="21" spans="1:15">
      <c r="A21" s="385" t="s">
        <v>3027</v>
      </c>
      <c r="B21" s="390"/>
      <c r="C21" s="391" t="s">
        <v>3028</v>
      </c>
      <c r="D21" s="112"/>
      <c r="E21" s="257" t="e">
        <f>E20*'5-Premies en opslagen'!$C24</f>
        <v>#DIV/0!</v>
      </c>
      <c r="F21" s="253"/>
      <c r="G21" s="126"/>
      <c r="H21" s="127" t="s">
        <v>3022</v>
      </c>
      <c r="I21" s="392"/>
      <c r="J21" s="392"/>
      <c r="K21" s="392"/>
      <c r="L21" s="392"/>
      <c r="M21" s="392"/>
      <c r="N21" s="392"/>
      <c r="O21" s="242"/>
    </row>
    <row r="22" spans="1:15" s="14" customFormat="1">
      <c r="A22" s="380" t="s">
        <v>3029</v>
      </c>
      <c r="B22" s="393"/>
      <c r="C22" s="123"/>
      <c r="D22" s="112"/>
      <c r="E22" s="255" t="e">
        <f>E21+E18</f>
        <v>#DIV/0!</v>
      </c>
      <c r="F22" s="388" t="e">
        <f>IF(E22=0,0,E22/E$46)</f>
        <v>#DIV/0!</v>
      </c>
      <c r="G22" s="58"/>
      <c r="H22" s="127" t="s">
        <v>3024</v>
      </c>
      <c r="I22" s="392"/>
      <c r="J22" s="392"/>
      <c r="K22" s="392"/>
      <c r="L22" s="392"/>
      <c r="M22" s="392"/>
      <c r="N22" s="392"/>
      <c r="O22" s="242"/>
    </row>
    <row r="23" spans="1:15" ht="14.25" customHeight="1">
      <c r="A23" s="122"/>
      <c r="B23" s="387"/>
      <c r="C23" s="123"/>
      <c r="D23" s="112"/>
      <c r="E23" s="251"/>
      <c r="F23" s="253"/>
      <c r="H23" s="128" t="s">
        <v>3036</v>
      </c>
      <c r="I23" s="396">
        <f t="shared" ref="I23:N23" si="0">SUM(I19:I22)</f>
        <v>0</v>
      </c>
      <c r="J23" s="396">
        <f t="shared" si="0"/>
        <v>0</v>
      </c>
      <c r="K23" s="396">
        <f>SUM(K19:K22)</f>
        <v>0</v>
      </c>
      <c r="L23" s="396">
        <f t="shared" si="0"/>
        <v>0</v>
      </c>
      <c r="M23" s="396">
        <f>SUM(M19:M22)</f>
        <v>0</v>
      </c>
      <c r="N23" s="396">
        <f t="shared" si="0"/>
        <v>0</v>
      </c>
      <c r="O23" s="397">
        <f>SUM(I23:N23)</f>
        <v>0</v>
      </c>
    </row>
    <row r="24" spans="1:15" ht="12.75" customHeight="1">
      <c r="A24" s="385" t="s">
        <v>3030</v>
      </c>
      <c r="B24" s="390"/>
      <c r="C24" s="391" t="s">
        <v>3028</v>
      </c>
      <c r="D24" s="112"/>
      <c r="E24" s="257" t="e">
        <f>E22*'5-Premies en opslagen'!$B53</f>
        <v>#DIV/0!</v>
      </c>
      <c r="F24" s="253"/>
    </row>
    <row r="25" spans="1:15" ht="12.75" customHeight="1">
      <c r="A25" s="380" t="s">
        <v>3031</v>
      </c>
      <c r="B25" s="387"/>
      <c r="C25" s="123"/>
      <c r="D25" s="112"/>
      <c r="E25" s="255" t="e">
        <f>SUM(E22:E24)</f>
        <v>#DIV/0!</v>
      </c>
      <c r="F25" s="388" t="e">
        <f>IF(E25=0,0,E25/E$46)</f>
        <v>#DIV/0!</v>
      </c>
      <c r="H25" s="200" t="s">
        <v>3009</v>
      </c>
      <c r="I25" s="575" t="s">
        <v>3039</v>
      </c>
      <c r="J25" s="576"/>
      <c r="K25" s="576"/>
      <c r="L25" s="576"/>
      <c r="M25" s="576"/>
      <c r="N25" s="576"/>
    </row>
    <row r="26" spans="1:15">
      <c r="A26" s="122"/>
      <c r="B26" s="387"/>
      <c r="C26" s="123"/>
      <c r="D26" s="112"/>
      <c r="E26" s="251"/>
      <c r="F26" s="253"/>
      <c r="H26" s="274"/>
      <c r="I26" s="272">
        <v>1</v>
      </c>
      <c r="J26" s="272">
        <v>2</v>
      </c>
      <c r="K26" s="272">
        <v>3</v>
      </c>
      <c r="L26" s="272">
        <v>4</v>
      </c>
      <c r="M26" s="272">
        <v>5</v>
      </c>
      <c r="N26" s="272">
        <v>6</v>
      </c>
    </row>
    <row r="27" spans="1:15" ht="13.2" customHeight="1">
      <c r="A27" s="122" t="s">
        <v>3032</v>
      </c>
      <c r="B27" s="394"/>
      <c r="C27" s="379" t="s">
        <v>3033</v>
      </c>
      <c r="D27" s="112"/>
      <c r="E27" s="254"/>
      <c r="F27" s="253">
        <v>0</v>
      </c>
      <c r="H27" s="127" t="s">
        <v>3018</v>
      </c>
      <c r="I27" s="470">
        <f t="shared" ref="I27:N30" si="1">I19*I12</f>
        <v>0</v>
      </c>
      <c r="J27" s="470">
        <f t="shared" si="1"/>
        <v>0</v>
      </c>
      <c r="K27" s="470">
        <f t="shared" si="1"/>
        <v>0</v>
      </c>
      <c r="L27" s="470">
        <f t="shared" si="1"/>
        <v>0</v>
      </c>
      <c r="M27" s="470">
        <f t="shared" si="1"/>
        <v>0</v>
      </c>
      <c r="N27" s="470">
        <f t="shared" si="1"/>
        <v>0</v>
      </c>
    </row>
    <row r="28" spans="1:15">
      <c r="A28" s="122" t="s">
        <v>3034</v>
      </c>
      <c r="B28" s="395"/>
      <c r="C28" s="379" t="s">
        <v>3033</v>
      </c>
      <c r="D28" s="112"/>
      <c r="E28" s="254"/>
      <c r="F28" s="253">
        <v>0</v>
      </c>
      <c r="H28" s="127" t="s">
        <v>3020</v>
      </c>
      <c r="I28" s="470">
        <f t="shared" si="1"/>
        <v>0</v>
      </c>
      <c r="J28" s="470">
        <f t="shared" si="1"/>
        <v>0</v>
      </c>
      <c r="K28" s="470">
        <f t="shared" si="1"/>
        <v>0</v>
      </c>
      <c r="L28" s="470">
        <f t="shared" si="1"/>
        <v>0</v>
      </c>
      <c r="M28" s="470">
        <f t="shared" si="1"/>
        <v>0</v>
      </c>
      <c r="N28" s="470">
        <f t="shared" si="1"/>
        <v>0</v>
      </c>
    </row>
    <row r="29" spans="1:15">
      <c r="A29" s="122" t="s">
        <v>3058</v>
      </c>
      <c r="B29" s="387"/>
      <c r="C29" s="123"/>
      <c r="D29" s="112"/>
      <c r="E29" s="254"/>
      <c r="F29" s="253"/>
      <c r="H29" s="127" t="s">
        <v>3022</v>
      </c>
      <c r="I29" s="470">
        <f t="shared" si="1"/>
        <v>0</v>
      </c>
      <c r="J29" s="470">
        <f t="shared" si="1"/>
        <v>0</v>
      </c>
      <c r="K29" s="470">
        <f t="shared" si="1"/>
        <v>0</v>
      </c>
      <c r="L29" s="470">
        <f t="shared" si="1"/>
        <v>0</v>
      </c>
      <c r="M29" s="470">
        <f t="shared" si="1"/>
        <v>0</v>
      </c>
      <c r="N29" s="470">
        <f t="shared" si="1"/>
        <v>0</v>
      </c>
    </row>
    <row r="30" spans="1:15">
      <c r="A30" s="398"/>
      <c r="B30" s="399"/>
      <c r="C30" s="400" t="s">
        <v>3010</v>
      </c>
      <c r="D30" s="112"/>
      <c r="E30" s="254"/>
      <c r="F30" s="253"/>
      <c r="H30" s="127" t="s">
        <v>3024</v>
      </c>
      <c r="I30" s="470">
        <f t="shared" si="1"/>
        <v>0</v>
      </c>
      <c r="J30" s="470">
        <f t="shared" si="1"/>
        <v>0</v>
      </c>
      <c r="K30" s="470">
        <f>K22*K15</f>
        <v>0</v>
      </c>
      <c r="L30" s="470">
        <f t="shared" si="1"/>
        <v>0</v>
      </c>
      <c r="M30" s="470">
        <f>M22*M15</f>
        <v>0</v>
      </c>
      <c r="N30" s="470">
        <f t="shared" si="1"/>
        <v>0</v>
      </c>
    </row>
    <row r="31" spans="1:15" ht="12.75" customHeight="1">
      <c r="A31" s="380" t="s">
        <v>3038</v>
      </c>
      <c r="B31" s="387"/>
      <c r="C31" s="123"/>
      <c r="D31" s="112"/>
      <c r="E31" s="255" t="e">
        <f>SUM(E25:E30)</f>
        <v>#DIV/0!</v>
      </c>
      <c r="F31" s="388" t="e">
        <f>IF(E31=0,0,E31/E$46)</f>
        <v>#DIV/0!</v>
      </c>
      <c r="H31" s="128" t="s">
        <v>3036</v>
      </c>
      <c r="I31" s="413">
        <f t="shared" ref="I31:N31" si="2">SUM(I27:I30)</f>
        <v>0</v>
      </c>
      <c r="J31" s="413">
        <f t="shared" si="2"/>
        <v>0</v>
      </c>
      <c r="K31" s="413">
        <f>SUM(K27:K30)</f>
        <v>0</v>
      </c>
      <c r="L31" s="413">
        <f t="shared" si="2"/>
        <v>0</v>
      </c>
      <c r="M31" s="413">
        <f>SUM(M27:M30)</f>
        <v>0</v>
      </c>
      <c r="N31" s="413">
        <f t="shared" si="2"/>
        <v>0</v>
      </c>
    </row>
    <row r="32" spans="1:15" ht="12.75" customHeight="1">
      <c r="A32" s="122"/>
      <c r="B32" s="387"/>
      <c r="C32" s="123"/>
      <c r="D32" s="112"/>
      <c r="E32" s="251"/>
      <c r="F32" s="253"/>
    </row>
    <row r="33" spans="1:15" ht="12.75" customHeight="1">
      <c r="A33" s="122" t="s">
        <v>3040</v>
      </c>
      <c r="B33" s="387"/>
      <c r="C33" s="401"/>
      <c r="D33" s="112"/>
      <c r="E33" s="254"/>
      <c r="F33" s="261" t="e">
        <f>E33/$E$46</f>
        <v>#DIV/0!</v>
      </c>
    </row>
    <row r="34" spans="1:15" ht="12.75" customHeight="1">
      <c r="A34" s="122" t="s">
        <v>3041</v>
      </c>
      <c r="B34" s="387"/>
      <c r="C34" s="401"/>
      <c r="D34" s="112"/>
      <c r="E34" s="254"/>
      <c r="F34" s="261" t="e">
        <f t="shared" ref="F34:F40" si="3">E34/$E$46</f>
        <v>#DIV/0!</v>
      </c>
    </row>
    <row r="35" spans="1:15" ht="12.75" customHeight="1">
      <c r="A35" s="122" t="s">
        <v>3042</v>
      </c>
      <c r="B35" s="387"/>
      <c r="C35" s="401"/>
      <c r="D35" s="112"/>
      <c r="E35" s="254"/>
      <c r="F35" s="261" t="e">
        <f t="shared" si="3"/>
        <v>#DIV/0!</v>
      </c>
    </row>
    <row r="36" spans="1:15" ht="14.25" customHeight="1">
      <c r="A36" s="122" t="s">
        <v>3043</v>
      </c>
      <c r="B36" s="387"/>
      <c r="C36" s="402"/>
      <c r="D36" s="112"/>
      <c r="E36" s="254"/>
      <c r="F36" s="261" t="e">
        <f t="shared" si="3"/>
        <v>#DIV/0!</v>
      </c>
    </row>
    <row r="37" spans="1:15">
      <c r="A37" s="122" t="s">
        <v>3044</v>
      </c>
      <c r="B37" s="387"/>
      <c r="C37" s="401"/>
      <c r="D37" s="112"/>
      <c r="E37" s="254"/>
      <c r="F37" s="261" t="e">
        <f t="shared" si="3"/>
        <v>#DIV/0!</v>
      </c>
    </row>
    <row r="38" spans="1:15">
      <c r="A38" s="122" t="s">
        <v>3045</v>
      </c>
      <c r="B38" s="387"/>
      <c r="C38" s="402"/>
      <c r="D38" s="112"/>
      <c r="E38" s="254"/>
      <c r="F38" s="261" t="e">
        <f t="shared" si="3"/>
        <v>#DIV/0!</v>
      </c>
    </row>
    <row r="39" spans="1:15">
      <c r="A39" s="122" t="s">
        <v>3046</v>
      </c>
      <c r="B39" s="387"/>
      <c r="C39" s="379" t="s">
        <v>3033</v>
      </c>
      <c r="D39" s="112"/>
      <c r="E39" s="254"/>
      <c r="F39" s="261" t="e">
        <f t="shared" si="3"/>
        <v>#DIV/0!</v>
      </c>
    </row>
    <row r="40" spans="1:15">
      <c r="A40" s="122" t="s">
        <v>3047</v>
      </c>
      <c r="B40" s="387"/>
      <c r="C40" s="379"/>
      <c r="D40" s="112"/>
      <c r="E40" s="254"/>
      <c r="F40" s="261" t="e">
        <f t="shared" si="3"/>
        <v>#DIV/0!</v>
      </c>
    </row>
    <row r="41" spans="1:15">
      <c r="A41" s="398"/>
      <c r="B41" s="399"/>
      <c r="C41" s="403"/>
      <c r="D41" s="112"/>
      <c r="E41" s="254"/>
      <c r="F41" s="253"/>
      <c r="H41" s="126"/>
      <c r="I41" s="126"/>
      <c r="J41" s="126"/>
      <c r="K41" s="126"/>
      <c r="L41" s="126"/>
      <c r="M41" s="126"/>
      <c r="N41" s="126"/>
      <c r="O41" s="126"/>
    </row>
    <row r="42" spans="1:15">
      <c r="A42" s="380" t="s">
        <v>3048</v>
      </c>
      <c r="B42" s="387"/>
      <c r="C42" s="123"/>
      <c r="D42" s="112"/>
      <c r="E42" s="255" t="e">
        <f>SUM(E31:E41)</f>
        <v>#DIV/0!</v>
      </c>
      <c r="F42" s="388" t="e">
        <f>IF(E42=0,0,E42/E$46)</f>
        <v>#DIV/0!</v>
      </c>
      <c r="H42" s="126"/>
      <c r="I42" s="126"/>
      <c r="J42" s="126"/>
      <c r="K42" s="126"/>
      <c r="L42" s="126"/>
      <c r="M42" s="126"/>
      <c r="N42" s="126"/>
      <c r="O42" s="126"/>
    </row>
    <row r="43" spans="1:15" ht="45">
      <c r="A43" s="122"/>
      <c r="B43" s="387"/>
      <c r="C43" s="123"/>
      <c r="D43" s="112"/>
      <c r="E43" s="251"/>
      <c r="F43" s="262"/>
      <c r="H43" s="411" t="s">
        <v>3049</v>
      </c>
      <c r="I43" s="372"/>
      <c r="J43" s="373"/>
      <c r="K43" s="201" t="s">
        <v>3008</v>
      </c>
      <c r="L43" s="126"/>
      <c r="M43" s="126"/>
      <c r="N43" s="126"/>
    </row>
    <row r="44" spans="1:15">
      <c r="A44" s="122" t="s">
        <v>3050</v>
      </c>
      <c r="B44" s="387"/>
      <c r="C44" s="402"/>
      <c r="D44" s="112"/>
      <c r="E44" s="254"/>
      <c r="F44" s="388">
        <f>(IF(E44=0,0,E44/E$46))</f>
        <v>0</v>
      </c>
      <c r="H44" s="127"/>
      <c r="I44" s="374" t="s">
        <v>3010</v>
      </c>
      <c r="J44" s="375" t="s">
        <v>3010</v>
      </c>
      <c r="K44" s="251"/>
      <c r="L44" s="126"/>
      <c r="M44" s="126"/>
      <c r="N44" s="126"/>
    </row>
    <row r="45" spans="1:15">
      <c r="A45" s="122"/>
      <c r="B45" s="404"/>
      <c r="C45" s="123"/>
      <c r="D45" s="112"/>
      <c r="E45" s="251"/>
      <c r="F45" s="253"/>
      <c r="H45" s="130" t="s">
        <v>3016</v>
      </c>
      <c r="I45" s="131"/>
      <c r="J45" s="132"/>
      <c r="K45" s="255">
        <f>E14</f>
        <v>0</v>
      </c>
      <c r="L45" s="126"/>
      <c r="M45" s="126"/>
      <c r="N45" s="126"/>
    </row>
    <row r="46" spans="1:15">
      <c r="A46" s="380" t="s">
        <v>3051</v>
      </c>
      <c r="B46" s="405"/>
      <c r="C46" s="406"/>
      <c r="D46" s="112"/>
      <c r="E46" s="263" t="e">
        <f>SUM(E42:E45)</f>
        <v>#DIV/0!</v>
      </c>
      <c r="F46" s="264" t="e">
        <f>SUM(F42:F45)</f>
        <v>#DIV/0!</v>
      </c>
      <c r="H46" s="133" t="s">
        <v>3019</v>
      </c>
      <c r="I46" s="134"/>
      <c r="J46" s="135"/>
      <c r="K46" s="257">
        <f>E16</f>
        <v>0</v>
      </c>
      <c r="L46" s="126"/>
      <c r="M46" s="126"/>
      <c r="N46" s="126"/>
    </row>
    <row r="47" spans="1:15">
      <c r="B47" s="129"/>
      <c r="C47" s="407"/>
      <c r="D47" s="112"/>
      <c r="E47" s="242"/>
      <c r="F47" s="265"/>
      <c r="H47" s="385" t="s">
        <v>3021</v>
      </c>
      <c r="I47" s="134"/>
      <c r="J47" s="135"/>
      <c r="K47" s="258">
        <f>E17</f>
        <v>0</v>
      </c>
      <c r="L47" s="126"/>
      <c r="M47" s="126"/>
      <c r="N47" s="126"/>
      <c r="O47" s="126"/>
    </row>
    <row r="48" spans="1:15">
      <c r="A48" s="408" t="s">
        <v>3052</v>
      </c>
      <c r="B48" s="409"/>
      <c r="C48" s="410"/>
      <c r="D48" s="126"/>
      <c r="E48" s="266" t="e">
        <f>(E$25*1.3)+($E$46-$E$25)</f>
        <v>#DIV/0!</v>
      </c>
      <c r="F48" s="267"/>
      <c r="H48" s="385" t="s">
        <v>3027</v>
      </c>
      <c r="I48" s="134"/>
      <c r="J48" s="135"/>
      <c r="K48" s="257" t="e">
        <f>E21</f>
        <v>#DIV/0!</v>
      </c>
      <c r="L48" s="126"/>
      <c r="M48" s="126"/>
      <c r="N48" s="126"/>
      <c r="O48" s="126"/>
    </row>
    <row r="49" spans="1:15">
      <c r="A49" s="126"/>
      <c r="B49" s="136"/>
      <c r="C49" s="137"/>
      <c r="D49" s="126"/>
      <c r="E49" s="268"/>
      <c r="F49" s="268"/>
      <c r="G49" s="126"/>
      <c r="H49" s="385" t="s">
        <v>3030</v>
      </c>
      <c r="I49" s="390"/>
      <c r="J49" s="391"/>
      <c r="K49" s="257" t="e">
        <f>E24</f>
        <v>#DIV/0!</v>
      </c>
      <c r="L49" s="126"/>
      <c r="M49" s="126"/>
      <c r="N49" s="126"/>
      <c r="O49" s="126"/>
    </row>
    <row r="50" spans="1:15" s="14" customFormat="1">
      <c r="A50" s="408" t="s">
        <v>3053</v>
      </c>
      <c r="B50" s="409"/>
      <c r="C50" s="410"/>
      <c r="D50" s="126"/>
      <c r="E50" s="266" t="e">
        <f>(E$25*1.5)+($E$46-$E$25)</f>
        <v>#DIV/0!</v>
      </c>
      <c r="F50" s="267"/>
      <c r="G50" s="126"/>
      <c r="H50" s="122" t="s">
        <v>3032</v>
      </c>
      <c r="I50" s="394"/>
      <c r="J50" s="379"/>
      <c r="K50" s="252">
        <f>E27</f>
        <v>0</v>
      </c>
      <c r="L50" s="126"/>
      <c r="M50" s="126"/>
      <c r="N50" s="126"/>
      <c r="O50" s="126"/>
    </row>
    <row r="51" spans="1:15" s="14" customFormat="1">
      <c r="A51" s="126"/>
      <c r="B51" s="136"/>
      <c r="C51" s="137"/>
      <c r="D51" s="126"/>
      <c r="E51" s="268"/>
      <c r="F51" s="268"/>
      <c r="G51" s="126"/>
      <c r="H51" s="122" t="s">
        <v>3034</v>
      </c>
      <c r="I51" s="395"/>
      <c r="J51" s="379"/>
      <c r="K51" s="252">
        <f t="shared" ref="K51:K52" si="4">E28</f>
        <v>0</v>
      </c>
      <c r="L51" s="126"/>
      <c r="M51" s="58"/>
      <c r="N51" s="126"/>
      <c r="O51" s="126"/>
    </row>
    <row r="52" spans="1:15" s="14" customFormat="1">
      <c r="A52" s="408" t="s">
        <v>3054</v>
      </c>
      <c r="B52" s="409"/>
      <c r="C52" s="410"/>
      <c r="D52" s="126"/>
      <c r="E52" s="266" t="e">
        <f>(E$25*2.5)+($E$46-$E$25)</f>
        <v>#DIV/0!</v>
      </c>
      <c r="F52" s="268"/>
      <c r="G52" s="126"/>
      <c r="H52" s="122" t="s">
        <v>3035</v>
      </c>
      <c r="I52" s="387"/>
      <c r="J52" s="123" t="s">
        <v>3010</v>
      </c>
      <c r="K52" s="252">
        <f t="shared" si="4"/>
        <v>0</v>
      </c>
      <c r="L52" s="126"/>
      <c r="M52" s="58"/>
      <c r="N52" s="126"/>
      <c r="O52" s="126"/>
    </row>
    <row r="53" spans="1:15" s="14" customFormat="1">
      <c r="A53" s="126"/>
      <c r="B53" s="136"/>
      <c r="C53" s="138"/>
      <c r="D53" s="126"/>
      <c r="E53" s="126"/>
      <c r="F53" s="139"/>
      <c r="G53" s="126"/>
      <c r="H53" s="122" t="s">
        <v>3040</v>
      </c>
      <c r="I53" s="387"/>
      <c r="J53" s="401"/>
      <c r="K53" s="252">
        <f>E33</f>
        <v>0</v>
      </c>
      <c r="L53" s="126"/>
      <c r="M53" s="58"/>
      <c r="N53" s="126"/>
      <c r="O53" s="126"/>
    </row>
    <row r="54" spans="1:15" s="14" customFormat="1">
      <c r="A54" s="126"/>
      <c r="B54" s="136"/>
      <c r="C54" s="138"/>
      <c r="D54" s="126"/>
      <c r="E54" s="126"/>
      <c r="F54" s="139"/>
      <c r="G54" s="126"/>
      <c r="H54" s="122" t="s">
        <v>3041</v>
      </c>
      <c r="I54" s="387"/>
      <c r="J54" s="401"/>
      <c r="K54" s="252">
        <f t="shared" ref="K54:K60" si="5">E34</f>
        <v>0</v>
      </c>
      <c r="L54" s="126"/>
      <c r="M54" s="58"/>
      <c r="N54" s="126"/>
      <c r="O54" s="126"/>
    </row>
    <row r="55" spans="1:15" s="14" customFormat="1">
      <c r="A55" s="126"/>
      <c r="B55" s="126"/>
      <c r="C55" s="140"/>
      <c r="D55" s="126"/>
      <c r="E55" s="126"/>
      <c r="F55" s="139"/>
      <c r="G55" s="126"/>
      <c r="H55" s="122" t="s">
        <v>3042</v>
      </c>
      <c r="I55" s="387"/>
      <c r="J55" s="401"/>
      <c r="K55" s="252">
        <f t="shared" si="5"/>
        <v>0</v>
      </c>
      <c r="L55" s="126"/>
      <c r="M55" s="58"/>
      <c r="N55" s="126"/>
      <c r="O55" s="126"/>
    </row>
    <row r="56" spans="1:15" s="14" customFormat="1">
      <c r="A56" s="126"/>
      <c r="B56" s="126"/>
      <c r="C56" s="140"/>
      <c r="D56" s="126"/>
      <c r="E56" s="126"/>
      <c r="F56" s="139"/>
      <c r="G56" s="126"/>
      <c r="H56" s="122" t="s">
        <v>3043</v>
      </c>
      <c r="I56" s="387"/>
      <c r="J56" s="402"/>
      <c r="K56" s="252">
        <f t="shared" si="5"/>
        <v>0</v>
      </c>
      <c r="L56" s="126"/>
      <c r="M56" s="58"/>
      <c r="N56" s="126"/>
      <c r="O56" s="126"/>
    </row>
    <row r="57" spans="1:15" s="14" customFormat="1">
      <c r="A57" s="58"/>
      <c r="B57" s="126"/>
      <c r="C57" s="140"/>
      <c r="D57" s="126"/>
      <c r="E57" s="126"/>
      <c r="F57" s="139"/>
      <c r="G57" s="126"/>
      <c r="H57" s="122" t="s">
        <v>3044</v>
      </c>
      <c r="I57" s="387"/>
      <c r="J57" s="401"/>
      <c r="K57" s="252">
        <f t="shared" si="5"/>
        <v>0</v>
      </c>
      <c r="L57" s="126"/>
      <c r="M57" s="58"/>
      <c r="N57" s="126"/>
      <c r="O57" s="126"/>
    </row>
    <row r="58" spans="1:15" s="14" customFormat="1">
      <c r="A58" s="126"/>
      <c r="B58" s="126"/>
      <c r="C58" s="140"/>
      <c r="D58" s="126"/>
      <c r="E58" s="126"/>
      <c r="F58" s="139"/>
      <c r="G58" s="126"/>
      <c r="H58" s="122" t="s">
        <v>3045</v>
      </c>
      <c r="I58" s="387"/>
      <c r="J58" s="402"/>
      <c r="K58" s="252">
        <f t="shared" si="5"/>
        <v>0</v>
      </c>
      <c r="L58" s="126"/>
      <c r="M58" s="58"/>
      <c r="N58" s="58"/>
      <c r="O58" s="126"/>
    </row>
    <row r="59" spans="1:15" s="14" customFormat="1">
      <c r="A59" s="126"/>
      <c r="B59" s="126"/>
      <c r="C59" s="140"/>
      <c r="D59" s="126"/>
      <c r="E59" s="126"/>
      <c r="F59" s="139"/>
      <c r="G59" s="126"/>
      <c r="H59" s="122" t="s">
        <v>3046</v>
      </c>
      <c r="I59" s="387"/>
      <c r="J59" s="379"/>
      <c r="K59" s="252">
        <f t="shared" si="5"/>
        <v>0</v>
      </c>
      <c r="L59" s="126"/>
      <c r="M59" s="58"/>
      <c r="N59" s="58"/>
      <c r="O59" s="126"/>
    </row>
    <row r="60" spans="1:15" s="14" customFormat="1">
      <c r="A60" s="126"/>
      <c r="B60" s="126"/>
      <c r="C60" s="140"/>
      <c r="D60" s="126"/>
      <c r="E60" s="126"/>
      <c r="F60" s="139"/>
      <c r="G60" s="126"/>
      <c r="H60" s="122" t="s">
        <v>3055</v>
      </c>
      <c r="I60" s="387"/>
      <c r="J60" s="379"/>
      <c r="K60" s="252">
        <f t="shared" si="5"/>
        <v>0</v>
      </c>
      <c r="L60" s="126"/>
      <c r="M60" s="58"/>
      <c r="N60" s="58"/>
      <c r="O60" s="126"/>
    </row>
    <row r="61" spans="1:15" s="14" customFormat="1">
      <c r="A61" s="126"/>
      <c r="B61" s="126"/>
      <c r="C61" s="140"/>
      <c r="D61" s="126"/>
      <c r="E61" s="126"/>
      <c r="F61" s="139"/>
      <c r="G61" s="126"/>
      <c r="H61" s="122" t="s">
        <v>3050</v>
      </c>
      <c r="I61" s="387"/>
      <c r="J61" s="402"/>
      <c r="K61" s="252">
        <f>E44</f>
        <v>0</v>
      </c>
      <c r="L61" s="126"/>
      <c r="M61" s="58"/>
      <c r="N61" s="58"/>
      <c r="O61" s="126"/>
    </row>
    <row r="62" spans="1:15" s="14" customFormat="1">
      <c r="A62" s="126"/>
      <c r="B62" s="126"/>
      <c r="C62" s="140"/>
      <c r="D62" s="126"/>
      <c r="E62" s="126"/>
      <c r="F62" s="139"/>
      <c r="G62" s="126"/>
      <c r="H62" s="122"/>
      <c r="I62" s="404"/>
      <c r="J62" s="123"/>
      <c r="K62" s="251"/>
      <c r="L62" s="126"/>
      <c r="M62" s="58"/>
      <c r="N62" s="58"/>
      <c r="O62" s="126"/>
    </row>
    <row r="63" spans="1:15" s="14" customFormat="1">
      <c r="A63" s="126"/>
      <c r="B63" s="126"/>
      <c r="C63" s="140"/>
      <c r="D63" s="126"/>
      <c r="E63" s="126"/>
      <c r="F63" s="139"/>
      <c r="G63" s="126"/>
      <c r="H63" s="380" t="s">
        <v>3051</v>
      </c>
      <c r="I63" s="405"/>
      <c r="J63" s="406"/>
      <c r="K63" s="263" t="e">
        <f>SUM(K45:K62)</f>
        <v>#DIV/0!</v>
      </c>
      <c r="L63" s="126"/>
      <c r="M63" s="58"/>
      <c r="N63" s="58"/>
      <c r="O63" s="126"/>
    </row>
    <row r="64" spans="1:15" s="14" customFormat="1">
      <c r="A64" s="126"/>
      <c r="B64" s="126"/>
      <c r="C64" s="140"/>
      <c r="D64" s="126"/>
      <c r="E64" s="58"/>
      <c r="F64" s="139"/>
      <c r="G64" s="126"/>
      <c r="H64" s="58"/>
      <c r="I64" s="129"/>
      <c r="J64" s="407"/>
      <c r="K64" s="242"/>
      <c r="L64" s="126"/>
      <c r="M64" s="58"/>
      <c r="N64" s="58"/>
      <c r="O64" s="58"/>
    </row>
    <row r="65" spans="1:15" s="14" customFormat="1">
      <c r="A65" s="58"/>
      <c r="B65" s="58"/>
      <c r="C65" s="58"/>
      <c r="D65" s="58"/>
      <c r="E65" s="58"/>
      <c r="F65" s="58"/>
      <c r="G65" s="126"/>
      <c r="H65" s="408" t="s">
        <v>3052</v>
      </c>
      <c r="I65" s="409"/>
      <c r="J65" s="410"/>
      <c r="K65" s="266" t="e">
        <f>E48</f>
        <v>#DIV/0!</v>
      </c>
      <c r="L65" s="126"/>
      <c r="M65" s="58"/>
      <c r="N65" s="58"/>
      <c r="O65" s="58"/>
    </row>
    <row r="66" spans="1:15">
      <c r="H66" s="126"/>
      <c r="I66" s="136"/>
      <c r="J66" s="137"/>
      <c r="K66" s="268"/>
      <c r="L66" s="126"/>
    </row>
    <row r="67" spans="1:15">
      <c r="H67" s="408" t="s">
        <v>3053</v>
      </c>
      <c r="I67" s="409"/>
      <c r="J67" s="410"/>
      <c r="K67" s="266" t="e">
        <f>E50</f>
        <v>#DIV/0!</v>
      </c>
      <c r="L67" s="126"/>
    </row>
    <row r="68" spans="1:15">
      <c r="H68" s="126"/>
      <c r="I68" s="136"/>
      <c r="J68" s="137"/>
      <c r="K68" s="268"/>
      <c r="L68" s="126"/>
    </row>
    <row r="69" spans="1:15">
      <c r="H69" s="408" t="s">
        <v>3054</v>
      </c>
      <c r="I69" s="409"/>
      <c r="J69" s="410"/>
      <c r="K69" s="266" t="e">
        <f>E52</f>
        <v>#DIV/0!</v>
      </c>
      <c r="L69" s="126"/>
    </row>
    <row r="70" spans="1:15">
      <c r="L70" s="126"/>
      <c r="O70" s="126"/>
    </row>
    <row r="71" spans="1:15">
      <c r="O71" s="126"/>
    </row>
    <row r="72" spans="1:15">
      <c r="O72" s="126"/>
    </row>
    <row r="73" spans="1:15">
      <c r="O73" s="126"/>
    </row>
    <row r="74" spans="1:15">
      <c r="O74" s="126"/>
    </row>
    <row r="75" spans="1:15">
      <c r="O75" s="126"/>
    </row>
    <row r="76" spans="1:15">
      <c r="O76" s="126"/>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4"/>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31.33203125" style="58" bestFit="1" customWidth="1"/>
    <col min="2" max="2" width="78.5546875" style="58" bestFit="1" customWidth="1"/>
    <col min="3" max="3" width="12.88671875" style="58" customWidth="1"/>
    <col min="4" max="4" width="20.44140625" style="58" bestFit="1" customWidth="1"/>
    <col min="5" max="5" width="15.33203125" style="58" customWidth="1"/>
    <col min="6" max="6" width="12.88671875" style="58" customWidth="1"/>
    <col min="7" max="7" width="12.6640625" style="58" bestFit="1" customWidth="1"/>
    <col min="8" max="8" width="13.6640625" style="58" bestFit="1" customWidth="1"/>
    <col min="9" max="9" width="19.88671875" style="2" customWidth="1"/>
    <col min="10" max="16384" width="9.109375" style="2"/>
  </cols>
  <sheetData>
    <row r="1" spans="1:9">
      <c r="A1" s="468" t="s">
        <v>4</v>
      </c>
      <c r="I1" s="58"/>
    </row>
    <row r="2" spans="1:9">
      <c r="A2" s="86"/>
      <c r="I2" s="58"/>
    </row>
    <row r="3" spans="1:9" ht="15.6">
      <c r="A3" s="40" t="str">
        <f>'2-Kosten per locatie'!A3</f>
        <v>Naam opdrachtgever</v>
      </c>
      <c r="B3" s="142" t="str">
        <f>'2-Kosten per locatie'!B3</f>
        <v>Rijn IJssel</v>
      </c>
      <c r="I3" s="58"/>
    </row>
    <row r="4" spans="1:9" ht="15.6">
      <c r="A4" s="40" t="str">
        <f>'2-Kosten per locatie'!A4</f>
        <v>Calculatie onderdeel</v>
      </c>
      <c r="B4" s="49" t="str">
        <f ca="1">MID(CELL("bestandsnaam",$C$9),SEARCH("]",CELL("bestandsnaam",$C$9),1)+1,256)</f>
        <v>8-Additionele kosten</v>
      </c>
      <c r="I4" s="58"/>
    </row>
    <row r="5" spans="1:9" ht="15.6">
      <c r="A5" s="40" t="str">
        <f>'2-Kosten per locatie'!A5</f>
        <v>Gebouw/plaats</v>
      </c>
      <c r="B5" s="142" t="str">
        <f>'2-Kosten per locatie'!B5</f>
        <v>Divers</v>
      </c>
      <c r="I5" s="58"/>
    </row>
    <row r="6" spans="1:9" ht="15.6">
      <c r="A6" s="40" t="str">
        <f>'2-Kosten per locatie'!A6</f>
        <v>Referentie nummer</v>
      </c>
      <c r="B6" s="142" t="str">
        <f>'2-Kosten per locatie'!B6</f>
        <v>RIJSDVGB2026</v>
      </c>
      <c r="I6" s="58"/>
    </row>
    <row r="7" spans="1:9" ht="15" customHeight="1">
      <c r="A7" s="40" t="str">
        <f>'2-Kosten per locatie'!A7</f>
        <v>Naam dienstverlener</v>
      </c>
      <c r="B7" s="142">
        <f>'2-Kosten per locatie'!B7</f>
        <v>0</v>
      </c>
      <c r="I7" s="58"/>
    </row>
    <row r="8" spans="1:9" ht="15.6">
      <c r="A8" s="40" t="str">
        <f>'2-Kosten per locatie'!A8</f>
        <v>Prijspeil</v>
      </c>
      <c r="B8" s="514">
        <f>'2-Kosten per locatie'!B8</f>
        <v>46388</v>
      </c>
      <c r="I8" s="58"/>
    </row>
    <row r="10" spans="1:9" ht="48.6">
      <c r="A10" s="414" t="s">
        <v>26</v>
      </c>
      <c r="B10" s="414" t="s">
        <v>3059</v>
      </c>
      <c r="C10" s="414" t="s">
        <v>3060</v>
      </c>
      <c r="D10" s="414" t="s">
        <v>3061</v>
      </c>
      <c r="E10" s="414" t="s">
        <v>3062</v>
      </c>
      <c r="F10" s="414" t="s">
        <v>3063</v>
      </c>
      <c r="G10" s="414" t="s">
        <v>3064</v>
      </c>
      <c r="H10" s="2"/>
    </row>
    <row r="11" spans="1:9">
      <c r="A11" s="302" t="s">
        <v>37</v>
      </c>
      <c r="B11" s="72" t="s">
        <v>3065</v>
      </c>
      <c r="C11" s="415">
        <v>4</v>
      </c>
      <c r="D11" s="290"/>
      <c r="E11" s="416">
        <f>D11*C11</f>
        <v>0</v>
      </c>
      <c r="F11" s="275"/>
      <c r="G11" s="226">
        <f>F11*E11</f>
        <v>0</v>
      </c>
      <c r="H11" s="2"/>
    </row>
    <row r="12" spans="1:9">
      <c r="A12" s="302" t="s">
        <v>38</v>
      </c>
      <c r="B12" s="72" t="s">
        <v>3065</v>
      </c>
      <c r="C12" s="415">
        <v>4</v>
      </c>
      <c r="D12" s="290"/>
      <c r="E12" s="416">
        <f t="shared" ref="E12:E29" si="0">D12*C12</f>
        <v>0</v>
      </c>
      <c r="F12" s="275"/>
      <c r="G12" s="226">
        <f>F12*E12</f>
        <v>0</v>
      </c>
      <c r="H12" s="2"/>
    </row>
    <row r="13" spans="1:9">
      <c r="A13" s="302" t="s">
        <v>39</v>
      </c>
      <c r="B13" s="72" t="s">
        <v>3065</v>
      </c>
      <c r="C13" s="415">
        <v>4</v>
      </c>
      <c r="D13" s="290"/>
      <c r="E13" s="416">
        <f t="shared" si="0"/>
        <v>0</v>
      </c>
      <c r="F13" s="275"/>
      <c r="G13" s="226">
        <f t="shared" ref="G13:G29" si="1">F13*E13</f>
        <v>0</v>
      </c>
      <c r="H13" s="2"/>
    </row>
    <row r="14" spans="1:9">
      <c r="A14" s="302" t="s">
        <v>40</v>
      </c>
      <c r="B14" s="72" t="s">
        <v>3065</v>
      </c>
      <c r="C14" s="415">
        <v>4</v>
      </c>
      <c r="D14" s="290"/>
      <c r="E14" s="416">
        <f t="shared" si="0"/>
        <v>0</v>
      </c>
      <c r="F14" s="275"/>
      <c r="G14" s="226">
        <f t="shared" si="1"/>
        <v>0</v>
      </c>
      <c r="H14" s="2"/>
    </row>
    <row r="15" spans="1:9">
      <c r="A15" s="302" t="s">
        <v>41</v>
      </c>
      <c r="B15" s="72" t="s">
        <v>3065</v>
      </c>
      <c r="C15" s="415">
        <v>4</v>
      </c>
      <c r="D15" s="290"/>
      <c r="E15" s="416">
        <f t="shared" si="0"/>
        <v>0</v>
      </c>
      <c r="F15" s="275"/>
      <c r="G15" s="226">
        <f t="shared" si="1"/>
        <v>0</v>
      </c>
      <c r="H15" s="2"/>
    </row>
    <row r="16" spans="1:9">
      <c r="A16" s="302" t="s">
        <v>42</v>
      </c>
      <c r="B16" s="72" t="s">
        <v>3065</v>
      </c>
      <c r="C16" s="415">
        <v>4</v>
      </c>
      <c r="D16" s="290"/>
      <c r="E16" s="416">
        <f t="shared" si="0"/>
        <v>0</v>
      </c>
      <c r="F16" s="275"/>
      <c r="G16" s="226">
        <f t="shared" si="1"/>
        <v>0</v>
      </c>
      <c r="H16" s="2"/>
    </row>
    <row r="17" spans="1:8">
      <c r="A17" s="302" t="s">
        <v>43</v>
      </c>
      <c r="B17" s="72" t="s">
        <v>3065</v>
      </c>
      <c r="C17" s="415">
        <v>4</v>
      </c>
      <c r="D17" s="290"/>
      <c r="E17" s="416">
        <f t="shared" si="0"/>
        <v>0</v>
      </c>
      <c r="F17" s="275"/>
      <c r="G17" s="226">
        <f t="shared" si="1"/>
        <v>0</v>
      </c>
      <c r="H17" s="2"/>
    </row>
    <row r="18" spans="1:8">
      <c r="A18" s="302" t="s">
        <v>44</v>
      </c>
      <c r="B18" s="72" t="s">
        <v>3065</v>
      </c>
      <c r="C18" s="415">
        <v>4</v>
      </c>
      <c r="D18" s="290"/>
      <c r="E18" s="416">
        <f t="shared" si="0"/>
        <v>0</v>
      </c>
      <c r="F18" s="275"/>
      <c r="G18" s="226">
        <f t="shared" si="1"/>
        <v>0</v>
      </c>
      <c r="H18" s="2"/>
    </row>
    <row r="19" spans="1:8">
      <c r="A19" s="302" t="s">
        <v>45</v>
      </c>
      <c r="B19" s="72" t="s">
        <v>3065</v>
      </c>
      <c r="C19" s="415">
        <v>4</v>
      </c>
      <c r="D19" s="290"/>
      <c r="E19" s="416">
        <f t="shared" si="0"/>
        <v>0</v>
      </c>
      <c r="F19" s="275"/>
      <c r="G19" s="226">
        <f t="shared" si="1"/>
        <v>0</v>
      </c>
      <c r="H19" s="2"/>
    </row>
    <row r="20" spans="1:8">
      <c r="A20" s="302" t="s">
        <v>46</v>
      </c>
      <c r="B20" s="72" t="s">
        <v>3065</v>
      </c>
      <c r="C20" s="415">
        <v>4</v>
      </c>
      <c r="D20" s="290"/>
      <c r="E20" s="416">
        <f t="shared" si="0"/>
        <v>0</v>
      </c>
      <c r="F20" s="275"/>
      <c r="G20" s="226">
        <f t="shared" si="1"/>
        <v>0</v>
      </c>
      <c r="H20" s="36"/>
    </row>
    <row r="21" spans="1:8">
      <c r="A21" s="302" t="s">
        <v>47</v>
      </c>
      <c r="B21" s="72" t="s">
        <v>3065</v>
      </c>
      <c r="C21" s="415">
        <v>4</v>
      </c>
      <c r="D21" s="290"/>
      <c r="E21" s="416">
        <f t="shared" si="0"/>
        <v>0</v>
      </c>
      <c r="F21" s="275"/>
      <c r="G21" s="226">
        <f t="shared" si="1"/>
        <v>0</v>
      </c>
      <c r="H21" s="2"/>
    </row>
    <row r="22" spans="1:8">
      <c r="A22" s="302" t="s">
        <v>48</v>
      </c>
      <c r="B22" s="72" t="s">
        <v>3065</v>
      </c>
      <c r="C22" s="415">
        <v>4</v>
      </c>
      <c r="D22" s="290"/>
      <c r="E22" s="416">
        <f t="shared" si="0"/>
        <v>0</v>
      </c>
      <c r="F22" s="275"/>
      <c r="G22" s="226">
        <f t="shared" si="1"/>
        <v>0</v>
      </c>
      <c r="H22" s="2"/>
    </row>
    <row r="23" spans="1:8">
      <c r="A23" s="302" t="s">
        <v>49</v>
      </c>
      <c r="B23" s="72" t="s">
        <v>3065</v>
      </c>
      <c r="C23" s="415">
        <v>4</v>
      </c>
      <c r="D23" s="290"/>
      <c r="E23" s="416">
        <f t="shared" si="0"/>
        <v>0</v>
      </c>
      <c r="F23" s="275"/>
      <c r="G23" s="226">
        <f t="shared" si="1"/>
        <v>0</v>
      </c>
      <c r="H23" s="2"/>
    </row>
    <row r="24" spans="1:8">
      <c r="A24" s="302" t="s">
        <v>50</v>
      </c>
      <c r="B24" s="72" t="s">
        <v>3065</v>
      </c>
      <c r="C24" s="415">
        <v>4</v>
      </c>
      <c r="D24" s="290"/>
      <c r="E24" s="416">
        <f t="shared" si="0"/>
        <v>0</v>
      </c>
      <c r="F24" s="275"/>
      <c r="G24" s="226">
        <f t="shared" si="1"/>
        <v>0</v>
      </c>
      <c r="H24" s="2"/>
    </row>
    <row r="25" spans="1:8">
      <c r="A25" s="302" t="s">
        <v>51</v>
      </c>
      <c r="B25" s="72" t="s">
        <v>3065</v>
      </c>
      <c r="C25" s="415">
        <v>4</v>
      </c>
      <c r="D25" s="290"/>
      <c r="E25" s="416">
        <f t="shared" si="0"/>
        <v>0</v>
      </c>
      <c r="F25" s="275"/>
      <c r="G25" s="226">
        <f t="shared" si="1"/>
        <v>0</v>
      </c>
      <c r="H25" s="2"/>
    </row>
    <row r="26" spans="1:8">
      <c r="A26" s="302" t="s">
        <v>51</v>
      </c>
      <c r="B26" s="72" t="s">
        <v>3066</v>
      </c>
      <c r="C26" s="415">
        <v>200</v>
      </c>
      <c r="D26" s="290"/>
      <c r="E26" s="416">
        <f t="shared" si="0"/>
        <v>0</v>
      </c>
      <c r="F26" s="275"/>
      <c r="G26" s="226">
        <f t="shared" si="1"/>
        <v>0</v>
      </c>
      <c r="H26" s="2"/>
    </row>
    <row r="27" spans="1:8">
      <c r="A27" s="302" t="s">
        <v>51</v>
      </c>
      <c r="B27" s="72" t="s">
        <v>3067</v>
      </c>
      <c r="C27" s="415">
        <v>200</v>
      </c>
      <c r="D27" s="290"/>
      <c r="E27" s="416">
        <f t="shared" ref="E27" si="2">D27*C27</f>
        <v>0</v>
      </c>
      <c r="F27" s="275"/>
      <c r="G27" s="226">
        <f t="shared" ref="G27" si="3">F27*E27</f>
        <v>0</v>
      </c>
      <c r="H27" s="2"/>
    </row>
    <row r="28" spans="1:8">
      <c r="A28" s="302" t="s">
        <v>66</v>
      </c>
      <c r="B28" s="72" t="s">
        <v>73</v>
      </c>
      <c r="C28" s="415">
        <v>120</v>
      </c>
      <c r="D28" s="530">
        <v>3</v>
      </c>
      <c r="E28" s="416">
        <f t="shared" si="0"/>
        <v>360</v>
      </c>
      <c r="F28" s="438"/>
      <c r="G28" s="226">
        <f t="shared" si="1"/>
        <v>0</v>
      </c>
      <c r="H28" s="2"/>
    </row>
    <row r="29" spans="1:8">
      <c r="A29" s="302" t="s">
        <v>67</v>
      </c>
      <c r="B29" s="72" t="s">
        <v>2995</v>
      </c>
      <c r="C29" s="415">
        <v>40</v>
      </c>
      <c r="D29" s="530">
        <v>3</v>
      </c>
      <c r="E29" s="416">
        <f t="shared" si="0"/>
        <v>120</v>
      </c>
      <c r="F29" s="438"/>
      <c r="G29" s="226">
        <f t="shared" si="1"/>
        <v>0</v>
      </c>
      <c r="H29" s="2"/>
    </row>
    <row r="30" spans="1:8">
      <c r="A30" s="84"/>
      <c r="C30" s="83"/>
      <c r="D30" s="83"/>
      <c r="E30" s="83"/>
      <c r="F30" s="83"/>
      <c r="G30" s="83"/>
      <c r="H30" s="2"/>
    </row>
    <row r="31" spans="1:8" ht="32.4">
      <c r="A31" s="414" t="s">
        <v>26</v>
      </c>
      <c r="B31" s="202" t="s">
        <v>3068</v>
      </c>
      <c r="C31" s="203"/>
      <c r="D31" s="203"/>
      <c r="E31" s="203"/>
      <c r="F31" s="204"/>
      <c r="G31" s="204" t="s">
        <v>3069</v>
      </c>
      <c r="H31" s="2"/>
    </row>
    <row r="32" spans="1:8">
      <c r="A32" s="302" t="s">
        <v>53</v>
      </c>
      <c r="B32" s="72" t="s">
        <v>3035</v>
      </c>
      <c r="C32" s="143"/>
      <c r="D32" s="143"/>
      <c r="E32" s="143"/>
      <c r="F32" s="144"/>
      <c r="G32" s="417">
        <f>'12-Machinekosten'!Q30</f>
        <v>0</v>
      </c>
      <c r="H32" s="2"/>
    </row>
    <row r="33" spans="1:8">
      <c r="G33" s="242"/>
      <c r="H33" s="2"/>
    </row>
    <row r="34" spans="1:8" s="13" customFormat="1">
      <c r="A34" s="343" t="s">
        <v>54</v>
      </c>
      <c r="B34" s="355"/>
      <c r="C34" s="355"/>
      <c r="D34" s="355"/>
      <c r="E34" s="418">
        <f>SUM(E11:E29)</f>
        <v>480</v>
      </c>
      <c r="F34" s="355"/>
      <c r="G34" s="271">
        <f>SUM(G11:G33)</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8" customWidth="1"/>
    <col min="2" max="2" width="20.33203125" style="58" customWidth="1"/>
    <col min="3" max="6" width="17.5546875" style="58" customWidth="1"/>
    <col min="7" max="16384" width="11.44140625" style="2"/>
  </cols>
  <sheetData>
    <row r="1" spans="1:6">
      <c r="A1" s="468" t="s">
        <v>4</v>
      </c>
      <c r="B1" s="145"/>
      <c r="C1" s="145"/>
      <c r="D1" s="146"/>
    </row>
    <row r="2" spans="1:6">
      <c r="A2" s="86"/>
    </row>
    <row r="3" spans="1:6" ht="15.6">
      <c r="A3" s="40" t="str">
        <f>'2-Kosten per locatie'!A3</f>
        <v>Naam opdrachtgever</v>
      </c>
      <c r="B3" s="49" t="str">
        <f>'2-Kosten per locatie'!B3</f>
        <v>Rijn IJssel</v>
      </c>
      <c r="C3" s="147"/>
      <c r="D3" s="147"/>
    </row>
    <row r="4" spans="1:6" ht="15.6">
      <c r="A4" s="40" t="str">
        <f>'2-Kosten per locatie'!A4</f>
        <v>Calculatie onderdeel</v>
      </c>
      <c r="B4" s="49" t="str">
        <f ca="1">MID(CELL("bestandsnaam",$C$9),SEARCH("]",CELL("bestandsnaam",$C$9),1)+1,256)</f>
        <v>9-Afroepprijs</v>
      </c>
      <c r="C4" s="148"/>
      <c r="D4" s="149"/>
    </row>
    <row r="5" spans="1:6" ht="15.6">
      <c r="A5" s="40" t="str">
        <f>'2-Kosten per locatie'!A5</f>
        <v>Gebouw/plaats</v>
      </c>
      <c r="B5" s="49" t="str">
        <f>'2-Kosten per locatie'!B5</f>
        <v>Divers</v>
      </c>
      <c r="C5" s="148"/>
      <c r="D5" s="149"/>
    </row>
    <row r="6" spans="1:6" ht="15.6">
      <c r="A6" s="40" t="str">
        <f>'2-Kosten per locatie'!A6</f>
        <v>Referentie nummer</v>
      </c>
      <c r="B6" s="49" t="str">
        <f>'2-Kosten per locatie'!B6</f>
        <v>RIJSDVGB2026</v>
      </c>
      <c r="C6" s="148"/>
      <c r="D6" s="149"/>
    </row>
    <row r="7" spans="1:6" ht="15.6">
      <c r="A7" s="40" t="str">
        <f>'2-Kosten per locatie'!A7</f>
        <v>Naam dienstverlener</v>
      </c>
      <c r="B7" s="49">
        <f>'2-Kosten per locatie'!B7</f>
        <v>0</v>
      </c>
      <c r="C7" s="148"/>
      <c r="D7" s="149"/>
    </row>
    <row r="8" spans="1:6" ht="15.6">
      <c r="A8" s="40" t="str">
        <f>'2-Kosten per locatie'!A8</f>
        <v>Prijspeil</v>
      </c>
      <c r="B8" s="516">
        <f>'2-Kosten per locatie'!B8</f>
        <v>46388</v>
      </c>
      <c r="C8" s="148"/>
      <c r="D8" s="149"/>
    </row>
    <row r="9" spans="1:6" ht="15.6">
      <c r="A9" s="150"/>
      <c r="B9" s="151"/>
      <c r="C9" s="148"/>
      <c r="D9" s="149"/>
    </row>
    <row r="10" spans="1:6">
      <c r="A10" s="152"/>
      <c r="B10" s="153"/>
      <c r="C10" s="153"/>
      <c r="D10" s="153"/>
    </row>
    <row r="11" spans="1:6" ht="18.600000000000001">
      <c r="A11" s="419" t="s">
        <v>3070</v>
      </c>
      <c r="B11" s="420"/>
      <c r="C11" s="420"/>
      <c r="D11" s="421"/>
      <c r="E11" s="421"/>
      <c r="F11" s="422"/>
    </row>
    <row r="13" spans="1:6">
      <c r="A13" s="423"/>
      <c r="B13" s="424"/>
      <c r="C13" s="577" t="s">
        <v>3071</v>
      </c>
      <c r="D13" s="578"/>
      <c r="E13" s="578"/>
      <c r="F13" s="579"/>
    </row>
    <row r="14" spans="1:6">
      <c r="A14" s="425" t="s">
        <v>3072</v>
      </c>
      <c r="B14" s="425" t="s">
        <v>3073</v>
      </c>
      <c r="C14" s="426" t="s">
        <v>3074</v>
      </c>
      <c r="D14" s="415" t="s">
        <v>3075</v>
      </c>
      <c r="E14" s="415" t="s">
        <v>3076</v>
      </c>
      <c r="F14" s="415" t="s">
        <v>3077</v>
      </c>
    </row>
    <row r="15" spans="1:6">
      <c r="A15" s="427" t="s">
        <v>3078</v>
      </c>
      <c r="B15" s="427" t="s">
        <v>3079</v>
      </c>
      <c r="C15" s="428"/>
      <c r="D15" s="428"/>
      <c r="E15" s="428"/>
      <c r="F15" s="428"/>
    </row>
    <row r="16" spans="1:6">
      <c r="A16" s="427" t="s">
        <v>3080</v>
      </c>
      <c r="B16" s="427" t="s">
        <v>3079</v>
      </c>
      <c r="C16" s="428"/>
      <c r="D16" s="428"/>
      <c r="E16" s="428"/>
      <c r="F16" s="428"/>
    </row>
    <row r="17" spans="1:6">
      <c r="A17" s="427" t="s">
        <v>3081</v>
      </c>
      <c r="B17" s="427" t="s">
        <v>3082</v>
      </c>
      <c r="C17" s="428"/>
      <c r="D17" s="428"/>
      <c r="E17" s="428"/>
      <c r="F17" s="428"/>
    </row>
    <row r="18" spans="1:6">
      <c r="A18" s="425" t="s">
        <v>3083</v>
      </c>
      <c r="B18" s="429"/>
      <c r="C18" s="428"/>
      <c r="D18" s="428"/>
      <c r="E18" s="428"/>
      <c r="F18" s="428"/>
    </row>
    <row r="19" spans="1:6">
      <c r="A19" s="425" t="s">
        <v>3084</v>
      </c>
      <c r="B19" s="429"/>
      <c r="C19" s="428"/>
      <c r="D19" s="428"/>
      <c r="E19" s="428"/>
      <c r="F19" s="428"/>
    </row>
    <row r="20" spans="1:6">
      <c r="A20" s="154"/>
      <c r="B20" s="154"/>
      <c r="C20" s="154"/>
      <c r="D20" s="145"/>
    </row>
    <row r="22" spans="1:6" ht="18.600000000000001">
      <c r="A22" s="419" t="s">
        <v>3085</v>
      </c>
      <c r="B22" s="430"/>
      <c r="C22" s="430"/>
      <c r="D22" s="430"/>
      <c r="E22" s="430"/>
      <c r="F22" s="431"/>
    </row>
    <row r="23" spans="1:6">
      <c r="A23" s="155"/>
      <c r="B23" s="154"/>
      <c r="C23" s="154"/>
      <c r="D23" s="145"/>
    </row>
    <row r="24" spans="1:6">
      <c r="A24" s="425" t="s">
        <v>3072</v>
      </c>
      <c r="B24" s="423" t="s">
        <v>3073</v>
      </c>
      <c r="C24" s="432"/>
      <c r="D24" s="432"/>
      <c r="E24" s="432"/>
      <c r="F24" s="433" t="s">
        <v>3086</v>
      </c>
    </row>
    <row r="25" spans="1:6">
      <c r="A25" s="427" t="s">
        <v>3087</v>
      </c>
      <c r="B25" s="156" t="s">
        <v>3088</v>
      </c>
      <c r="C25" s="156"/>
      <c r="D25" s="156"/>
      <c r="E25" s="156"/>
      <c r="F25" s="428"/>
    </row>
    <row r="26" spans="1:6">
      <c r="A26" s="427" t="s">
        <v>3087</v>
      </c>
      <c r="B26" s="156" t="s">
        <v>3089</v>
      </c>
      <c r="C26" s="156"/>
      <c r="D26" s="156"/>
      <c r="E26" s="156"/>
      <c r="F26" s="428"/>
    </row>
    <row r="27" spans="1:6">
      <c r="A27" s="427" t="s">
        <v>3087</v>
      </c>
      <c r="B27" s="156" t="s">
        <v>3090</v>
      </c>
      <c r="C27" s="156"/>
      <c r="D27" s="156"/>
      <c r="E27" s="156"/>
      <c r="F27" s="428"/>
    </row>
    <row r="28" spans="1:6">
      <c r="A28" s="427" t="s">
        <v>3091</v>
      </c>
      <c r="B28" s="156" t="s">
        <v>3088</v>
      </c>
      <c r="C28" s="156"/>
      <c r="D28" s="156"/>
      <c r="E28" s="156"/>
      <c r="F28" s="428"/>
    </row>
    <row r="29" spans="1:6">
      <c r="A29" s="154"/>
      <c r="B29" s="145"/>
      <c r="C29" s="145"/>
      <c r="D29" s="154"/>
    </row>
    <row r="30" spans="1:6" s="12" customFormat="1">
      <c r="A30" s="42"/>
      <c r="B30" s="42"/>
      <c r="C30" s="42"/>
      <c r="D30" s="42"/>
      <c r="E30" s="42"/>
      <c r="F30" s="42"/>
    </row>
    <row r="31" spans="1:6" s="12" customFormat="1" ht="18.600000000000001">
      <c r="A31" s="434" t="s">
        <v>3092</v>
      </c>
      <c r="B31" s="431"/>
      <c r="C31" s="42"/>
      <c r="D31" s="42"/>
      <c r="E31" s="42"/>
      <c r="F31" s="42"/>
    </row>
    <row r="32" spans="1:6" s="12" customFormat="1">
      <c r="A32" s="425" t="s">
        <v>3093</v>
      </c>
      <c r="B32" s="435" t="s">
        <v>3086</v>
      </c>
      <c r="C32" s="42"/>
      <c r="D32" s="42"/>
      <c r="E32" s="42"/>
      <c r="F32" s="42"/>
    </row>
    <row r="33" spans="1:6" s="12" customFormat="1">
      <c r="A33" s="427" t="s">
        <v>3094</v>
      </c>
      <c r="B33" s="428"/>
      <c r="C33" s="42"/>
      <c r="D33" s="42"/>
      <c r="E33" s="42"/>
      <c r="F33" s="42"/>
    </row>
    <row r="34" spans="1:6" s="12" customFormat="1">
      <c r="A34" s="427" t="s">
        <v>3095</v>
      </c>
      <c r="B34" s="428"/>
      <c r="C34" s="42"/>
      <c r="D34" s="42"/>
      <c r="E34" s="42"/>
      <c r="F34" s="42"/>
    </row>
    <row r="35" spans="1:6" s="12" customFormat="1">
      <c r="A35" s="154"/>
      <c r="B35" s="154"/>
      <c r="C35" s="42"/>
      <c r="D35" s="42"/>
      <c r="E35" s="42"/>
      <c r="F35" s="42"/>
    </row>
    <row r="36" spans="1:6" ht="15.6">
      <c r="A36" s="205" t="s">
        <v>3096</v>
      </c>
      <c r="B36" s="145"/>
      <c r="C36" s="145"/>
      <c r="D36" s="154"/>
    </row>
    <row r="37" spans="1:6">
      <c r="A37" s="154" t="s">
        <v>3097</v>
      </c>
    </row>
    <row r="38" spans="1:6">
      <c r="A38" s="154" t="s">
        <v>3098</v>
      </c>
      <c r="B38" s="145"/>
      <c r="C38" s="145"/>
      <c r="D38" s="154"/>
    </row>
    <row r="39" spans="1:6" ht="12.75" customHeight="1">
      <c r="A39" s="154"/>
      <c r="B39" s="145"/>
      <c r="C39" s="145"/>
      <c r="D39" s="154"/>
    </row>
    <row r="40" spans="1:6">
      <c r="A40" s="154"/>
      <c r="B40" s="145"/>
      <c r="C40" s="145"/>
      <c r="D40" s="154"/>
    </row>
    <row r="41" spans="1:6">
      <c r="A41" s="154"/>
      <c r="B41" s="145"/>
      <c r="C41" s="145"/>
      <c r="D41" s="154"/>
    </row>
    <row r="43" spans="1:6">
      <c r="A43" s="157"/>
      <c r="B43" s="145"/>
      <c r="C43" s="145"/>
      <c r="D43" s="145"/>
    </row>
    <row r="44" spans="1:6">
      <c r="A44" s="157"/>
    </row>
    <row r="45" spans="1:6">
      <c r="A45" s="157"/>
    </row>
    <row r="46" spans="1:6">
      <c r="A46" s="157"/>
    </row>
  </sheetData>
  <mergeCells count="1">
    <mergeCell ref="C13:F13"/>
  </mergeCells>
  <phoneticPr fontId="11"/>
  <conditionalFormatting sqref="B33:B34">
    <cfRule type="cellIs" dxfId="1" priority="1" stopIfTrue="1" operator="equal">
      <formula>"nvt"</formula>
    </cfRule>
  </conditionalFormatting>
  <conditionalFormatting sqref="F25:F28">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99BB6D94ACDD49800B68D301CF86E1" ma:contentTypeVersion="9" ma:contentTypeDescription="Een nieuw document maken." ma:contentTypeScope="" ma:versionID="be69904fb2308e09298147b21c38b41d">
  <xsd:schema xmlns:xsd="http://www.w3.org/2001/XMLSchema" xmlns:xs="http://www.w3.org/2001/XMLSchema" xmlns:p="http://schemas.microsoft.com/office/2006/metadata/properties" xmlns:ns2="fb86b516-d905-4820-83d7-65fd370efb92" targetNamespace="http://schemas.microsoft.com/office/2006/metadata/properties" ma:root="true" ma:fieldsID="0d2019fd20cbeab8b1fe738a63bc06e1" ns2:_="">
    <xsd:import namespace="fb86b516-d905-4820-83d7-65fd370efb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6b516-d905-4820-83d7-65fd370efb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6b516-d905-4820-83d7-65fd370efb9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01DAAB5B-F23B-499B-99DC-9D15384F6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6b516-d905-4820-83d7-65fd370efb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http://schemas.microsoft.com/office/2006/metadata/properties"/>
    <ds:schemaRef ds:uri="http://schemas.microsoft.com/office/infopath/2007/PartnerControls"/>
    <ds:schemaRef ds:uri="http://schemas.openxmlformats.org/package/2006/metadata/core-properties"/>
    <ds:schemaRef ds:uri="fb86b516-d905-4820-83d7-65fd370efb92"/>
    <ds:schemaRef ds:uri="http://schemas.microsoft.com/office/2006/documentManagement/types"/>
    <ds:schemaRef ds:uri="http://purl.org/dc/term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17</vt:i4>
      </vt:variant>
    </vt:vector>
  </HeadingPairs>
  <TitlesOfParts>
    <vt:vector size="29"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12-Machinekosten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 | CONTRAST</cp:lastModifiedBy>
  <cp:revision/>
  <dcterms:created xsi:type="dcterms:W3CDTF">1999-10-05T12:28:40Z</dcterms:created>
  <dcterms:modified xsi:type="dcterms:W3CDTF">2026-05-22T10:53:28Z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0x0101003799BB6D94ACDD49800B68D301CF86E1</vt:lpwstr>
  </property>
  <property fmtid="{D5CDD505-2E9C-101B-9397-08002B2CF9AE}" pid="3" name="MediaServiceImageTags">
    <vt:lpwstr/>
  </property>
</Properties>
</file>