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MvG/Yulius/Traject 2026/Aanbesteding/Publicatie/"/>
    </mc:Choice>
  </mc:AlternateContent>
  <xr:revisionPtr revIDLastSave="1" documentId="6_{5C26EC49-6CE7-4D4B-8284-203A0A5CAB5B}" xr6:coauthVersionLast="47" xr6:coauthVersionMax="47" xr10:uidLastSave="{E09DE8E0-2835-4FF1-8507-3899029172A5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lNoS0k5cZog1nSqUkazZ8uiBQEeec60CXWMd9s1+H8="/>
    </ext>
  </extLst>
</workbook>
</file>

<file path=xl/calcChain.xml><?xml version="1.0" encoding="utf-8"?>
<calcChain xmlns="http://schemas.openxmlformats.org/spreadsheetml/2006/main">
  <c r="A27" i="2" l="1"/>
  <c r="C23" i="2"/>
  <c r="F23" i="2" s="1"/>
  <c r="A23" i="2"/>
  <c r="C22" i="2"/>
  <c r="E22" i="2" s="1"/>
  <c r="A22" i="2"/>
  <c r="C21" i="2"/>
  <c r="F21" i="2" s="1"/>
  <c r="A21" i="2"/>
  <c r="C19" i="2"/>
  <c r="F19" i="2" s="1"/>
  <c r="A19" i="2"/>
  <c r="C18" i="2"/>
  <c r="F18" i="2" s="1"/>
  <c r="A18" i="2"/>
  <c r="C17" i="2"/>
  <c r="E17" i="2" s="1"/>
  <c r="A17" i="2"/>
  <c r="C15" i="2"/>
  <c r="F15" i="2" s="1"/>
  <c r="A15" i="2"/>
  <c r="C14" i="2"/>
  <c r="F14" i="2" s="1"/>
  <c r="A14" i="2"/>
  <c r="C13" i="2"/>
  <c r="F13" i="2" s="1"/>
  <c r="A13" i="2"/>
  <c r="F12" i="2"/>
  <c r="C12" i="2"/>
  <c r="E12" i="2" s="1"/>
  <c r="A12" i="2"/>
  <c r="C11" i="2"/>
  <c r="F11" i="2" s="1"/>
  <c r="A11" i="2"/>
  <c r="C9" i="2"/>
  <c r="F9" i="2" s="1"/>
  <c r="A9" i="2"/>
  <c r="C8" i="2"/>
  <c r="F8" i="2" s="1"/>
  <c r="A8" i="2"/>
  <c r="F7" i="2"/>
  <c r="C7" i="2"/>
  <c r="E7" i="2" s="1"/>
  <c r="A7" i="2"/>
  <c r="C6" i="2"/>
  <c r="F6" i="2" s="1"/>
  <c r="A6" i="2"/>
  <c r="C5" i="2"/>
  <c r="F5" i="2" s="1"/>
  <c r="A5" i="2"/>
  <c r="C4" i="2"/>
  <c r="F4" i="2" s="1"/>
  <c r="A4" i="2"/>
  <c r="F3" i="2"/>
  <c r="F1" i="2"/>
  <c r="B1" i="2"/>
  <c r="C37" i="2" s="1"/>
  <c r="C64" i="1"/>
  <c r="B64" i="1"/>
  <c r="C62" i="1"/>
  <c r="E54" i="1"/>
  <c r="F53" i="1"/>
  <c r="F52" i="1"/>
  <c r="F51" i="1"/>
  <c r="F50" i="1"/>
  <c r="F54" i="1" s="1"/>
  <c r="F49" i="1"/>
  <c r="E49" i="1"/>
  <c r="F46" i="1"/>
  <c r="F45" i="1"/>
  <c r="F44" i="1"/>
  <c r="F47" i="1" s="1"/>
  <c r="F43" i="1"/>
  <c r="E43" i="1"/>
  <c r="D43" i="1"/>
  <c r="F40" i="1"/>
  <c r="F39" i="1"/>
  <c r="F38" i="1"/>
  <c r="F37" i="1"/>
  <c r="F41" i="1" s="1"/>
  <c r="D62" i="1" s="1"/>
  <c r="F36" i="1"/>
  <c r="E36" i="1"/>
  <c r="D36" i="1"/>
  <c r="E33" i="1"/>
  <c r="F33" i="1" s="1"/>
  <c r="E32" i="1"/>
  <c r="E34" i="1" s="1"/>
  <c r="B35" i="2" s="1"/>
  <c r="C35" i="2" s="1"/>
  <c r="F31" i="1"/>
  <c r="B28" i="1"/>
  <c r="F28" i="1" s="1"/>
  <c r="F29" i="1" s="1"/>
  <c r="F27" i="1"/>
  <c r="F24" i="1"/>
  <c r="E24" i="1"/>
  <c r="F23" i="1"/>
  <c r="E23" i="1"/>
  <c r="F22" i="1"/>
  <c r="E22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0" i="1"/>
  <c r="E10" i="1"/>
  <c r="F9" i="1"/>
  <c r="E9" i="1"/>
  <c r="F8" i="1"/>
  <c r="E8" i="1"/>
  <c r="F7" i="1"/>
  <c r="E7" i="1"/>
  <c r="F6" i="1"/>
  <c r="E6" i="1"/>
  <c r="E25" i="1" s="1"/>
  <c r="F5" i="1"/>
  <c r="E5" i="1"/>
  <c r="F4" i="1"/>
  <c r="D4" i="1"/>
  <c r="F17" i="2" l="1"/>
  <c r="F25" i="1"/>
  <c r="E28" i="1"/>
  <c r="E29" i="1" s="1"/>
  <c r="B62" i="1" s="1"/>
  <c r="B65" i="1" s="1"/>
  <c r="E5" i="2"/>
  <c r="E9" i="2"/>
  <c r="E14" i="2"/>
  <c r="E19" i="2"/>
  <c r="F26" i="2"/>
  <c r="F32" i="1"/>
  <c r="F34" i="1" s="1"/>
  <c r="B27" i="2"/>
  <c r="E6" i="2"/>
  <c r="E11" i="2"/>
  <c r="E15" i="2"/>
  <c r="E21" i="2"/>
  <c r="C31" i="2"/>
  <c r="D3" i="2"/>
  <c r="F22" i="2"/>
  <c r="F24" i="2" s="1"/>
  <c r="C34" i="2"/>
  <c r="E4" i="2"/>
  <c r="E8" i="2"/>
  <c r="E13" i="2"/>
  <c r="E18" i="2"/>
  <c r="E23" i="2"/>
  <c r="F27" i="2" l="1"/>
  <c r="F28" i="2" s="1"/>
  <c r="E27" i="2"/>
  <c r="E28" i="2" s="1"/>
  <c r="E24" i="2"/>
  <c r="B32" i="2" l="1"/>
  <c r="B38" i="2" s="1"/>
  <c r="C32" i="2" l="1"/>
  <c r="C38" i="2" s="1"/>
  <c r="C65" i="1" s="1"/>
  <c r="D65" i="1" s="1"/>
</calcChain>
</file>

<file path=xl/sharedStrings.xml><?xml version="1.0" encoding="utf-8"?>
<sst xmlns="http://schemas.openxmlformats.org/spreadsheetml/2006/main" count="96" uniqueCount="70">
  <si>
    <t>Periode initiële overeenkomst in aantal maanden:</t>
  </si>
  <si>
    <t>Aantal optionele verlengingsperiodes:</t>
  </si>
  <si>
    <t>Optionele verlengingsperiode in aantal maanden, per periode:</t>
  </si>
  <si>
    <t>Hardware model</t>
  </si>
  <si>
    <t xml:space="preserve">Aantal </t>
  </si>
  <si>
    <t>Totaal huurbedrag per maand</t>
  </si>
  <si>
    <t>Type 1: A3 MFP kleur 55 ppm</t>
  </si>
  <si>
    <t>Optioneel interne finisher t.b.v. type 1</t>
  </si>
  <si>
    <t>Optioneel externe finisher t.b.v. type 1</t>
  </si>
  <si>
    <t>Optioneel booklet finisher t.b.v. type 1</t>
  </si>
  <si>
    <t>Optioneel perforatiekit 2/4 gaats t.b.v. type 1</t>
  </si>
  <si>
    <t>Optioneel LCT 1.650 vel A4</t>
  </si>
  <si>
    <t>Type 2: A3 MFP kleur 30 ppm</t>
  </si>
  <si>
    <t>Optioneel interne finisher t.b.v. type 2</t>
  </si>
  <si>
    <t>Optioneel booklet finisher t.b.v. type 2</t>
  </si>
  <si>
    <t>Optioneel perforatiekit 2/4 gaats t.b.v. type 2</t>
  </si>
  <si>
    <t>Optioneel toetsenbord</t>
  </si>
  <si>
    <t>Type 3: A4 MFP kleur 30 ppm</t>
  </si>
  <si>
    <t>Optioneel papierlade 250 vel</t>
  </si>
  <si>
    <t>Optioneel onderzetkast</t>
  </si>
  <si>
    <t>Optioneel Type 4: A4 Printer zwart-wit 25 ppm</t>
  </si>
  <si>
    <t>Totalen</t>
  </si>
  <si>
    <t>Print- en scanmanagement oplossing aangeboden als SaaS</t>
  </si>
  <si>
    <t>Aantal</t>
  </si>
  <si>
    <t>Huurbedrag p/stuk, p/mnd</t>
  </si>
  <si>
    <t xml:space="preserve">Onderhoud per jaar </t>
  </si>
  <si>
    <t>Totaal per maand</t>
  </si>
  <si>
    <t>Licentie per device</t>
  </si>
  <si>
    <t>Onderhoud en supplies (aantal afdrukken)</t>
  </si>
  <si>
    <t>Geprognotiseerd aantal</t>
  </si>
  <si>
    <t>Afdrukprijs</t>
  </si>
  <si>
    <t>Maandbedrag</t>
  </si>
  <si>
    <t>Afdrukken zwart</t>
  </si>
  <si>
    <t>Afdrukken kleur</t>
  </si>
  <si>
    <t>Verhuiskosten</t>
  </si>
  <si>
    <t>Interne verhuizing</t>
  </si>
  <si>
    <t>Externe verhuizing</t>
  </si>
  <si>
    <t>Type 1</t>
  </si>
  <si>
    <t>Type 2</t>
  </si>
  <si>
    <t>Type 3</t>
  </si>
  <si>
    <t>Type 4</t>
  </si>
  <si>
    <t>Werkzaamheden buiten het inbegrepen onderhoud</t>
  </si>
  <si>
    <t>Uurtarief</t>
  </si>
  <si>
    <t>Voorrijkosten (bij voorrijden)</t>
  </si>
  <si>
    <t>Consultancy</t>
  </si>
  <si>
    <t>Service engineer hardware</t>
  </si>
  <si>
    <t>Service engineer software</t>
  </si>
  <si>
    <t>Nietjes</t>
  </si>
  <si>
    <t>Aantal nietjes per besteleenheid</t>
  </si>
  <si>
    <t>Prijs per besteleenheid</t>
  </si>
  <si>
    <t>Interne + exerne Finisher Type 1</t>
  </si>
  <si>
    <t>Interne + externe Finisher Type 2</t>
  </si>
  <si>
    <t>Booklet Finisher Type 1</t>
  </si>
  <si>
    <t>Booklet Finisher Type 2</t>
  </si>
  <si>
    <t>Projectprijs</t>
  </si>
  <si>
    <t>Projectprijs éénmalig</t>
  </si>
  <si>
    <t xml:space="preserve">Let op! Graag een realistisch bedrag (maximaal 3% van de totale inschrijfsom) </t>
  </si>
  <si>
    <t>voor de volledige installatie, implementatie en projectmanagement afgeven.</t>
  </si>
  <si>
    <t>Handtekening inschrijver</t>
  </si>
  <si>
    <t>TOTAAL INSCHRIJVING excl. optionele verlenging</t>
  </si>
  <si>
    <t>Totaal eenmalig</t>
  </si>
  <si>
    <t>Totaal overig (prognose)</t>
  </si>
  <si>
    <t>Naam inschrijver:</t>
  </si>
  <si>
    <t>Naam organisatie:</t>
  </si>
  <si>
    <t>TOTAAL INSCHRIJVING</t>
  </si>
  <si>
    <t>Totale beoordelingsprijs</t>
  </si>
  <si>
    <t>Totaal huur en software verlengingsperiode</t>
  </si>
  <si>
    <t>Per maand</t>
  </si>
  <si>
    <t>Totaal afdrukken verlengingsperiode</t>
  </si>
  <si>
    <t>Totaal huur en afdrukken verlengingsperiode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</si>
</sst>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9" x14ac:knownFonts="1">
    <font>
      <sz val="11"/>
      <color theme="1"/>
      <name val="Calibri"/>
      <scheme val="minor"/>
    </font>
    <font>
      <b/>
      <sz val="9"/>
      <color rgb="FF000000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9"/>
      <color rgb="FFFF0000"/>
      <name val="Calibri"/>
    </font>
    <font>
      <sz val="9"/>
      <color rgb="FF000000"/>
      <name val="Calibri"/>
    </font>
    <font>
      <b/>
      <i/>
      <sz val="8"/>
      <color theme="1"/>
      <name val="Calibri"/>
    </font>
    <font>
      <b/>
      <sz val="9"/>
      <color rgb="FF808000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rgb="FF99CCFF"/>
        <bgColor rgb="FF99CC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1" fontId="2" fillId="3" borderId="2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/>
    <xf numFmtId="1" fontId="2" fillId="6" borderId="3" xfId="0" applyNumberFormat="1" applyFont="1" applyFill="1" applyBorder="1"/>
    <xf numFmtId="0" fontId="2" fillId="0" borderId="0" xfId="0" applyFont="1"/>
    <xf numFmtId="164" fontId="4" fillId="7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8" fontId="5" fillId="5" borderId="1" xfId="0" applyNumberFormat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right"/>
    </xf>
    <xf numFmtId="8" fontId="4" fillId="7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" fontId="2" fillId="0" borderId="1" xfId="0" applyNumberFormat="1" applyFont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3" fontId="2" fillId="3" borderId="1" xfId="0" applyNumberFormat="1" applyFont="1" applyFill="1" applyBorder="1" applyAlignment="1">
      <alignment horizontal="center"/>
    </xf>
    <xf numFmtId="164" fontId="3" fillId="0" borderId="0" xfId="0" applyNumberFormat="1" applyFont="1"/>
    <xf numFmtId="166" fontId="5" fillId="5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7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0" xfId="0" applyFont="1"/>
    <xf numFmtId="0" fontId="5" fillId="0" borderId="0" xfId="0" applyFont="1"/>
    <xf numFmtId="0" fontId="2" fillId="0" borderId="8" xfId="0" applyFont="1" applyBorder="1" applyAlignment="1">
      <alignment horizontal="left"/>
    </xf>
    <xf numFmtId="0" fontId="7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0" xfId="0" applyFont="1" applyBorder="1"/>
    <xf numFmtId="0" fontId="3" fillId="0" borderId="11" xfId="0" applyFont="1" applyBorder="1"/>
    <xf numFmtId="0" fontId="2" fillId="0" borderId="12" xfId="0" applyFont="1" applyBorder="1"/>
    <xf numFmtId="0" fontId="3" fillId="0" borderId="1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8" fillId="0" borderId="5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Z997"/>
  <sheetViews>
    <sheetView tabSelected="1" topLeftCell="A7" workbookViewId="0">
      <selection activeCell="C15" sqref="C15"/>
    </sheetView>
  </sheetViews>
  <sheetFormatPr defaultColWidth="14.42578125" defaultRowHeight="15" customHeight="1" x14ac:dyDescent="0.25"/>
  <cols>
    <col min="1" max="1" width="50" customWidth="1"/>
    <col min="2" max="3" width="18.7109375" customWidth="1"/>
    <col min="4" max="5" width="24.7109375" customWidth="1"/>
    <col min="6" max="6" width="26.140625" customWidth="1"/>
    <col min="7" max="7" width="18.85546875" customWidth="1"/>
    <col min="8" max="26" width="9.140625" customWidth="1"/>
  </cols>
  <sheetData>
    <row r="1" spans="1:26" ht="12" customHeight="1" x14ac:dyDescent="0.25">
      <c r="A1" s="1" t="s">
        <v>0</v>
      </c>
      <c r="B1" s="2">
        <v>60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5">
      <c r="A2" s="1" t="s">
        <v>1</v>
      </c>
      <c r="B2" s="2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 x14ac:dyDescent="0.25">
      <c r="A3" s="1" t="s">
        <v>2</v>
      </c>
      <c r="B3" s="2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 x14ac:dyDescent="0.25">
      <c r="A4" s="4" t="s">
        <v>3</v>
      </c>
      <c r="B4" s="5"/>
      <c r="C4" s="6" t="s">
        <v>4</v>
      </c>
      <c r="D4" s="7" t="str">
        <f>"Huurprijs unit/mnd bij " &amp; B1 &amp; " mnd"</f>
        <v>Huurprijs unit/mnd bij 60 mnd</v>
      </c>
      <c r="E4" s="7" t="s">
        <v>5</v>
      </c>
      <c r="F4" s="7" t="str">
        <f>"Totaal huurbedrag 
over " &amp; B1 &amp; " maanden"</f>
        <v>Totaal huurbedrag 
over 60 maanden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 x14ac:dyDescent="0.25">
      <c r="A5" s="8" t="s">
        <v>6</v>
      </c>
      <c r="B5" s="9"/>
      <c r="C5" s="10">
        <v>7</v>
      </c>
      <c r="D5" s="11"/>
      <c r="E5" s="12">
        <f t="shared" ref="E5:E10" si="0">C5*D5</f>
        <v>0</v>
      </c>
      <c r="F5" s="12">
        <f t="shared" ref="F5:F10" si="1">(C5*D5)*$B$1</f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 x14ac:dyDescent="0.25">
      <c r="A6" s="8" t="s">
        <v>7</v>
      </c>
      <c r="B6" s="9"/>
      <c r="C6" s="10">
        <v>1</v>
      </c>
      <c r="D6" s="11"/>
      <c r="E6" s="12">
        <f t="shared" si="0"/>
        <v>0</v>
      </c>
      <c r="F6" s="12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 x14ac:dyDescent="0.25">
      <c r="A7" s="8" t="s">
        <v>8</v>
      </c>
      <c r="B7" s="9"/>
      <c r="C7" s="10">
        <v>5</v>
      </c>
      <c r="D7" s="11"/>
      <c r="E7" s="12">
        <f t="shared" si="0"/>
        <v>0</v>
      </c>
      <c r="F7" s="12">
        <f t="shared" si="1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 x14ac:dyDescent="0.25">
      <c r="A8" s="8" t="s">
        <v>9</v>
      </c>
      <c r="B8" s="9"/>
      <c r="C8" s="10">
        <v>1</v>
      </c>
      <c r="D8" s="11"/>
      <c r="E8" s="12">
        <f t="shared" si="0"/>
        <v>0</v>
      </c>
      <c r="F8" s="12">
        <f t="shared" si="1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 x14ac:dyDescent="0.25">
      <c r="A9" s="8" t="s">
        <v>10</v>
      </c>
      <c r="B9" s="9"/>
      <c r="C9" s="10">
        <v>7</v>
      </c>
      <c r="D9" s="11"/>
      <c r="E9" s="12">
        <f t="shared" si="0"/>
        <v>0</v>
      </c>
      <c r="F9" s="12">
        <f t="shared" si="1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 x14ac:dyDescent="0.25">
      <c r="A10" s="8" t="s">
        <v>11</v>
      </c>
      <c r="B10" s="9"/>
      <c r="C10" s="10">
        <v>1</v>
      </c>
      <c r="D10" s="11"/>
      <c r="E10" s="12">
        <f t="shared" si="0"/>
        <v>0</v>
      </c>
      <c r="F10" s="12">
        <f t="shared" si="1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 x14ac:dyDescent="0.25">
      <c r="A11" s="13"/>
      <c r="B11" s="14"/>
      <c r="C11" s="15"/>
      <c r="D11" s="16"/>
      <c r="E11" s="17"/>
      <c r="F11" s="1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 x14ac:dyDescent="0.25">
      <c r="A12" s="8" t="s">
        <v>12</v>
      </c>
      <c r="B12" s="9"/>
      <c r="C12" s="10">
        <v>52</v>
      </c>
      <c r="D12" s="11"/>
      <c r="E12" s="12">
        <f t="shared" ref="E12:E16" si="2">C12*D12</f>
        <v>0</v>
      </c>
      <c r="F12" s="12">
        <f t="shared" ref="F12:F16" si="3">(C12*D12)*$B$1</f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 x14ac:dyDescent="0.25">
      <c r="A13" s="8" t="s">
        <v>13</v>
      </c>
      <c r="B13" s="9"/>
      <c r="C13" s="10">
        <v>12</v>
      </c>
      <c r="D13" s="11"/>
      <c r="E13" s="12">
        <f t="shared" si="2"/>
        <v>0</v>
      </c>
      <c r="F13" s="12">
        <f t="shared" si="3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 x14ac:dyDescent="0.25">
      <c r="A14" s="8" t="s">
        <v>14</v>
      </c>
      <c r="B14" s="9"/>
      <c r="C14" s="10">
        <v>1</v>
      </c>
      <c r="D14" s="11"/>
      <c r="E14" s="12">
        <f t="shared" si="2"/>
        <v>0</v>
      </c>
      <c r="F14" s="12">
        <f t="shared" si="3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 x14ac:dyDescent="0.25">
      <c r="A15" s="8" t="s">
        <v>15</v>
      </c>
      <c r="B15" s="9"/>
      <c r="C15" s="10">
        <v>1</v>
      </c>
      <c r="D15" s="11"/>
      <c r="E15" s="12">
        <f t="shared" si="2"/>
        <v>0</v>
      </c>
      <c r="F15" s="12">
        <f t="shared" si="3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 x14ac:dyDescent="0.25">
      <c r="A16" s="8" t="s">
        <v>16</v>
      </c>
      <c r="B16" s="9"/>
      <c r="C16" s="10">
        <v>1</v>
      </c>
      <c r="D16" s="11"/>
      <c r="E16" s="12">
        <f t="shared" si="2"/>
        <v>0</v>
      </c>
      <c r="F16" s="12">
        <f t="shared" si="3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 x14ac:dyDescent="0.25">
      <c r="A17" s="13"/>
      <c r="B17" s="14"/>
      <c r="C17" s="15"/>
      <c r="D17" s="16"/>
      <c r="E17" s="17"/>
      <c r="F17" s="17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 x14ac:dyDescent="0.25">
      <c r="A18" s="8" t="s">
        <v>17</v>
      </c>
      <c r="B18" s="9"/>
      <c r="C18" s="10">
        <v>21</v>
      </c>
      <c r="D18" s="11"/>
      <c r="E18" s="12">
        <f t="shared" ref="E18:E20" si="4">C18*D18</f>
        <v>0</v>
      </c>
      <c r="F18" s="12">
        <f t="shared" ref="F18:F20" si="5">(C18*D18)*$B$1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 x14ac:dyDescent="0.25">
      <c r="A19" s="8" t="s">
        <v>18</v>
      </c>
      <c r="B19" s="9"/>
      <c r="C19" s="10">
        <v>1</v>
      </c>
      <c r="D19" s="11"/>
      <c r="E19" s="12">
        <f t="shared" si="4"/>
        <v>0</v>
      </c>
      <c r="F19" s="12">
        <f t="shared" si="5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 x14ac:dyDescent="0.25">
      <c r="A20" s="8" t="s">
        <v>19</v>
      </c>
      <c r="B20" s="9"/>
      <c r="C20" s="10">
        <v>11</v>
      </c>
      <c r="D20" s="11"/>
      <c r="E20" s="12">
        <f t="shared" si="4"/>
        <v>0</v>
      </c>
      <c r="F20" s="12">
        <f t="shared" si="5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 x14ac:dyDescent="0.25">
      <c r="A21" s="13"/>
      <c r="B21" s="14"/>
      <c r="C21" s="15"/>
      <c r="D21" s="16"/>
      <c r="E21" s="17"/>
      <c r="F21" s="1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 x14ac:dyDescent="0.25">
      <c r="A22" s="8" t="s">
        <v>20</v>
      </c>
      <c r="B22" s="9"/>
      <c r="C22" s="10">
        <v>10</v>
      </c>
      <c r="D22" s="11"/>
      <c r="E22" s="12">
        <f t="shared" ref="E22:E24" si="6">C22*D22</f>
        <v>0</v>
      </c>
      <c r="F22" s="12">
        <f t="shared" ref="F22:F24" si="7">(C22*D22)*$B$1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 x14ac:dyDescent="0.25">
      <c r="A23" s="8" t="s">
        <v>18</v>
      </c>
      <c r="B23" s="9"/>
      <c r="C23" s="10">
        <v>1</v>
      </c>
      <c r="D23" s="11"/>
      <c r="E23" s="12">
        <f t="shared" si="6"/>
        <v>0</v>
      </c>
      <c r="F23" s="12">
        <f t="shared" si="7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 x14ac:dyDescent="0.25">
      <c r="A24" s="8" t="s">
        <v>19</v>
      </c>
      <c r="B24" s="9"/>
      <c r="C24" s="10">
        <v>1</v>
      </c>
      <c r="D24" s="11"/>
      <c r="E24" s="12">
        <f t="shared" si="6"/>
        <v>0</v>
      </c>
      <c r="F24" s="12">
        <f t="shared" si="7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 x14ac:dyDescent="0.25">
      <c r="A25" s="3"/>
      <c r="B25" s="3"/>
      <c r="C25" s="3"/>
      <c r="D25" s="18" t="s">
        <v>21</v>
      </c>
      <c r="E25" s="19">
        <f t="shared" ref="E25:F25" si="8">SUM(E5:E24)</f>
        <v>0</v>
      </c>
      <c r="F25" s="19">
        <f t="shared" si="8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 x14ac:dyDescent="0.25">
      <c r="A27" s="20" t="s">
        <v>22</v>
      </c>
      <c r="B27" s="6" t="s">
        <v>23</v>
      </c>
      <c r="C27" s="7" t="s">
        <v>24</v>
      </c>
      <c r="D27" s="7" t="s">
        <v>25</v>
      </c>
      <c r="E27" s="7" t="s">
        <v>26</v>
      </c>
      <c r="F27" s="7" t="str">
        <f>"Totaal over " &amp; B1 &amp; " maanden"</f>
        <v>Totaal over 60 maanden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 x14ac:dyDescent="0.25">
      <c r="A28" s="21" t="s">
        <v>27</v>
      </c>
      <c r="B28" s="22">
        <f>C5+C12+C18+C22</f>
        <v>90</v>
      </c>
      <c r="C28" s="23"/>
      <c r="D28" s="23"/>
      <c r="E28" s="24">
        <f>B28*C28+D28/12</f>
        <v>0</v>
      </c>
      <c r="F28" s="24">
        <f>((B28*C28)*$B$1)+(D28*($B$1/12))</f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 x14ac:dyDescent="0.25">
      <c r="A29" s="25"/>
      <c r="B29" s="3"/>
      <c r="C29" s="26"/>
      <c r="D29" s="26" t="s">
        <v>21</v>
      </c>
      <c r="E29" s="27">
        <f t="shared" ref="E29:F29" si="9">SUM(E28)</f>
        <v>0</v>
      </c>
      <c r="F29" s="27">
        <f t="shared" si="9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 x14ac:dyDescent="0.25">
      <c r="A31" s="4" t="s">
        <v>28</v>
      </c>
      <c r="B31" s="5"/>
      <c r="C31" s="6" t="s">
        <v>29</v>
      </c>
      <c r="D31" s="7" t="s">
        <v>30</v>
      </c>
      <c r="E31" s="7" t="s">
        <v>31</v>
      </c>
      <c r="F31" s="7" t="str">
        <f>"Totaal over " &amp; B1 &amp; " maanden"</f>
        <v>Totaal over 60 maanden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 x14ac:dyDescent="0.25">
      <c r="A32" s="28" t="s">
        <v>32</v>
      </c>
      <c r="B32" s="29"/>
      <c r="C32" s="30">
        <v>110707</v>
      </c>
      <c r="D32" s="31"/>
      <c r="E32" s="32">
        <f t="shared" ref="E32:E33" si="10">C32*D32</f>
        <v>0</v>
      </c>
      <c r="F32" s="32">
        <f t="shared" ref="F32:F33" si="11">E32*$B$1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 x14ac:dyDescent="0.25">
      <c r="A33" s="33" t="s">
        <v>33</v>
      </c>
      <c r="B33" s="34"/>
      <c r="C33" s="35">
        <v>137103</v>
      </c>
      <c r="D33" s="31"/>
      <c r="E33" s="12">
        <f t="shared" si="10"/>
        <v>0</v>
      </c>
      <c r="F33" s="32">
        <f t="shared" si="1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 x14ac:dyDescent="0.25">
      <c r="A34" s="3"/>
      <c r="B34" s="3"/>
      <c r="C34" s="3"/>
      <c r="D34" s="26" t="s">
        <v>21</v>
      </c>
      <c r="E34" s="19">
        <f t="shared" ref="E34:F34" si="12">SUM(E32:E33)</f>
        <v>0</v>
      </c>
      <c r="F34" s="19">
        <f t="shared" si="12"/>
        <v>0</v>
      </c>
      <c r="G34" s="3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 x14ac:dyDescent="0.25">
      <c r="A35" s="3"/>
      <c r="B35" s="3"/>
      <c r="C35" s="2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 x14ac:dyDescent="0.25">
      <c r="A36" s="20" t="s">
        <v>34</v>
      </c>
      <c r="B36" s="6" t="s">
        <v>35</v>
      </c>
      <c r="C36" s="7" t="s">
        <v>36</v>
      </c>
      <c r="D36" s="7" t="str">
        <f>"Geprognotiseerd aantal interne verhuizingen in " &amp;B1+B2*B3&amp;" maanden"</f>
        <v>Geprognotiseerd aantal interne verhuizingen in 108 maanden</v>
      </c>
      <c r="E36" s="7" t="str">
        <f>"Geprognotiseerd aantal externe verhuizingen in " &amp;B1+B2*B3&amp;" maanden"</f>
        <v>Geprognotiseerd aantal externe verhuizingen in 108 maanden</v>
      </c>
      <c r="F36" s="7" t="str">
        <f>"Geprognotiseerde kosten in " &amp;B1+B2*B3&amp;" maanden"</f>
        <v>Geprognotiseerde kosten in 108 maanden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 x14ac:dyDescent="0.25">
      <c r="A37" s="21" t="s">
        <v>37</v>
      </c>
      <c r="B37" s="23"/>
      <c r="C37" s="23"/>
      <c r="D37" s="10">
        <v>6</v>
      </c>
      <c r="E37" s="10">
        <v>6</v>
      </c>
      <c r="F37" s="32">
        <f t="shared" ref="F37:F40" si="13">D37*B37+E37*C37</f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25">
      <c r="A38" s="21" t="s">
        <v>38</v>
      </c>
      <c r="B38" s="23"/>
      <c r="C38" s="23"/>
      <c r="D38" s="10">
        <v>6</v>
      </c>
      <c r="E38" s="10">
        <v>6</v>
      </c>
      <c r="F38" s="32">
        <f t="shared" si="13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 x14ac:dyDescent="0.25">
      <c r="A39" s="21" t="s">
        <v>39</v>
      </c>
      <c r="B39" s="23"/>
      <c r="C39" s="23"/>
      <c r="D39" s="10">
        <v>6</v>
      </c>
      <c r="E39" s="10">
        <v>6</v>
      </c>
      <c r="F39" s="32">
        <f t="shared" si="13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 x14ac:dyDescent="0.25">
      <c r="A40" s="21" t="s">
        <v>40</v>
      </c>
      <c r="B40" s="23"/>
      <c r="C40" s="23"/>
      <c r="D40" s="10">
        <v>6</v>
      </c>
      <c r="E40" s="10">
        <v>6</v>
      </c>
      <c r="F40" s="32">
        <f t="shared" si="13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 x14ac:dyDescent="0.25">
      <c r="A41" s="3"/>
      <c r="B41" s="3"/>
      <c r="C41" s="3"/>
      <c r="D41" s="3"/>
      <c r="E41" s="18" t="s">
        <v>21</v>
      </c>
      <c r="F41" s="19">
        <f>SUM(F37:F40)</f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 x14ac:dyDescent="0.25">
      <c r="A43" s="20" t="s">
        <v>41</v>
      </c>
      <c r="B43" s="6" t="s">
        <v>42</v>
      </c>
      <c r="C43" s="7" t="s">
        <v>43</v>
      </c>
      <c r="D43" s="7" t="str">
        <f>"Geprognotiseerd aantal uren 
in " &amp;B1+B2*B3&amp;" maanden"</f>
        <v>Geprognotiseerd aantal uren 
in 108 maanden</v>
      </c>
      <c r="E43" s="7" t="str">
        <f>"Geprognotiseerd aantal keer voorrijden in " &amp;B1+B2*B3&amp;" maanden"</f>
        <v>Geprognotiseerd aantal keer voorrijden in 108 maanden</v>
      </c>
      <c r="F43" s="7" t="str">
        <f>"Geprognotiseerde kosten in " &amp;B1+B2*B3&amp;" maanden"</f>
        <v>Geprognotiseerde kosten in 108 maanden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 x14ac:dyDescent="0.25">
      <c r="A44" s="21" t="s">
        <v>44</v>
      </c>
      <c r="B44" s="23"/>
      <c r="C44" s="23"/>
      <c r="D44" s="10">
        <v>12</v>
      </c>
      <c r="E44" s="10">
        <v>4</v>
      </c>
      <c r="F44" s="32">
        <f t="shared" ref="F44:F46" si="14">D44*B44+E44*C44</f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 x14ac:dyDescent="0.25">
      <c r="A45" s="21" t="s">
        <v>45</v>
      </c>
      <c r="B45" s="23"/>
      <c r="C45" s="23"/>
      <c r="D45" s="10">
        <v>12</v>
      </c>
      <c r="E45" s="10">
        <v>4</v>
      </c>
      <c r="F45" s="32">
        <f t="shared" si="14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 x14ac:dyDescent="0.25">
      <c r="A46" s="21" t="s">
        <v>46</v>
      </c>
      <c r="B46" s="23"/>
      <c r="C46" s="23"/>
      <c r="D46" s="10">
        <v>12</v>
      </c>
      <c r="E46" s="10">
        <v>4</v>
      </c>
      <c r="F46" s="32">
        <f t="shared" si="14"/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 x14ac:dyDescent="0.25">
      <c r="A47" s="3"/>
      <c r="B47" s="3"/>
      <c r="C47" s="26" t="s">
        <v>21</v>
      </c>
      <c r="D47" s="3"/>
      <c r="E47" s="3"/>
      <c r="F47" s="19">
        <f>SUM(F44:F46)</f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 x14ac:dyDescent="0.25">
      <c r="A49" s="4" t="s">
        <v>47</v>
      </c>
      <c r="B49" s="5"/>
      <c r="C49" s="6" t="s">
        <v>48</v>
      </c>
      <c r="D49" s="7" t="s">
        <v>49</v>
      </c>
      <c r="E49" s="7" t="str">
        <f>"Geschat verbruik in " &amp;B1+B2*B3&amp;" maanden"</f>
        <v>Geschat verbruik in 108 maanden</v>
      </c>
      <c r="F49" s="7" t="str">
        <f>"Prijs aantal benodigde besteleenheden in " &amp;B1+B2*B3&amp;" maanden"</f>
        <v>Prijs aantal benodigde besteleenheden in 108 maanden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 x14ac:dyDescent="0.25">
      <c r="A50" s="28" t="s">
        <v>50</v>
      </c>
      <c r="B50" s="29"/>
      <c r="C50" s="37"/>
      <c r="D50" s="23"/>
      <c r="E50" s="38">
        <v>150000</v>
      </c>
      <c r="F50" s="32" t="str">
        <f t="shared" ref="F50:F53" si="15">IF(C50=0,"",ROUNDUP(E50/C50,0)*D50)</f>
        <v/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 x14ac:dyDescent="0.25">
      <c r="A51" s="28" t="s">
        <v>51</v>
      </c>
      <c r="B51" s="29"/>
      <c r="C51" s="37"/>
      <c r="D51" s="23"/>
      <c r="E51" s="39">
        <v>150000</v>
      </c>
      <c r="F51" s="32" t="str">
        <f t="shared" si="15"/>
        <v/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 x14ac:dyDescent="0.25">
      <c r="A52" s="28" t="s">
        <v>52</v>
      </c>
      <c r="B52" s="29"/>
      <c r="C52" s="37"/>
      <c r="D52" s="23"/>
      <c r="E52" s="39">
        <v>50000</v>
      </c>
      <c r="F52" s="32" t="str">
        <f t="shared" si="15"/>
        <v/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 x14ac:dyDescent="0.25">
      <c r="A53" s="28" t="s">
        <v>53</v>
      </c>
      <c r="B53" s="29"/>
      <c r="C53" s="37"/>
      <c r="D53" s="23"/>
      <c r="E53" s="39">
        <v>50000</v>
      </c>
      <c r="F53" s="32" t="str">
        <f t="shared" si="15"/>
        <v/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 x14ac:dyDescent="0.25">
      <c r="A54" s="3"/>
      <c r="B54" s="3"/>
      <c r="C54" s="3"/>
      <c r="D54" s="26" t="s">
        <v>21</v>
      </c>
      <c r="E54" s="40">
        <f t="shared" ref="E54:F54" si="16">SUM(E50:E53)</f>
        <v>400000</v>
      </c>
      <c r="F54" s="19">
        <f t="shared" si="16"/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 x14ac:dyDescent="0.25">
      <c r="A56" s="41" t="s">
        <v>54</v>
      </c>
      <c r="B56" s="7" t="s">
        <v>55</v>
      </c>
      <c r="C56" s="3"/>
      <c r="D56" s="3"/>
      <c r="E56" s="42"/>
      <c r="F56" s="4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 x14ac:dyDescent="0.25">
      <c r="A57" s="21" t="s">
        <v>54</v>
      </c>
      <c r="B57" s="23"/>
      <c r="C57" s="3"/>
      <c r="D57" s="3"/>
      <c r="E57" s="44"/>
      <c r="F57" s="4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 x14ac:dyDescent="0.25">
      <c r="A58" s="46" t="s">
        <v>56</v>
      </c>
      <c r="B58" s="3"/>
      <c r="C58" s="3"/>
      <c r="D58" s="3"/>
      <c r="E58" s="44"/>
      <c r="F58" s="4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 x14ac:dyDescent="0.25">
      <c r="A59" s="46" t="s">
        <v>57</v>
      </c>
      <c r="B59" s="3"/>
      <c r="C59" s="3"/>
      <c r="D59" s="3"/>
      <c r="E59" s="44"/>
      <c r="F59" s="4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 x14ac:dyDescent="0.25">
      <c r="A60" s="47"/>
      <c r="B60" s="36"/>
      <c r="C60" s="3"/>
      <c r="D60" s="3"/>
      <c r="E60" s="48" t="s">
        <v>58</v>
      </c>
      <c r="F60" s="4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 x14ac:dyDescent="0.25">
      <c r="A61" s="49" t="s">
        <v>59</v>
      </c>
      <c r="B61" s="50" t="s">
        <v>26</v>
      </c>
      <c r="C61" s="50" t="s">
        <v>60</v>
      </c>
      <c r="D61" s="50" t="s">
        <v>61</v>
      </c>
      <c r="E61" s="51" t="s">
        <v>62</v>
      </c>
      <c r="F61" s="5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 x14ac:dyDescent="0.25">
      <c r="A62" s="49"/>
      <c r="B62" s="19">
        <f>E25+E29+E34</f>
        <v>0</v>
      </c>
      <c r="C62" s="19">
        <f>B57</f>
        <v>0</v>
      </c>
      <c r="D62" s="19">
        <f>F41+F47+F54</f>
        <v>0</v>
      </c>
      <c r="E62" s="53" t="s">
        <v>63</v>
      </c>
      <c r="F62" s="5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 x14ac:dyDescent="0.25">
      <c r="A64" s="49" t="s">
        <v>64</v>
      </c>
      <c r="B64" s="6" t="str">
        <f>"Prijs " &amp; B1 &amp; " maanden"</f>
        <v>Prijs 60 maanden</v>
      </c>
      <c r="C64" s="6" t="str">
        <f>"Prijs verlenging 
" &amp; B2*B3 &amp; " maanden"</f>
        <v>Prijs verlenging 
48 maanden</v>
      </c>
      <c r="D64" s="7" t="s">
        <v>65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 x14ac:dyDescent="0.25">
      <c r="A65" s="49"/>
      <c r="B65" s="19">
        <f>IF(B62*$B$1+D62+B57&lt;&gt;F25+F29+F34+F41+F47+F54+C62,"FOUT: VERSCHIL",B62*$B$1+C62+(D62/($B$1+$B$2*$B$3)*$B$1))</f>
        <v>0</v>
      </c>
      <c r="C65" s="19">
        <f>Verlengingsperiode!C38*B2+(D62/84*$B$2*$B$3)</f>
        <v>0</v>
      </c>
      <c r="D65" s="19">
        <f>B65+C65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 x14ac:dyDescent="0.25">
      <c r="A66" s="3"/>
      <c r="B66" s="36"/>
      <c r="C66" s="3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rintOptions horizontalCentered="1"/>
  <pageMargins left="0.70866141732283472" right="0.70866141732283472" top="0.5184375" bottom="0.74803149606299213" header="0" footer="0"/>
  <pageSetup paperSize="9" orientation="landscape"/>
  <headerFooter>
    <oddHeader>&amp;LPrijzenblad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  <pageSetUpPr fitToPage="1"/>
  </sheetPr>
  <dimension ref="A1:Z997"/>
  <sheetViews>
    <sheetView workbookViewId="0"/>
  </sheetViews>
  <sheetFormatPr defaultColWidth="14.42578125" defaultRowHeight="15" customHeight="1" x14ac:dyDescent="0.25"/>
  <cols>
    <col min="1" max="1" width="50" customWidth="1"/>
    <col min="2" max="3" width="18.7109375" customWidth="1"/>
    <col min="4" max="5" width="24.7109375" customWidth="1"/>
    <col min="6" max="6" width="26.140625" customWidth="1"/>
    <col min="7" max="26" width="9.140625" customWidth="1"/>
  </cols>
  <sheetData>
    <row r="1" spans="1:26" ht="12" customHeight="1" x14ac:dyDescent="0.25">
      <c r="A1" s="1" t="s">
        <v>2</v>
      </c>
      <c r="B1" s="2">
        <f>'Initiële periode'!B3</f>
        <v>12</v>
      </c>
      <c r="C1" s="55" t="s">
        <v>1</v>
      </c>
      <c r="D1" s="56"/>
      <c r="E1" s="57"/>
      <c r="F1" s="2">
        <f>'Initiële periode'!B2</f>
        <v>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 x14ac:dyDescent="0.25">
      <c r="A3" s="4" t="s">
        <v>3</v>
      </c>
      <c r="B3" s="5"/>
      <c r="C3" s="6" t="s">
        <v>4</v>
      </c>
      <c r="D3" s="7" t="str">
        <f>"Huurprijs unit/mnd bij " &amp; B1 &amp; " mnd"</f>
        <v>Huurprijs unit/mnd bij 12 mnd</v>
      </c>
      <c r="E3" s="7" t="s">
        <v>5</v>
      </c>
      <c r="F3" s="7" t="str">
        <f>"Totaal huurbedrag 
over " &amp; B1 &amp; " maanden"</f>
        <v>Totaal huurbedrag 
over 12 maanden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" customHeight="1" x14ac:dyDescent="0.25">
      <c r="A4" s="8" t="str">
        <f>'Initiële periode'!A5</f>
        <v>Type 1: A3 MFP kleur 55 ppm</v>
      </c>
      <c r="B4" s="9"/>
      <c r="C4" s="10">
        <f>'Initiële periode'!C5</f>
        <v>7</v>
      </c>
      <c r="D4" s="11"/>
      <c r="E4" s="12">
        <f t="shared" ref="E4:E9" si="0">C4*D4</f>
        <v>0</v>
      </c>
      <c r="F4" s="12">
        <f t="shared" ref="F4:F9" si="1">(C4*D4)*$B$1</f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" customHeight="1" x14ac:dyDescent="0.25">
      <c r="A5" s="8" t="str">
        <f>'Initiële periode'!A6</f>
        <v>Optioneel interne finisher t.b.v. type 1</v>
      </c>
      <c r="B5" s="9"/>
      <c r="C5" s="10">
        <f>'Initiële periode'!C6</f>
        <v>1</v>
      </c>
      <c r="D5" s="11"/>
      <c r="E5" s="12">
        <f t="shared" si="0"/>
        <v>0</v>
      </c>
      <c r="F5" s="12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" customHeight="1" x14ac:dyDescent="0.25">
      <c r="A6" s="8" t="str">
        <f>'Initiële periode'!A7</f>
        <v>Optioneel externe finisher t.b.v. type 1</v>
      </c>
      <c r="B6" s="9"/>
      <c r="C6" s="10">
        <f>'Initiële periode'!C7</f>
        <v>5</v>
      </c>
      <c r="D6" s="11"/>
      <c r="E6" s="12">
        <f t="shared" si="0"/>
        <v>0</v>
      </c>
      <c r="F6" s="12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" customHeight="1" x14ac:dyDescent="0.25">
      <c r="A7" s="8" t="str">
        <f>'Initiële periode'!A8</f>
        <v>Optioneel booklet finisher t.b.v. type 1</v>
      </c>
      <c r="B7" s="9"/>
      <c r="C7" s="10">
        <f>'Initiële periode'!C8</f>
        <v>1</v>
      </c>
      <c r="D7" s="11"/>
      <c r="E7" s="12">
        <f t="shared" si="0"/>
        <v>0</v>
      </c>
      <c r="F7" s="12">
        <f t="shared" si="1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" customHeight="1" x14ac:dyDescent="0.25">
      <c r="A8" s="8" t="str">
        <f>'Initiële periode'!A9</f>
        <v>Optioneel perforatiekit 2/4 gaats t.b.v. type 1</v>
      </c>
      <c r="B8" s="9"/>
      <c r="C8" s="10">
        <f>'Initiële periode'!C9</f>
        <v>7</v>
      </c>
      <c r="D8" s="11"/>
      <c r="E8" s="12">
        <f t="shared" si="0"/>
        <v>0</v>
      </c>
      <c r="F8" s="12">
        <f t="shared" si="1"/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" customHeight="1" x14ac:dyDescent="0.25">
      <c r="A9" s="8" t="str">
        <f>'Initiële periode'!A10</f>
        <v>Optioneel LCT 1.650 vel A4</v>
      </c>
      <c r="B9" s="9"/>
      <c r="C9" s="10">
        <f>'Initiële periode'!C10</f>
        <v>1</v>
      </c>
      <c r="D9" s="11"/>
      <c r="E9" s="12">
        <f t="shared" si="0"/>
        <v>0</v>
      </c>
      <c r="F9" s="12">
        <f t="shared" si="1"/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 x14ac:dyDescent="0.25">
      <c r="A10" s="13"/>
      <c r="B10" s="14"/>
      <c r="C10" s="15"/>
      <c r="D10" s="16"/>
      <c r="E10" s="17"/>
      <c r="F10" s="1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" customHeight="1" x14ac:dyDescent="0.25">
      <c r="A11" s="8" t="str">
        <f>'Initiële periode'!A12</f>
        <v>Type 2: A3 MFP kleur 30 ppm</v>
      </c>
      <c r="B11" s="9"/>
      <c r="C11" s="10">
        <f>'Initiële periode'!C12</f>
        <v>52</v>
      </c>
      <c r="D11" s="11"/>
      <c r="E11" s="12">
        <f t="shared" ref="E11:E15" si="2">C11*D11</f>
        <v>0</v>
      </c>
      <c r="F11" s="12">
        <f t="shared" ref="F11:F15" si="3">(C11*D11)*$B$1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" customHeight="1" x14ac:dyDescent="0.25">
      <c r="A12" s="8" t="str">
        <f>'Initiële periode'!A13</f>
        <v>Optioneel interne finisher t.b.v. type 2</v>
      </c>
      <c r="B12" s="9"/>
      <c r="C12" s="10">
        <f>'Initiële periode'!C13</f>
        <v>12</v>
      </c>
      <c r="D12" s="11"/>
      <c r="E12" s="12">
        <f t="shared" si="2"/>
        <v>0</v>
      </c>
      <c r="F12" s="12">
        <f t="shared" si="3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" customHeight="1" x14ac:dyDescent="0.25">
      <c r="A13" s="8" t="str">
        <f>'Initiële periode'!A14</f>
        <v>Optioneel booklet finisher t.b.v. type 2</v>
      </c>
      <c r="B13" s="9"/>
      <c r="C13" s="10">
        <f>'Initiële periode'!C14</f>
        <v>1</v>
      </c>
      <c r="D13" s="11"/>
      <c r="E13" s="12">
        <f t="shared" si="2"/>
        <v>0</v>
      </c>
      <c r="F13" s="12">
        <f t="shared" si="3"/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" customHeight="1" x14ac:dyDescent="0.25">
      <c r="A14" s="8" t="str">
        <f>'Initiële periode'!A15</f>
        <v>Optioneel perforatiekit 2/4 gaats t.b.v. type 2</v>
      </c>
      <c r="B14" s="9"/>
      <c r="C14" s="10">
        <f>'Initiële periode'!C15</f>
        <v>1</v>
      </c>
      <c r="D14" s="11"/>
      <c r="E14" s="12">
        <f t="shared" si="2"/>
        <v>0</v>
      </c>
      <c r="F14" s="12">
        <f t="shared" si="3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" customHeight="1" x14ac:dyDescent="0.25">
      <c r="A15" s="8" t="str">
        <f>'Initiële periode'!A16</f>
        <v>Optioneel toetsenbord</v>
      </c>
      <c r="B15" s="9"/>
      <c r="C15" s="10">
        <f>'Initiële periode'!C16</f>
        <v>1</v>
      </c>
      <c r="D15" s="11"/>
      <c r="E15" s="12">
        <f t="shared" si="2"/>
        <v>0</v>
      </c>
      <c r="F15" s="12">
        <f t="shared" si="3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" customHeight="1" x14ac:dyDescent="0.25">
      <c r="A16" s="13"/>
      <c r="B16" s="14"/>
      <c r="C16" s="15"/>
      <c r="D16" s="16"/>
      <c r="E16" s="17"/>
      <c r="F16" s="1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" customHeight="1" x14ac:dyDescent="0.25">
      <c r="A17" s="8" t="str">
        <f>'Initiële periode'!A18</f>
        <v>Type 3: A4 MFP kleur 30 ppm</v>
      </c>
      <c r="B17" s="9"/>
      <c r="C17" s="10">
        <f>'Initiële periode'!C18</f>
        <v>21</v>
      </c>
      <c r="D17" s="11"/>
      <c r="E17" s="12">
        <f t="shared" ref="E17:E19" si="4">C17*D17</f>
        <v>0</v>
      </c>
      <c r="F17" s="12">
        <f t="shared" ref="F17:F19" si="5">(C17*D17)*$B$1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" customHeight="1" x14ac:dyDescent="0.25">
      <c r="A18" s="8" t="str">
        <f>'Initiële periode'!A19</f>
        <v>Optioneel papierlade 250 vel</v>
      </c>
      <c r="B18" s="9"/>
      <c r="C18" s="10">
        <f>'Initiële periode'!C19</f>
        <v>1</v>
      </c>
      <c r="D18" s="11"/>
      <c r="E18" s="12">
        <f t="shared" si="4"/>
        <v>0</v>
      </c>
      <c r="F18" s="12">
        <f t="shared" si="5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" customHeight="1" x14ac:dyDescent="0.25">
      <c r="A19" s="8" t="str">
        <f>'Initiële periode'!A20</f>
        <v>Optioneel onderzetkast</v>
      </c>
      <c r="B19" s="9"/>
      <c r="C19" s="10">
        <f>'Initiële periode'!C20</f>
        <v>11</v>
      </c>
      <c r="D19" s="11"/>
      <c r="E19" s="12">
        <f t="shared" si="4"/>
        <v>0</v>
      </c>
      <c r="F19" s="12">
        <f t="shared" si="5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" customHeight="1" x14ac:dyDescent="0.25">
      <c r="A20" s="13"/>
      <c r="B20" s="14"/>
      <c r="C20" s="15"/>
      <c r="D20" s="16"/>
      <c r="E20" s="17"/>
      <c r="F20" s="1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" customHeight="1" x14ac:dyDescent="0.25">
      <c r="A21" s="8" t="str">
        <f>'Initiële periode'!A22</f>
        <v>Optioneel Type 4: A4 Printer zwart-wit 25 ppm</v>
      </c>
      <c r="B21" s="9"/>
      <c r="C21" s="10">
        <f>'Initiële periode'!C22</f>
        <v>10</v>
      </c>
      <c r="D21" s="11"/>
      <c r="E21" s="12">
        <f t="shared" ref="E21:E23" si="6">C21*D21</f>
        <v>0</v>
      </c>
      <c r="F21" s="12">
        <f t="shared" ref="F21:F23" si="7">(C21*D21)*$B$1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" customHeight="1" x14ac:dyDescent="0.25">
      <c r="A22" s="8" t="str">
        <f>'Initiële periode'!A23</f>
        <v>Optioneel papierlade 250 vel</v>
      </c>
      <c r="B22" s="9"/>
      <c r="C22" s="10">
        <f>'Initiële periode'!C23</f>
        <v>1</v>
      </c>
      <c r="D22" s="11"/>
      <c r="E22" s="12">
        <f t="shared" si="6"/>
        <v>0</v>
      </c>
      <c r="F22" s="12">
        <f t="shared" si="7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" customHeight="1" x14ac:dyDescent="0.25">
      <c r="A23" s="8" t="str">
        <f>'Initiële periode'!A24</f>
        <v>Optioneel onderzetkast</v>
      </c>
      <c r="B23" s="9"/>
      <c r="C23" s="10">
        <f>'Initiële periode'!C24</f>
        <v>1</v>
      </c>
      <c r="D23" s="11"/>
      <c r="E23" s="12">
        <f t="shared" si="6"/>
        <v>0</v>
      </c>
      <c r="F23" s="12">
        <f t="shared" si="7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" customHeight="1" x14ac:dyDescent="0.25">
      <c r="A24" s="3"/>
      <c r="B24" s="3"/>
      <c r="C24" s="3"/>
      <c r="D24" s="18" t="s">
        <v>21</v>
      </c>
      <c r="E24" s="19">
        <f t="shared" ref="E24:F24" si="8">SUM(E4:E23)</f>
        <v>0</v>
      </c>
      <c r="F24" s="19">
        <f t="shared" si="8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 x14ac:dyDescent="0.25">
      <c r="A26" s="20" t="s">
        <v>22</v>
      </c>
      <c r="B26" s="6" t="s">
        <v>23</v>
      </c>
      <c r="C26" s="7" t="s">
        <v>24</v>
      </c>
      <c r="D26" s="7" t="s">
        <v>25</v>
      </c>
      <c r="E26" s="7" t="s">
        <v>26</v>
      </c>
      <c r="F26" s="7" t="str">
        <f>"Totaal over " &amp; B1 &amp; " maanden"</f>
        <v>Totaal over 12 maanden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 x14ac:dyDescent="0.25">
      <c r="A27" s="21" t="str">
        <f>'Initiële periode'!A28</f>
        <v>Licentie per device</v>
      </c>
      <c r="B27" s="22">
        <f>'Initiële periode'!B28</f>
        <v>90</v>
      </c>
      <c r="C27" s="11"/>
      <c r="D27" s="11"/>
      <c r="E27" s="24">
        <f>B27*C27+D27/12</f>
        <v>0</v>
      </c>
      <c r="F27" s="24">
        <f>((B27*C27)*$B$1)+(D27*($B$1/12))</f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 x14ac:dyDescent="0.25">
      <c r="A28" s="25"/>
      <c r="B28" s="3"/>
      <c r="C28" s="26"/>
      <c r="D28" s="26" t="s">
        <v>21</v>
      </c>
      <c r="E28" s="27">
        <f t="shared" ref="E28:F28" si="9">SUM(E27)</f>
        <v>0</v>
      </c>
      <c r="F28" s="27">
        <f t="shared" si="9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 x14ac:dyDescent="0.25">
      <c r="A31" s="49" t="s">
        <v>66</v>
      </c>
      <c r="B31" s="50" t="s">
        <v>67</v>
      </c>
      <c r="C31" s="50" t="str">
        <f>"Per " &amp;$B$1 &amp;" maanden"</f>
        <v>Per 12 maanden</v>
      </c>
      <c r="D31" s="3"/>
      <c r="E31" s="42"/>
      <c r="F31" s="4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 x14ac:dyDescent="0.25">
      <c r="A32" s="49"/>
      <c r="B32" s="19">
        <f>E24+E28</f>
        <v>0</v>
      </c>
      <c r="C32" s="19">
        <f>IF(F24+F28&lt;&gt;B32*12,"FOUT: VERSCHIL",F24+F28)</f>
        <v>0</v>
      </c>
      <c r="D32" s="3"/>
      <c r="E32" s="44"/>
      <c r="F32" s="4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 x14ac:dyDescent="0.25">
      <c r="A33" s="3"/>
      <c r="B33" s="3"/>
      <c r="C33" s="3"/>
      <c r="D33" s="3"/>
      <c r="E33" s="44"/>
      <c r="F33" s="4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 x14ac:dyDescent="0.25">
      <c r="A34" s="49" t="s">
        <v>68</v>
      </c>
      <c r="B34" s="50" t="s">
        <v>67</v>
      </c>
      <c r="C34" s="50" t="str">
        <f>"Per " &amp;$B$1 &amp;" maanden"</f>
        <v>Per 12 maanden</v>
      </c>
      <c r="D34" s="3"/>
      <c r="E34" s="44"/>
      <c r="F34" s="4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 x14ac:dyDescent="0.25">
      <c r="A35" s="49"/>
      <c r="B35" s="19">
        <f>'Initiële periode'!E34</f>
        <v>0</v>
      </c>
      <c r="C35" s="19">
        <f>B35*12</f>
        <v>0</v>
      </c>
      <c r="D35" s="3"/>
      <c r="E35" s="48" t="s">
        <v>58</v>
      </c>
      <c r="F35" s="4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 x14ac:dyDescent="0.25">
      <c r="A36" s="3"/>
      <c r="B36" s="3"/>
      <c r="C36" s="3"/>
      <c r="D36" s="3"/>
      <c r="E36" s="51" t="s">
        <v>62</v>
      </c>
      <c r="F36" s="5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 x14ac:dyDescent="0.25">
      <c r="A37" s="49" t="s">
        <v>69</v>
      </c>
      <c r="B37" s="50" t="s">
        <v>67</v>
      </c>
      <c r="C37" s="50" t="str">
        <f>"Per " &amp;$B$1 &amp;" maanden"</f>
        <v>Per 12 maanden</v>
      </c>
      <c r="D37" s="3"/>
      <c r="E37" s="53" t="s">
        <v>63</v>
      </c>
      <c r="F37" s="5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25">
      <c r="A38" s="49"/>
      <c r="B38" s="19">
        <f t="shared" ref="B38:C38" si="10">B32+B35</f>
        <v>0</v>
      </c>
      <c r="C38" s="19">
        <f t="shared" si="10"/>
        <v>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 x14ac:dyDescent="0.25">
      <c r="A40" s="3"/>
      <c r="B40" s="3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1">
    <mergeCell ref="C1:E1"/>
  </mergeCells>
  <printOptions horizontalCentered="1"/>
  <pageMargins left="0.70866141732283472" right="0.70866141732283472" top="0.5184375" bottom="0.74803149606299213" header="0" footer="0"/>
  <pageSetup paperSize="9" orientation="landscape"/>
  <headerFooter>
    <oddHeader>&amp;LPrijzenblad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274dfeeb133f09f27c3244351c370ccd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6d61230bf551d1ad130ed7309d2246b1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AB972-B956-44F5-A96D-A1AD8735D9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1C014D-38CF-4CE2-9ED4-2A1A94A5136A}">
  <ds:schemaRefs>
    <ds:schemaRef ds:uri="http://schemas.microsoft.com/office/2006/metadata/properties"/>
    <ds:schemaRef ds:uri="http://schemas.microsoft.com/office/infopath/2007/PartnerControls"/>
    <ds:schemaRef ds:uri="8ad3753d-d11c-4198-a2f9-765d8b65ee94"/>
    <ds:schemaRef ds:uri="4bd08b59-cfbf-481d-8f19-1e2337c6fec9"/>
  </ds:schemaRefs>
</ds:datastoreItem>
</file>

<file path=customXml/itemProps3.xml><?xml version="1.0" encoding="utf-8"?>
<ds:datastoreItem xmlns:ds="http://schemas.openxmlformats.org/officeDocument/2006/customXml" ds:itemID="{7A3B9BF8-5035-46B1-881C-4CDC61083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d3753d-d11c-4198-a2f9-765d8b65ee94"/>
    <ds:schemaRef ds:uri="4bd08b59-cfbf-481d-8f19-1e2337c6f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Dijkzeul | PrintScan BV</dc:creator>
  <cp:lastModifiedBy>Frank Dijkzeul | PrintScan BV</cp:lastModifiedBy>
  <dcterms:created xsi:type="dcterms:W3CDTF">2014-04-04T09:08:18Z</dcterms:created>
  <dcterms:modified xsi:type="dcterms:W3CDTF">2026-05-11T13:05:57Z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