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knaw.sharepoint.com/sites/B-PRJ-AanbestedingSchoonmaakTrippenhuis2026/Gedeelde documenten/General/2. Definitiefase/"/>
    </mc:Choice>
  </mc:AlternateContent>
  <xr:revisionPtr revIDLastSave="426" documentId="8_{A3F85B59-2894-4382-840D-BA7A132FC33E}" xr6:coauthVersionLast="47" xr6:coauthVersionMax="47" xr10:uidLastSave="{E534EB03-59B2-4DF8-B4A0-6F65ADA2B17B}"/>
  <bookViews>
    <workbookView xWindow="-120" yWindow="-120" windowWidth="29040" windowHeight="15720" activeTab="1" xr2:uid="{5CAEABDF-F891-40DD-8CFA-159E47964C61}"/>
  </bookViews>
  <sheets>
    <sheet name="Instructieblad" sheetId="2" r:id="rId1"/>
    <sheet name="Totaalblad" sheetId="3" r:id="rId2"/>
    <sheet name="Uurtarief" sheetId="11" r:id="rId3"/>
    <sheet name="1. Ruimtestaat" sheetId="5" r:id="rId4"/>
    <sheet name="2. Glasstaat" sheetId="9" r:id="rId5"/>
    <sheet name="3. Specialistische werkzaamhede" sheetId="6" r:id="rId6"/>
    <sheet name="4. Regiewerkzaamheden " sheetId="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Dist_Bin" hidden="1">#REF!</definedName>
    <definedName name="_Dist_Values" hidden="1">#REF!</definedName>
    <definedName name="_xlnm._FilterDatabase" localSheetId="3" hidden="1">'1. Ruimtestaat'!$A$2:$S$525</definedName>
    <definedName name="administratie">#REF!</definedName>
    <definedName name="_xlnm.Print_Area" localSheetId="3">'1. Ruimtestaat'!$B$2:$K$525</definedName>
    <definedName name="_xlnm.Print_Area" localSheetId="4">'2. Glasstaat'!$A$1:$G$53</definedName>
    <definedName name="_xlnm.Print_Area" localSheetId="5">'3. Specialistische werkzaamhede'!$A$1:$G$57</definedName>
    <definedName name="_xlnm.Print_Area" localSheetId="6">'4. Regiewerkzaamheden '!$A$1:$G$47</definedName>
    <definedName name="_xlnm.Print_Area" localSheetId="0">Instructieblad!$A$1:$B$10</definedName>
    <definedName name="_xlnm.Print_Area">#REF!</definedName>
    <definedName name="AFDRUKBEREIK_MI">#REF!</definedName>
    <definedName name="_xlnm.Print_Titles" localSheetId="3">'1. Ruimtestaat'!$2:$2</definedName>
    <definedName name="afschr">#REF!</definedName>
    <definedName name="Alg">#REF!</definedName>
    <definedName name="Auto">#REF!</definedName>
    <definedName name="basisuurlonenjeugd">[1]Basisgegevens!$B$6:$C$12</definedName>
    <definedName name="basisuurlonenVakvolwassenen">[1]Basisgegevens!$E$6:$F$13</definedName>
    <definedName name="Calculatietarief" localSheetId="4">#REF!</definedName>
    <definedName name="Calculatietarief" localSheetId="6">#REF!</definedName>
    <definedName name="Calculatietarief" localSheetId="0">#REF!</definedName>
    <definedName name="Calculatietarief">#REF!</definedName>
    <definedName name="Contactvoorkeuren" localSheetId="4">[2]Blad2!$J$31:$J$32</definedName>
    <definedName name="Contactvoorkeuren">[3]Blad2!$J$31:$J$32</definedName>
    <definedName name="dag">#REF!</definedName>
    <definedName name="Dagen" localSheetId="4">#REF!</definedName>
    <definedName name="Dagen" localSheetId="6">#REF!</definedName>
    <definedName name="Dagen" localSheetId="0">#REF!</definedName>
    <definedName name="Dagen">#REF!</definedName>
    <definedName name="Def_kosten_pjaar" localSheetId="4">#REF!</definedName>
    <definedName name="Def_kosten_pjaar" localSheetId="6">#REF!</definedName>
    <definedName name="Def_kosten_pjaar" localSheetId="0">#REF!</definedName>
    <definedName name="Def_kosten_pjaar">#REF!</definedName>
    <definedName name="Def_Uren_pjaar" localSheetId="4">#REF!</definedName>
    <definedName name="Def_Uren_pjaar" localSheetId="6">#REF!</definedName>
    <definedName name="Def_Uren_pjaar" localSheetId="0">#REF!</definedName>
    <definedName name="Def_Uren_pjaar">#REF!</definedName>
    <definedName name="Ervaringsjarentoeslag">[1]Basisgegevens!$H$6:$I$12</definedName>
    <definedName name="Extra_dienstverl." localSheetId="4">#REF!</definedName>
    <definedName name="Extra_dienstverl." localSheetId="6">#REF!</definedName>
    <definedName name="Extra_dienstverl." localSheetId="0">#REF!</definedName>
    <definedName name="Extra_dienstverl.">#REF!</definedName>
    <definedName name="ExtraSanitair" localSheetId="4">#REF!</definedName>
    <definedName name="ExtraSanitair" localSheetId="6">#REF!</definedName>
    <definedName name="ExtraSanitair" localSheetId="0">#REF!</definedName>
    <definedName name="ExtraSanitair">#REF!</definedName>
    <definedName name="FeestdagenFT">[1]Basisgegevens!$I$24</definedName>
    <definedName name="FeestdagenPT">[1]Basisgegevens!$F$24</definedName>
    <definedName name="Flotex" localSheetId="4">#REF!</definedName>
    <definedName name="Flotex" localSheetId="6">#REF!</definedName>
    <definedName name="Flotex" localSheetId="0">#REF!</definedName>
    <definedName name="Flotex">#REF!</definedName>
    <definedName name="Flotex_reinigen" localSheetId="4">#REF!</definedName>
    <definedName name="Flotex_reinigen" localSheetId="6">#REF!</definedName>
    <definedName name="Flotex_reinigen" localSheetId="0">#REF!</definedName>
    <definedName name="Flotex_reinigen">#REF!</definedName>
    <definedName name="franchisealgemeen">[1]Basisgegevens!$I$53</definedName>
    <definedName name="franchiseww">[1]Basisgegevens!$I$48</definedName>
    <definedName name="Gebouw" localSheetId="4">#REF!</definedName>
    <definedName name="Gebouw" localSheetId="6">#REF!</definedName>
    <definedName name="Gebouw" localSheetId="0">#REF!</definedName>
    <definedName name="Gebouw">#REF!</definedName>
    <definedName name="Index_2016" localSheetId="4">#REF!</definedName>
    <definedName name="Index_2016" localSheetId="6">#REF!</definedName>
    <definedName name="Index_2016" localSheetId="0">#REF!</definedName>
    <definedName name="Index_2016">#REF!</definedName>
    <definedName name="Index_2017" localSheetId="4">#REF!</definedName>
    <definedName name="Index_2017" localSheetId="6">#REF!</definedName>
    <definedName name="Index_2017" localSheetId="0">#REF!</definedName>
    <definedName name="Index_2017">#REF!</definedName>
    <definedName name="Index_2018" localSheetId="4">#REF!</definedName>
    <definedName name="Index_2018" localSheetId="6">#REF!</definedName>
    <definedName name="Index_2018" localSheetId="0">#REF!</definedName>
    <definedName name="Index_2018">#REF!</definedName>
    <definedName name="Index_2019" localSheetId="4">#REF!</definedName>
    <definedName name="Index_2019" localSheetId="6">#REF!</definedName>
    <definedName name="Index_2019" localSheetId="0">#REF!</definedName>
    <definedName name="Index_2019">#REF!</definedName>
    <definedName name="Index_2020" localSheetId="4">#REF!</definedName>
    <definedName name="Index_2020" localSheetId="6">#REF!</definedName>
    <definedName name="Index_2020" localSheetId="0">#REF!</definedName>
    <definedName name="Index_2020">#REF!</definedName>
    <definedName name="Invulblad" localSheetId="4">[4]Invulblad!$A$9:$H$47</definedName>
    <definedName name="Invulblad">[5]Invulblad!$A$9:$H$47</definedName>
    <definedName name="KengCode">[6]Kengetal!$A$4:$F$28</definedName>
    <definedName name="Kleding">#REF!</definedName>
    <definedName name="Kosten_perjaar" localSheetId="4">#REF!</definedName>
    <definedName name="Kosten_perjaar" localSheetId="6">#REF!</definedName>
    <definedName name="Kosten_perjaar" localSheetId="0">#REF!</definedName>
    <definedName name="Kosten_perjaar">#REF!</definedName>
    <definedName name="Kostensoorten">[1]Basisgegevens!$B$62:$B$72</definedName>
    <definedName name="Leiding" localSheetId="4">#REF!</definedName>
    <definedName name="Leiding" localSheetId="6">#REF!</definedName>
    <definedName name="Leiding" localSheetId="0">#REF!</definedName>
    <definedName name="Leiding">#REF!</definedName>
    <definedName name="Leiding_kosten" localSheetId="4">#REF!</definedName>
    <definedName name="Leiding_kosten" localSheetId="6">#REF!</definedName>
    <definedName name="Leiding_kosten" localSheetId="0">#REF!</definedName>
    <definedName name="Leiding_kosten">#REF!</definedName>
    <definedName name="Leiding_uren" localSheetId="4">#REF!</definedName>
    <definedName name="Leiding_uren" localSheetId="6">#REF!</definedName>
    <definedName name="Leiding_uren" localSheetId="0">#REF!</definedName>
    <definedName name="Leiding_uren">#REF!</definedName>
    <definedName name="Lino" localSheetId="4">#REF!</definedName>
    <definedName name="Lino" localSheetId="6">#REF!</definedName>
    <definedName name="Lino" localSheetId="0">#REF!</definedName>
    <definedName name="Lino">#REF!</definedName>
    <definedName name="Lino_recoaten" localSheetId="4">#REF!</definedName>
    <definedName name="Lino_recoaten" localSheetId="6">#REF!</definedName>
    <definedName name="Lino_recoaten" localSheetId="0">#REF!</definedName>
    <definedName name="Lino_recoaten">#REF!</definedName>
    <definedName name="M2Flotex" localSheetId="4">#REF!</definedName>
    <definedName name="M2Flotex" localSheetId="6">#REF!</definedName>
    <definedName name="M2Flotex" localSheetId="0">#REF!</definedName>
    <definedName name="M2Flotex">#REF!</definedName>
    <definedName name="M2Lino" localSheetId="4">#REF!</definedName>
    <definedName name="M2Lino" localSheetId="6">#REF!</definedName>
    <definedName name="M2Lino" localSheetId="0">#REF!</definedName>
    <definedName name="M2Lino">#REF!</definedName>
    <definedName name="management">#REF!</definedName>
    <definedName name="MatenMid" localSheetId="4">#REF!</definedName>
    <definedName name="MatenMid" localSheetId="6">#REF!</definedName>
    <definedName name="MatenMid" localSheetId="0">#REF!</definedName>
    <definedName name="MatenMid">#REF!</definedName>
    <definedName name="MatenMid_3" localSheetId="4">#REF!</definedName>
    <definedName name="MatenMid_3" localSheetId="6">#REF!</definedName>
    <definedName name="MatenMid_3" localSheetId="0">#REF!</definedName>
    <definedName name="MatenMid_3">#REF!</definedName>
    <definedName name="matmid">#REF!</definedName>
    <definedName name="Norm">[7]Norm!$B$3:$H$23</definedName>
    <definedName name="Norm52">[8]Norm!$A$30:$E$36</definedName>
    <definedName name="Normen" localSheetId="4">#REF!</definedName>
    <definedName name="Normen" localSheetId="6">#REF!</definedName>
    <definedName name="Normen" localSheetId="0">#REF!</definedName>
    <definedName name="Normen">#REF!</definedName>
    <definedName name="Opleidingskosten">#REF!</definedName>
    <definedName name="OpNp">[1]Basisgegevens!$E$53</definedName>
    <definedName name="Oppervlakte" localSheetId="4">#REF!</definedName>
    <definedName name="Oppervlakte" localSheetId="6">#REF!</definedName>
    <definedName name="Oppervlakte" localSheetId="0">#REF!</definedName>
    <definedName name="Oppervlakte">#REF!</definedName>
    <definedName name="overgang">[1]Basisgegevens!$E$54</definedName>
    <definedName name="PensioenWN">#REF!</definedName>
    <definedName name="Reiskosten" localSheetId="4">#REF!</definedName>
    <definedName name="Reiskosten" localSheetId="6">#REF!</definedName>
    <definedName name="Reiskosten" localSheetId="0">#REF!</definedName>
    <definedName name="Reiskosten">#REF!</definedName>
    <definedName name="Reistijd" localSheetId="4">#REF!</definedName>
    <definedName name="Reistijd" localSheetId="6">#REF!</definedName>
    <definedName name="Reistijd" localSheetId="0">#REF!</definedName>
    <definedName name="Reistijd">#REF!</definedName>
    <definedName name="Rol" localSheetId="4">[2]Blad2!$J$35:$J$38</definedName>
    <definedName name="Rol">[3]Blad2!$J$35:$J$38</definedName>
    <definedName name="RouwdagenFT">[1]Basisgegevens!$I$25</definedName>
    <definedName name="RouwdagenPT">[1]Basisgegevens!$F$25</definedName>
    <definedName name="SMO_na_kosten" localSheetId="4">#REF!</definedName>
    <definedName name="SMO_na_kosten" localSheetId="6">#REF!</definedName>
    <definedName name="SMO_na_kosten" localSheetId="0">#REF!</definedName>
    <definedName name="SMO_na_kosten">#REF!</definedName>
    <definedName name="SocialelastenexclWwOpNp">[1]Basisgegevens!$E$57</definedName>
    <definedName name="Sprayen" localSheetId="4">#REF!</definedName>
    <definedName name="Sprayen" localSheetId="6">#REF!</definedName>
    <definedName name="Sprayen" localSheetId="0">#REF!</definedName>
    <definedName name="Sprayen">#REF!</definedName>
    <definedName name="Sprayen_beurten" localSheetId="4">#REF!</definedName>
    <definedName name="Sprayen_beurten" localSheetId="6">#REF!</definedName>
    <definedName name="Sprayen_beurten" localSheetId="0">#REF!</definedName>
    <definedName name="Sprayen_beurten">#REF!</definedName>
    <definedName name="Sprayen_opblokken3x" localSheetId="4">#REF!</definedName>
    <definedName name="Sprayen_opblokken3x" localSheetId="6">#REF!</definedName>
    <definedName name="Sprayen_opblokken3x" localSheetId="0">#REF!</definedName>
    <definedName name="Sprayen_opblokken3x">#REF!</definedName>
    <definedName name="Sprayen_opblokken4x" localSheetId="4">#REF!</definedName>
    <definedName name="Sprayen_opblokken4x" localSheetId="6">#REF!</definedName>
    <definedName name="Sprayen_opblokken4x" localSheetId="0">#REF!</definedName>
    <definedName name="Sprayen_opblokken4x">#REF!</definedName>
    <definedName name="Tabelruimtesoort">[9]Ruimtesoort!$A:$IV</definedName>
    <definedName name="ToolboxstudieFT">[1]Basisgegevens!$I$27</definedName>
    <definedName name="ToolboxstudiePT">[1]Basisgegevens!$F$27</definedName>
    <definedName name="Totaal_uren" localSheetId="4">#REF!</definedName>
    <definedName name="Totaal_uren" localSheetId="6">#REF!</definedName>
    <definedName name="Totaal_uren" localSheetId="0">#REF!</definedName>
    <definedName name="Totaal_uren">#REF!</definedName>
    <definedName name="totIndex" localSheetId="4">#REF!</definedName>
    <definedName name="totIndex" localSheetId="6">#REF!</definedName>
    <definedName name="totIndex" localSheetId="0">#REF!</definedName>
    <definedName name="totIndex">#REF!</definedName>
    <definedName name="Uren_ExtraSanitair" localSheetId="4">#REF!</definedName>
    <definedName name="Uren_ExtraSanitair" localSheetId="6">#REF!</definedName>
    <definedName name="Uren_ExtraSanitair" localSheetId="0">#REF!</definedName>
    <definedName name="Uren_ExtraSanitair">#REF!</definedName>
    <definedName name="Uren_pdag_na_kosten" localSheetId="4">#REF!</definedName>
    <definedName name="Uren_pdag_na_kosten" localSheetId="6">#REF!</definedName>
    <definedName name="Uren_pdag_na_kosten" localSheetId="0">#REF!</definedName>
    <definedName name="Uren_pdag_na_kosten">#REF!</definedName>
    <definedName name="Uren_perjaar" localSheetId="4">#REF!</definedName>
    <definedName name="Uren_perjaar" localSheetId="6">#REF!</definedName>
    <definedName name="Uren_perjaar" localSheetId="0">#REF!</definedName>
    <definedName name="Uren_perjaar">#REF!</definedName>
    <definedName name="Uren_pjr_na_kosten" localSheetId="4">#REF!</definedName>
    <definedName name="Uren_pjr_na_kosten" localSheetId="6">#REF!</definedName>
    <definedName name="Uren_pjr_na_kosten" localSheetId="0">#REF!</definedName>
    <definedName name="Uren_pjr_na_kosten">#REF!</definedName>
    <definedName name="Uren_pwk_na_kosten" localSheetId="4">#REF!</definedName>
    <definedName name="Uren_pwk_na_kosten" localSheetId="6">#REF!</definedName>
    <definedName name="Uren_pwk_na_kosten" localSheetId="0">#REF!</definedName>
    <definedName name="Uren_pwk_na_kosten">#REF!</definedName>
    <definedName name="Uurtarief" localSheetId="4">#REF!</definedName>
    <definedName name="Uurtarief" localSheetId="6">#REF!</definedName>
    <definedName name="Uurtarief" localSheetId="0">#REF!</definedName>
    <definedName name="Uurtarief">#REF!</definedName>
    <definedName name="VakantiedagenFT">[1]Basisgegevens!$I$22</definedName>
    <definedName name="vakantiedagenPT">[1]Basisgegevens!$F$22</definedName>
    <definedName name="verzuim">#REF!</definedName>
    <definedName name="VorstverletFT">[1]Basisgegevens!$I$26</definedName>
    <definedName name="VorstverletPT">[1]Basisgegevens!$F$26</definedName>
    <definedName name="Weken" localSheetId="4">#REF!</definedName>
    <definedName name="Weken" localSheetId="6">#REF!</definedName>
    <definedName name="Weken" localSheetId="0">#REF!</definedName>
    <definedName name="Weken">#REF!</definedName>
    <definedName name="winst">[1]Basisgegevens!$E$72</definedName>
    <definedName name="WwWe">[1]Basisgegevens!$E$48</definedName>
    <definedName name="ziektedagen">#REF!</definedName>
    <definedName name="ZiektedagenFT">#REF!</definedName>
    <definedName name="ZiektedagenP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6" l="1"/>
  <c r="G4" i="6"/>
  <c r="G5" i="6"/>
  <c r="G6" i="6"/>
  <c r="G7" i="6"/>
  <c r="G53" i="6"/>
  <c r="G54" i="6"/>
  <c r="G55" i="6"/>
  <c r="F54" i="11"/>
  <c r="F53" i="11"/>
  <c r="F51" i="11"/>
  <c r="F50" i="11"/>
  <c r="F49" i="11"/>
  <c r="D54" i="11"/>
  <c r="D53" i="11"/>
  <c r="D51" i="11"/>
  <c r="D50" i="11"/>
  <c r="D49" i="11"/>
  <c r="E9" i="8"/>
  <c r="E10" i="8"/>
  <c r="M9" i="11"/>
  <c r="B9" i="11"/>
  <c r="C10" i="11" s="1"/>
  <c r="D9" i="11"/>
  <c r="E10" i="11" s="1"/>
  <c r="F9" i="11"/>
  <c r="H9" i="11"/>
  <c r="J9" i="11"/>
  <c r="B52" i="11"/>
  <c r="N11" i="11" l="1"/>
  <c r="N10" i="11"/>
  <c r="K11" i="11"/>
  <c r="K10" i="11"/>
  <c r="I10" i="11"/>
  <c r="I11" i="11"/>
  <c r="G11" i="11"/>
  <c r="G10" i="11"/>
  <c r="C11" i="11"/>
  <c r="B12" i="11" s="1"/>
  <c r="C13" i="11" s="1"/>
  <c r="B14" i="11" s="1"/>
  <c r="D52" i="11"/>
  <c r="F52" i="11"/>
  <c r="E11" i="11"/>
  <c r="M12" i="11" l="1"/>
  <c r="N13" i="11" s="1"/>
  <c r="M14" i="11" s="1"/>
  <c r="F12" i="11"/>
  <c r="G13" i="11" s="1"/>
  <c r="F14" i="11" s="1"/>
  <c r="D12" i="11"/>
  <c r="E13" i="11" s="1"/>
  <c r="D14" i="11" s="1"/>
  <c r="H12" i="11"/>
  <c r="I13" i="11" s="1"/>
  <c r="H14" i="11" s="1"/>
  <c r="J12" i="11"/>
  <c r="K13" i="11" s="1"/>
  <c r="J14" i="11" s="1"/>
  <c r="C17" i="11"/>
  <c r="C15" i="11"/>
  <c r="C18" i="11"/>
  <c r="C16" i="11"/>
  <c r="N3" i="5"/>
  <c r="G8" i="3"/>
  <c r="N17" i="11" l="1"/>
  <c r="N18" i="11"/>
  <c r="N15" i="11"/>
  <c r="N16" i="11"/>
  <c r="K16" i="11"/>
  <c r="K17" i="11"/>
  <c r="K18" i="11"/>
  <c r="K15" i="11"/>
  <c r="I16" i="11"/>
  <c r="I17" i="11"/>
  <c r="I18" i="11"/>
  <c r="I15" i="11"/>
  <c r="H19" i="11" s="1"/>
  <c r="G16" i="11"/>
  <c r="G17" i="11"/>
  <c r="G18" i="11"/>
  <c r="G15" i="11"/>
  <c r="E17" i="11"/>
  <c r="E18" i="11"/>
  <c r="E15" i="11"/>
  <c r="E16" i="11"/>
  <c r="B19" i="11"/>
  <c r="J19" i="11"/>
  <c r="G6" i="3"/>
  <c r="G5" i="3"/>
  <c r="G7" i="3"/>
  <c r="G4" i="3"/>
  <c r="G47" i="8"/>
  <c r="D19" i="11" l="1"/>
  <c r="E23" i="11" s="1"/>
  <c r="F19" i="11"/>
  <c r="G21" i="11" s="1"/>
  <c r="M19" i="11"/>
  <c r="N23" i="11" s="1"/>
  <c r="K21" i="11"/>
  <c r="K22" i="11"/>
  <c r="K23" i="11"/>
  <c r="K24" i="11"/>
  <c r="K25" i="11"/>
  <c r="K26" i="11"/>
  <c r="I21" i="11"/>
  <c r="I22" i="11"/>
  <c r="I23" i="11"/>
  <c r="I24" i="11"/>
  <c r="I25" i="11"/>
  <c r="I26" i="11"/>
  <c r="C23" i="11"/>
  <c r="C22" i="11"/>
  <c r="C24" i="11"/>
  <c r="C26" i="11"/>
  <c r="C25" i="11"/>
  <c r="C21" i="11"/>
  <c r="G10" i="3"/>
  <c r="F47" i="9"/>
  <c r="G47" i="9" s="1"/>
  <c r="F46" i="9"/>
  <c r="G46" i="9" s="1"/>
  <c r="F45" i="9"/>
  <c r="G45" i="9" s="1"/>
  <c r="F44" i="9"/>
  <c r="G44" i="9" s="1"/>
  <c r="F43" i="9"/>
  <c r="G43" i="9" s="1"/>
  <c r="F38" i="9"/>
  <c r="G38" i="9" s="1"/>
  <c r="F37" i="9"/>
  <c r="G37" i="9" s="1"/>
  <c r="F36" i="9"/>
  <c r="G36" i="9" s="1"/>
  <c r="F35" i="9"/>
  <c r="G35" i="9" s="1"/>
  <c r="F34" i="9"/>
  <c r="G34" i="9" s="1"/>
  <c r="F33" i="9"/>
  <c r="G33" i="9" s="1"/>
  <c r="F32" i="9"/>
  <c r="G32" i="9" s="1"/>
  <c r="F27" i="9"/>
  <c r="G27" i="9" s="1"/>
  <c r="F26" i="9"/>
  <c r="G26" i="9" s="1"/>
  <c r="F25" i="9"/>
  <c r="G25" i="9" s="1"/>
  <c r="F24" i="9"/>
  <c r="G24" i="9" s="1"/>
  <c r="F23" i="9"/>
  <c r="G23" i="9" s="1"/>
  <c r="F22" i="9"/>
  <c r="G22" i="9" s="1"/>
  <c r="F17" i="9"/>
  <c r="G17" i="9" s="1"/>
  <c r="F16" i="9"/>
  <c r="G16" i="9" s="1"/>
  <c r="F15" i="9"/>
  <c r="G15" i="9" s="1"/>
  <c r="F14" i="9"/>
  <c r="G14" i="9" s="1"/>
  <c r="F13" i="9"/>
  <c r="G13" i="9" s="1"/>
  <c r="E21" i="11" l="1"/>
  <c r="E26" i="11"/>
  <c r="E25" i="11"/>
  <c r="E24" i="11"/>
  <c r="E22" i="11"/>
  <c r="G26" i="11"/>
  <c r="G24" i="11"/>
  <c r="G23" i="11"/>
  <c r="G25" i="11"/>
  <c r="G22" i="11"/>
  <c r="N21" i="11"/>
  <c r="N25" i="11"/>
  <c r="N24" i="11"/>
  <c r="N22" i="11"/>
  <c r="N26" i="11"/>
  <c r="B27" i="11"/>
  <c r="C32" i="11" s="1"/>
  <c r="J27" i="11"/>
  <c r="H27" i="11"/>
  <c r="F27" i="11"/>
  <c r="O21" i="5"/>
  <c r="O24" i="5"/>
  <c r="O31" i="5"/>
  <c r="O85" i="5"/>
  <c r="O86" i="5"/>
  <c r="O87" i="5"/>
  <c r="O89" i="5"/>
  <c r="O97" i="5"/>
  <c r="O103" i="5"/>
  <c r="O106" i="5"/>
  <c r="O114" i="5"/>
  <c r="O144" i="5"/>
  <c r="O145" i="5"/>
  <c r="O146" i="5"/>
  <c r="O147" i="5"/>
  <c r="O148" i="5"/>
  <c r="O149" i="5"/>
  <c r="O150" i="5"/>
  <c r="O152" i="5"/>
  <c r="O153" i="5"/>
  <c r="O154" i="5"/>
  <c r="O161" i="5"/>
  <c r="O183" i="5"/>
  <c r="O185" i="5"/>
  <c r="O187" i="5"/>
  <c r="O194" i="5"/>
  <c r="O200" i="5"/>
  <c r="O201" i="5"/>
  <c r="O202" i="5"/>
  <c r="O203" i="5"/>
  <c r="O211" i="5"/>
  <c r="O224" i="5"/>
  <c r="O234" i="5"/>
  <c r="O236" i="5"/>
  <c r="O238" i="5"/>
  <c r="O241" i="5"/>
  <c r="O243" i="5"/>
  <c r="O244" i="5"/>
  <c r="O246" i="5"/>
  <c r="O250" i="5"/>
  <c r="O253" i="5"/>
  <c r="O255" i="5"/>
  <c r="O257" i="5"/>
  <c r="O259" i="5"/>
  <c r="O261" i="5"/>
  <c r="O268" i="5"/>
  <c r="O270" i="5"/>
  <c r="O272" i="5"/>
  <c r="O274" i="5"/>
  <c r="O283" i="5"/>
  <c r="O286" i="5"/>
  <c r="O294" i="5"/>
  <c r="O299" i="5"/>
  <c r="O301" i="5"/>
  <c r="O304" i="5"/>
  <c r="O305" i="5"/>
  <c r="O306" i="5"/>
  <c r="O307" i="5"/>
  <c r="O309" i="5"/>
  <c r="O316" i="5"/>
  <c r="O317" i="5"/>
  <c r="O323" i="5"/>
  <c r="O327" i="5"/>
  <c r="O330" i="5"/>
  <c r="O331" i="5"/>
  <c r="O334" i="5"/>
  <c r="O335" i="5"/>
  <c r="O338" i="5"/>
  <c r="O341" i="5"/>
  <c r="O346" i="5"/>
  <c r="O355" i="5"/>
  <c r="O351" i="5"/>
  <c r="O359" i="5"/>
  <c r="O361" i="5"/>
  <c r="O369" i="5"/>
  <c r="O370" i="5"/>
  <c r="O372" i="5"/>
  <c r="O373" i="5"/>
  <c r="O388" i="5"/>
  <c r="O389" i="5"/>
  <c r="O393" i="5"/>
  <c r="O398" i="5"/>
  <c r="O399" i="5"/>
  <c r="O422" i="5"/>
  <c r="O424" i="5"/>
  <c r="O432" i="5"/>
  <c r="O451" i="5"/>
  <c r="O460" i="5"/>
  <c r="O464" i="5"/>
  <c r="O465" i="5"/>
  <c r="O470" i="5"/>
  <c r="O471" i="5"/>
  <c r="O472" i="5"/>
  <c r="O473" i="5"/>
  <c r="O474" i="5"/>
  <c r="O475" i="5"/>
  <c r="O478" i="5"/>
  <c r="O479" i="5"/>
  <c r="O486" i="5"/>
  <c r="O489" i="5"/>
  <c r="O494" i="5"/>
  <c r="O500" i="5"/>
  <c r="O522" i="5"/>
  <c r="O523" i="5"/>
  <c r="O7" i="5"/>
  <c r="O8" i="5"/>
  <c r="N5"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8" i="5"/>
  <c r="N279" i="5"/>
  <c r="N280"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2" i="5"/>
  <c r="N355" i="5"/>
  <c r="N356" i="5"/>
  <c r="N358" i="5"/>
  <c r="N360" i="5"/>
  <c r="N363" i="5"/>
  <c r="N365" i="5"/>
  <c r="N525" i="5"/>
  <c r="N351" i="5"/>
  <c r="N353" i="5"/>
  <c r="N354" i="5"/>
  <c r="N357" i="5"/>
  <c r="N359" i="5"/>
  <c r="N361" i="5"/>
  <c r="N362" i="5"/>
  <c r="N364" i="5"/>
  <c r="N366" i="5"/>
  <c r="N367" i="5"/>
  <c r="N368" i="5"/>
  <c r="N369"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397" i="5"/>
  <c r="N398" i="5"/>
  <c r="N399" i="5"/>
  <c r="N400" i="5"/>
  <c r="N401" i="5"/>
  <c r="N402" i="5"/>
  <c r="N403" i="5"/>
  <c r="N404" i="5"/>
  <c r="N405" i="5"/>
  <c r="N406" i="5"/>
  <c r="N407" i="5"/>
  <c r="N408" i="5"/>
  <c r="N409" i="5"/>
  <c r="N410" i="5"/>
  <c r="N411" i="5"/>
  <c r="N412" i="5"/>
  <c r="N413" i="5"/>
  <c r="N414" i="5"/>
  <c r="N415" i="5"/>
  <c r="N416" i="5"/>
  <c r="N417" i="5"/>
  <c r="N418" i="5"/>
  <c r="N419" i="5"/>
  <c r="N420" i="5"/>
  <c r="N421" i="5"/>
  <c r="N422" i="5"/>
  <c r="N423" i="5"/>
  <c r="N424" i="5"/>
  <c r="N425" i="5"/>
  <c r="N426" i="5"/>
  <c r="N427" i="5"/>
  <c r="N428" i="5"/>
  <c r="N429" i="5"/>
  <c r="N430" i="5"/>
  <c r="N431" i="5"/>
  <c r="N432" i="5"/>
  <c r="N433" i="5"/>
  <c r="N434" i="5"/>
  <c r="N435" i="5"/>
  <c r="N436" i="5"/>
  <c r="N437" i="5"/>
  <c r="N438" i="5"/>
  <c r="N439" i="5"/>
  <c r="N440" i="5"/>
  <c r="N441" i="5"/>
  <c r="N442" i="5"/>
  <c r="N443" i="5"/>
  <c r="N444" i="5"/>
  <c r="N445" i="5"/>
  <c r="N446" i="5"/>
  <c r="N447" i="5"/>
  <c r="N448" i="5"/>
  <c r="N449" i="5"/>
  <c r="N450" i="5"/>
  <c r="N451" i="5"/>
  <c r="N452" i="5"/>
  <c r="N453" i="5"/>
  <c r="N454" i="5"/>
  <c r="N455" i="5"/>
  <c r="N456" i="5"/>
  <c r="N457" i="5"/>
  <c r="N458" i="5"/>
  <c r="N459" i="5"/>
  <c r="N460" i="5"/>
  <c r="N461" i="5"/>
  <c r="N462" i="5"/>
  <c r="N463" i="5"/>
  <c r="N464" i="5"/>
  <c r="N465" i="5"/>
  <c r="N466" i="5"/>
  <c r="N467" i="5"/>
  <c r="N468" i="5"/>
  <c r="N469" i="5"/>
  <c r="N470" i="5"/>
  <c r="N471" i="5"/>
  <c r="N472" i="5"/>
  <c r="N473" i="5"/>
  <c r="N474" i="5"/>
  <c r="N475" i="5"/>
  <c r="N476" i="5"/>
  <c r="N477" i="5"/>
  <c r="N478" i="5"/>
  <c r="N479" i="5"/>
  <c r="N480" i="5"/>
  <c r="N481" i="5"/>
  <c r="N482" i="5"/>
  <c r="N483" i="5"/>
  <c r="N484" i="5"/>
  <c r="N485" i="5"/>
  <c r="N486" i="5"/>
  <c r="N487" i="5"/>
  <c r="N488" i="5"/>
  <c r="N489" i="5"/>
  <c r="N490" i="5"/>
  <c r="N491" i="5"/>
  <c r="N492" i="5"/>
  <c r="N493" i="5"/>
  <c r="N494" i="5"/>
  <c r="N495" i="5"/>
  <c r="N496" i="5"/>
  <c r="N497" i="5"/>
  <c r="N498" i="5"/>
  <c r="N499" i="5"/>
  <c r="N500" i="5"/>
  <c r="N501" i="5"/>
  <c r="N502" i="5"/>
  <c r="N503" i="5"/>
  <c r="N504" i="5"/>
  <c r="N505" i="5"/>
  <c r="N506" i="5"/>
  <c r="N507" i="5"/>
  <c r="N508" i="5"/>
  <c r="N509" i="5"/>
  <c r="N510" i="5"/>
  <c r="N511" i="5"/>
  <c r="N512" i="5"/>
  <c r="N513" i="5"/>
  <c r="N514" i="5"/>
  <c r="N515" i="5"/>
  <c r="N516" i="5"/>
  <c r="N517" i="5"/>
  <c r="N518" i="5"/>
  <c r="N519" i="5"/>
  <c r="N520" i="5"/>
  <c r="N521" i="5"/>
  <c r="N522" i="5"/>
  <c r="N523" i="5"/>
  <c r="N524" i="5"/>
  <c r="N4" i="5"/>
  <c r="M27" i="11" l="1"/>
  <c r="N32" i="11" s="1"/>
  <c r="D27" i="11"/>
  <c r="E31" i="11" s="1"/>
  <c r="N31" i="11"/>
  <c r="N34" i="11"/>
  <c r="N35" i="11"/>
  <c r="N29" i="11"/>
  <c r="N30" i="11"/>
  <c r="K30" i="11"/>
  <c r="K31" i="11"/>
  <c r="K32" i="11"/>
  <c r="K33" i="11"/>
  <c r="K34" i="11"/>
  <c r="K35" i="11"/>
  <c r="K29" i="11"/>
  <c r="I30" i="11"/>
  <c r="I31" i="11"/>
  <c r="I32" i="11"/>
  <c r="I33" i="11"/>
  <c r="I34" i="11"/>
  <c r="I35" i="11"/>
  <c r="I29" i="11"/>
  <c r="G30" i="11"/>
  <c r="G31" i="11"/>
  <c r="G33" i="11"/>
  <c r="G32" i="11"/>
  <c r="G34" i="11"/>
  <c r="G35" i="11"/>
  <c r="G29" i="11"/>
  <c r="E32" i="11"/>
  <c r="E33" i="11"/>
  <c r="E34" i="11"/>
  <c r="E35" i="11"/>
  <c r="E29" i="11"/>
  <c r="E30" i="11"/>
  <c r="C30" i="11"/>
  <c r="C33" i="11"/>
  <c r="C34" i="11"/>
  <c r="C31" i="11"/>
  <c r="C35" i="11"/>
  <c r="C29" i="11"/>
  <c r="D9" i="3"/>
  <c r="O315" i="5"/>
  <c r="O267" i="5"/>
  <c r="O219" i="5"/>
  <c r="O385" i="5"/>
  <c r="O302" i="5"/>
  <c r="O218" i="5"/>
  <c r="O134" i="5"/>
  <c r="O38" i="5"/>
  <c r="O480" i="5"/>
  <c r="O420" i="5"/>
  <c r="O313" i="5"/>
  <c r="O229" i="5"/>
  <c r="O300" i="5"/>
  <c r="O521" i="5"/>
  <c r="O342" i="5"/>
  <c r="O102" i="5"/>
  <c r="O508" i="5"/>
  <c r="O362" i="5"/>
  <c r="O495" i="5"/>
  <c r="O280" i="5"/>
  <c r="O208" i="5"/>
  <c r="O124" i="5"/>
  <c r="O518" i="5"/>
  <c r="O458" i="5"/>
  <c r="O352" i="5"/>
  <c r="O303" i="5"/>
  <c r="O207" i="5"/>
  <c r="O159" i="5"/>
  <c r="O493" i="5"/>
  <c r="O314" i="5"/>
  <c r="O242" i="5"/>
  <c r="O158" i="5"/>
  <c r="O98" i="5"/>
  <c r="O516" i="5"/>
  <c r="O337" i="5"/>
  <c r="O181" i="5"/>
  <c r="O121" i="5"/>
  <c r="O13" i="5"/>
  <c r="O515" i="5"/>
  <c r="O491" i="5"/>
  <c r="O467" i="5"/>
  <c r="O419" i="5"/>
  <c r="O324" i="5"/>
  <c r="O276" i="5"/>
  <c r="O252" i="5"/>
  <c r="O192" i="5"/>
  <c r="O180" i="5"/>
  <c r="O168" i="5"/>
  <c r="O156" i="5"/>
  <c r="O48" i="5"/>
  <c r="O12" i="5"/>
  <c r="O490" i="5"/>
  <c r="O311" i="5"/>
  <c r="O287" i="5"/>
  <c r="O275" i="5"/>
  <c r="O263" i="5"/>
  <c r="O227" i="5"/>
  <c r="O215" i="5"/>
  <c r="O191" i="5"/>
  <c r="O179" i="5"/>
  <c r="O167" i="5"/>
  <c r="O155" i="5"/>
  <c r="O143" i="5"/>
  <c r="O131" i="5"/>
  <c r="O119" i="5"/>
  <c r="O107" i="5"/>
  <c r="O95" i="5"/>
  <c r="O83" i="5"/>
  <c r="O71" i="5"/>
  <c r="O59" i="5"/>
  <c r="O47" i="5"/>
  <c r="O35" i="5"/>
  <c r="O23" i="5"/>
  <c r="O11" i="5"/>
  <c r="O509" i="5"/>
  <c r="O461" i="5"/>
  <c r="O377" i="5"/>
  <c r="O282" i="5"/>
  <c r="O222" i="5"/>
  <c r="O210" i="5"/>
  <c r="O186" i="5"/>
  <c r="O162" i="5"/>
  <c r="O126" i="5"/>
  <c r="O90" i="5"/>
  <c r="O54" i="5"/>
  <c r="O329" i="5"/>
  <c r="O293" i="5"/>
  <c r="O269" i="5"/>
  <c r="O245" i="5"/>
  <c r="O233" i="5"/>
  <c r="O221" i="5"/>
  <c r="O209" i="5"/>
  <c r="O197" i="5"/>
  <c r="O173" i="5"/>
  <c r="O137" i="5"/>
  <c r="O125" i="5"/>
  <c r="O113" i="5"/>
  <c r="O101" i="5"/>
  <c r="O29" i="5"/>
  <c r="O5" i="5"/>
  <c r="O519" i="5"/>
  <c r="O507" i="5"/>
  <c r="O459" i="5"/>
  <c r="O375" i="5"/>
  <c r="O340" i="5"/>
  <c r="O292" i="5"/>
  <c r="O220" i="5"/>
  <c r="O184" i="5"/>
  <c r="O160" i="5"/>
  <c r="O100" i="5"/>
  <c r="O64" i="5"/>
  <c r="O40" i="5"/>
  <c r="O16" i="5"/>
  <c r="O279" i="5"/>
  <c r="O195" i="5"/>
  <c r="O123" i="5"/>
  <c r="O517" i="5"/>
  <c r="O505" i="5"/>
  <c r="O421" i="5"/>
  <c r="O357" i="5"/>
  <c r="O350" i="5"/>
  <c r="O326" i="5"/>
  <c r="O278" i="5"/>
  <c r="O266" i="5"/>
  <c r="O254" i="5"/>
  <c r="O182" i="5"/>
  <c r="O170" i="5"/>
  <c r="O110" i="5"/>
  <c r="O74" i="5"/>
  <c r="O492" i="5"/>
  <c r="O468" i="5"/>
  <c r="O354" i="5"/>
  <c r="O349" i="5"/>
  <c r="O325" i="5"/>
  <c r="O277" i="5"/>
  <c r="O265" i="5"/>
  <c r="O205" i="5"/>
  <c r="O193" i="5"/>
  <c r="O169" i="5"/>
  <c r="O157" i="5"/>
  <c r="O133" i="5"/>
  <c r="O109" i="5"/>
  <c r="O108" i="5"/>
  <c r="O96" i="5"/>
  <c r="O84" i="5"/>
  <c r="O60" i="5"/>
  <c r="O514" i="5"/>
  <c r="O466" i="5"/>
  <c r="O347" i="5"/>
  <c r="O251" i="5"/>
  <c r="O501" i="5"/>
  <c r="O477" i="5"/>
  <c r="O405" i="5"/>
  <c r="O525" i="5"/>
  <c r="O322" i="5"/>
  <c r="O310" i="5"/>
  <c r="O298" i="5"/>
  <c r="O262" i="5"/>
  <c r="O226" i="5"/>
  <c r="O214" i="5"/>
  <c r="O190" i="5"/>
  <c r="O178" i="5"/>
  <c r="O166" i="5"/>
  <c r="O142" i="5"/>
  <c r="O130" i="5"/>
  <c r="O118" i="5"/>
  <c r="O94" i="5"/>
  <c r="O58" i="5"/>
  <c r="O34" i="5"/>
  <c r="O22" i="5"/>
  <c r="O10" i="5"/>
  <c r="O384" i="5"/>
  <c r="O45" i="5"/>
  <c r="O9" i="5"/>
  <c r="O497" i="5"/>
  <c r="O358" i="5"/>
  <c r="O198" i="5"/>
  <c r="O138" i="5"/>
  <c r="O42" i="5"/>
  <c r="O496" i="5"/>
  <c r="O376" i="5"/>
  <c r="O281" i="5"/>
  <c r="O256" i="5"/>
  <c r="O196" i="5"/>
  <c r="O112" i="5"/>
  <c r="O506" i="5"/>
  <c r="O386" i="5"/>
  <c r="O339" i="5"/>
  <c r="O135" i="5"/>
  <c r="O99" i="5"/>
  <c r="O75" i="5"/>
  <c r="O469" i="5"/>
  <c r="O290" i="5"/>
  <c r="O206" i="5"/>
  <c r="O122" i="5"/>
  <c r="O504" i="5"/>
  <c r="O289" i="5"/>
  <c r="O217" i="5"/>
  <c r="O503" i="5"/>
  <c r="O371" i="5"/>
  <c r="O353" i="5"/>
  <c r="O336" i="5"/>
  <c r="O312" i="5"/>
  <c r="O288" i="5"/>
  <c r="O264" i="5"/>
  <c r="O240" i="5"/>
  <c r="O228" i="5"/>
  <c r="O204" i="5"/>
  <c r="O132" i="5"/>
  <c r="O524" i="5"/>
  <c r="O512" i="5"/>
  <c r="O488" i="5"/>
  <c r="O404" i="5"/>
  <c r="O392" i="5"/>
  <c r="O345" i="5"/>
  <c r="O321" i="5"/>
  <c r="O297" i="5"/>
  <c r="O237" i="5"/>
  <c r="O213" i="5"/>
  <c r="O93" i="5"/>
  <c r="O511" i="5"/>
  <c r="O499" i="5"/>
  <c r="O487" i="5"/>
  <c r="O403" i="5"/>
  <c r="O391" i="5"/>
  <c r="O363" i="5"/>
  <c r="O344" i="5"/>
  <c r="O332" i="5"/>
  <c r="O320" i="5"/>
  <c r="O308" i="5"/>
  <c r="O296" i="5"/>
  <c r="O284" i="5"/>
  <c r="O260" i="5"/>
  <c r="O248" i="5"/>
  <c r="O212" i="5"/>
  <c r="O188" i="5"/>
  <c r="O176" i="5"/>
  <c r="O140" i="5"/>
  <c r="O128" i="5"/>
  <c r="O116" i="5"/>
  <c r="O104" i="5"/>
  <c r="O92" i="5"/>
  <c r="O44" i="5"/>
  <c r="O318" i="5"/>
  <c r="O258" i="5"/>
  <c r="O174" i="5"/>
  <c r="O66" i="5"/>
  <c r="O30" i="5"/>
  <c r="O6" i="5"/>
  <c r="O328" i="5"/>
  <c r="O172" i="5"/>
  <c r="O88" i="5"/>
  <c r="O374" i="5"/>
  <c r="O291" i="5"/>
  <c r="O231" i="5"/>
  <c r="O171" i="5"/>
  <c r="O111" i="5"/>
  <c r="O51" i="5"/>
  <c r="O365" i="5"/>
  <c r="O333" i="5"/>
  <c r="O285" i="5"/>
  <c r="O273" i="5"/>
  <c r="O249" i="5"/>
  <c r="O225" i="5"/>
  <c r="O189" i="5"/>
  <c r="O177" i="5"/>
  <c r="O165" i="5"/>
  <c r="O141" i="5"/>
  <c r="O129" i="5"/>
  <c r="O117" i="5"/>
  <c r="O105" i="5"/>
  <c r="O81" i="5"/>
  <c r="O69" i="5"/>
  <c r="O510" i="5"/>
  <c r="O498" i="5"/>
  <c r="O390" i="5"/>
  <c r="O343" i="5"/>
  <c r="O319" i="5"/>
  <c r="O295" i="5"/>
  <c r="O271" i="5"/>
  <c r="O247" i="5"/>
  <c r="O235" i="5"/>
  <c r="O223" i="5"/>
  <c r="O199" i="5"/>
  <c r="O175" i="5"/>
  <c r="O151" i="5"/>
  <c r="O139" i="5"/>
  <c r="O127" i="5"/>
  <c r="O115" i="5"/>
  <c r="O91" i="5"/>
  <c r="O79" i="5"/>
  <c r="O55" i="5"/>
  <c r="O19" i="5"/>
  <c r="O445" i="5"/>
  <c r="O397" i="5"/>
  <c r="O230" i="5"/>
  <c r="O62" i="5"/>
  <c r="O50" i="5"/>
  <c r="O26" i="5"/>
  <c r="O14" i="5"/>
  <c r="O456" i="5"/>
  <c r="O444" i="5"/>
  <c r="O408" i="5"/>
  <c r="O396" i="5"/>
  <c r="O73" i="5"/>
  <c r="O61" i="5"/>
  <c r="O49" i="5"/>
  <c r="O37" i="5"/>
  <c r="O25" i="5"/>
  <c r="O455" i="5"/>
  <c r="O443" i="5"/>
  <c r="O431" i="5"/>
  <c r="O407" i="5"/>
  <c r="O395" i="5"/>
  <c r="O383" i="5"/>
  <c r="O348" i="5"/>
  <c r="O216" i="5"/>
  <c r="E9" i="3" s="1"/>
  <c r="O120" i="5"/>
  <c r="O72" i="5"/>
  <c r="O36" i="5"/>
  <c r="O485" i="5"/>
  <c r="O449" i="5"/>
  <c r="O437" i="5"/>
  <c r="O413" i="5"/>
  <c r="O401" i="5"/>
  <c r="O364" i="5"/>
  <c r="O78" i="5"/>
  <c r="O425" i="5"/>
  <c r="O18" i="5"/>
  <c r="O27" i="5"/>
  <c r="O502" i="5"/>
  <c r="O454" i="5"/>
  <c r="O430" i="5"/>
  <c r="O394" i="5"/>
  <c r="O441" i="5"/>
  <c r="O417" i="5"/>
  <c r="O46" i="5"/>
  <c r="O440" i="5"/>
  <c r="O416" i="5"/>
  <c r="O463" i="5"/>
  <c r="O439" i="5"/>
  <c r="O427" i="5"/>
  <c r="O415" i="5"/>
  <c r="O379" i="5"/>
  <c r="O367" i="5"/>
  <c r="O164" i="5"/>
  <c r="O80" i="5"/>
  <c r="O68" i="5"/>
  <c r="O56" i="5"/>
  <c r="O32" i="5"/>
  <c r="O20" i="5"/>
  <c r="O520" i="5"/>
  <c r="O484" i="5"/>
  <c r="O448" i="5"/>
  <c r="O436" i="5"/>
  <c r="O412" i="5"/>
  <c r="O400" i="5"/>
  <c r="O356" i="5"/>
  <c r="O77" i="5"/>
  <c r="O65" i="5"/>
  <c r="O53" i="5"/>
  <c r="O41" i="5"/>
  <c r="O17" i="5"/>
  <c r="O483" i="5"/>
  <c r="O447" i="5"/>
  <c r="O435" i="5"/>
  <c r="O423" i="5"/>
  <c r="O411" i="5"/>
  <c r="O387" i="5"/>
  <c r="O232" i="5"/>
  <c r="O136" i="5"/>
  <c r="O76" i="5"/>
  <c r="O52" i="5"/>
  <c r="O28" i="5"/>
  <c r="O482" i="5"/>
  <c r="O446" i="5"/>
  <c r="O434" i="5"/>
  <c r="O410" i="5"/>
  <c r="O63" i="5"/>
  <c r="O39" i="5"/>
  <c r="O15" i="5"/>
  <c r="O481" i="5"/>
  <c r="O457" i="5"/>
  <c r="O433" i="5"/>
  <c r="O409" i="5"/>
  <c r="O442" i="5"/>
  <c r="O418" i="5"/>
  <c r="O406" i="5"/>
  <c r="O382" i="5"/>
  <c r="O239" i="5"/>
  <c r="O4" i="5"/>
  <c r="O513" i="5"/>
  <c r="O453" i="5"/>
  <c r="O429" i="5"/>
  <c r="O381" i="5"/>
  <c r="O82" i="5"/>
  <c r="O70" i="5"/>
  <c r="O476" i="5"/>
  <c r="O452" i="5"/>
  <c r="O428" i="5"/>
  <c r="O380" i="5"/>
  <c r="O368" i="5"/>
  <c r="O57" i="5"/>
  <c r="O33" i="5"/>
  <c r="O462" i="5"/>
  <c r="O450" i="5"/>
  <c r="O438" i="5"/>
  <c r="O426" i="5"/>
  <c r="O414" i="5"/>
  <c r="O402" i="5"/>
  <c r="O378" i="5"/>
  <c r="O366" i="5"/>
  <c r="O360" i="5"/>
  <c r="O163" i="5"/>
  <c r="O67" i="5"/>
  <c r="O43" i="5"/>
  <c r="N33" i="11" l="1"/>
  <c r="B36" i="11"/>
  <c r="C37" i="11" s="1"/>
  <c r="B38" i="11" s="1"/>
  <c r="J36" i="11"/>
  <c r="K37" i="11" s="1"/>
  <c r="J38" i="11" s="1"/>
  <c r="J40" i="11" s="1"/>
  <c r="C54" i="11" s="1"/>
  <c r="D36" i="11"/>
  <c r="E37" i="11" s="1"/>
  <c r="D38" i="11" s="1"/>
  <c r="E42" i="11" s="1"/>
  <c r="F36" i="11"/>
  <c r="G37" i="11" s="1"/>
  <c r="F38" i="11" s="1"/>
  <c r="G44" i="11" s="1"/>
  <c r="G51" i="11" s="1"/>
  <c r="H36" i="11"/>
  <c r="I37" i="11" s="1"/>
  <c r="H38" i="11" s="1"/>
  <c r="I42" i="11" s="1"/>
  <c r="M36" i="11"/>
  <c r="N37" i="11" s="1"/>
  <c r="M38" i="11" s="1"/>
  <c r="M40" i="11" s="1"/>
  <c r="M3" i="5" s="1"/>
  <c r="Q3" i="5" s="1"/>
  <c r="R3" i="5" s="1"/>
  <c r="E6" i="3"/>
  <c r="E7" i="3"/>
  <c r="E8" i="3"/>
  <c r="E4" i="3"/>
  <c r="E5" i="3"/>
  <c r="N44" i="11" l="1"/>
  <c r="N43" i="11"/>
  <c r="D40" i="11"/>
  <c r="C50" i="11" s="1"/>
  <c r="C42" i="11"/>
  <c r="C44" i="11"/>
  <c r="G49" i="11" s="1"/>
  <c r="B40" i="11"/>
  <c r="C49" i="11" s="1"/>
  <c r="C43" i="11"/>
  <c r="E49" i="11" s="1"/>
  <c r="E43" i="11"/>
  <c r="E50" i="11" s="1"/>
  <c r="E44" i="11"/>
  <c r="G50" i="11" s="1"/>
  <c r="F40" i="11"/>
  <c r="C51" i="11" s="1"/>
  <c r="G43" i="11"/>
  <c r="E51" i="11" s="1"/>
  <c r="H40" i="11"/>
  <c r="C53" i="11" s="1"/>
  <c r="G42" i="11"/>
  <c r="I43" i="11"/>
  <c r="E53" i="11" s="1"/>
  <c r="I44" i="11"/>
  <c r="G53" i="11" s="1"/>
  <c r="K42" i="11"/>
  <c r="K43" i="11"/>
  <c r="E54" i="11" s="1"/>
  <c r="K44" i="11"/>
  <c r="G54" i="11" s="1"/>
  <c r="N42" i="11"/>
  <c r="F9" i="3"/>
  <c r="E10" i="3"/>
  <c r="D8" i="3"/>
  <c r="C8" i="3"/>
  <c r="D7" i="3"/>
  <c r="C7" i="3"/>
  <c r="D6" i="3"/>
  <c r="C6" i="3"/>
  <c r="D5" i="3"/>
  <c r="C5" i="3"/>
  <c r="D4" i="3"/>
  <c r="C4" i="3"/>
  <c r="C52" i="11" l="1"/>
  <c r="B55" i="11" s="1"/>
  <c r="M255" i="5" s="1"/>
  <c r="Q255" i="5" s="1"/>
  <c r="R255" i="5" s="1"/>
  <c r="G52" i="11"/>
  <c r="F55" i="11" s="1"/>
  <c r="E52" i="11"/>
  <c r="D55" i="11" s="1"/>
  <c r="D10" i="3"/>
  <c r="M425" i="5" l="1"/>
  <c r="Q425" i="5" s="1"/>
  <c r="R425" i="5" s="1"/>
  <c r="M285" i="5"/>
  <c r="Q285" i="5" s="1"/>
  <c r="R285" i="5" s="1"/>
  <c r="M75" i="5"/>
  <c r="Q75" i="5" s="1"/>
  <c r="R75" i="5" s="1"/>
  <c r="M298" i="5"/>
  <c r="Q298" i="5" s="1"/>
  <c r="R298" i="5" s="1"/>
  <c r="M487" i="5"/>
  <c r="Q487" i="5" s="1"/>
  <c r="R487" i="5" s="1"/>
  <c r="M160" i="5"/>
  <c r="Q160" i="5" s="1"/>
  <c r="R160" i="5" s="1"/>
  <c r="M330" i="5"/>
  <c r="Q330" i="5" s="1"/>
  <c r="R330" i="5" s="1"/>
  <c r="M495" i="5"/>
  <c r="Q495" i="5" s="1"/>
  <c r="R495" i="5" s="1"/>
  <c r="M430" i="5"/>
  <c r="Q430" i="5" s="1"/>
  <c r="R430" i="5" s="1"/>
  <c r="M117" i="5"/>
  <c r="Q117" i="5" s="1"/>
  <c r="R117" i="5" s="1"/>
  <c r="M483" i="5"/>
  <c r="Q483" i="5" s="1"/>
  <c r="R483" i="5" s="1"/>
  <c r="M440" i="5"/>
  <c r="Q440" i="5" s="1"/>
  <c r="R440" i="5" s="1"/>
  <c r="M382" i="5"/>
  <c r="Q382" i="5" s="1"/>
  <c r="R382" i="5" s="1"/>
  <c r="M354" i="5"/>
  <c r="Q354" i="5" s="1"/>
  <c r="R354" i="5" s="1"/>
  <c r="M390" i="5"/>
  <c r="Q390" i="5" s="1"/>
  <c r="R390" i="5" s="1"/>
  <c r="M251" i="5"/>
  <c r="Q251" i="5" s="1"/>
  <c r="R251" i="5" s="1"/>
  <c r="M204" i="5"/>
  <c r="Q204" i="5" s="1"/>
  <c r="R204" i="5" s="1"/>
  <c r="M52" i="5"/>
  <c r="Q52" i="5" s="1"/>
  <c r="R52" i="5" s="1"/>
  <c r="M151" i="5"/>
  <c r="Q151" i="5" s="1"/>
  <c r="R151" i="5" s="1"/>
  <c r="M191" i="5"/>
  <c r="Q191" i="5" s="1"/>
  <c r="R191" i="5" s="1"/>
  <c r="M389" i="5"/>
  <c r="Q389" i="5" s="1"/>
  <c r="R389" i="5" s="1"/>
  <c r="M448" i="5"/>
  <c r="Q448" i="5" s="1"/>
  <c r="R448" i="5" s="1"/>
  <c r="M481" i="5"/>
  <c r="Q481" i="5" s="1"/>
  <c r="R481" i="5" s="1"/>
  <c r="M339" i="5"/>
  <c r="Q339" i="5" s="1"/>
  <c r="R339" i="5" s="1"/>
  <c r="M456" i="5"/>
  <c r="Q456" i="5" s="1"/>
  <c r="R456" i="5" s="1"/>
  <c r="M362" i="5"/>
  <c r="Q362" i="5" s="1"/>
  <c r="R362" i="5" s="1"/>
  <c r="M158" i="5"/>
  <c r="Q158" i="5" s="1"/>
  <c r="R158" i="5" s="1"/>
  <c r="M60" i="5"/>
  <c r="Q60" i="5" s="1"/>
  <c r="R60" i="5" s="1"/>
  <c r="M134" i="5"/>
  <c r="Q134" i="5" s="1"/>
  <c r="R134" i="5" s="1"/>
  <c r="M148" i="5"/>
  <c r="Q148" i="5" s="1"/>
  <c r="R148" i="5" s="1"/>
  <c r="M9" i="5"/>
  <c r="Q9" i="5" s="1"/>
  <c r="R9" i="5" s="1"/>
  <c r="M281" i="5"/>
  <c r="Q281" i="5" s="1"/>
  <c r="R281" i="5" s="1"/>
  <c r="M96" i="5"/>
  <c r="Q96" i="5" s="1"/>
  <c r="R96" i="5" s="1"/>
  <c r="M383" i="5"/>
  <c r="Q383" i="5" s="1"/>
  <c r="R383" i="5" s="1"/>
  <c r="M102" i="5"/>
  <c r="Q102" i="5" s="1"/>
  <c r="R102" i="5" s="1"/>
  <c r="M267" i="5"/>
  <c r="Q267" i="5" s="1"/>
  <c r="R267" i="5" s="1"/>
  <c r="M322" i="5"/>
  <c r="Q322" i="5" s="1"/>
  <c r="R322" i="5" s="1"/>
  <c r="M226" i="5"/>
  <c r="Q226" i="5" s="1"/>
  <c r="R226" i="5" s="1"/>
  <c r="M475" i="5"/>
  <c r="Q475" i="5" s="1"/>
  <c r="R475" i="5" s="1"/>
  <c r="M77" i="5"/>
  <c r="Q77" i="5" s="1"/>
  <c r="R77" i="5" s="1"/>
  <c r="M411" i="5"/>
  <c r="Q411" i="5" s="1"/>
  <c r="R411" i="5" s="1"/>
  <c r="M415" i="5"/>
  <c r="Q415" i="5" s="1"/>
  <c r="R415" i="5" s="1"/>
  <c r="M186" i="5"/>
  <c r="Q186" i="5" s="1"/>
  <c r="R186" i="5" s="1"/>
  <c r="M119" i="5"/>
  <c r="Q119" i="5" s="1"/>
  <c r="R119" i="5" s="1"/>
  <c r="M498" i="5"/>
  <c r="Q498" i="5" s="1"/>
  <c r="R498" i="5" s="1"/>
  <c r="M497" i="5"/>
  <c r="Q497" i="5" s="1"/>
  <c r="R497" i="5" s="1"/>
  <c r="M522" i="5"/>
  <c r="Q522" i="5" s="1"/>
  <c r="R522" i="5" s="1"/>
  <c r="M509" i="5"/>
  <c r="Q509" i="5" s="1"/>
  <c r="R509" i="5" s="1"/>
  <c r="M73" i="5"/>
  <c r="Q73" i="5" s="1"/>
  <c r="R73" i="5" s="1"/>
  <c r="M238" i="5"/>
  <c r="Q238" i="5" s="1"/>
  <c r="R238" i="5" s="1"/>
  <c r="M69" i="5"/>
  <c r="Q69" i="5" s="1"/>
  <c r="R69" i="5" s="1"/>
  <c r="M517" i="5"/>
  <c r="Q517" i="5" s="1"/>
  <c r="R517" i="5" s="1"/>
  <c r="M504" i="5"/>
  <c r="Q504" i="5" s="1"/>
  <c r="R504" i="5" s="1"/>
  <c r="M404" i="5"/>
  <c r="Q404" i="5" s="1"/>
  <c r="R404" i="5" s="1"/>
  <c r="M125" i="5"/>
  <c r="Q125" i="5" s="1"/>
  <c r="R125" i="5" s="1"/>
  <c r="M458" i="5"/>
  <c r="Q458" i="5" s="1"/>
  <c r="R458" i="5" s="1"/>
  <c r="M523" i="5"/>
  <c r="Q523" i="5" s="1"/>
  <c r="R523" i="5" s="1"/>
  <c r="M500" i="5"/>
  <c r="Q500" i="5" s="1"/>
  <c r="R500" i="5" s="1"/>
  <c r="M268" i="5"/>
  <c r="Q268" i="5" s="1"/>
  <c r="R268" i="5" s="1"/>
  <c r="M239" i="5"/>
  <c r="Q239" i="5" s="1"/>
  <c r="R239" i="5" s="1"/>
  <c r="M105" i="5"/>
  <c r="Q105" i="5" s="1"/>
  <c r="R105" i="5" s="1"/>
  <c r="M152" i="5"/>
  <c r="Q152" i="5" s="1"/>
  <c r="R152" i="5" s="1"/>
  <c r="M257" i="5"/>
  <c r="Q257" i="5" s="1"/>
  <c r="R257" i="5" s="1"/>
  <c r="M40" i="5"/>
  <c r="Q40" i="5" s="1"/>
  <c r="R40" i="5" s="1"/>
  <c r="M200" i="5"/>
  <c r="Q200" i="5" s="1"/>
  <c r="R200" i="5" s="1"/>
  <c r="M107" i="5"/>
  <c r="Q107" i="5" s="1"/>
  <c r="R107" i="5" s="1"/>
  <c r="M175" i="5"/>
  <c r="Q175" i="5" s="1"/>
  <c r="R175" i="5" s="1"/>
  <c r="M203" i="5"/>
  <c r="Q203" i="5" s="1"/>
  <c r="R203" i="5" s="1"/>
  <c r="M270" i="5"/>
  <c r="Q270" i="5" s="1"/>
  <c r="R270" i="5" s="1"/>
  <c r="M455" i="5"/>
  <c r="Q455" i="5" s="1"/>
  <c r="R455" i="5" s="1"/>
  <c r="M49" i="5"/>
  <c r="Q49" i="5" s="1"/>
  <c r="R49" i="5" s="1"/>
  <c r="M277" i="5"/>
  <c r="Q277" i="5" s="1"/>
  <c r="R277" i="5" s="1"/>
  <c r="M225" i="5"/>
  <c r="Q225" i="5" s="1"/>
  <c r="R225" i="5" s="1"/>
  <c r="M126" i="5"/>
  <c r="Q126" i="5" s="1"/>
  <c r="R126" i="5" s="1"/>
  <c r="M192" i="5"/>
  <c r="Q192" i="5" s="1"/>
  <c r="R192" i="5" s="1"/>
  <c r="M21" i="5"/>
  <c r="Q21" i="5" s="1"/>
  <c r="R21" i="5" s="1"/>
  <c r="M260" i="5"/>
  <c r="Q260" i="5" s="1"/>
  <c r="R260" i="5" s="1"/>
  <c r="M422" i="5"/>
  <c r="Q422" i="5" s="1"/>
  <c r="R422" i="5" s="1"/>
  <c r="M136" i="5"/>
  <c r="Q136" i="5" s="1"/>
  <c r="R136" i="5" s="1"/>
  <c r="M331" i="5"/>
  <c r="Q331" i="5" s="1"/>
  <c r="R331" i="5" s="1"/>
  <c r="M149" i="5"/>
  <c r="Q149" i="5" s="1"/>
  <c r="R149" i="5" s="1"/>
  <c r="M29" i="5"/>
  <c r="Q29" i="5" s="1"/>
  <c r="R29" i="5" s="1"/>
  <c r="M368" i="5"/>
  <c r="Q368" i="5" s="1"/>
  <c r="R368" i="5" s="1"/>
  <c r="M342" i="5"/>
  <c r="Q342" i="5" s="1"/>
  <c r="R342" i="5" s="1"/>
  <c r="M273" i="5"/>
  <c r="Q273" i="5" s="1"/>
  <c r="R273" i="5" s="1"/>
  <c r="M320" i="5"/>
  <c r="Q320" i="5" s="1"/>
  <c r="R320" i="5" s="1"/>
  <c r="M473" i="5"/>
  <c r="Q473" i="5" s="1"/>
  <c r="R473" i="5" s="1"/>
  <c r="M420" i="5"/>
  <c r="Q420" i="5" s="1"/>
  <c r="R420" i="5" s="1"/>
  <c r="M452" i="5"/>
  <c r="Q452" i="5" s="1"/>
  <c r="R452" i="5" s="1"/>
  <c r="M163" i="5"/>
  <c r="Q163" i="5" s="1"/>
  <c r="R163" i="5" s="1"/>
  <c r="M439" i="5"/>
  <c r="Q439" i="5" s="1"/>
  <c r="R439" i="5" s="1"/>
  <c r="M211" i="5"/>
  <c r="Q211" i="5" s="1"/>
  <c r="R211" i="5" s="1"/>
  <c r="M510" i="5"/>
  <c r="Q510" i="5" s="1"/>
  <c r="R510" i="5" s="1"/>
  <c r="M235" i="5"/>
  <c r="Q235" i="5" s="1"/>
  <c r="R235" i="5" s="1"/>
  <c r="M64" i="5"/>
  <c r="Q64" i="5" s="1"/>
  <c r="R64" i="5" s="1"/>
  <c r="M518" i="5"/>
  <c r="Q518" i="5" s="1"/>
  <c r="R518" i="5" s="1"/>
  <c r="M347" i="5"/>
  <c r="Q347" i="5" s="1"/>
  <c r="R347" i="5" s="1"/>
  <c r="M449" i="5"/>
  <c r="Q449" i="5" s="1"/>
  <c r="R449" i="5" s="1"/>
  <c r="M395" i="5"/>
  <c r="Q395" i="5" s="1"/>
  <c r="R395" i="5" s="1"/>
  <c r="M259" i="5"/>
  <c r="Q259" i="5" s="1"/>
  <c r="R259" i="5" s="1"/>
  <c r="M19" i="5"/>
  <c r="Q19" i="5" s="1"/>
  <c r="R19" i="5" s="1"/>
  <c r="M147" i="5"/>
  <c r="Q147" i="5" s="1"/>
  <c r="R147" i="5" s="1"/>
  <c r="M424" i="5"/>
  <c r="Q424" i="5" s="1"/>
  <c r="R424" i="5" s="1"/>
  <c r="M32" i="5"/>
  <c r="Q32" i="5" s="1"/>
  <c r="R32" i="5" s="1"/>
  <c r="M93" i="5"/>
  <c r="Q93" i="5" s="1"/>
  <c r="R93" i="5" s="1"/>
  <c r="M129" i="5"/>
  <c r="Q129" i="5" s="1"/>
  <c r="R129" i="5" s="1"/>
  <c r="M310" i="5"/>
  <c r="Q310" i="5" s="1"/>
  <c r="R310" i="5" s="1"/>
  <c r="M91" i="5"/>
  <c r="Q91" i="5" s="1"/>
  <c r="R91" i="5" s="1"/>
  <c r="M419" i="5"/>
  <c r="Q419" i="5" s="1"/>
  <c r="R419" i="5" s="1"/>
  <c r="M88" i="5"/>
  <c r="Q88" i="5" s="1"/>
  <c r="R88" i="5" s="1"/>
  <c r="M503" i="5"/>
  <c r="Q503" i="5" s="1"/>
  <c r="R503" i="5" s="1"/>
  <c r="M468" i="5"/>
  <c r="Q468" i="5" s="1"/>
  <c r="R468" i="5" s="1"/>
  <c r="M80" i="5"/>
  <c r="Q80" i="5" s="1"/>
  <c r="R80" i="5" s="1"/>
  <c r="M480" i="5"/>
  <c r="Q480" i="5" s="1"/>
  <c r="R480" i="5" s="1"/>
  <c r="M133" i="5"/>
  <c r="Q133" i="5" s="1"/>
  <c r="R133" i="5" s="1"/>
  <c r="M467" i="5"/>
  <c r="Q467" i="5" s="1"/>
  <c r="R467" i="5" s="1"/>
  <c r="M316" i="5"/>
  <c r="Q316" i="5" s="1"/>
  <c r="R316" i="5" s="1"/>
  <c r="M388" i="5"/>
  <c r="Q388" i="5" s="1"/>
  <c r="R388" i="5" s="1"/>
  <c r="M462" i="5"/>
  <c r="Q462" i="5" s="1"/>
  <c r="R462" i="5" s="1"/>
  <c r="M332" i="5"/>
  <c r="Q332" i="5" s="1"/>
  <c r="R332" i="5" s="1"/>
  <c r="M5" i="5"/>
  <c r="Q5" i="5" s="1"/>
  <c r="R5" i="5" s="1"/>
  <c r="M138" i="5"/>
  <c r="Q138" i="5" s="1"/>
  <c r="R138" i="5" s="1"/>
  <c r="M435" i="5"/>
  <c r="Q435" i="5" s="1"/>
  <c r="R435" i="5" s="1"/>
  <c r="M438" i="5"/>
  <c r="Q438" i="5" s="1"/>
  <c r="R438" i="5" s="1"/>
  <c r="M18" i="5"/>
  <c r="Q18" i="5" s="1"/>
  <c r="R18" i="5" s="1"/>
  <c r="M220" i="5"/>
  <c r="Q220" i="5" s="1"/>
  <c r="R220" i="5" s="1"/>
  <c r="M146" i="5"/>
  <c r="Q146" i="5" s="1"/>
  <c r="R146" i="5" s="1"/>
  <c r="M114" i="5"/>
  <c r="Q114" i="5" s="1"/>
  <c r="R114" i="5" s="1"/>
  <c r="M493" i="5"/>
  <c r="Q493" i="5" s="1"/>
  <c r="R493" i="5" s="1"/>
  <c r="M405" i="5"/>
  <c r="Q405" i="5" s="1"/>
  <c r="R405" i="5" s="1"/>
  <c r="M492" i="5"/>
  <c r="Q492" i="5" s="1"/>
  <c r="R492" i="5" s="1"/>
  <c r="M384" i="5"/>
  <c r="Q384" i="5" s="1"/>
  <c r="R384" i="5" s="1"/>
  <c r="M174" i="5"/>
  <c r="Q174" i="5" s="1"/>
  <c r="R174" i="5" s="1"/>
  <c r="M164" i="5"/>
  <c r="Q164" i="5" s="1"/>
  <c r="R164" i="5" s="1"/>
  <c r="M54" i="5"/>
  <c r="Q54" i="5" s="1"/>
  <c r="R54" i="5" s="1"/>
  <c r="M502" i="5"/>
  <c r="Q502" i="5" s="1"/>
  <c r="R502" i="5" s="1"/>
  <c r="M31" i="5"/>
  <c r="Q31" i="5" s="1"/>
  <c r="R31" i="5" s="1"/>
  <c r="M282" i="5"/>
  <c r="Q282" i="5" s="1"/>
  <c r="R282" i="5" s="1"/>
  <c r="M436" i="5"/>
  <c r="Q436" i="5" s="1"/>
  <c r="R436" i="5" s="1"/>
  <c r="M370" i="5"/>
  <c r="Q370" i="5" s="1"/>
  <c r="R370" i="5" s="1"/>
  <c r="M367" i="5"/>
  <c r="Q367" i="5" s="1"/>
  <c r="R367" i="5" s="1"/>
  <c r="M317" i="5"/>
  <c r="Q317" i="5" s="1"/>
  <c r="R317" i="5" s="1"/>
  <c r="M132" i="5"/>
  <c r="Q132" i="5" s="1"/>
  <c r="R132" i="5" s="1"/>
  <c r="M35" i="5"/>
  <c r="Q35" i="5" s="1"/>
  <c r="R35" i="5" s="1"/>
  <c r="M210" i="5"/>
  <c r="Q210" i="5" s="1"/>
  <c r="R210" i="5" s="1"/>
  <c r="M201" i="5"/>
  <c r="Q201" i="5" s="1"/>
  <c r="R201" i="5" s="1"/>
  <c r="M410" i="5"/>
  <c r="Q410" i="5" s="1"/>
  <c r="R410" i="5" s="1"/>
  <c r="M172" i="5"/>
  <c r="Q172" i="5" s="1"/>
  <c r="R172" i="5" s="1"/>
  <c r="M258" i="5"/>
  <c r="Q258" i="5" s="1"/>
  <c r="R258" i="5" s="1"/>
  <c r="M12" i="5"/>
  <c r="Q12" i="5" s="1"/>
  <c r="R12" i="5" s="1"/>
  <c r="M290" i="5"/>
  <c r="Q290" i="5" s="1"/>
  <c r="R290" i="5" s="1"/>
  <c r="M74" i="5"/>
  <c r="Q74" i="5" s="1"/>
  <c r="R74" i="5" s="1"/>
  <c r="M184" i="5"/>
  <c r="Q184" i="5" s="1"/>
  <c r="R184" i="5" s="1"/>
  <c r="M426" i="5"/>
  <c r="Q426" i="5" s="1"/>
  <c r="R426" i="5" s="1"/>
  <c r="M327" i="5"/>
  <c r="Q327" i="5" s="1"/>
  <c r="R327" i="5" s="1"/>
  <c r="M167" i="5"/>
  <c r="Q167" i="5" s="1"/>
  <c r="R167" i="5" s="1"/>
  <c r="M247" i="5"/>
  <c r="Q247" i="5" s="1"/>
  <c r="R247" i="5" s="1"/>
  <c r="M90" i="5"/>
  <c r="Q90" i="5" s="1"/>
  <c r="R90" i="5" s="1"/>
  <c r="M304" i="5"/>
  <c r="Q304" i="5" s="1"/>
  <c r="R304" i="5" s="1"/>
  <c r="M128" i="5"/>
  <c r="Q128" i="5" s="1"/>
  <c r="R128" i="5" s="1"/>
  <c r="M401" i="5"/>
  <c r="Q401" i="5" s="1"/>
  <c r="R401" i="5" s="1"/>
  <c r="M466" i="5"/>
  <c r="Q466" i="5" s="1"/>
  <c r="R466" i="5" s="1"/>
  <c r="M375" i="5"/>
  <c r="Q375" i="5" s="1"/>
  <c r="R375" i="5" s="1"/>
  <c r="M232" i="5"/>
  <c r="Q232" i="5" s="1"/>
  <c r="R232" i="5" s="1"/>
  <c r="M78" i="5"/>
  <c r="Q78" i="5" s="1"/>
  <c r="R78" i="5" s="1"/>
  <c r="M295" i="5"/>
  <c r="Q295" i="5" s="1"/>
  <c r="R295" i="5" s="1"/>
  <c r="M482" i="5"/>
  <c r="Q482" i="5" s="1"/>
  <c r="R482" i="5" s="1"/>
  <c r="M59" i="5"/>
  <c r="Q59" i="5" s="1"/>
  <c r="R59" i="5" s="1"/>
  <c r="M237" i="5"/>
  <c r="Q237" i="5" s="1"/>
  <c r="R237" i="5" s="1"/>
  <c r="M187" i="5"/>
  <c r="Q187" i="5" s="1"/>
  <c r="R187" i="5" s="1"/>
  <c r="M256" i="5"/>
  <c r="Q256" i="5" s="1"/>
  <c r="R256" i="5" s="1"/>
  <c r="M55" i="5"/>
  <c r="Q55" i="5" s="1"/>
  <c r="R55" i="5" s="1"/>
  <c r="M68" i="5"/>
  <c r="Q68" i="5" s="1"/>
  <c r="R68" i="5" s="1"/>
  <c r="M23" i="5"/>
  <c r="Q23" i="5" s="1"/>
  <c r="R23" i="5" s="1"/>
  <c r="M521" i="5"/>
  <c r="Q521" i="5" s="1"/>
  <c r="R521" i="5" s="1"/>
  <c r="M193" i="5"/>
  <c r="Q193" i="5" s="1"/>
  <c r="R193" i="5" s="1"/>
  <c r="M417" i="5"/>
  <c r="Q417" i="5" s="1"/>
  <c r="R417" i="5" s="1"/>
  <c r="M364" i="5"/>
  <c r="Q364" i="5" s="1"/>
  <c r="R364" i="5" s="1"/>
  <c r="M265" i="5"/>
  <c r="Q265" i="5" s="1"/>
  <c r="R265" i="5" s="1"/>
  <c r="M377" i="5"/>
  <c r="Q377" i="5" s="1"/>
  <c r="R377" i="5" s="1"/>
  <c r="M47" i="5"/>
  <c r="Q47" i="5" s="1"/>
  <c r="R47" i="5" s="1"/>
  <c r="M76" i="5"/>
  <c r="Q76" i="5" s="1"/>
  <c r="R76" i="5" s="1"/>
  <c r="M289" i="5"/>
  <c r="Q289" i="5" s="1"/>
  <c r="R289" i="5" s="1"/>
  <c r="M344" i="5"/>
  <c r="Q344" i="5" s="1"/>
  <c r="R344" i="5" s="1"/>
  <c r="M249" i="5"/>
  <c r="Q249" i="5" s="1"/>
  <c r="R249" i="5" s="1"/>
  <c r="M104" i="5"/>
  <c r="Q104" i="5" s="1"/>
  <c r="R104" i="5" s="1"/>
  <c r="M123" i="5"/>
  <c r="Q123" i="5" s="1"/>
  <c r="R123" i="5" s="1"/>
  <c r="M199" i="5"/>
  <c r="Q199" i="5" s="1"/>
  <c r="R199" i="5" s="1"/>
  <c r="M145" i="5"/>
  <c r="Q145" i="5" s="1"/>
  <c r="R145" i="5" s="1"/>
  <c r="M319" i="5"/>
  <c r="Q319" i="5" s="1"/>
  <c r="R319" i="5" s="1"/>
  <c r="M7" i="5"/>
  <c r="Q7" i="5" s="1"/>
  <c r="R7" i="5" s="1"/>
  <c r="M341" i="5"/>
  <c r="Q341" i="5" s="1"/>
  <c r="R341" i="5" s="1"/>
  <c r="M213" i="5"/>
  <c r="Q213" i="5" s="1"/>
  <c r="R213" i="5" s="1"/>
  <c r="M228" i="5"/>
  <c r="Q228" i="5" s="1"/>
  <c r="R228" i="5" s="1"/>
  <c r="M263" i="5"/>
  <c r="Q263" i="5" s="1"/>
  <c r="R263" i="5" s="1"/>
  <c r="M137" i="5"/>
  <c r="Q137" i="5" s="1"/>
  <c r="R137" i="5" s="1"/>
  <c r="M485" i="5"/>
  <c r="Q485" i="5" s="1"/>
  <c r="R485" i="5" s="1"/>
  <c r="M421" i="5"/>
  <c r="Q421" i="5" s="1"/>
  <c r="R421" i="5" s="1"/>
  <c r="M254" i="5"/>
  <c r="Q254" i="5" s="1"/>
  <c r="R254" i="5" s="1"/>
  <c r="M262" i="5"/>
  <c r="Q262" i="5" s="1"/>
  <c r="R262" i="5" s="1"/>
  <c r="M301" i="5"/>
  <c r="Q301" i="5" s="1"/>
  <c r="R301" i="5" s="1"/>
  <c r="M248" i="5"/>
  <c r="Q248" i="5" s="1"/>
  <c r="R248" i="5" s="1"/>
  <c r="M408" i="5"/>
  <c r="Q408" i="5" s="1"/>
  <c r="R408" i="5" s="1"/>
  <c r="M416" i="5"/>
  <c r="Q416" i="5" s="1"/>
  <c r="R416" i="5" s="1"/>
  <c r="M159" i="5"/>
  <c r="Q159" i="5" s="1"/>
  <c r="R159" i="5" s="1"/>
  <c r="M92" i="5"/>
  <c r="Q92" i="5" s="1"/>
  <c r="R92" i="5" s="1"/>
  <c r="M250" i="5"/>
  <c r="Q250" i="5" s="1"/>
  <c r="R250" i="5" s="1"/>
  <c r="M379" i="5"/>
  <c r="Q379" i="5" s="1"/>
  <c r="R379" i="5" s="1"/>
  <c r="M311" i="5"/>
  <c r="Q311" i="5" s="1"/>
  <c r="R311" i="5" s="1"/>
  <c r="M100" i="5"/>
  <c r="Q100" i="5" s="1"/>
  <c r="R100" i="5" s="1"/>
  <c r="M177" i="5"/>
  <c r="Q177" i="5" s="1"/>
  <c r="R177" i="5" s="1"/>
  <c r="M363" i="5"/>
  <c r="Q363" i="5" s="1"/>
  <c r="R363" i="5" s="1"/>
  <c r="M89" i="5"/>
  <c r="Q89" i="5" s="1"/>
  <c r="R89" i="5" s="1"/>
  <c r="M385" i="5"/>
  <c r="Q385" i="5" s="1"/>
  <c r="R385" i="5" s="1"/>
  <c r="M454" i="5"/>
  <c r="Q454" i="5" s="1"/>
  <c r="R454" i="5" s="1"/>
  <c r="M179" i="5"/>
  <c r="Q179" i="5" s="1"/>
  <c r="R179" i="5" s="1"/>
  <c r="M386" i="5"/>
  <c r="Q386" i="5" s="1"/>
  <c r="R386" i="5" s="1"/>
  <c r="M392" i="5"/>
  <c r="Q392" i="5" s="1"/>
  <c r="R392" i="5" s="1"/>
  <c r="M328" i="5"/>
  <c r="Q328" i="5" s="1"/>
  <c r="R328" i="5" s="1"/>
  <c r="M431" i="5"/>
  <c r="Q431" i="5" s="1"/>
  <c r="R431" i="5" s="1"/>
  <c r="M108" i="5"/>
  <c r="Q108" i="5" s="1"/>
  <c r="R108" i="5" s="1"/>
  <c r="M433" i="5"/>
  <c r="Q433" i="5" s="1"/>
  <c r="R433" i="5" s="1"/>
  <c r="M296" i="5"/>
  <c r="Q296" i="5" s="1"/>
  <c r="R296" i="5" s="1"/>
  <c r="M176" i="5"/>
  <c r="Q176" i="5" s="1"/>
  <c r="R176" i="5" s="1"/>
  <c r="M284" i="5"/>
  <c r="Q284" i="5" s="1"/>
  <c r="R284" i="5" s="1"/>
  <c r="M156" i="5"/>
  <c r="Q156" i="5" s="1"/>
  <c r="R156" i="5" s="1"/>
  <c r="M224" i="5"/>
  <c r="Q224" i="5" s="1"/>
  <c r="R224" i="5" s="1"/>
  <c r="M276" i="5"/>
  <c r="Q276" i="5" s="1"/>
  <c r="R276" i="5" s="1"/>
  <c r="M252" i="5"/>
  <c r="Q252" i="5" s="1"/>
  <c r="R252" i="5" s="1"/>
  <c r="M124" i="5"/>
  <c r="Q124" i="5" s="1"/>
  <c r="R124" i="5" s="1"/>
  <c r="M465" i="5"/>
  <c r="Q465" i="5" s="1"/>
  <c r="R465" i="5" s="1"/>
  <c r="M274" i="5"/>
  <c r="Q274" i="5" s="1"/>
  <c r="R274" i="5" s="1"/>
  <c r="M86" i="5"/>
  <c r="Q86" i="5" s="1"/>
  <c r="R86" i="5" s="1"/>
  <c r="M113" i="5"/>
  <c r="Q113" i="5" s="1"/>
  <c r="R113" i="5" s="1"/>
  <c r="M491" i="5"/>
  <c r="Q491" i="5" s="1"/>
  <c r="R491" i="5" s="1"/>
  <c r="M447" i="5"/>
  <c r="Q447" i="5" s="1"/>
  <c r="R447" i="5" s="1"/>
  <c r="M441" i="5"/>
  <c r="Q441" i="5" s="1"/>
  <c r="R441" i="5" s="1"/>
  <c r="M221" i="5"/>
  <c r="Q221" i="5" s="1"/>
  <c r="R221" i="5" s="1"/>
  <c r="M51" i="5"/>
  <c r="Q51" i="5" s="1"/>
  <c r="R51" i="5" s="1"/>
  <c r="M337" i="5"/>
  <c r="Q337" i="5" s="1"/>
  <c r="R337" i="5" s="1"/>
  <c r="M120" i="5"/>
  <c r="Q120" i="5" s="1"/>
  <c r="R120" i="5" s="1"/>
  <c r="M182" i="5"/>
  <c r="Q182" i="5" s="1"/>
  <c r="R182" i="5" s="1"/>
  <c r="M469" i="5"/>
  <c r="Q469" i="5" s="1"/>
  <c r="R469" i="5" s="1"/>
  <c r="M231" i="5"/>
  <c r="Q231" i="5" s="1"/>
  <c r="R231" i="5" s="1"/>
  <c r="M230" i="5"/>
  <c r="Q230" i="5" s="1"/>
  <c r="R230" i="5" s="1"/>
  <c r="M178" i="5"/>
  <c r="Q178" i="5" s="1"/>
  <c r="R178" i="5" s="1"/>
  <c r="M240" i="5"/>
  <c r="Q240" i="5" s="1"/>
  <c r="R240" i="5" s="1"/>
  <c r="M222" i="5"/>
  <c r="Q222" i="5" s="1"/>
  <c r="R222" i="5" s="1"/>
  <c r="M26" i="5"/>
  <c r="Q26" i="5" s="1"/>
  <c r="R26" i="5" s="1"/>
  <c r="M81" i="5"/>
  <c r="Q81" i="5" s="1"/>
  <c r="R81" i="5" s="1"/>
  <c r="M189" i="5"/>
  <c r="Q189" i="5" s="1"/>
  <c r="R189" i="5" s="1"/>
  <c r="M412" i="5"/>
  <c r="Q412" i="5" s="1"/>
  <c r="R412" i="5" s="1"/>
  <c r="M321" i="5"/>
  <c r="Q321" i="5" s="1"/>
  <c r="R321" i="5" s="1"/>
  <c r="M334" i="5"/>
  <c r="Q334" i="5" s="1"/>
  <c r="R334" i="5" s="1"/>
  <c r="M22" i="5"/>
  <c r="Q22" i="5" s="1"/>
  <c r="R22" i="5" s="1"/>
  <c r="M336" i="5"/>
  <c r="Q336" i="5" s="1"/>
  <c r="R336" i="5" s="1"/>
  <c r="M63" i="5"/>
  <c r="Q63" i="5" s="1"/>
  <c r="R63" i="5" s="1"/>
  <c r="M53" i="5"/>
  <c r="Q53" i="5" s="1"/>
  <c r="R53" i="5" s="1"/>
  <c r="M329" i="5"/>
  <c r="Q329" i="5" s="1"/>
  <c r="R329" i="5" s="1"/>
  <c r="M442" i="5"/>
  <c r="Q442" i="5" s="1"/>
  <c r="R442" i="5" s="1"/>
  <c r="M269" i="5"/>
  <c r="Q269" i="5" s="1"/>
  <c r="R269" i="5" s="1"/>
  <c r="M141" i="5"/>
  <c r="Q141" i="5" s="1"/>
  <c r="R141" i="5" s="1"/>
  <c r="M457" i="5"/>
  <c r="Q457" i="5" s="1"/>
  <c r="R457" i="5" s="1"/>
  <c r="M82" i="5"/>
  <c r="Q82" i="5" s="1"/>
  <c r="R82" i="5" s="1"/>
  <c r="M30" i="5"/>
  <c r="Q30" i="5" s="1"/>
  <c r="R30" i="5" s="1"/>
  <c r="M303" i="5"/>
  <c r="Q303" i="5" s="1"/>
  <c r="R303" i="5" s="1"/>
  <c r="M403" i="5"/>
  <c r="Q403" i="5" s="1"/>
  <c r="R403" i="5" s="1"/>
  <c r="M391" i="5"/>
  <c r="Q391" i="5" s="1"/>
  <c r="R391" i="5" s="1"/>
  <c r="M484" i="5"/>
  <c r="Q484" i="5" s="1"/>
  <c r="R484" i="5" s="1"/>
  <c r="M118" i="5"/>
  <c r="Q118" i="5" s="1"/>
  <c r="R118" i="5" s="1"/>
  <c r="M13" i="5"/>
  <c r="Q13" i="5" s="1"/>
  <c r="R13" i="5" s="1"/>
  <c r="M206" i="5"/>
  <c r="Q206" i="5" s="1"/>
  <c r="R206" i="5" s="1"/>
  <c r="M489" i="5"/>
  <c r="Q489" i="5" s="1"/>
  <c r="R489" i="5" s="1"/>
  <c r="M490" i="5"/>
  <c r="Q490" i="5" s="1"/>
  <c r="R490" i="5" s="1"/>
  <c r="M42" i="5"/>
  <c r="Q42" i="5" s="1"/>
  <c r="R42" i="5" s="1"/>
  <c r="M358" i="5"/>
  <c r="Q358" i="5" s="1"/>
  <c r="R358" i="5" s="1"/>
  <c r="M293" i="5"/>
  <c r="Q293" i="5" s="1"/>
  <c r="R293" i="5" s="1"/>
  <c r="M214" i="5"/>
  <c r="Q214" i="5" s="1"/>
  <c r="R214" i="5" s="1"/>
  <c r="M429" i="5"/>
  <c r="Q429" i="5" s="1"/>
  <c r="R429" i="5" s="1"/>
  <c r="M109" i="5"/>
  <c r="Q109" i="5" s="1"/>
  <c r="R109" i="5" s="1"/>
  <c r="M150" i="5"/>
  <c r="Q150" i="5" s="1"/>
  <c r="R150" i="5" s="1"/>
  <c r="M153" i="5"/>
  <c r="Q153" i="5" s="1"/>
  <c r="R153" i="5" s="1"/>
  <c r="M453" i="5"/>
  <c r="Q453" i="5" s="1"/>
  <c r="R453" i="5" s="1"/>
  <c r="M33" i="5"/>
  <c r="Q33" i="5" s="1"/>
  <c r="R33" i="5" s="1"/>
  <c r="M45" i="5"/>
  <c r="Q45" i="5" s="1"/>
  <c r="R45" i="5" s="1"/>
  <c r="M162" i="5"/>
  <c r="Q162" i="5" s="1"/>
  <c r="R162" i="5" s="1"/>
  <c r="M180" i="5"/>
  <c r="Q180" i="5" s="1"/>
  <c r="R180" i="5" s="1"/>
  <c r="M525" i="5"/>
  <c r="Q525" i="5" s="1"/>
  <c r="R525" i="5" s="1"/>
  <c r="M99" i="5"/>
  <c r="Q99" i="5" s="1"/>
  <c r="R99" i="5" s="1"/>
  <c r="M190" i="5"/>
  <c r="Q190" i="5" s="1"/>
  <c r="R190" i="5" s="1"/>
  <c r="M306" i="5"/>
  <c r="Q306" i="5" s="1"/>
  <c r="R306" i="5" s="1"/>
  <c r="M44" i="5"/>
  <c r="Q44" i="5" s="1"/>
  <c r="R44" i="5" s="1"/>
  <c r="M434" i="5"/>
  <c r="Q434" i="5" s="1"/>
  <c r="R434" i="5" s="1"/>
  <c r="M110" i="5"/>
  <c r="Q110" i="5" s="1"/>
  <c r="R110" i="5" s="1"/>
  <c r="M486" i="5"/>
  <c r="Q486" i="5" s="1"/>
  <c r="R486" i="5" s="1"/>
  <c r="M155" i="5"/>
  <c r="Q155" i="5" s="1"/>
  <c r="R155" i="5" s="1"/>
  <c r="M423" i="5"/>
  <c r="Q423" i="5" s="1"/>
  <c r="R423" i="5" s="1"/>
  <c r="M365" i="5"/>
  <c r="Q365" i="5" s="1"/>
  <c r="R365" i="5" s="1"/>
  <c r="M340" i="5"/>
  <c r="Q340" i="5" s="1"/>
  <c r="R340" i="5" s="1"/>
  <c r="M414" i="5"/>
  <c r="Q414" i="5" s="1"/>
  <c r="R414" i="5" s="1"/>
  <c r="M459" i="5"/>
  <c r="Q459" i="5" s="1"/>
  <c r="R459" i="5" s="1"/>
  <c r="M406" i="5"/>
  <c r="Q406" i="5" s="1"/>
  <c r="R406" i="5" s="1"/>
  <c r="M335" i="5"/>
  <c r="Q335" i="5" s="1"/>
  <c r="R335" i="5" s="1"/>
  <c r="M345" i="5"/>
  <c r="Q345" i="5" s="1"/>
  <c r="R345" i="5" s="1"/>
  <c r="M352" i="5"/>
  <c r="Q352" i="5" s="1"/>
  <c r="R352" i="5" s="1"/>
  <c r="M350" i="5"/>
  <c r="Q350" i="5" s="1"/>
  <c r="R350" i="5" s="1"/>
  <c r="M437" i="5"/>
  <c r="Q437" i="5" s="1"/>
  <c r="R437" i="5" s="1"/>
  <c r="M143" i="5"/>
  <c r="Q143" i="5" s="1"/>
  <c r="R143" i="5" s="1"/>
  <c r="M286" i="5"/>
  <c r="Q286" i="5" s="1"/>
  <c r="R286" i="5" s="1"/>
  <c r="M85" i="5"/>
  <c r="Q85" i="5" s="1"/>
  <c r="R85" i="5" s="1"/>
  <c r="M294" i="5"/>
  <c r="Q294" i="5" s="1"/>
  <c r="R294" i="5" s="1"/>
  <c r="M297" i="5"/>
  <c r="Q297" i="5" s="1"/>
  <c r="R297" i="5" s="1"/>
  <c r="M515" i="5"/>
  <c r="Q515" i="5" s="1"/>
  <c r="R515" i="5" s="1"/>
  <c r="M501" i="5"/>
  <c r="Q501" i="5" s="1"/>
  <c r="R501" i="5" s="1"/>
  <c r="M36" i="5"/>
  <c r="Q36" i="5" s="1"/>
  <c r="R36" i="5" s="1"/>
  <c r="M83" i="5"/>
  <c r="Q83" i="5" s="1"/>
  <c r="R83" i="5" s="1"/>
  <c r="M208" i="5"/>
  <c r="Q208" i="5" s="1"/>
  <c r="R208" i="5" s="1"/>
  <c r="M50" i="5"/>
  <c r="Q50" i="5" s="1"/>
  <c r="R50" i="5" s="1"/>
  <c r="M278" i="5"/>
  <c r="Q278" i="5" s="1"/>
  <c r="R278" i="5" s="1"/>
  <c r="M185" i="5"/>
  <c r="Q185" i="5" s="1"/>
  <c r="R185" i="5" s="1"/>
  <c r="M6" i="5"/>
  <c r="Q6" i="5" s="1"/>
  <c r="R6" i="5" s="1"/>
  <c r="M223" i="5"/>
  <c r="Q223" i="5" s="1"/>
  <c r="R223" i="5" s="1"/>
  <c r="M195" i="5"/>
  <c r="Q195" i="5" s="1"/>
  <c r="R195" i="5" s="1"/>
  <c r="M97" i="5"/>
  <c r="Q97" i="5" s="1"/>
  <c r="R97" i="5" s="1"/>
  <c r="M198" i="5"/>
  <c r="Q198" i="5" s="1"/>
  <c r="R198" i="5" s="1"/>
  <c r="M94" i="5"/>
  <c r="Q94" i="5" s="1"/>
  <c r="R94" i="5" s="1"/>
  <c r="M471" i="5"/>
  <c r="Q471" i="5" s="1"/>
  <c r="R471" i="5" s="1"/>
  <c r="M359" i="5"/>
  <c r="Q359" i="5" s="1"/>
  <c r="R359" i="5" s="1"/>
  <c r="M157" i="5"/>
  <c r="Q157" i="5" s="1"/>
  <c r="R157" i="5" s="1"/>
  <c r="M66" i="5"/>
  <c r="Q66" i="5" s="1"/>
  <c r="R66" i="5" s="1"/>
  <c r="M313" i="5"/>
  <c r="Q313" i="5" s="1"/>
  <c r="R313" i="5" s="1"/>
  <c r="M461" i="5"/>
  <c r="Q461" i="5" s="1"/>
  <c r="R461" i="5" s="1"/>
  <c r="M463" i="5"/>
  <c r="Q463" i="5" s="1"/>
  <c r="R463" i="5" s="1"/>
  <c r="M326" i="5"/>
  <c r="Q326" i="5" s="1"/>
  <c r="R326" i="5" s="1"/>
  <c r="M170" i="5"/>
  <c r="Q170" i="5" s="1"/>
  <c r="R170" i="5" s="1"/>
  <c r="M314" i="5"/>
  <c r="Q314" i="5" s="1"/>
  <c r="R314" i="5" s="1"/>
  <c r="M24" i="5"/>
  <c r="Q24" i="5" s="1"/>
  <c r="R24" i="5" s="1"/>
  <c r="M516" i="5"/>
  <c r="Q516" i="5" s="1"/>
  <c r="R516" i="5" s="1"/>
  <c r="M196" i="5"/>
  <c r="Q196" i="5" s="1"/>
  <c r="R196" i="5" s="1"/>
  <c r="M253" i="5"/>
  <c r="Q253" i="5" s="1"/>
  <c r="R253" i="5" s="1"/>
  <c r="M325" i="5"/>
  <c r="Q325" i="5" s="1"/>
  <c r="R325" i="5" s="1"/>
  <c r="M353" i="5"/>
  <c r="Q353" i="5" s="1"/>
  <c r="R353" i="5" s="1"/>
  <c r="M236" i="5"/>
  <c r="Q236" i="5" s="1"/>
  <c r="R236" i="5" s="1"/>
  <c r="M197" i="5"/>
  <c r="Q197" i="5" s="1"/>
  <c r="R197" i="5" s="1"/>
  <c r="M407" i="5"/>
  <c r="Q407" i="5" s="1"/>
  <c r="R407" i="5" s="1"/>
  <c r="M443" i="5"/>
  <c r="Q443" i="5" s="1"/>
  <c r="R443" i="5" s="1"/>
  <c r="M506" i="5"/>
  <c r="Q506" i="5" s="1"/>
  <c r="R506" i="5" s="1"/>
  <c r="M227" i="5"/>
  <c r="Q227" i="5" s="1"/>
  <c r="R227" i="5" s="1"/>
  <c r="M369" i="5"/>
  <c r="Q369" i="5" s="1"/>
  <c r="R369" i="5" s="1"/>
  <c r="M397" i="5"/>
  <c r="Q397" i="5" s="1"/>
  <c r="R397" i="5" s="1"/>
  <c r="M450" i="5"/>
  <c r="Q450" i="5" s="1"/>
  <c r="R450" i="5" s="1"/>
  <c r="M266" i="5"/>
  <c r="Q266" i="5" s="1"/>
  <c r="R266" i="5" s="1"/>
  <c r="M478" i="5"/>
  <c r="Q478" i="5" s="1"/>
  <c r="R478" i="5" s="1"/>
  <c r="M494" i="5"/>
  <c r="Q494" i="5" s="1"/>
  <c r="R494" i="5" s="1"/>
  <c r="M65" i="5"/>
  <c r="Q65" i="5" s="1"/>
  <c r="R65" i="5" s="1"/>
  <c r="M464" i="5"/>
  <c r="Q464" i="5" s="1"/>
  <c r="R464" i="5" s="1"/>
  <c r="M280" i="5"/>
  <c r="Q280" i="5" s="1"/>
  <c r="R280" i="5" s="1"/>
  <c r="M356" i="5"/>
  <c r="Q356" i="5" s="1"/>
  <c r="R356" i="5" s="1"/>
  <c r="M376" i="5"/>
  <c r="Q376" i="5" s="1"/>
  <c r="R376" i="5" s="1"/>
  <c r="M343" i="5"/>
  <c r="Q343" i="5" s="1"/>
  <c r="R343" i="5" s="1"/>
  <c r="M121" i="5"/>
  <c r="Q121" i="5" s="1"/>
  <c r="R121" i="5" s="1"/>
  <c r="M444" i="5"/>
  <c r="Q444" i="5" s="1"/>
  <c r="R444" i="5" s="1"/>
  <c r="M374" i="5"/>
  <c r="Q374" i="5" s="1"/>
  <c r="R374" i="5" s="1"/>
  <c r="M292" i="5"/>
  <c r="Q292" i="5" s="1"/>
  <c r="R292" i="5" s="1"/>
  <c r="M188" i="5"/>
  <c r="Q188" i="5" s="1"/>
  <c r="R188" i="5" s="1"/>
  <c r="M216" i="5"/>
  <c r="Q216" i="5" s="1"/>
  <c r="R216" i="5" s="1"/>
  <c r="M57" i="5"/>
  <c r="Q57" i="5" s="1"/>
  <c r="R57" i="5" s="1"/>
  <c r="M111" i="5"/>
  <c r="Q111" i="5" s="1"/>
  <c r="R111" i="5" s="1"/>
  <c r="M264" i="5"/>
  <c r="Q264" i="5" s="1"/>
  <c r="R264" i="5" s="1"/>
  <c r="M56" i="5"/>
  <c r="Q56" i="5" s="1"/>
  <c r="R56" i="5" s="1"/>
  <c r="M324" i="5"/>
  <c r="Q324" i="5" s="1"/>
  <c r="R324" i="5" s="1"/>
  <c r="M519" i="5"/>
  <c r="Q519" i="5" s="1"/>
  <c r="R519" i="5" s="1"/>
  <c r="M451" i="5"/>
  <c r="Q451" i="5" s="1"/>
  <c r="R451" i="5" s="1"/>
  <c r="M84" i="5"/>
  <c r="Q84" i="5" s="1"/>
  <c r="R84" i="5" s="1"/>
  <c r="M396" i="5"/>
  <c r="Q396" i="5" s="1"/>
  <c r="R396" i="5" s="1"/>
  <c r="M212" i="5"/>
  <c r="Q212" i="5" s="1"/>
  <c r="R212" i="5" s="1"/>
  <c r="M171" i="5"/>
  <c r="Q171" i="5" s="1"/>
  <c r="R171" i="5" s="1"/>
  <c r="M139" i="5"/>
  <c r="Q139" i="5" s="1"/>
  <c r="R139" i="5" s="1"/>
  <c r="M27" i="5"/>
  <c r="Q27" i="5" s="1"/>
  <c r="R27" i="5" s="1"/>
  <c r="M499" i="5"/>
  <c r="Q499" i="5" s="1"/>
  <c r="R499" i="5" s="1"/>
  <c r="M349" i="5"/>
  <c r="Q349" i="5" s="1"/>
  <c r="R349" i="5" s="1"/>
  <c r="M283" i="5"/>
  <c r="Q283" i="5" s="1"/>
  <c r="R283" i="5" s="1"/>
  <c r="M142" i="5"/>
  <c r="Q142" i="5" s="1"/>
  <c r="R142" i="5" s="1"/>
  <c r="M233" i="5"/>
  <c r="Q233" i="5" s="1"/>
  <c r="R233" i="5" s="1"/>
  <c r="M62" i="5"/>
  <c r="Q62" i="5" s="1"/>
  <c r="R62" i="5" s="1"/>
  <c r="M400" i="5"/>
  <c r="Q400" i="5" s="1"/>
  <c r="R400" i="5" s="1"/>
  <c r="M418" i="5"/>
  <c r="Q418" i="5" s="1"/>
  <c r="R418" i="5" s="1"/>
  <c r="M244" i="5"/>
  <c r="Q244" i="5" s="1"/>
  <c r="R244" i="5" s="1"/>
  <c r="M218" i="5"/>
  <c r="Q218" i="5" s="1"/>
  <c r="R218" i="5" s="1"/>
  <c r="M46" i="5"/>
  <c r="Q46" i="5" s="1"/>
  <c r="R46" i="5" s="1"/>
  <c r="M288" i="5"/>
  <c r="Q288" i="5" s="1"/>
  <c r="R288" i="5" s="1"/>
  <c r="M355" i="5"/>
  <c r="Q355" i="5" s="1"/>
  <c r="R355" i="5" s="1"/>
  <c r="M71" i="5"/>
  <c r="Q71" i="5" s="1"/>
  <c r="R71" i="5" s="1"/>
  <c r="M168" i="5"/>
  <c r="Q168" i="5" s="1"/>
  <c r="R168" i="5" s="1"/>
  <c r="M173" i="5"/>
  <c r="Q173" i="5" s="1"/>
  <c r="R173" i="5" s="1"/>
  <c r="M472" i="5"/>
  <c r="Q472" i="5" s="1"/>
  <c r="R472" i="5" s="1"/>
  <c r="M488" i="5"/>
  <c r="Q488" i="5" s="1"/>
  <c r="R488" i="5" s="1"/>
  <c r="M338" i="5"/>
  <c r="Q338" i="5" s="1"/>
  <c r="R338" i="5" s="1"/>
  <c r="M275" i="5"/>
  <c r="Q275" i="5" s="1"/>
  <c r="R275" i="5" s="1"/>
  <c r="M106" i="5"/>
  <c r="Q106" i="5" s="1"/>
  <c r="R106" i="5" s="1"/>
  <c r="M194" i="5"/>
  <c r="Q194" i="5" s="1"/>
  <c r="R194" i="5" s="1"/>
  <c r="M427" i="5"/>
  <c r="Q427" i="5" s="1"/>
  <c r="R427" i="5" s="1"/>
  <c r="M351" i="5"/>
  <c r="Q351" i="5" s="1"/>
  <c r="R351" i="5" s="1"/>
  <c r="M131" i="5"/>
  <c r="Q131" i="5" s="1"/>
  <c r="R131" i="5" s="1"/>
  <c r="M144" i="5"/>
  <c r="Q144" i="5" s="1"/>
  <c r="R144" i="5" s="1"/>
  <c r="M394" i="5"/>
  <c r="Q394" i="5" s="1"/>
  <c r="R394" i="5" s="1"/>
  <c r="M219" i="5"/>
  <c r="Q219" i="5" s="1"/>
  <c r="R219" i="5" s="1"/>
  <c r="M309" i="5"/>
  <c r="Q309" i="5" s="1"/>
  <c r="R309" i="5" s="1"/>
  <c r="M245" i="5"/>
  <c r="Q245" i="5" s="1"/>
  <c r="R245" i="5" s="1"/>
  <c r="M140" i="5"/>
  <c r="Q140" i="5" s="1"/>
  <c r="R140" i="5" s="1"/>
  <c r="M333" i="5"/>
  <c r="Q333" i="5" s="1"/>
  <c r="R333" i="5" s="1"/>
  <c r="M346" i="5"/>
  <c r="Q346" i="5" s="1"/>
  <c r="R346" i="5" s="1"/>
  <c r="M445" i="5"/>
  <c r="Q445" i="5" s="1"/>
  <c r="R445" i="5" s="1"/>
  <c r="M505" i="5"/>
  <c r="Q505" i="5" s="1"/>
  <c r="R505" i="5" s="1"/>
  <c r="M371" i="5"/>
  <c r="Q371" i="5" s="1"/>
  <c r="R371" i="5" s="1"/>
  <c r="M291" i="5"/>
  <c r="Q291" i="5" s="1"/>
  <c r="R291" i="5" s="1"/>
  <c r="M279" i="5"/>
  <c r="Q279" i="5" s="1"/>
  <c r="R279" i="5" s="1"/>
  <c r="M10" i="5"/>
  <c r="Q10" i="5" s="1"/>
  <c r="R10" i="5" s="1"/>
  <c r="M302" i="5"/>
  <c r="Q302" i="5" s="1"/>
  <c r="R302" i="5" s="1"/>
  <c r="M8" i="5"/>
  <c r="Q8" i="5" s="1"/>
  <c r="R8" i="5" s="1"/>
  <c r="M496" i="5"/>
  <c r="Q496" i="5" s="1"/>
  <c r="R496" i="5" s="1"/>
  <c r="M95" i="5"/>
  <c r="Q95" i="5" s="1"/>
  <c r="R95" i="5" s="1"/>
  <c r="M305" i="5"/>
  <c r="Q305" i="5" s="1"/>
  <c r="R305" i="5" s="1"/>
  <c r="M372" i="5"/>
  <c r="Q372" i="5" s="1"/>
  <c r="R372" i="5" s="1"/>
  <c r="M246" i="5"/>
  <c r="Q246" i="5" s="1"/>
  <c r="R246" i="5" s="1"/>
  <c r="M229" i="5"/>
  <c r="Q229" i="5" s="1"/>
  <c r="R229" i="5" s="1"/>
  <c r="M479" i="5"/>
  <c r="Q479" i="5" s="1"/>
  <c r="R479" i="5" s="1"/>
  <c r="M207" i="5"/>
  <c r="Q207" i="5" s="1"/>
  <c r="R207" i="5" s="1"/>
  <c r="M271" i="5"/>
  <c r="Q271" i="5" s="1"/>
  <c r="R271" i="5" s="1"/>
  <c r="M476" i="5"/>
  <c r="Q476" i="5" s="1"/>
  <c r="R476" i="5" s="1"/>
  <c r="M398" i="5"/>
  <c r="Q398" i="5" s="1"/>
  <c r="R398" i="5" s="1"/>
  <c r="M243" i="5"/>
  <c r="Q243" i="5" s="1"/>
  <c r="R243" i="5" s="1"/>
  <c r="M79" i="5"/>
  <c r="Q79" i="5" s="1"/>
  <c r="R79" i="5" s="1"/>
  <c r="M378" i="5"/>
  <c r="Q378" i="5" s="1"/>
  <c r="R378" i="5" s="1"/>
  <c r="M67" i="5"/>
  <c r="Q67" i="5" s="1"/>
  <c r="R67" i="5" s="1"/>
  <c r="M17" i="5"/>
  <c r="Q17" i="5" s="1"/>
  <c r="R17" i="5" s="1"/>
  <c r="M165" i="5"/>
  <c r="Q165" i="5" s="1"/>
  <c r="R165" i="5" s="1"/>
  <c r="M87" i="5"/>
  <c r="Q87" i="5" s="1"/>
  <c r="R87" i="5" s="1"/>
  <c r="M58" i="5"/>
  <c r="Q58" i="5" s="1"/>
  <c r="R58" i="5" s="1"/>
  <c r="M101" i="5"/>
  <c r="Q101" i="5" s="1"/>
  <c r="R101" i="5" s="1"/>
  <c r="M315" i="5"/>
  <c r="Q315" i="5" s="1"/>
  <c r="R315" i="5" s="1"/>
  <c r="M520" i="5"/>
  <c r="Q520" i="5" s="1"/>
  <c r="R520" i="5" s="1"/>
  <c r="M127" i="5"/>
  <c r="Q127" i="5" s="1"/>
  <c r="R127" i="5" s="1"/>
  <c r="M460" i="5"/>
  <c r="Q460" i="5" s="1"/>
  <c r="R460" i="5" s="1"/>
  <c r="M166" i="5"/>
  <c r="Q166" i="5" s="1"/>
  <c r="R166" i="5" s="1"/>
  <c r="M402" i="5"/>
  <c r="Q402" i="5" s="1"/>
  <c r="R402" i="5" s="1"/>
  <c r="M409" i="5"/>
  <c r="Q409" i="5" s="1"/>
  <c r="R409" i="5" s="1"/>
  <c r="M103" i="5"/>
  <c r="Q103" i="5" s="1"/>
  <c r="R103" i="5" s="1"/>
  <c r="M373" i="5"/>
  <c r="Q373" i="5" s="1"/>
  <c r="R373" i="5" s="1"/>
  <c r="M312" i="5"/>
  <c r="Q312" i="5" s="1"/>
  <c r="R312" i="5" s="1"/>
  <c r="M15" i="5"/>
  <c r="Q15" i="5" s="1"/>
  <c r="R15" i="5" s="1"/>
  <c r="M41" i="5"/>
  <c r="Q41" i="5" s="1"/>
  <c r="R41" i="5" s="1"/>
  <c r="M183" i="5"/>
  <c r="Q183" i="5" s="1"/>
  <c r="M380" i="5"/>
  <c r="Q380" i="5" s="1"/>
  <c r="R380" i="5" s="1"/>
  <c r="M323" i="5"/>
  <c r="Q323" i="5" s="1"/>
  <c r="R323" i="5" s="1"/>
  <c r="M43" i="5"/>
  <c r="Q43" i="5" s="1"/>
  <c r="R43" i="5" s="1"/>
  <c r="M70" i="5"/>
  <c r="Q70" i="5" s="1"/>
  <c r="R70" i="5" s="1"/>
  <c r="M470" i="5"/>
  <c r="Q470" i="5" s="1"/>
  <c r="R470" i="5" s="1"/>
  <c r="M154" i="5"/>
  <c r="Q154" i="5" s="1"/>
  <c r="R154" i="5" s="1"/>
  <c r="M116" i="5"/>
  <c r="Q116" i="5" s="1"/>
  <c r="R116" i="5" s="1"/>
  <c r="M209" i="5"/>
  <c r="Q209" i="5" s="1"/>
  <c r="R209" i="5" s="1"/>
  <c r="M432" i="5"/>
  <c r="Q432" i="5" s="1"/>
  <c r="R432" i="5" s="1"/>
  <c r="M181" i="5"/>
  <c r="Q181" i="5" s="1"/>
  <c r="R181" i="5" s="1"/>
  <c r="M513" i="5"/>
  <c r="Q513" i="5" s="1"/>
  <c r="R513" i="5" s="1"/>
  <c r="M28" i="5"/>
  <c r="Q28" i="5" s="1"/>
  <c r="R28" i="5" s="1"/>
  <c r="M318" i="5"/>
  <c r="Q318" i="5" s="1"/>
  <c r="R318" i="5" s="1"/>
  <c r="M169" i="5"/>
  <c r="Q169" i="5" s="1"/>
  <c r="R169" i="5" s="1"/>
  <c r="M48" i="5"/>
  <c r="Q48" i="5" s="1"/>
  <c r="R48" i="5" s="1"/>
  <c r="M34" i="5"/>
  <c r="Q34" i="5" s="1"/>
  <c r="R34" i="5" s="1"/>
  <c r="M524" i="5"/>
  <c r="Q524" i="5" s="1"/>
  <c r="R524" i="5" s="1"/>
  <c r="M202" i="5"/>
  <c r="Q202" i="5" s="1"/>
  <c r="R202" i="5" s="1"/>
  <c r="M39" i="5"/>
  <c r="Q39" i="5" s="1"/>
  <c r="R39" i="5" s="1"/>
  <c r="M272" i="5"/>
  <c r="Q272" i="5" s="1"/>
  <c r="R272" i="5" s="1"/>
  <c r="M16" i="5"/>
  <c r="Q16" i="5" s="1"/>
  <c r="R16" i="5" s="1"/>
  <c r="M130" i="5"/>
  <c r="Q130" i="5" s="1"/>
  <c r="R130" i="5" s="1"/>
  <c r="M38" i="5"/>
  <c r="Q38" i="5" s="1"/>
  <c r="R38" i="5" s="1"/>
  <c r="M20" i="5"/>
  <c r="Q20" i="5" s="1"/>
  <c r="R20" i="5" s="1"/>
  <c r="M348" i="5"/>
  <c r="Q348" i="5" s="1"/>
  <c r="R348" i="5" s="1"/>
  <c r="M512" i="5"/>
  <c r="Q512" i="5" s="1"/>
  <c r="R512" i="5" s="1"/>
  <c r="M507" i="5"/>
  <c r="Q507" i="5" s="1"/>
  <c r="R507" i="5" s="1"/>
  <c r="M357" i="5"/>
  <c r="Q357" i="5" s="1"/>
  <c r="R357" i="5" s="1"/>
  <c r="M307" i="5"/>
  <c r="Q307" i="5" s="1"/>
  <c r="R307" i="5" s="1"/>
  <c r="M135" i="5"/>
  <c r="Q135" i="5" s="1"/>
  <c r="R135" i="5" s="1"/>
  <c r="M61" i="5"/>
  <c r="Q61" i="5" s="1"/>
  <c r="R61" i="5" s="1"/>
  <c r="M4" i="5"/>
  <c r="Q4" i="5" s="1"/>
  <c r="R4" i="5" s="1"/>
  <c r="M14" i="5"/>
  <c r="Q14" i="5" s="1"/>
  <c r="R14" i="5" s="1"/>
  <c r="M477" i="5"/>
  <c r="Q477" i="5" s="1"/>
  <c r="R477" i="5" s="1"/>
  <c r="M234" i="5"/>
  <c r="Q234" i="5" s="1"/>
  <c r="R234" i="5" s="1"/>
  <c r="M72" i="5"/>
  <c r="Q72" i="5" s="1"/>
  <c r="R72" i="5" s="1"/>
  <c r="M215" i="5"/>
  <c r="Q215" i="5" s="1"/>
  <c r="R215" i="5" s="1"/>
  <c r="M300" i="5"/>
  <c r="Q300" i="5" s="1"/>
  <c r="R300" i="5" s="1"/>
  <c r="M399" i="5"/>
  <c r="Q399" i="5" s="1"/>
  <c r="R399" i="5" s="1"/>
  <c r="M366" i="5"/>
  <c r="Q366" i="5" s="1"/>
  <c r="R366" i="5" s="1"/>
  <c r="M261" i="5"/>
  <c r="Q261" i="5" s="1"/>
  <c r="R261" i="5" s="1"/>
  <c r="M217" i="5"/>
  <c r="Q217" i="5" s="1"/>
  <c r="R217" i="5" s="1"/>
  <c r="M428" i="5"/>
  <c r="Q428" i="5" s="1"/>
  <c r="R428" i="5" s="1"/>
  <c r="M446" i="5"/>
  <c r="Q446" i="5" s="1"/>
  <c r="R446" i="5" s="1"/>
  <c r="M393" i="5"/>
  <c r="Q393" i="5" s="1"/>
  <c r="R393" i="5" s="1"/>
  <c r="M361" i="5"/>
  <c r="Q361" i="5" s="1"/>
  <c r="R361" i="5" s="1"/>
  <c r="M381" i="5"/>
  <c r="Q381" i="5" s="1"/>
  <c r="R381" i="5" s="1"/>
  <c r="M161" i="5"/>
  <c r="Q161" i="5" s="1"/>
  <c r="R161" i="5" s="1"/>
  <c r="M508" i="5"/>
  <c r="Q508" i="5" s="1"/>
  <c r="R508" i="5" s="1"/>
  <c r="M474" i="5"/>
  <c r="Q474" i="5" s="1"/>
  <c r="R474" i="5" s="1"/>
  <c r="M205" i="5"/>
  <c r="Q205" i="5" s="1"/>
  <c r="R205" i="5" s="1"/>
  <c r="M287" i="5"/>
  <c r="Q287" i="5" s="1"/>
  <c r="R287" i="5" s="1"/>
  <c r="M11" i="5"/>
  <c r="Q11" i="5" s="1"/>
  <c r="R11" i="5" s="1"/>
  <c r="M37" i="5"/>
  <c r="Q37" i="5" s="1"/>
  <c r="R37" i="5" s="1"/>
  <c r="M514" i="5"/>
  <c r="Q514" i="5" s="1"/>
  <c r="R514" i="5" s="1"/>
  <c r="M299" i="5"/>
  <c r="Q299" i="5" s="1"/>
  <c r="R299" i="5" s="1"/>
  <c r="M387" i="5"/>
  <c r="Q387" i="5" s="1"/>
  <c r="R387" i="5" s="1"/>
  <c r="M25" i="5"/>
  <c r="Q25" i="5" s="1"/>
  <c r="R25" i="5" s="1"/>
  <c r="M115" i="5"/>
  <c r="Q115" i="5" s="1"/>
  <c r="R115" i="5" s="1"/>
  <c r="M98" i="5"/>
  <c r="Q98" i="5" s="1"/>
  <c r="R98" i="5" s="1"/>
  <c r="M308" i="5"/>
  <c r="Q308" i="5" s="1"/>
  <c r="R308" i="5" s="1"/>
  <c r="M413" i="5"/>
  <c r="Q413" i="5" s="1"/>
  <c r="R413" i="5" s="1"/>
  <c r="M112" i="5"/>
  <c r="Q112" i="5" s="1"/>
  <c r="R112" i="5" s="1"/>
  <c r="M122" i="5"/>
  <c r="Q122" i="5" s="1"/>
  <c r="R122" i="5" s="1"/>
  <c r="M242" i="5"/>
  <c r="Q242" i="5" s="1"/>
  <c r="R242" i="5" s="1"/>
  <c r="M511" i="5"/>
  <c r="Q511" i="5" s="1"/>
  <c r="R511" i="5" s="1"/>
  <c r="M360" i="5"/>
  <c r="Q360" i="5" s="1"/>
  <c r="R360" i="5" s="1"/>
  <c r="M241" i="5"/>
  <c r="Q241" i="5" s="1"/>
  <c r="R241" i="5" s="1"/>
  <c r="G48" i="9"/>
  <c r="G39" i="9"/>
  <c r="G28" i="9"/>
  <c r="G18" i="9"/>
  <c r="G9" i="9"/>
  <c r="F49" i="9"/>
  <c r="F40" i="9"/>
  <c r="F19" i="9"/>
  <c r="F8" i="9"/>
  <c r="G8" i="9" s="1"/>
  <c r="F7" i="9"/>
  <c r="G7" i="9" s="1"/>
  <c r="F6" i="9"/>
  <c r="G6" i="9" s="1"/>
  <c r="F5" i="9"/>
  <c r="G5" i="9" s="1"/>
  <c r="F4" i="9"/>
  <c r="G4" i="9" s="1"/>
  <c r="R183" i="5" l="1"/>
  <c r="F6" i="3"/>
  <c r="F8" i="3"/>
  <c r="F7" i="3"/>
  <c r="F4" i="3"/>
  <c r="F5" i="3"/>
  <c r="F10" i="9"/>
  <c r="G49" i="9"/>
  <c r="I8" i="3" s="1"/>
  <c r="G40" i="9"/>
  <c r="I7" i="3" s="1"/>
  <c r="G29" i="9"/>
  <c r="I6" i="3" s="1"/>
  <c r="G19" i="9"/>
  <c r="I5" i="3" s="1"/>
  <c r="G10" i="9"/>
  <c r="F29" i="9"/>
  <c r="C19" i="9"/>
  <c r="H5" i="3" s="1"/>
  <c r="C29" i="9"/>
  <c r="H6" i="3" s="1"/>
  <c r="C40" i="9"/>
  <c r="H7" i="3" s="1"/>
  <c r="C49" i="9"/>
  <c r="H8" i="3" s="1"/>
  <c r="F10" i="3" l="1"/>
  <c r="G52" i="9"/>
  <c r="I4" i="3"/>
  <c r="I10" i="3" s="1"/>
  <c r="C10" i="9" l="1"/>
  <c r="H4" i="3" s="1"/>
  <c r="H10" i="3" s="1"/>
  <c r="E6" i="8" l="1"/>
  <c r="E7" i="8"/>
  <c r="E8" i="8"/>
  <c r="E11" i="8"/>
  <c r="E12" i="8"/>
  <c r="E13" i="8"/>
  <c r="E14" i="8"/>
  <c r="E18" i="8"/>
  <c r="E19" i="8"/>
  <c r="E20" i="8"/>
  <c r="E21" i="8"/>
  <c r="E22" i="8"/>
  <c r="E24" i="8"/>
  <c r="E28" i="8"/>
  <c r="E29" i="8"/>
  <c r="E33" i="8"/>
  <c r="E34" i="8"/>
  <c r="E35" i="8"/>
  <c r="E39" i="8"/>
  <c r="E40" i="8"/>
  <c r="E41" i="8"/>
  <c r="E42" i="8"/>
  <c r="E43" i="8"/>
  <c r="E36" i="8" l="1"/>
  <c r="E30" i="8"/>
  <c r="E15" i="8"/>
  <c r="E25" i="8"/>
  <c r="E44" i="8"/>
  <c r="G57" i="6" l="1"/>
  <c r="J10" i="3" s="1"/>
  <c r="J12" i="3" s="1"/>
  <c r="J13" i="3" s="1"/>
  <c r="C10" i="3"/>
</calcChain>
</file>

<file path=xl/sharedStrings.xml><?xml version="1.0" encoding="utf-8"?>
<sst xmlns="http://schemas.openxmlformats.org/spreadsheetml/2006/main" count="3414" uniqueCount="983">
  <si>
    <t xml:space="preserve">Calculatiebestand </t>
  </si>
  <si>
    <t>Dit calculatiebestand bestaat uit een instructieblad, het totaalblad, ruimtestaat, additionele werkzaamheden en regiewerkzaamheden. Uitleg bij het invullen van het calculatiebestand:</t>
  </si>
  <si>
    <t>Eenmalige bonussen of vergoedingen, worden niet in de beoordeling meegenomen. Manipulatief inschrijven of aanpassen van het prijsmodel leidt tot uitsluiting.</t>
  </si>
  <si>
    <t>Totaalblad</t>
  </si>
  <si>
    <t>1. Ruimtestaat</t>
  </si>
  <si>
    <t>4. Regiewerkzaamheden</t>
  </si>
  <si>
    <t xml:space="preserve">Overzicht kosten afroepprijzen. De leverancier dient eenheidsprijzen op te geven voor werkzaamheden die de opdrachtgever gedurende de contractperiode kan laten uitvoeren. De inschrijver dient de eenheidsprijzen (in staffel) op te geven. In de tarieven dienen alle kosten te zijn verdisconteerd.    </t>
  </si>
  <si>
    <t>Calculatiesheet totaalblad</t>
  </si>
  <si>
    <t>Huisnummer</t>
  </si>
  <si>
    <t>M² vloeropp.</t>
  </si>
  <si>
    <t>Uren op
jaarbasis</t>
  </si>
  <si>
    <t>Uren 
per dag</t>
  </si>
  <si>
    <t>Kosten schoonmaak op jaarbasis</t>
  </si>
  <si>
    <t>M² Glasbewassing</t>
  </si>
  <si>
    <t>Kosten glasbewassing 
per jaar</t>
  </si>
  <si>
    <t>Trippenhuiscomplex nr 23</t>
  </si>
  <si>
    <t>Trippenhuiscomplex nr 25</t>
  </si>
  <si>
    <t>Trippenhuiscomplex nr 27</t>
  </si>
  <si>
    <t>Trippenhuiscomplex nr 29</t>
  </si>
  <si>
    <t>Trippenhuiscomplex nr 31</t>
  </si>
  <si>
    <t>Totaalkosten alle onderdelen per jaar excl BTW</t>
  </si>
  <si>
    <t>Totaalkosten alle onderdelen per jaar incl BTW</t>
  </si>
  <si>
    <t>Ziektedagen</t>
  </si>
  <si>
    <t>Directe leiding</t>
  </si>
  <si>
    <t>Overige directe kosten</t>
  </si>
  <si>
    <t>Managementkosten</t>
  </si>
  <si>
    <t>Administratiekosten</t>
  </si>
  <si>
    <t>Tarief</t>
  </si>
  <si>
    <t>Weekend</t>
  </si>
  <si>
    <t>Feestdag</t>
  </si>
  <si>
    <t xml:space="preserve">1. Ruimtestaat </t>
  </si>
  <si>
    <t>NR.</t>
  </si>
  <si>
    <t>Gebouw</t>
  </si>
  <si>
    <t>Etage</t>
  </si>
  <si>
    <t>Ruimte-nummer</t>
  </si>
  <si>
    <t>Ruimte omschrijving</t>
  </si>
  <si>
    <t>Ruimtecode</t>
  </si>
  <si>
    <t>Oppervlakte m² in onderhoud</t>
  </si>
  <si>
    <t>Niet in onderhoud</t>
  </si>
  <si>
    <t>Vloerafwerking</t>
  </si>
  <si>
    <t>Frequentie</t>
  </si>
  <si>
    <t>Prestatie m2/uur</t>
  </si>
  <si>
    <t>Uurtarief</t>
  </si>
  <si>
    <t>Uren per jaar</t>
  </si>
  <si>
    <t>Opmerkingen</t>
  </si>
  <si>
    <t>0.0</t>
  </si>
  <si>
    <t>Stoep+trap</t>
  </si>
  <si>
    <t>Trappen</t>
  </si>
  <si>
    <t>Bestrating</t>
  </si>
  <si>
    <t>1.1</t>
  </si>
  <si>
    <t>Slaapkamer</t>
  </si>
  <si>
    <t>1.10</t>
  </si>
  <si>
    <t>Wasruimte</t>
  </si>
  <si>
    <t>Sanitair</t>
  </si>
  <si>
    <t>Gietvloer</t>
  </si>
  <si>
    <t>1.11</t>
  </si>
  <si>
    <t>Entree</t>
  </si>
  <si>
    <t>1.12</t>
  </si>
  <si>
    <t>Gang</t>
  </si>
  <si>
    <t>Gangen</t>
  </si>
  <si>
    <t>1.13</t>
  </si>
  <si>
    <t>Tegels</t>
  </si>
  <si>
    <t>1.14</t>
  </si>
  <si>
    <t>Kantoor</t>
  </si>
  <si>
    <t>1.15</t>
  </si>
  <si>
    <t>1.16</t>
  </si>
  <si>
    <t>Badkamer</t>
  </si>
  <si>
    <t>Douche</t>
  </si>
  <si>
    <t>1.17</t>
  </si>
  <si>
    <t>Garderobe</t>
  </si>
  <si>
    <t>1.2</t>
  </si>
  <si>
    <t>1.7</t>
  </si>
  <si>
    <t>1.8</t>
  </si>
  <si>
    <t>1.9</t>
  </si>
  <si>
    <t>2.1</t>
  </si>
  <si>
    <t>Marmer</t>
  </si>
  <si>
    <t>2.11</t>
  </si>
  <si>
    <t>2.12</t>
  </si>
  <si>
    <t>2.13</t>
  </si>
  <si>
    <t>2.14</t>
  </si>
  <si>
    <t>2.2</t>
  </si>
  <si>
    <t>2.4</t>
  </si>
  <si>
    <t>Hal</t>
  </si>
  <si>
    <t>Hallen</t>
  </si>
  <si>
    <t>2.5</t>
  </si>
  <si>
    <t>2.6</t>
  </si>
  <si>
    <t>Lounge</t>
  </si>
  <si>
    <t>Receptie</t>
  </si>
  <si>
    <t>2.7</t>
  </si>
  <si>
    <t>2.8</t>
  </si>
  <si>
    <t>Keuken</t>
  </si>
  <si>
    <t>2.9</t>
  </si>
  <si>
    <t>3.1</t>
  </si>
  <si>
    <t>Trappenhuis</t>
  </si>
  <si>
    <t>3.10</t>
  </si>
  <si>
    <t>Hout</t>
  </si>
  <si>
    <t>3.11</t>
  </si>
  <si>
    <t>3.12</t>
  </si>
  <si>
    <t>3.13</t>
  </si>
  <si>
    <t>3.14</t>
  </si>
  <si>
    <t>3.15</t>
  </si>
  <si>
    <t>3.16</t>
  </si>
  <si>
    <t>3.17</t>
  </si>
  <si>
    <t>3.18</t>
  </si>
  <si>
    <t>3.19</t>
  </si>
  <si>
    <t>3.2</t>
  </si>
  <si>
    <t>3.20</t>
  </si>
  <si>
    <t>3.21</t>
  </si>
  <si>
    <t>3.22</t>
  </si>
  <si>
    <t>3.23</t>
  </si>
  <si>
    <t>3.25</t>
  </si>
  <si>
    <t>3.26</t>
  </si>
  <si>
    <t>3.3</t>
  </si>
  <si>
    <t>3.4</t>
  </si>
  <si>
    <t>3.5</t>
  </si>
  <si>
    <t>3.6</t>
  </si>
  <si>
    <t>3.7</t>
  </si>
  <si>
    <t>3.8</t>
  </si>
  <si>
    <t>3.9</t>
  </si>
  <si>
    <t>4.1</t>
  </si>
  <si>
    <t>4.10</t>
  </si>
  <si>
    <t>4.11</t>
  </si>
  <si>
    <t>4.12</t>
  </si>
  <si>
    <t>4.13</t>
  </si>
  <si>
    <t>4.14</t>
  </si>
  <si>
    <t>4.15</t>
  </si>
  <si>
    <t>4.2</t>
  </si>
  <si>
    <t>4.3</t>
  </si>
  <si>
    <t>4.4</t>
  </si>
  <si>
    <t>4.5</t>
  </si>
  <si>
    <t>4.6</t>
  </si>
  <si>
    <t>4.7</t>
  </si>
  <si>
    <t>4.8</t>
  </si>
  <si>
    <t>4.9</t>
  </si>
  <si>
    <t>5.1</t>
  </si>
  <si>
    <t>5.2</t>
  </si>
  <si>
    <t>5.3</t>
  </si>
  <si>
    <t>5.4</t>
  </si>
  <si>
    <t>5.5</t>
  </si>
  <si>
    <t>-1.01</t>
  </si>
  <si>
    <t>Voorraadruimte Catering</t>
  </si>
  <si>
    <t>Berging</t>
  </si>
  <si>
    <t>-1.01b</t>
  </si>
  <si>
    <t>Ruimte om de lift</t>
  </si>
  <si>
    <t>-1.02</t>
  </si>
  <si>
    <t>Installaties</t>
  </si>
  <si>
    <t>NIO</t>
  </si>
  <si>
    <t>Beton</t>
  </si>
  <si>
    <t>-1.03</t>
  </si>
  <si>
    <t>Serverrruimte</t>
  </si>
  <si>
    <t>Linoleum</t>
  </si>
  <si>
    <t>-1.03b</t>
  </si>
  <si>
    <t>-1.08</t>
  </si>
  <si>
    <t>-1.09</t>
  </si>
  <si>
    <t>-1.06</t>
  </si>
  <si>
    <t>Douche dames</t>
  </si>
  <si>
    <t>-1.04</t>
  </si>
  <si>
    <t>Voorruimte dames</t>
  </si>
  <si>
    <t>Kleedruimte</t>
  </si>
  <si>
    <t>-1.07</t>
  </si>
  <si>
    <t>Douche heren</t>
  </si>
  <si>
    <t>-1.05</t>
  </si>
  <si>
    <t>Voorruimte heren</t>
  </si>
  <si>
    <t>0.19</t>
  </si>
  <si>
    <t>Trapportaal</t>
  </si>
  <si>
    <t>Natuursteen</t>
  </si>
  <si>
    <t>0.01a</t>
  </si>
  <si>
    <t>Meterkast</t>
  </si>
  <si>
    <t>0.06</t>
  </si>
  <si>
    <t>0.01</t>
  </si>
  <si>
    <t>Entree thv 23</t>
  </si>
  <si>
    <t>Tapijt</t>
  </si>
  <si>
    <t>0.02</t>
  </si>
  <si>
    <t>Tussenhal</t>
  </si>
  <si>
    <t>0.03</t>
  </si>
  <si>
    <t>0.04</t>
  </si>
  <si>
    <t>Entree thv 27</t>
  </si>
  <si>
    <t>0.08</t>
  </si>
  <si>
    <t>Afvalhok</t>
  </si>
  <si>
    <t>0.09</t>
  </si>
  <si>
    <t>Banquetingruimte</t>
  </si>
  <si>
    <t>Pantry</t>
  </si>
  <si>
    <t>0.10</t>
  </si>
  <si>
    <t>Restaurant</t>
  </si>
  <si>
    <t>0.11</t>
  </si>
  <si>
    <t>0.12</t>
  </si>
  <si>
    <t>0.16</t>
  </si>
  <si>
    <t>Voorruimte toiletten</t>
  </si>
  <si>
    <t>0.16a</t>
  </si>
  <si>
    <t>0.16b</t>
  </si>
  <si>
    <t>Toilet</t>
  </si>
  <si>
    <t>0.17</t>
  </si>
  <si>
    <t>0.17a</t>
  </si>
  <si>
    <t>0.18</t>
  </si>
  <si>
    <t>0.15</t>
  </si>
  <si>
    <t>0.14</t>
  </si>
  <si>
    <t>Terrazzo</t>
  </si>
  <si>
    <t>Trap voorzijde thv KL23</t>
  </si>
  <si>
    <t>0.T6.1B</t>
  </si>
  <si>
    <t>Bordes voorzijde thv KL23</t>
  </si>
  <si>
    <t>0.T6.1C</t>
  </si>
  <si>
    <t>0.T2</t>
  </si>
  <si>
    <t>Trap naar kelder vanuit ontvangsthal</t>
  </si>
  <si>
    <t>0.T3.1A</t>
  </si>
  <si>
    <t>0.T3.1B</t>
  </si>
  <si>
    <t>Bordes trappenhuis</t>
  </si>
  <si>
    <t>Vloercoating</t>
  </si>
  <si>
    <t>0.T3.1C</t>
  </si>
  <si>
    <t>1.01</t>
  </si>
  <si>
    <t>Vinyl</t>
  </si>
  <si>
    <t>1.02</t>
  </si>
  <si>
    <t>PVC</t>
  </si>
  <si>
    <t>1.03</t>
  </si>
  <si>
    <t>1.04</t>
  </si>
  <si>
    <t>1.05</t>
  </si>
  <si>
    <t>1.06</t>
  </si>
  <si>
    <t>1.07</t>
  </si>
  <si>
    <t>1.07.1</t>
  </si>
  <si>
    <t>Traphuis</t>
  </si>
  <si>
    <t>1.09</t>
  </si>
  <si>
    <t>Lift</t>
  </si>
  <si>
    <t>Liften</t>
  </si>
  <si>
    <t>1.19</t>
  </si>
  <si>
    <t>Vergaderruimte</t>
  </si>
  <si>
    <t>1.20</t>
  </si>
  <si>
    <t>1.T5.1A</t>
  </si>
  <si>
    <t>Trap bijgebouw a. zijde</t>
  </si>
  <si>
    <t>1.T5.1B</t>
  </si>
  <si>
    <t>Bordes a. zijde</t>
  </si>
  <si>
    <t>1.T5.2C</t>
  </si>
  <si>
    <t>Trap a. zijde</t>
  </si>
  <si>
    <t>2.01</t>
  </si>
  <si>
    <t>2.01.1</t>
  </si>
  <si>
    <t>Doorgang</t>
  </si>
  <si>
    <t>2.02</t>
  </si>
  <si>
    <t>2.02a</t>
  </si>
  <si>
    <t>Kast</t>
  </si>
  <si>
    <t>2.02b</t>
  </si>
  <si>
    <t>2.02c</t>
  </si>
  <si>
    <t>2.02d</t>
  </si>
  <si>
    <t>2.02e</t>
  </si>
  <si>
    <t>2.02f</t>
  </si>
  <si>
    <t>2.02g</t>
  </si>
  <si>
    <t>2.03</t>
  </si>
  <si>
    <t>2.03a</t>
  </si>
  <si>
    <t>2.03b</t>
  </si>
  <si>
    <t>2.03c</t>
  </si>
  <si>
    <t>2.04</t>
  </si>
  <si>
    <t>2.05</t>
  </si>
  <si>
    <t>2.06</t>
  </si>
  <si>
    <t>2.07</t>
  </si>
  <si>
    <t>2.07.1</t>
  </si>
  <si>
    <t>2.08</t>
  </si>
  <si>
    <t>2.08a</t>
  </si>
  <si>
    <t>2.T1</t>
  </si>
  <si>
    <t>Trap</t>
  </si>
  <si>
    <t>2.19</t>
  </si>
  <si>
    <t>Vergaderruimte aanb.</t>
  </si>
  <si>
    <t>2.21</t>
  </si>
  <si>
    <t>3.01</t>
  </si>
  <si>
    <t>3.02</t>
  </si>
  <si>
    <t>3.03</t>
  </si>
  <si>
    <t>3.04</t>
  </si>
  <si>
    <t>3.05</t>
  </si>
  <si>
    <t>3.07</t>
  </si>
  <si>
    <t>3.07.1</t>
  </si>
  <si>
    <t>3.08 / T1</t>
  </si>
  <si>
    <t>3.09</t>
  </si>
  <si>
    <t>Lifthal</t>
  </si>
  <si>
    <t>3.T1</t>
  </si>
  <si>
    <t>4.01</t>
  </si>
  <si>
    <t>4.02</t>
  </si>
  <si>
    <t>4.03</t>
  </si>
  <si>
    <t>4.04</t>
  </si>
  <si>
    <t>4.05</t>
  </si>
  <si>
    <t>4.06</t>
  </si>
  <si>
    <t>4.08</t>
  </si>
  <si>
    <t>4.09</t>
  </si>
  <si>
    <t>S.11</t>
  </si>
  <si>
    <t>Gb installatie</t>
  </si>
  <si>
    <t>S.13</t>
  </si>
  <si>
    <t>S13.2</t>
  </si>
  <si>
    <t>Opslag</t>
  </si>
  <si>
    <t>S.15</t>
  </si>
  <si>
    <t>S.16</t>
  </si>
  <si>
    <t>S17</t>
  </si>
  <si>
    <t>S.17.2</t>
  </si>
  <si>
    <t>S.17.3</t>
  </si>
  <si>
    <t>S.17.4</t>
  </si>
  <si>
    <t>S.17.5</t>
  </si>
  <si>
    <t>S.17.6</t>
  </si>
  <si>
    <t>S.17.9</t>
  </si>
  <si>
    <t>Werkkast</t>
  </si>
  <si>
    <t>S.18</t>
  </si>
  <si>
    <t>S.18.2</t>
  </si>
  <si>
    <t>S.18.3</t>
  </si>
  <si>
    <t>S.18.4</t>
  </si>
  <si>
    <t>S.18.5</t>
  </si>
  <si>
    <t>S.18.6</t>
  </si>
  <si>
    <t>S.18.9</t>
  </si>
  <si>
    <t>S19</t>
  </si>
  <si>
    <t>Techniek</t>
  </si>
  <si>
    <t>S.19.1</t>
  </si>
  <si>
    <t>S.1T.1</t>
  </si>
  <si>
    <t>Trap UV210</t>
  </si>
  <si>
    <t>S.1L.0</t>
  </si>
  <si>
    <t>Lift S.13.KR</t>
  </si>
  <si>
    <t>S.1L.4</t>
  </si>
  <si>
    <t>Lift S.13</t>
  </si>
  <si>
    <t>0.13</t>
  </si>
  <si>
    <t>0.13.1</t>
  </si>
  <si>
    <t>Bar</t>
  </si>
  <si>
    <t>0.15.2</t>
  </si>
  <si>
    <t>Ontvangst</t>
  </si>
  <si>
    <t>0.16.1</t>
  </si>
  <si>
    <t>0.16.2</t>
  </si>
  <si>
    <t>Tinbergenzaal</t>
  </si>
  <si>
    <t>Evenementruimte</t>
  </si>
  <si>
    <t>0.18.1</t>
  </si>
  <si>
    <t>Vestibule</t>
  </si>
  <si>
    <t>0.18.2</t>
  </si>
  <si>
    <t>Voorhal</t>
  </si>
  <si>
    <t>Salon</t>
  </si>
  <si>
    <t>0.19.1</t>
  </si>
  <si>
    <t>Overloop</t>
  </si>
  <si>
    <t>0.19.3</t>
  </si>
  <si>
    <t>Miva Toilet</t>
  </si>
  <si>
    <t>0.19.4</t>
  </si>
  <si>
    <t>Bordes</t>
  </si>
  <si>
    <t>0.25.1</t>
  </si>
  <si>
    <t>0.15L3</t>
  </si>
  <si>
    <t>Hefplatteau</t>
  </si>
  <si>
    <t>Staal</t>
  </si>
  <si>
    <t>0.1T5</t>
  </si>
  <si>
    <t>Trap 0.19</t>
  </si>
  <si>
    <t>0.1L1</t>
  </si>
  <si>
    <t>Lift 0.13</t>
  </si>
  <si>
    <t>0.1L3</t>
  </si>
  <si>
    <t>Lift 0.18.1</t>
  </si>
  <si>
    <t>Metaal</t>
  </si>
  <si>
    <t>1.10.1</t>
  </si>
  <si>
    <t>Corridor</t>
  </si>
  <si>
    <t>1.10.2</t>
  </si>
  <si>
    <t>1.10.3</t>
  </si>
  <si>
    <t>1.13a</t>
  </si>
  <si>
    <t>1.14a</t>
  </si>
  <si>
    <t>1.15a</t>
  </si>
  <si>
    <t>1.17a</t>
  </si>
  <si>
    <t>1.18.1</t>
  </si>
  <si>
    <t>Regiekamer</t>
  </si>
  <si>
    <t>Techniekruimte</t>
  </si>
  <si>
    <t>1.18.2</t>
  </si>
  <si>
    <t>1.18.3</t>
  </si>
  <si>
    <t>1.18</t>
  </si>
  <si>
    <t>1.1T.1</t>
  </si>
  <si>
    <t>1a.10</t>
  </si>
  <si>
    <t>1a.10.2</t>
  </si>
  <si>
    <t>1a.10.1</t>
  </si>
  <si>
    <t>1a.10.3</t>
  </si>
  <si>
    <t>1a.12</t>
  </si>
  <si>
    <t>1a.12.1</t>
  </si>
  <si>
    <t>1a.13</t>
  </si>
  <si>
    <t>1a.13.1</t>
  </si>
  <si>
    <t>1a.14</t>
  </si>
  <si>
    <t>1a.14.1</t>
  </si>
  <si>
    <t>1a.15</t>
  </si>
  <si>
    <t>1a.15.1</t>
  </si>
  <si>
    <t>1a.17</t>
  </si>
  <si>
    <t>1a.17.1</t>
  </si>
  <si>
    <t>1a.1T.1</t>
  </si>
  <si>
    <t>2.10</t>
  </si>
  <si>
    <t>2.10.2</t>
  </si>
  <si>
    <t>2.10.1</t>
  </si>
  <si>
    <t>2.10.3</t>
  </si>
  <si>
    <t>2.12.1</t>
  </si>
  <si>
    <t>2.13.1</t>
  </si>
  <si>
    <t>2.14.1</t>
  </si>
  <si>
    <t>2.15</t>
  </si>
  <si>
    <t>2.15.1</t>
  </si>
  <si>
    <t>2.1T.1</t>
  </si>
  <si>
    <t>3.10.1</t>
  </si>
  <si>
    <t>3.10.2</t>
  </si>
  <si>
    <t>3.10.3</t>
  </si>
  <si>
    <t>3.10.4</t>
  </si>
  <si>
    <t>3.13.1</t>
  </si>
  <si>
    <t>3.15.1</t>
  </si>
  <si>
    <t>3.16.1</t>
  </si>
  <si>
    <t>3.16.2</t>
  </si>
  <si>
    <t>3.T1.1</t>
  </si>
  <si>
    <t>3.1T.3</t>
  </si>
  <si>
    <t>3a.10.1</t>
  </si>
  <si>
    <t>3a.10.2</t>
  </si>
  <si>
    <t>3a.11</t>
  </si>
  <si>
    <t>3a.11.1</t>
  </si>
  <si>
    <t>3a.11.2</t>
  </si>
  <si>
    <t>3a.13</t>
  </si>
  <si>
    <t>3a.13.1</t>
  </si>
  <si>
    <t>3a.15</t>
  </si>
  <si>
    <t>3a.15.1</t>
  </si>
  <si>
    <t>3a.T1.1</t>
  </si>
  <si>
    <t>4.12.0</t>
  </si>
  <si>
    <t>4.12.1</t>
  </si>
  <si>
    <t>4.12.2</t>
  </si>
  <si>
    <t>4.12.3</t>
  </si>
  <si>
    <t>4.14.1</t>
  </si>
  <si>
    <t>4.15.1</t>
  </si>
  <si>
    <t>4.15.2</t>
  </si>
  <si>
    <t>4.15.3</t>
  </si>
  <si>
    <t>Kolfkamer</t>
  </si>
  <si>
    <t>4.16</t>
  </si>
  <si>
    <t>4.17</t>
  </si>
  <si>
    <t>4.17.1</t>
  </si>
  <si>
    <t>4.17.2</t>
  </si>
  <si>
    <t>4.19</t>
  </si>
  <si>
    <t>4.40</t>
  </si>
  <si>
    <t>4.40.1</t>
  </si>
  <si>
    <t>Gang trappenhuis</t>
  </si>
  <si>
    <t>S.20</t>
  </si>
  <si>
    <t>S20.1</t>
  </si>
  <si>
    <t>S.20.3</t>
  </si>
  <si>
    <t>S.20.2</t>
  </si>
  <si>
    <t>S.21</t>
  </si>
  <si>
    <t>Kattenkelder</t>
  </si>
  <si>
    <t>S.21.1</t>
  </si>
  <si>
    <t>Halletje achter Kattenkelder</t>
  </si>
  <si>
    <t>S.22</t>
  </si>
  <si>
    <t>Archief</t>
  </si>
  <si>
    <t>S.23</t>
  </si>
  <si>
    <t>Vergaderruimte - Hendrickkamer</t>
  </si>
  <si>
    <t>Natuursteen / tapijt</t>
  </si>
  <si>
    <t>S.23.1</t>
  </si>
  <si>
    <t>Hal voor Hendrickkamer</t>
  </si>
  <si>
    <t>S.24</t>
  </si>
  <si>
    <t>S.26</t>
  </si>
  <si>
    <t>S30</t>
  </si>
  <si>
    <t>S.30.1</t>
  </si>
  <si>
    <t>S.30.2</t>
  </si>
  <si>
    <t>S.30.3</t>
  </si>
  <si>
    <t>S.31</t>
  </si>
  <si>
    <t>vergaderruimte - Louyskamer</t>
  </si>
  <si>
    <t>S.31.1</t>
  </si>
  <si>
    <t>Hal voor Louyskamer</t>
  </si>
  <si>
    <t>S.32</t>
  </si>
  <si>
    <t>S.33</t>
  </si>
  <si>
    <t>Vergaderruimte - naam nb</t>
  </si>
  <si>
    <t>S.33.1</t>
  </si>
  <si>
    <t>Halletje achter kamer naam nb</t>
  </si>
  <si>
    <t>S.34</t>
  </si>
  <si>
    <t>Steen</t>
  </si>
  <si>
    <t>S.34.T3</t>
  </si>
  <si>
    <t>Trap / Bordes</t>
  </si>
  <si>
    <t>S.35</t>
  </si>
  <si>
    <t>S.35.1</t>
  </si>
  <si>
    <t>S.35.2</t>
  </si>
  <si>
    <t>S.35.3</t>
  </si>
  <si>
    <t>S.2T.3</t>
  </si>
  <si>
    <t>Buitentrap achter</t>
  </si>
  <si>
    <t>S.3T.1</t>
  </si>
  <si>
    <t>Trap S-1</t>
  </si>
  <si>
    <t>S.3T.3</t>
  </si>
  <si>
    <t>Natuursteen / steen</t>
  </si>
  <si>
    <t>0.0.1</t>
  </si>
  <si>
    <t>0.2</t>
  </si>
  <si>
    <t>Buitenruimte</t>
  </si>
  <si>
    <t>0.21</t>
  </si>
  <si>
    <t>0.22</t>
  </si>
  <si>
    <t>Ontvangsruimte</t>
  </si>
  <si>
    <t>0.23</t>
  </si>
  <si>
    <t>0.24</t>
  </si>
  <si>
    <t>0.25</t>
  </si>
  <si>
    <t>Hal (Porcelynkamer)</t>
  </si>
  <si>
    <t>0.26</t>
  </si>
  <si>
    <t>0.27</t>
  </si>
  <si>
    <t>0.29</t>
  </si>
  <si>
    <t>0.28</t>
  </si>
  <si>
    <t>0.3</t>
  </si>
  <si>
    <t>0.3.1</t>
  </si>
  <si>
    <t>Toilet buitenruimte</t>
  </si>
  <si>
    <t>0.30</t>
  </si>
  <si>
    <t>Hal / Entree</t>
  </si>
  <si>
    <t>0.31</t>
  </si>
  <si>
    <t>0.32</t>
  </si>
  <si>
    <t>vergaderruimte</t>
  </si>
  <si>
    <t>0.33</t>
  </si>
  <si>
    <t>0.34</t>
  </si>
  <si>
    <t>0.34.1</t>
  </si>
  <si>
    <t>Kast 0.32</t>
  </si>
  <si>
    <t>0.34.2</t>
  </si>
  <si>
    <t>kast 0.32</t>
  </si>
  <si>
    <t>0.35</t>
  </si>
  <si>
    <t>0.35.1</t>
  </si>
  <si>
    <t>0.35.2</t>
  </si>
  <si>
    <t>0.36</t>
  </si>
  <si>
    <t>0.37</t>
  </si>
  <si>
    <t>0.38</t>
  </si>
  <si>
    <t>Wachtruimte</t>
  </si>
  <si>
    <t>0.39</t>
  </si>
  <si>
    <t>Bordes tuin</t>
  </si>
  <si>
    <t>0.2T.1A</t>
  </si>
  <si>
    <t>0.2T.1B</t>
  </si>
  <si>
    <t>0.2T.1C</t>
  </si>
  <si>
    <t>0.3T.1A</t>
  </si>
  <si>
    <t>0.3T.1B</t>
  </si>
  <si>
    <t>0.3T.1C</t>
  </si>
  <si>
    <t>0.30T.2</t>
  </si>
  <si>
    <t>Trap entree</t>
  </si>
  <si>
    <t>0.2T4</t>
  </si>
  <si>
    <t>0.3T4</t>
  </si>
  <si>
    <t>1.11.1</t>
  </si>
  <si>
    <t>1.11.2</t>
  </si>
  <si>
    <t>1.11.3</t>
  </si>
  <si>
    <t>1.21</t>
  </si>
  <si>
    <t>Johanna Westerdijkkamer</t>
  </si>
  <si>
    <t>1.22</t>
  </si>
  <si>
    <t>Rembrandtzaal</t>
  </si>
  <si>
    <t>1.23</t>
  </si>
  <si>
    <t>Bibliotheek</t>
  </si>
  <si>
    <t>1.30</t>
  </si>
  <si>
    <t>Gang nr 31 zijde</t>
  </si>
  <si>
    <t>1.30.1</t>
  </si>
  <si>
    <t>1.30.2</t>
  </si>
  <si>
    <t>1.31</t>
  </si>
  <si>
    <t>1.32</t>
  </si>
  <si>
    <t>Oude Zaal/ Johan Huizingazaal</t>
  </si>
  <si>
    <t>1.33</t>
  </si>
  <si>
    <t>Bilderdijkkamer</t>
  </si>
  <si>
    <t>1.35</t>
  </si>
  <si>
    <t>1.35.1</t>
  </si>
  <si>
    <t>1.35.2</t>
  </si>
  <si>
    <t>1.2T.1A</t>
  </si>
  <si>
    <t>1.2T.1B</t>
  </si>
  <si>
    <t>1.2T.1C</t>
  </si>
  <si>
    <t>1.3T.1A</t>
  </si>
  <si>
    <t>1.3T.1B</t>
  </si>
  <si>
    <t>1.3T.1C</t>
  </si>
  <si>
    <t>2.20</t>
  </si>
  <si>
    <t>2.20.2</t>
  </si>
  <si>
    <t>Gang thv 22-26</t>
  </si>
  <si>
    <t>2.20.1</t>
  </si>
  <si>
    <t>Gang thv voorruimte</t>
  </si>
  <si>
    <t>2.22</t>
  </si>
  <si>
    <t>2.23</t>
  </si>
  <si>
    <t>2.24</t>
  </si>
  <si>
    <t>2.25</t>
  </si>
  <si>
    <t>2.25.2</t>
  </si>
  <si>
    <t>2.25.1</t>
  </si>
  <si>
    <t>2.25.3</t>
  </si>
  <si>
    <t>2.26</t>
  </si>
  <si>
    <t>2.27</t>
  </si>
  <si>
    <t>2.30.1</t>
  </si>
  <si>
    <t>Gang serverruimte</t>
  </si>
  <si>
    <t>2.30.2</t>
  </si>
  <si>
    <t>Gang thv 32 -36</t>
  </si>
  <si>
    <t>2.31</t>
  </si>
  <si>
    <t>2.32</t>
  </si>
  <si>
    <t>2.33</t>
  </si>
  <si>
    <t>2.34</t>
  </si>
  <si>
    <t>2.36</t>
  </si>
  <si>
    <t>2.37</t>
  </si>
  <si>
    <t>2.2T.1A</t>
  </si>
  <si>
    <t>2.2T.1B</t>
  </si>
  <si>
    <t>2.2T.1C</t>
  </si>
  <si>
    <t>2.3T.1A</t>
  </si>
  <si>
    <t>2.3T.1B</t>
  </si>
  <si>
    <t>2.3T.1C</t>
  </si>
  <si>
    <t>3.00</t>
  </si>
  <si>
    <t>3.20.2</t>
  </si>
  <si>
    <t>Gang thv 22-28</t>
  </si>
  <si>
    <t>3.24</t>
  </si>
  <si>
    <t>3.30</t>
  </si>
  <si>
    <t>3.30.2</t>
  </si>
  <si>
    <t>Gang thv 32-36</t>
  </si>
  <si>
    <t>3.31</t>
  </si>
  <si>
    <t>3.32</t>
  </si>
  <si>
    <t>3.34</t>
  </si>
  <si>
    <t>3.36</t>
  </si>
  <si>
    <t>3.36a</t>
  </si>
  <si>
    <t>3.2T.1A</t>
  </si>
  <si>
    <t>3.2T.1B</t>
  </si>
  <si>
    <t>3.2T.1C</t>
  </si>
  <si>
    <t>3.3T.1A</t>
  </si>
  <si>
    <t>3.3T.1B</t>
  </si>
  <si>
    <t>3.3T.1C</t>
  </si>
  <si>
    <t>4.20</t>
  </si>
  <si>
    <t>4.21</t>
  </si>
  <si>
    <t>Flexruimte + pantry</t>
  </si>
  <si>
    <t>4.30</t>
  </si>
  <si>
    <t>4.31</t>
  </si>
  <si>
    <t>Open vergaderruimte</t>
  </si>
  <si>
    <t>4.2T.1A</t>
  </si>
  <si>
    <t>4.3T.1A</t>
  </si>
  <si>
    <t>5.20</t>
  </si>
  <si>
    <t>Tapijt / Hout</t>
  </si>
  <si>
    <t>5.30</t>
  </si>
  <si>
    <t>S40.1</t>
  </si>
  <si>
    <t>S.40.2</t>
  </si>
  <si>
    <t>S.41</t>
  </si>
  <si>
    <t>S.42</t>
  </si>
  <si>
    <t>S.42.1</t>
  </si>
  <si>
    <t>S.42.2</t>
  </si>
  <si>
    <t>S.43</t>
  </si>
  <si>
    <t>Werkplaats</t>
  </si>
  <si>
    <t>S.43.1</t>
  </si>
  <si>
    <t>S.4T.1</t>
  </si>
  <si>
    <t>0.40</t>
  </si>
  <si>
    <t>0.40.1</t>
  </si>
  <si>
    <t>Instr</t>
  </si>
  <si>
    <t>0.40.2</t>
  </si>
  <si>
    <t>0.41</t>
  </si>
  <si>
    <t>0.44</t>
  </si>
  <si>
    <t>0.44.1</t>
  </si>
  <si>
    <t>0.4T.1A</t>
  </si>
  <si>
    <t>0.4T.1B</t>
  </si>
  <si>
    <t>0.4T.1C</t>
  </si>
  <si>
    <t>Trap-S.4T.1</t>
  </si>
  <si>
    <t>1.4S1</t>
  </si>
  <si>
    <t>1.24</t>
  </si>
  <si>
    <t>1.26</t>
  </si>
  <si>
    <t>1.27</t>
  </si>
  <si>
    <t>1.40</t>
  </si>
  <si>
    <t>1.40.1</t>
  </si>
  <si>
    <t>1.41</t>
  </si>
  <si>
    <t>1.43</t>
  </si>
  <si>
    <t>1.43b</t>
  </si>
  <si>
    <t>1.45</t>
  </si>
  <si>
    <t>1.46</t>
  </si>
  <si>
    <t>1.46.1</t>
  </si>
  <si>
    <t>1.47</t>
  </si>
  <si>
    <t>1.47.1</t>
  </si>
  <si>
    <t>1.48b</t>
  </si>
  <si>
    <t>1.51</t>
  </si>
  <si>
    <t>1.4T.1</t>
  </si>
  <si>
    <t>2.40</t>
  </si>
  <si>
    <t>2.41</t>
  </si>
  <si>
    <t>2.44</t>
  </si>
  <si>
    <t>2.44.1</t>
  </si>
  <si>
    <t>Ontvangstruimte</t>
  </si>
  <si>
    <t>2.45</t>
  </si>
  <si>
    <t>2.46</t>
  </si>
  <si>
    <t>2.46.1</t>
  </si>
  <si>
    <t>2.46.2</t>
  </si>
  <si>
    <t>2.47</t>
  </si>
  <si>
    <t>2.47.1</t>
  </si>
  <si>
    <t>2.4T.1</t>
  </si>
  <si>
    <t>3.40</t>
  </si>
  <si>
    <t>3.41</t>
  </si>
  <si>
    <t>3.42</t>
  </si>
  <si>
    <t>3.45</t>
  </si>
  <si>
    <t>3.46</t>
  </si>
  <si>
    <t>3.46.1</t>
  </si>
  <si>
    <t>3.4T.1</t>
  </si>
  <si>
    <t>4.41</t>
  </si>
  <si>
    <t>4.44</t>
  </si>
  <si>
    <t>4.46</t>
  </si>
  <si>
    <t>4.48</t>
  </si>
  <si>
    <t>2. Glasstaat</t>
  </si>
  <si>
    <t>Te bewassen m² oppervlakte</t>
  </si>
  <si>
    <t>Frequentie 
per jaar</t>
  </si>
  <si>
    <t>m² Prijs</t>
  </si>
  <si>
    <t>Beurtprijs</t>
  </si>
  <si>
    <t>Totaalprijs</t>
  </si>
  <si>
    <t>Trippenhuiscomplex nr. 23</t>
  </si>
  <si>
    <t>Gevelglas buitenzijde inclusief kozijnen, nr. 23</t>
  </si>
  <si>
    <t>Gevelglas binnenzijde inclusief kozijnen, nr. 23</t>
  </si>
  <si>
    <t>Separatieglas beide zijden inclusief kozijnen, nr. 23</t>
  </si>
  <si>
    <t>Glas in lood buitenzijde inclusief kozijnen, nr. 23</t>
  </si>
  <si>
    <t>Glas in lood binnenzijde inclusief kozijnen, nr. 23</t>
  </si>
  <si>
    <t>Inzet bereikbaarheidsmiddelen en vergunningen</t>
  </si>
  <si>
    <t>Subtotaal</t>
  </si>
  <si>
    <t>Trippenhuiscomplex nr. 25</t>
  </si>
  <si>
    <t>Gevelglas buitenzijde inclusief kozijnen, nr. 25</t>
  </si>
  <si>
    <t>Gevelglas binnenzijde inclusief kozijnen, nr. 25</t>
  </si>
  <si>
    <t>Separatieglas beide zijden inclusief kozijnen, nr. 25</t>
  </si>
  <si>
    <t>Lichtkoepels buitenzijde, nr. 25</t>
  </si>
  <si>
    <t>Lichtkoepels binnenzijde, nr. 25</t>
  </si>
  <si>
    <t>Trippenhuiscomplex nr. 27</t>
  </si>
  <si>
    <t>Gevelglas buitenzijde inclusief kozijnen, nr. 27</t>
  </si>
  <si>
    <t>Gevelglas binnenzijde inclusief kozijnen, nr. 27</t>
  </si>
  <si>
    <t>Dakglas buitenzijde inclusief kozijnen, nr. 27</t>
  </si>
  <si>
    <t>Dakglas binnenzijde inclusief kozijnen, nr. 27</t>
  </si>
  <si>
    <t>Trippenhuiscomplex nr. 29</t>
  </si>
  <si>
    <t>Gevelglas buitenzijde inclusief kozijnen, binnentuinen nr. 29</t>
  </si>
  <si>
    <t>Gevelglas binnenzijde inclusief kozijnen, binnentuinen nr. 29</t>
  </si>
  <si>
    <t>Trippenhuiscomplex nr. 31</t>
  </si>
  <si>
    <t>Gevelglas buitenzijde inclusief kozijnen, binnentuin nr. 30</t>
  </si>
  <si>
    <t>Gevelglas binnenzijde inclusief kozijnen, binnentuin nr. 30</t>
  </si>
  <si>
    <t>Gevelglas buitenzijde inclusief kozijnen, nr. 31</t>
  </si>
  <si>
    <t>Gevelglas binnenzijde inclusief kozijnen, nr. 31</t>
  </si>
  <si>
    <t>Separatieglas beide zijden inclusief kozijnen, nr. 31</t>
  </si>
  <si>
    <t>Totaalkosten per jaar exclusief btw</t>
  </si>
  <si>
    <t>Separatieglas is dubbelzijdig gemeten en weergegeven</t>
  </si>
  <si>
    <t>Werkzaamheden</t>
  </si>
  <si>
    <t>Freq</t>
  </si>
  <si>
    <t>Aantal stuks</t>
  </si>
  <si>
    <t xml:space="preserve">Regie werkzaamheden worden op afroep aangevraagd. </t>
  </si>
  <si>
    <t>Werkzaamheden dienen als volgt te worden afgeprijsd: Prijs per stuk of prijs per m2 in de betreffende staffel.</t>
  </si>
  <si>
    <t>A. VLOERONDERHOUD</t>
  </si>
  <si>
    <t xml:space="preserve">tot 100 m2 </t>
  </si>
  <si>
    <t>100 - 500 m2</t>
  </si>
  <si>
    <t>Vanaf 500 m2</t>
  </si>
  <si>
    <t>Totaal excl. Btw</t>
  </si>
  <si>
    <t>Diepreinigen (sproeiextractie) van tapijt</t>
  </si>
  <si>
    <t>Dieptereiningen (shamponeren) van tapijt</t>
  </si>
  <si>
    <t>Spotclean tapijt (vlekverwijderen en kauwgom)</t>
  </si>
  <si>
    <t>Stofzuigen harde vloeren</t>
  </si>
  <si>
    <t xml:space="preserve">Moppen van harde vloeren </t>
  </si>
  <si>
    <t xml:space="preserve">Schrobben van harde vloeren </t>
  </si>
  <si>
    <t xml:space="preserve">Opwrijven van harde vloeren </t>
  </si>
  <si>
    <t xml:space="preserve">TOTAAL ONDERDEEL A </t>
  </si>
  <si>
    <t>maximale score:</t>
  </si>
  <si>
    <t>Totaal excl. btw</t>
  </si>
  <si>
    <t xml:space="preserve">D. GEVELREINIGING </t>
  </si>
  <si>
    <t>Reiniging gevelbeplating</t>
  </si>
  <si>
    <t>Reinigen steen</t>
  </si>
  <si>
    <t>Wassen separatieglas (enkelzijdig)</t>
  </si>
  <si>
    <t>Wassen gevelglas buitenzijde (enkelzijdig)</t>
  </si>
  <si>
    <t>Wassen gevelglas binnenzijde (enkelzijdig)</t>
  </si>
  <si>
    <t>GEVELREINIGING OVERIG</t>
  </si>
  <si>
    <t>tot 10 m2</t>
  </si>
  <si>
    <t>10 - 50 m2</t>
  </si>
  <si>
    <t xml:space="preserve">vanaf 100 m2 </t>
  </si>
  <si>
    <t>Prijs per m2 graffiti verwijderen</t>
  </si>
  <si>
    <t>TOTAAL ONDERDEEL D</t>
  </si>
  <si>
    <t>E. BOUW / OPLEVERING</t>
  </si>
  <si>
    <t>Bouwschoonmaak: Geheel reinigen binnenruimten en glas na (ver)bouw(ing)</t>
  </si>
  <si>
    <t>Oplevering schoonmaak: Geheel reinigen binnenruimten en glas na inrichting</t>
  </si>
  <si>
    <t>TOTAAL ONDERDEEL E</t>
  </si>
  <si>
    <t>F. REGIETARIEVEN</t>
  </si>
  <si>
    <t>Door de week 06:00-21:30 u.</t>
  </si>
  <si>
    <t>Door de week 21:30-06:00 u.</t>
  </si>
  <si>
    <t>Vrijdag 21.30 - maandag 6.00 u.</t>
  </si>
  <si>
    <t>Schoonmaakkracht</t>
  </si>
  <si>
    <t xml:space="preserve">Specialistisch </t>
  </si>
  <si>
    <t>Objectleiding</t>
  </si>
  <si>
    <t>TOTAAL ONDERDEEL F</t>
  </si>
  <si>
    <t xml:space="preserve">G. INTERIEUR </t>
  </si>
  <si>
    <t>Tot 100 stuks</t>
  </si>
  <si>
    <t>100 - 200 stuks</t>
  </si>
  <si>
    <t>vanaf 200 stuks</t>
  </si>
  <si>
    <t>Reinigen stoelen (stoffen bekleding)</t>
  </si>
  <si>
    <t>Reinigen stoelen (o.a. hout, kunststof, leer)</t>
  </si>
  <si>
    <t>Reinigen banken (stoffen bekleding)</t>
  </si>
  <si>
    <t>Reinigen banken (o.a. hout, kunststof, leer)</t>
  </si>
  <si>
    <t xml:space="preserve">Reinigen lichtarmaturen </t>
  </si>
  <si>
    <t>TOTAAL ONDERDEEL G</t>
  </si>
  <si>
    <t xml:space="preserve">TOTAAL MAXIMALE SCORE ALLE ONDERDELEN: </t>
  </si>
  <si>
    <t>Ramen bij lounge: Gevelglas binnenzijde inclusief kozijnen, nr. 27</t>
  </si>
  <si>
    <t>Ramen bij lounge: Gevelglas buitenzijde inclusief kozijnen en beplating, nr. 27</t>
  </si>
  <si>
    <t>Aantal 
m²</t>
  </si>
  <si>
    <t>1.3</t>
  </si>
  <si>
    <t>1.4</t>
  </si>
  <si>
    <t>1.5</t>
  </si>
  <si>
    <t>1.6</t>
  </si>
  <si>
    <t>Eiken strokenparket</t>
  </si>
  <si>
    <t>Kelder / opslag</t>
  </si>
  <si>
    <t>Betonvloer</t>
  </si>
  <si>
    <t>Technische ruimte</t>
  </si>
  <si>
    <t>Opslag schoonmaak</t>
  </si>
  <si>
    <t>Entree studio 2A en 2B</t>
  </si>
  <si>
    <t>BG</t>
  </si>
  <si>
    <t>2.3</t>
  </si>
  <si>
    <t>Gang/ trappenhuis</t>
  </si>
  <si>
    <t>Entree studio A</t>
  </si>
  <si>
    <t>Woonkamer en keuken studio A</t>
  </si>
  <si>
    <t>Gemeenschappelijke woonkamer</t>
  </si>
  <si>
    <t>Gemeenschappelijke eetruimte</t>
  </si>
  <si>
    <t>Gemeenschappelijke keuken</t>
  </si>
  <si>
    <t>Microbeton</t>
  </si>
  <si>
    <t>Woonkamer studio B</t>
  </si>
  <si>
    <t>Slaapkamer stuido B</t>
  </si>
  <si>
    <t>Badkamer studio B</t>
  </si>
  <si>
    <t>Entree studio K</t>
  </si>
  <si>
    <t>Toilet studio K</t>
  </si>
  <si>
    <t>Entree studio L</t>
  </si>
  <si>
    <t>Toilet studio L</t>
  </si>
  <si>
    <t>Woonkamer/slaapkamer studio L</t>
  </si>
  <si>
    <t>Badkamer studio L</t>
  </si>
  <si>
    <t>Woonkamer/slaapkamer studio K</t>
  </si>
  <si>
    <t>Entree studio D</t>
  </si>
  <si>
    <t>Toilet studio D</t>
  </si>
  <si>
    <t>Badkamer studio D</t>
  </si>
  <si>
    <t>Woonkamer/ slaapkamer studio D</t>
  </si>
  <si>
    <t>Entree studio C</t>
  </si>
  <si>
    <t>Toilet studio C</t>
  </si>
  <si>
    <t>Keuken studio C</t>
  </si>
  <si>
    <t>Slaapkamer studio C</t>
  </si>
  <si>
    <t>Badkamer studio C</t>
  </si>
  <si>
    <t>Entree studio 2B</t>
  </si>
  <si>
    <t>Woonkamer studio 2B</t>
  </si>
  <si>
    <t>Badkamer studio 2B</t>
  </si>
  <si>
    <t>Toilet studio 2B</t>
  </si>
  <si>
    <t>Slaapkamer studio 2B</t>
  </si>
  <si>
    <t>Gang en keuken studio 2B</t>
  </si>
  <si>
    <t>Gemeenschappelijk toilet in trappenhuis</t>
  </si>
  <si>
    <t>Gang studio F</t>
  </si>
  <si>
    <t>Toilet studio F</t>
  </si>
  <si>
    <t>Woonkamer studio F</t>
  </si>
  <si>
    <t>Badkamer studio F</t>
  </si>
  <si>
    <t>Slaapkamer studio F</t>
  </si>
  <si>
    <t>Hal studio E</t>
  </si>
  <si>
    <t>Toilet studio E</t>
  </si>
  <si>
    <t>Woonkamer/ slaapkamer studio E</t>
  </si>
  <si>
    <t>Badkamer studio E</t>
  </si>
  <si>
    <t>Entree studio H</t>
  </si>
  <si>
    <t>Hal studio G</t>
  </si>
  <si>
    <t>Toilet studio G</t>
  </si>
  <si>
    <t>Badkamer studio G</t>
  </si>
  <si>
    <t>Woonkamer/ slaapkamer studio G</t>
  </si>
  <si>
    <t>5.6</t>
  </si>
  <si>
    <t>Trappenhuis/ gang studio H</t>
  </si>
  <si>
    <t>Woonkamer studio H</t>
  </si>
  <si>
    <t>Toilet studio H</t>
  </si>
  <si>
    <t>Slaapkamer studio H</t>
  </si>
  <si>
    <t>Badkamer studio H</t>
  </si>
  <si>
    <t>Opslag studio F</t>
  </si>
  <si>
    <t>Gemeenschappelijke toiletten</t>
  </si>
  <si>
    <t>Toilet studio 2A</t>
  </si>
  <si>
    <t>Gang studio 2A</t>
  </si>
  <si>
    <t>Badkamer studio 2A</t>
  </si>
  <si>
    <t>Garderobe studio 2A</t>
  </si>
  <si>
    <t>Slaapkamer studio 2A</t>
  </si>
  <si>
    <t>Entree hal KL23</t>
  </si>
  <si>
    <t>Trappenkast / technische ruimte</t>
  </si>
  <si>
    <t>Microbeton wandtegels</t>
  </si>
  <si>
    <t>Eiken visgraadparket</t>
  </si>
  <si>
    <t>Vloertegels wandtegels</t>
  </si>
  <si>
    <t>Algemeen KL23</t>
  </si>
  <si>
    <t>Toilet studio B</t>
  </si>
  <si>
    <t>Dieptereiniging sanitair, KL23 (algemeen sanitair)</t>
  </si>
  <si>
    <t>Dieptereiniging sanitair, KL25</t>
  </si>
  <si>
    <t>Dieptereiniging sanitair, KL27</t>
  </si>
  <si>
    <t>Dieptereiniging sanitair, KL29</t>
  </si>
  <si>
    <t>Dieptereiniging sanitair, KL31</t>
  </si>
  <si>
    <t>Uren per dag</t>
  </si>
  <si>
    <t>Gevelglas buitenzijde inclusief kozijnen, nr. 29</t>
  </si>
  <si>
    <t>Gevelglas binnenzijde inclusief kozijnen, nr. 29</t>
  </si>
  <si>
    <t>Separatieglas beide zijden inclusief kozijnen, nr. 29</t>
  </si>
  <si>
    <t>Schuine dakramen buitenzijde inclusief kozijnen, nr. 29</t>
  </si>
  <si>
    <t>Schuine dakramen binnenzijde inclusief kozijnen, nr. 29</t>
  </si>
  <si>
    <t>Kosten periodiek 
onderhoud houten vloeren</t>
  </si>
  <si>
    <t>Afzuigkap</t>
  </si>
  <si>
    <t>m²</t>
  </si>
  <si>
    <t>Combi-oven</t>
  </si>
  <si>
    <t>stuk(s)</t>
  </si>
  <si>
    <t>Fornuis/kooktafel gas (4 pits) incl bakplaat</t>
  </si>
  <si>
    <t>Koel/vries combinatie groot</t>
  </si>
  <si>
    <t>Vaatwasmachine</t>
  </si>
  <si>
    <t>m¹</t>
  </si>
  <si>
    <t>Vloer/giet</t>
  </si>
  <si>
    <t>Vrieskast groot</t>
  </si>
  <si>
    <t>Wastafel/spoelbak met onderbouw</t>
  </si>
  <si>
    <t>Koffiemachine</t>
  </si>
  <si>
    <t>Wijnklimaatkast</t>
  </si>
  <si>
    <t>Kasten</t>
  </si>
  <si>
    <t>Lades keukenblok</t>
  </si>
  <si>
    <t>Dieptereiniging keuken, Fellow huiskeuken met elementen:</t>
  </si>
  <si>
    <t>Airco/motorcompartiment</t>
  </si>
  <si>
    <t>Koelcel</t>
  </si>
  <si>
    <t>Stellingen in koel-/vriescel</t>
  </si>
  <si>
    <t>Vriescel</t>
  </si>
  <si>
    <t>Dieptereiniging keuken kelder, koel-/vriescel en koel-/vrieskasten met elementen:</t>
  </si>
  <si>
    <t>Bakplaat</t>
  </si>
  <si>
    <t>Onderkast</t>
  </si>
  <si>
    <t>Combi-steamer</t>
  </si>
  <si>
    <t>gn</t>
  </si>
  <si>
    <t>Fonteintje</t>
  </si>
  <si>
    <t>Fornuis/kooktafel gas (2 pits)</t>
  </si>
  <si>
    <t>Friteuse enkele bak inclusief onderruimte</t>
  </si>
  <si>
    <t>IJsblokjesmachine</t>
  </si>
  <si>
    <t>Koelkast groot</t>
  </si>
  <si>
    <t>Koelkast klein</t>
  </si>
  <si>
    <t>Koelvitrine groot</t>
  </si>
  <si>
    <t>Koelvitrine klein</t>
  </si>
  <si>
    <t>Kookketel</t>
  </si>
  <si>
    <t>Lowerator enkelvoudig</t>
  </si>
  <si>
    <t>Schrob/afvoerput</t>
  </si>
  <si>
    <t>Stellingplank</t>
  </si>
  <si>
    <t>Tosti-ijzer</t>
  </si>
  <si>
    <t>Uitgiftebuffet zonder opbouw</t>
  </si>
  <si>
    <t>Vrieskast klein</t>
  </si>
  <si>
    <t>Wand/Tegels</t>
  </si>
  <si>
    <t>Warmkasten</t>
  </si>
  <si>
    <t>Wokbrander</t>
  </si>
  <si>
    <t>Warmplaat dubbel</t>
  </si>
  <si>
    <t>Prullenbak</t>
  </si>
  <si>
    <t>Dieptereiniging catering, bereiding- &amp; uitgiftekeuken met elementen:</t>
  </si>
  <si>
    <t>Kosten per beurt of jaar</t>
  </si>
  <si>
    <t>3. Specialistische werkzaamheden</t>
  </si>
  <si>
    <t>Kosten specialistische werkzaamheden
per jaar</t>
  </si>
  <si>
    <t>Zie tabblad 3. Specialisitische werkzaamheden voor specificaties</t>
  </si>
  <si>
    <t>Totaalkosten per jaar
exclusief houten vloeren</t>
  </si>
  <si>
    <t>Totaalkosten per jaar
inclusief houten vloeren</t>
  </si>
  <si>
    <t>M² prijs</t>
  </si>
  <si>
    <t xml:space="preserve">Hier worden alle kosten inzichtelijk gemaakt per huisnummer en de uitgevraagde werkzaamheden. </t>
  </si>
  <si>
    <t xml:space="preserve">Alle kosten dienen te worden opgegeven exclusief btw. Inschrijvers hoeven alleen de 'lichtgrijze' cellen in te vullen op de betreffende tabbladen. De formules dienen zichtbaar te blijven voor aanbestedende dienst. </t>
  </si>
  <si>
    <t>Voor alle werkzaamheden geldt: Er dient te worden uitgegaan van een integraal calculatie-uurtarief tarief waarin alle kosten, waaronder de kosten voor direct toezicht, administratieve werkzaamheden, suppletiekosten, investeringskosten, vervoerskosten, machines en overige additionele kosten zijn inbegrepen.</t>
  </si>
  <si>
    <t>Opdrachtnemer vult in kolom E de vierkante meter prijs in en in kolom F de beurtprijs voor de bereikbaarheidsmiddelen. De beurtprijs wordt berekend door vermenigvuldiging van de vierkante meterprijs met het opgegeven aantal m2. De totale jaarprijs voor de glasbewasssing wordt berekend door het vermenigvuldigen van de beurtprijs met de frequentie. De kosten voor eventuele bereikbaarheidsmiddelen, inclusief eventuele benodigde vergunningen, worden als beurtprijs ingevuld en daarna vermenigvuldigd met de opgegeven frequentie.</t>
  </si>
  <si>
    <t>Opdrachtnemer vult in kolom E de vierkante meter prijs in voor de uitgevraagde werkzaamheden. In kolom F vult inschrijver het gehanteerde uurtarief in. In kolom G wordt de jaarprijs ingevuld op basis van de opgegeven vierkante meters en vierkante meter prijs en is afhankelijk van de opgegeven frequentie. Voor de dieptereininig keuken is alleen een totaalprijs per keuken nodig. De elemten zijn weergegeven zodat inschrijver op elementniveau de beurtprijs per keuken kan berekenen. Bij de werkzaamheden op 'afroep', rekent aanbestedende dienst met een frequentie van 1x per jaar voor de formule.</t>
  </si>
  <si>
    <t>Afspuiten van het bordes buiten bij de lounge (huisnummer 27) - (OP AFROEP)</t>
  </si>
  <si>
    <t>Afspuiten van de trappen (bordes) aan de straatzijde - (OP AFROEP)</t>
  </si>
  <si>
    <t>Verwijderen van los (blad)afval bordes bij de lounge (huisnummer 27) (OP AFROEP)</t>
  </si>
  <si>
    <t>Tarieven regulier werk</t>
  </si>
  <si>
    <t>Leiding (niet meewerkend) objectleider</t>
  </si>
  <si>
    <t>Leiding (niet meewerkend) voorman/voorvrouw</t>
  </si>
  <si>
    <t>Gewogen tarief uitvoering</t>
  </si>
  <si>
    <t>Leiding (meewerkend) voorman/voorvrouw</t>
  </si>
  <si>
    <t>Vakvolwassene</t>
  </si>
  <si>
    <t>Vakvolwassene &gt;3 dienstjaren</t>
  </si>
  <si>
    <t>Aandeel</t>
  </si>
  <si>
    <t>Werkdag</t>
  </si>
  <si>
    <t>- X: feestdag</t>
  </si>
  <si>
    <t>- W: weekend</t>
  </si>
  <si>
    <t>- DN: ma-vr nacht</t>
  </si>
  <si>
    <t>Toeslag</t>
  </si>
  <si>
    <t>Onregelmatigheids tijdstip:</t>
  </si>
  <si>
    <t>TOTAAL UURTARIEF (excl. BTW)</t>
  </si>
  <si>
    <t>RISICO EN WINST</t>
  </si>
  <si>
    <t>TOTAAL INDIRECTE KOSTEN</t>
  </si>
  <si>
    <t>Overige overhead</t>
  </si>
  <si>
    <t>Huisvesting</t>
  </si>
  <si>
    <t>Opleiding</t>
  </si>
  <si>
    <t>P.Z. kosten</t>
  </si>
  <si>
    <t>Indirecte leiding</t>
  </si>
  <si>
    <t>TOTAAL DIRECTE KOSTEN</t>
  </si>
  <si>
    <t>Reiskosten/vervoerskosten/parkeergelden</t>
  </si>
  <si>
    <t>Afvalzakken</t>
  </si>
  <si>
    <t>Werkkleding en uitrusting</t>
  </si>
  <si>
    <t>Machinekosten</t>
  </si>
  <si>
    <t>Materialen en middelen</t>
  </si>
  <si>
    <t>TOTAAL LOONKOSTEN PER UUR</t>
  </si>
  <si>
    <t>Overige niet werkbare dagen</t>
  </si>
  <si>
    <t>Betaalde feestdagen</t>
  </si>
  <si>
    <t>Vakantiedagen</t>
  </si>
  <si>
    <t>Totaal uurloon inclusief sociale lasten</t>
  </si>
  <si>
    <t>Sociale lasten</t>
  </si>
  <si>
    <t>Totaal uurloon inclusief toeslagen</t>
  </si>
  <si>
    <t>Overige structurele uitkeringen</t>
  </si>
  <si>
    <t>Vakantietoeslag</t>
  </si>
  <si>
    <t>Totaal basisloon</t>
  </si>
  <si>
    <t>Basis toeslagen</t>
  </si>
  <si>
    <t>Basis uurloon (CAO)</t>
  </si>
  <si>
    <t>Objectleider</t>
  </si>
  <si>
    <t>Voorman/Voorvrouw</t>
  </si>
  <si>
    <t>&gt; 3 dienstjaren</t>
  </si>
  <si>
    <t>Loongroep/ervaring</t>
  </si>
  <si>
    <t>Leiding 
(meewerkend)</t>
  </si>
  <si>
    <t>Vakvolwassen</t>
  </si>
  <si>
    <t>Uitvoering</t>
  </si>
  <si>
    <t>Regulier werk</t>
  </si>
  <si>
    <t>ONDERDEEL</t>
  </si>
  <si>
    <t>Opbouw uurtarief</t>
  </si>
  <si>
    <t>Service Coördinator</t>
  </si>
  <si>
    <t>Kosten Service Coördinator Trippenhuiscomplex</t>
  </si>
  <si>
    <t>Service Coördinator Trippenhuiscomplex</t>
  </si>
  <si>
    <t>Studio KL23</t>
  </si>
  <si>
    <t>Naam</t>
  </si>
  <si>
    <t>Functie</t>
  </si>
  <si>
    <t>Onderneming</t>
  </si>
  <si>
    <t>Plaats en datum</t>
  </si>
  <si>
    <t>Handtekening</t>
  </si>
  <si>
    <t>Inschrijver</t>
  </si>
  <si>
    <t>Schuren en oliën van houten vloeren</t>
  </si>
  <si>
    <t>Schuren en lakken van houten vloeren</t>
  </si>
  <si>
    <t>Leiding 
(niet meewerkend)</t>
  </si>
  <si>
    <t>0.T6.1A</t>
  </si>
  <si>
    <t>1.08</t>
  </si>
  <si>
    <t>1.T1</t>
  </si>
  <si>
    <t>3a.10</t>
  </si>
  <si>
    <t>S.40</t>
  </si>
  <si>
    <t>Kelder</t>
  </si>
  <si>
    <t>Woonkamer &amp; keuken studio 2A</t>
  </si>
  <si>
    <t>Trappenhuis/hal</t>
  </si>
  <si>
    <t>Ontvangsthal</t>
  </si>
  <si>
    <t>Entree ontvangsthal</t>
  </si>
  <si>
    <t>Hal toilet</t>
  </si>
  <si>
    <t>Hal trappenhuis</t>
  </si>
  <si>
    <t>Trap trappenhuis</t>
  </si>
  <si>
    <t>Hal lift</t>
  </si>
  <si>
    <t>Kosten periodiek
onderhoud houten vloeren</t>
  </si>
  <si>
    <t>Opleverstaat / Werkprograma</t>
  </si>
  <si>
    <t>Bijlage 10 - Werkprogramma</t>
  </si>
  <si>
    <t>Bijlage 09 - Opleverstaat</t>
  </si>
  <si>
    <t xml:space="preserve">De totale jaarprijs voor de reguliere &amp; periodieke schoonmaak wordt berekend door de vermenigvuldiging van de gecalculeerde productie-uren op jaarbasis met het opgegeven uurtarief. Inschrijver vult in kolom K de prestatienorm. De calculatie dient gebaseerd te zijn op frequentie zoals per ruimte is aangegeven in het ruimtebestand, kolom K. Indien er geen m2 in onderhoud zijn weergegeven dan behoeven deze ook niet gecalculeerd te worden. In kolom P worden de jaarlijkse kosten voor het vloeronderhoud aan de houten vloeren opgenomen. In kolom R worden de totaalkosten inclusief periodiek vloeronderhoud van de houten vloeren weergegeven.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</si>
</sst>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164" formatCode="&quot;€&quot;\ #,##0.00"/>
    <numFmt numFmtId="165" formatCode="_-* #,##0.00_-;_-* #,##0.00\-;_-* &quot;-&quot;??_-;_-@_-"/>
    <numFmt numFmtId="166" formatCode="_ [$€-413]\ * #,##0.00_ ;_ [$€-413]\ * \-#,##0.00_ ;_ [$€-413]\ * &quot;-&quot;??_ ;_ @_ "/>
    <numFmt numFmtId="167" formatCode="000"/>
    <numFmt numFmtId="168" formatCode="_(&quot;€&quot;\ * #,##0.00_);_(&quot;€&quot;\ * \(#,##0.00\);_(&quot;€&quot;\ * &quot;-&quot;??_);_(@_)"/>
    <numFmt numFmtId="169" formatCode="_([$€]* #,##0.00_);_([$€]* \(#,##0.00\);_([$€]* &quot;-&quot;??_);_(@_)"/>
    <numFmt numFmtId="170" formatCode="_(&quot;$&quot;* #,##0.00_);_(&quot;$&quot;* \(#,##0.00\);_(&quot;$&quot;* &quot;-&quot;??_);_(@_)"/>
    <numFmt numFmtId="171" formatCode="0.000"/>
  </numFmts>
  <fonts count="40" x14ac:knownFonts="1">
    <font>
      <sz val="11"/>
      <color theme="1"/>
      <name val="Arial"/>
      <family val="2"/>
    </font>
    <font>
      <sz val="11"/>
      <color theme="1"/>
      <name val="Arial"/>
      <family val="2"/>
    </font>
    <font>
      <sz val="11"/>
      <color theme="1"/>
      <name val="Aptos Narrow"/>
      <family val="2"/>
      <scheme val="minor"/>
    </font>
    <font>
      <sz val="11"/>
      <color theme="1"/>
      <name val="Verdana"/>
      <family val="2"/>
    </font>
    <font>
      <sz val="10"/>
      <color theme="1"/>
      <name val="Arial"/>
      <family val="2"/>
    </font>
    <font>
      <sz val="10"/>
      <color theme="1"/>
      <name val="Verdana"/>
      <family val="2"/>
    </font>
    <font>
      <sz val="10"/>
      <name val="Arial"/>
      <family val="2"/>
    </font>
    <font>
      <sz val="10"/>
      <color rgb="FF000000"/>
      <name val="Verdana"/>
      <family val="2"/>
    </font>
    <font>
      <b/>
      <sz val="10"/>
      <name val="Verdana"/>
      <family val="2"/>
    </font>
    <font>
      <b/>
      <sz val="10"/>
      <color theme="0"/>
      <name val="Verdana"/>
      <family val="2"/>
    </font>
    <font>
      <sz val="11"/>
      <color indexed="8"/>
      <name val="Calibri"/>
      <family val="2"/>
    </font>
    <font>
      <sz val="11"/>
      <color theme="0"/>
      <name val="Verdana"/>
      <family val="2"/>
    </font>
    <font>
      <sz val="9"/>
      <color indexed="8"/>
      <name val="Verdana"/>
      <family val="2"/>
    </font>
    <font>
      <b/>
      <sz val="9"/>
      <color indexed="8"/>
      <name val="Verdana"/>
      <family val="2"/>
    </font>
    <font>
      <b/>
      <sz val="18"/>
      <color theme="0"/>
      <name val="Verdana"/>
      <family val="2"/>
    </font>
    <font>
      <b/>
      <sz val="12"/>
      <color theme="0"/>
      <name val="Verdana"/>
      <family val="2"/>
    </font>
    <font>
      <sz val="10"/>
      <name val="Verdana"/>
      <family val="2"/>
    </font>
    <font>
      <sz val="10"/>
      <color indexed="8"/>
      <name val="Verdana"/>
      <family val="2"/>
    </font>
    <font>
      <sz val="11"/>
      <color indexed="8"/>
      <name val="Verdana"/>
      <family val="2"/>
    </font>
    <font>
      <b/>
      <sz val="10"/>
      <color indexed="8"/>
      <name val="Verdana"/>
      <family val="2"/>
    </font>
    <font>
      <sz val="9"/>
      <name val="Verdana"/>
      <family val="2"/>
    </font>
    <font>
      <sz val="11"/>
      <name val="Verdana"/>
      <family val="2"/>
    </font>
    <font>
      <sz val="8"/>
      <color indexed="8"/>
      <name val="Verdana"/>
      <family val="2"/>
    </font>
    <font>
      <sz val="10"/>
      <color indexed="8"/>
      <name val="Arial"/>
      <family val="2"/>
    </font>
    <font>
      <b/>
      <sz val="10"/>
      <color indexed="9"/>
      <name val="Verdana"/>
      <family val="2"/>
    </font>
    <font>
      <b/>
      <sz val="11"/>
      <color theme="0"/>
      <name val="Verdana"/>
      <family val="2"/>
    </font>
    <font>
      <sz val="9"/>
      <color theme="1"/>
      <name val="Verdana"/>
      <family val="2"/>
    </font>
    <font>
      <b/>
      <sz val="9"/>
      <color theme="0"/>
      <name val="Verdana"/>
      <family val="2"/>
    </font>
    <font>
      <b/>
      <sz val="9"/>
      <name val="Verdana"/>
      <family val="2"/>
    </font>
    <font>
      <sz val="10"/>
      <name val="Helv"/>
    </font>
    <font>
      <b/>
      <sz val="9"/>
      <color indexed="9"/>
      <name val="Verdana"/>
      <family val="2"/>
    </font>
    <font>
      <b/>
      <sz val="10"/>
      <color theme="1"/>
      <name val="Verdana"/>
      <family val="2"/>
    </font>
    <font>
      <b/>
      <sz val="14"/>
      <color theme="0"/>
      <name val="Verdana"/>
      <family val="2"/>
    </font>
    <font>
      <sz val="10"/>
      <color theme="0"/>
      <name val="Verdana"/>
      <family val="2"/>
    </font>
    <font>
      <b/>
      <i/>
      <sz val="9"/>
      <color theme="0"/>
      <name val="Verdana"/>
      <family val="2"/>
    </font>
    <font>
      <i/>
      <sz val="9"/>
      <color theme="1"/>
      <name val="Verdana"/>
      <family val="2"/>
    </font>
    <font>
      <i/>
      <sz val="11"/>
      <color theme="1"/>
      <name val="Verdana"/>
      <family val="2"/>
    </font>
    <font>
      <b/>
      <sz val="9"/>
      <color theme="1"/>
      <name val="Verdana"/>
      <family val="2"/>
    </font>
    <font>
      <sz val="9"/>
      <name val="Verdana"/>
      <family val="2"/>
    </font>
    <font>
      <b/>
      <sz val="11"/>
      <color theme="1"/>
      <name val="Verdana"/>
      <family val="2"/>
    </font>
  </fonts>
  <fills count="9">
    <fill>
      <patternFill patternType="none"/>
    </fill>
    <fill>
      <patternFill patternType="gray125"/>
    </fill>
    <fill>
      <patternFill patternType="solid">
        <fgColor rgb="FFB8CCE4"/>
        <bgColor indexed="64"/>
      </patternFill>
    </fill>
    <fill>
      <patternFill patternType="solid">
        <fgColor rgb="FF0093C9"/>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
        <color theme="0"/>
      </bottom>
      <diagonal/>
    </border>
    <border>
      <left style="medium">
        <color indexed="64"/>
      </left>
      <right/>
      <top/>
      <bottom style="medium">
        <color theme="0"/>
      </bottom>
      <diagonal/>
    </border>
    <border>
      <left/>
      <right style="medium">
        <color indexed="64"/>
      </right>
      <top/>
      <bottom/>
      <diagonal/>
    </border>
    <border>
      <left style="medium">
        <color indexed="64"/>
      </left>
      <right/>
      <top/>
      <bottom/>
      <diagonal/>
    </border>
    <border>
      <left/>
      <right/>
      <top style="thin">
        <color indexed="64"/>
      </top>
      <bottom/>
      <diagonal/>
    </border>
    <border>
      <left/>
      <right/>
      <top/>
      <bottom style="thin">
        <color auto="1"/>
      </bottom>
      <diagonal/>
    </border>
    <border>
      <left/>
      <right/>
      <top style="thin">
        <color auto="1"/>
      </top>
      <bottom style="thin">
        <color auto="1"/>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thin">
        <color indexed="64"/>
      </right>
      <top/>
      <bottom style="medium">
        <color theme="0"/>
      </bottom>
      <diagonal/>
    </border>
    <border>
      <left/>
      <right style="thin">
        <color indexed="64"/>
      </right>
      <top style="thin">
        <color indexed="64"/>
      </top>
      <bottom/>
      <diagonal/>
    </border>
    <border>
      <left style="medium">
        <color indexed="64"/>
      </left>
      <right/>
      <top style="medium">
        <color theme="0"/>
      </top>
      <bottom style="thin">
        <color indexed="64"/>
      </bottom>
      <diagonal/>
    </border>
    <border>
      <left/>
      <right/>
      <top style="medium">
        <color theme="0"/>
      </top>
      <bottom style="thin">
        <color indexed="64"/>
      </bottom>
      <diagonal/>
    </border>
    <border>
      <left/>
      <right style="thin">
        <color indexed="64"/>
      </right>
      <top style="medium">
        <color theme="0"/>
      </top>
      <bottom style="thin">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21">
    <xf numFmtId="0" fontId="0" fillId="0" borderId="0"/>
    <xf numFmtId="44" fontId="1" fillId="0" borderId="0" applyFont="0" applyFill="0" applyBorder="0" applyAlignment="0" applyProtection="0"/>
    <xf numFmtId="0" fontId="2" fillId="0" borderId="0"/>
    <xf numFmtId="0" fontId="4" fillId="0" borderId="0"/>
    <xf numFmtId="44" fontId="2" fillId="0" borderId="0" applyFont="0" applyFill="0" applyBorder="0" applyAlignment="0" applyProtection="0"/>
    <xf numFmtId="165" fontId="10" fillId="0" borderId="0" applyFont="0" applyFill="0" applyBorder="0" applyAlignment="0" applyProtection="0"/>
    <xf numFmtId="0" fontId="10" fillId="0" borderId="0"/>
    <xf numFmtId="0" fontId="23" fillId="0" borderId="0"/>
    <xf numFmtId="9" fontId="2" fillId="0" borderId="0" applyFont="0" applyFill="0" applyBorder="0" applyAlignment="0" applyProtection="0"/>
    <xf numFmtId="0" fontId="6" fillId="0" borderId="0"/>
    <xf numFmtId="168" fontId="6" fillId="0" borderId="0" applyFont="0" applyFill="0" applyBorder="0" applyAlignment="0" applyProtection="0"/>
    <xf numFmtId="0" fontId="29" fillId="0" borderId="0"/>
    <xf numFmtId="0" fontId="6" fillId="0" borderId="0"/>
    <xf numFmtId="0" fontId="2" fillId="0" borderId="0"/>
    <xf numFmtId="0" fontId="5" fillId="0" borderId="0"/>
    <xf numFmtId="169"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170" fontId="6" fillId="0" borderId="0" applyFont="0" applyFill="0" applyBorder="0" applyAlignment="0" applyProtection="0"/>
    <xf numFmtId="0" fontId="6" fillId="0" borderId="0"/>
    <xf numFmtId="9" fontId="1" fillId="0" borderId="0" applyFont="0" applyFill="0" applyBorder="0" applyAlignment="0" applyProtection="0"/>
  </cellStyleXfs>
  <cellXfs count="336">
    <xf numFmtId="0" fontId="0" fillId="0" borderId="0" xfId="0"/>
    <xf numFmtId="0" fontId="3" fillId="0" borderId="0" xfId="2" applyFont="1"/>
    <xf numFmtId="0" fontId="5" fillId="0" borderId="0" xfId="3" applyFont="1"/>
    <xf numFmtId="44" fontId="3" fillId="3" borderId="0" xfId="4" applyFont="1" applyFill="1"/>
    <xf numFmtId="0" fontId="3" fillId="3" borderId="0" xfId="2" applyFont="1" applyFill="1"/>
    <xf numFmtId="0" fontId="9" fillId="3" borderId="0" xfId="2" applyFont="1" applyFill="1" applyAlignment="1">
      <alignment horizontal="left" vertical="center"/>
    </xf>
    <xf numFmtId="0" fontId="11" fillId="3" borderId="0" xfId="2" applyFont="1" applyFill="1" applyAlignment="1">
      <alignment vertical="center"/>
    </xf>
    <xf numFmtId="44" fontId="12" fillId="0" borderId="6" xfId="4" applyFont="1" applyBorder="1" applyAlignment="1">
      <alignment horizontal="center"/>
    </xf>
    <xf numFmtId="4" fontId="12" fillId="0" borderId="6" xfId="2" applyNumberFormat="1" applyFont="1" applyBorder="1" applyAlignment="1">
      <alignment horizontal="center"/>
    </xf>
    <xf numFmtId="0" fontId="13" fillId="0" borderId="8" xfId="2" applyFont="1" applyBorder="1" applyAlignment="1">
      <alignment horizontal="center"/>
    </xf>
    <xf numFmtId="0" fontId="12" fillId="0" borderId="10" xfId="2" applyFont="1" applyBorder="1" applyAlignment="1">
      <alignment horizontal="left"/>
    </xf>
    <xf numFmtId="44" fontId="14" fillId="3" borderId="13" xfId="4" applyFont="1" applyFill="1" applyBorder="1" applyAlignment="1">
      <alignment horizontal="center"/>
    </xf>
    <xf numFmtId="0" fontId="14" fillId="3" borderId="13" xfId="2" applyFont="1" applyFill="1" applyBorder="1"/>
    <xf numFmtId="0" fontId="15" fillId="3" borderId="13" xfId="2" applyFont="1" applyFill="1" applyBorder="1" applyAlignment="1">
      <alignment horizontal="left"/>
    </xf>
    <xf numFmtId="0" fontId="15" fillId="3" borderId="14" xfId="2" applyFont="1" applyFill="1" applyBorder="1" applyAlignment="1">
      <alignment horizontal="left"/>
    </xf>
    <xf numFmtId="44" fontId="14" fillId="3" borderId="0" xfId="4" applyFont="1" applyFill="1" applyBorder="1" applyAlignment="1">
      <alignment horizontal="center"/>
    </xf>
    <xf numFmtId="44" fontId="14" fillId="3" borderId="0" xfId="4" applyFont="1" applyFill="1" applyAlignment="1">
      <alignment horizontal="center"/>
    </xf>
    <xf numFmtId="0" fontId="14" fillId="3" borderId="0" xfId="2" applyFont="1" applyFill="1"/>
    <xf numFmtId="0" fontId="14" fillId="3" borderId="16" xfId="2" applyFont="1" applyFill="1" applyBorder="1"/>
    <xf numFmtId="0" fontId="18" fillId="0" borderId="0" xfId="2" applyFont="1" applyAlignment="1">
      <alignment vertical="center"/>
    </xf>
    <xf numFmtId="44" fontId="18" fillId="0" borderId="0" xfId="4" applyFont="1" applyAlignment="1">
      <alignment vertical="center"/>
    </xf>
    <xf numFmtId="0" fontId="18" fillId="0" borderId="0" xfId="2" applyFont="1" applyAlignment="1">
      <alignment horizontal="center" vertical="center"/>
    </xf>
    <xf numFmtId="1" fontId="18" fillId="0" borderId="0" xfId="2" applyNumberFormat="1" applyFont="1" applyAlignment="1">
      <alignment horizontal="center" vertical="center"/>
    </xf>
    <xf numFmtId="0" fontId="18" fillId="0" borderId="0" xfId="2" applyFont="1" applyAlignment="1">
      <alignment horizontal="left" vertical="center"/>
    </xf>
    <xf numFmtId="2" fontId="18" fillId="0" borderId="0" xfId="2" applyNumberFormat="1" applyFont="1" applyAlignment="1">
      <alignment horizontal="center" vertical="center"/>
    </xf>
    <xf numFmtId="44" fontId="20" fillId="0" borderId="12" xfId="4" applyFont="1" applyBorder="1" applyAlignment="1" applyProtection="1">
      <alignment horizontal="center" vertical="center"/>
      <protection locked="0"/>
    </xf>
    <xf numFmtId="0" fontId="12" fillId="0" borderId="1" xfId="2" applyFont="1" applyBorder="1" applyAlignment="1">
      <alignment vertical="center"/>
    </xf>
    <xf numFmtId="2" fontId="20" fillId="0" borderId="12" xfId="6" applyNumberFormat="1" applyFont="1" applyBorder="1" applyAlignment="1" applyProtection="1">
      <alignment horizontal="center" vertical="center"/>
      <protection locked="0"/>
    </xf>
    <xf numFmtId="0" fontId="12" fillId="0" borderId="1" xfId="2" applyFont="1" applyBorder="1" applyAlignment="1">
      <alignment horizontal="left" vertical="center"/>
    </xf>
    <xf numFmtId="1" fontId="20" fillId="0" borderId="1" xfId="2" applyNumberFormat="1" applyFont="1" applyBorder="1" applyAlignment="1">
      <alignment horizontal="center"/>
    </xf>
    <xf numFmtId="0" fontId="20" fillId="0" borderId="1" xfId="2" applyFont="1" applyBorder="1" applyAlignment="1">
      <alignment horizontal="center"/>
    </xf>
    <xf numFmtId="2" fontId="20" fillId="0" borderId="1" xfId="5" applyNumberFormat="1" applyFont="1" applyFill="1" applyBorder="1" applyAlignment="1">
      <alignment horizontal="center"/>
    </xf>
    <xf numFmtId="0" fontId="20" fillId="0" borderId="1" xfId="2" applyFont="1" applyBorder="1" applyAlignment="1">
      <alignment horizontal="left" vertical="center"/>
    </xf>
    <xf numFmtId="0" fontId="20" fillId="0" borderId="1" xfId="2" applyFont="1" applyBorder="1" applyAlignment="1">
      <alignment horizontal="center" vertical="center"/>
    </xf>
    <xf numFmtId="2" fontId="20" fillId="0" borderId="1" xfId="2" applyNumberFormat="1" applyFont="1" applyBorder="1"/>
    <xf numFmtId="167" fontId="20" fillId="0" borderId="1" xfId="2" applyNumberFormat="1" applyFont="1" applyBorder="1" applyAlignment="1">
      <alignment horizontal="center"/>
    </xf>
    <xf numFmtId="0" fontId="21" fillId="0" borderId="0" xfId="2" applyFont="1" applyAlignment="1">
      <alignment horizontal="center" vertical="center"/>
    </xf>
    <xf numFmtId="2" fontId="20" fillId="0" borderId="1" xfId="5" applyNumberFormat="1" applyFont="1" applyBorder="1" applyAlignment="1">
      <alignment horizontal="center"/>
    </xf>
    <xf numFmtId="0" fontId="22" fillId="0" borderId="0" xfId="2" applyFont="1" applyAlignment="1">
      <alignment horizontal="center" vertical="center" wrapText="1"/>
    </xf>
    <xf numFmtId="44" fontId="8" fillId="2" borderId="1" xfId="4" applyFont="1" applyFill="1" applyBorder="1" applyAlignment="1" applyProtection="1">
      <alignment horizontal="center" vertical="center" wrapText="1"/>
      <protection locked="0"/>
    </xf>
    <xf numFmtId="0" fontId="8" fillId="2" borderId="1" xfId="7" applyFont="1" applyFill="1" applyBorder="1" applyAlignment="1" applyProtection="1">
      <alignment horizontal="center" vertical="center" wrapText="1"/>
      <protection locked="0"/>
    </xf>
    <xf numFmtId="0" fontId="24" fillId="3" borderId="1" xfId="7" applyFont="1" applyFill="1" applyBorder="1" applyAlignment="1">
      <alignment horizontal="center" vertical="center" wrapText="1"/>
    </xf>
    <xf numFmtId="1" fontId="24" fillId="3" borderId="1" xfId="7" applyNumberFormat="1" applyFont="1" applyFill="1" applyBorder="1" applyAlignment="1">
      <alignment horizontal="center" vertical="center" wrapText="1"/>
    </xf>
    <xf numFmtId="2" fontId="24" fillId="3" borderId="1" xfId="7" applyNumberFormat="1" applyFont="1" applyFill="1" applyBorder="1" applyAlignment="1">
      <alignment horizontal="center" vertical="center" wrapText="1"/>
    </xf>
    <xf numFmtId="0" fontId="24" fillId="3" borderId="1" xfId="7" applyFont="1" applyFill="1" applyBorder="1" applyAlignment="1" applyProtection="1">
      <alignment horizontal="center" vertical="center" wrapText="1"/>
      <protection locked="0"/>
    </xf>
    <xf numFmtId="0" fontId="24" fillId="3" borderId="1" xfId="6" applyFont="1" applyFill="1" applyBorder="1" applyAlignment="1" applyProtection="1">
      <alignment horizontal="center" vertical="center" wrapText="1"/>
      <protection locked="0"/>
    </xf>
    <xf numFmtId="0" fontId="24" fillId="3" borderId="1" xfId="6" applyFont="1" applyFill="1" applyBorder="1" applyAlignment="1" applyProtection="1">
      <alignment horizontal="left" vertical="center" wrapText="1"/>
      <protection locked="0"/>
    </xf>
    <xf numFmtId="0" fontId="18" fillId="3" borderId="0" xfId="2" applyFont="1" applyFill="1" applyAlignment="1">
      <alignment horizontal="center" vertical="center"/>
    </xf>
    <xf numFmtId="1" fontId="18" fillId="3" borderId="0" xfId="2" applyNumberFormat="1" applyFont="1" applyFill="1" applyAlignment="1">
      <alignment horizontal="center" vertical="center"/>
    </xf>
    <xf numFmtId="2" fontId="18" fillId="3" borderId="0" xfId="2" applyNumberFormat="1" applyFont="1" applyFill="1" applyAlignment="1">
      <alignment horizontal="center" vertical="center"/>
    </xf>
    <xf numFmtId="0" fontId="25" fillId="3" borderId="0" xfId="2" applyFont="1" applyFill="1" applyAlignment="1">
      <alignment horizontal="center" vertical="center"/>
    </xf>
    <xf numFmtId="0" fontId="25" fillId="3" borderId="0" xfId="2" applyFont="1" applyFill="1" applyAlignment="1">
      <alignment horizontal="left" vertical="center"/>
    </xf>
    <xf numFmtId="0" fontId="12" fillId="0" borderId="0" xfId="2" applyFont="1" applyAlignment="1">
      <alignment vertical="center"/>
    </xf>
    <xf numFmtId="44" fontId="26" fillId="0" borderId="0" xfId="4" applyFont="1"/>
    <xf numFmtId="2" fontId="26" fillId="0" borderId="0" xfId="2" applyNumberFormat="1" applyFont="1"/>
    <xf numFmtId="0" fontId="26" fillId="0" borderId="0" xfId="2" applyFont="1"/>
    <xf numFmtId="2" fontId="26" fillId="0" borderId="0" xfId="2" applyNumberFormat="1" applyFont="1" applyAlignment="1">
      <alignment horizontal="center" wrapText="1"/>
    </xf>
    <xf numFmtId="0" fontId="5" fillId="5" borderId="0" xfId="2" applyFont="1" applyFill="1"/>
    <xf numFmtId="0" fontId="5" fillId="3" borderId="0" xfId="2" applyFont="1" applyFill="1"/>
    <xf numFmtId="0" fontId="9" fillId="3" borderId="0" xfId="2" applyFont="1" applyFill="1"/>
    <xf numFmtId="44" fontId="9" fillId="3" borderId="7" xfId="4" applyFont="1" applyFill="1" applyBorder="1" applyAlignment="1">
      <alignment horizontal="center" vertical="center" wrapText="1"/>
    </xf>
    <xf numFmtId="0" fontId="27" fillId="3" borderId="0" xfId="2" applyFont="1" applyFill="1" applyAlignment="1">
      <alignment horizontal="center" vertical="center"/>
    </xf>
    <xf numFmtId="0" fontId="30" fillId="3" borderId="1" xfId="6" applyFont="1" applyFill="1" applyBorder="1" applyAlignment="1" applyProtection="1">
      <alignment horizontal="center" vertical="center" wrapText="1"/>
      <protection locked="0"/>
    </xf>
    <xf numFmtId="0" fontId="25" fillId="3" borderId="18" xfId="2" applyFont="1" applyFill="1" applyBorder="1" applyAlignment="1">
      <alignment horizontal="center" vertical="center"/>
    </xf>
    <xf numFmtId="0" fontId="25" fillId="3" borderId="18" xfId="2" applyFont="1" applyFill="1" applyBorder="1" applyAlignment="1">
      <alignment vertical="center"/>
    </xf>
    <xf numFmtId="44" fontId="25" fillId="3" borderId="18" xfId="1" applyFont="1" applyFill="1" applyBorder="1" applyAlignment="1">
      <alignment vertical="center"/>
    </xf>
    <xf numFmtId="0" fontId="25" fillId="3" borderId="18" xfId="2" applyFont="1" applyFill="1" applyBorder="1" applyAlignment="1">
      <alignment horizontal="left" vertical="center"/>
    </xf>
    <xf numFmtId="44" fontId="8" fillId="2" borderId="1" xfId="1" applyFont="1" applyFill="1" applyBorder="1" applyAlignment="1" applyProtection="1">
      <alignment horizontal="center" vertical="center" wrapText="1"/>
      <protection locked="0"/>
    </xf>
    <xf numFmtId="166" fontId="28" fillId="2" borderId="1" xfId="7" applyNumberFormat="1" applyFont="1" applyFill="1" applyBorder="1" applyAlignment="1" applyProtection="1">
      <alignment horizontal="left" vertical="center" wrapText="1"/>
      <protection locked="0"/>
    </xf>
    <xf numFmtId="44" fontId="20" fillId="0" borderId="12" xfId="1" applyFont="1" applyBorder="1" applyAlignment="1" applyProtection="1">
      <alignment horizontal="center" vertical="center"/>
      <protection locked="0"/>
    </xf>
    <xf numFmtId="44" fontId="18" fillId="0" borderId="0" xfId="1" applyFont="1" applyAlignment="1">
      <alignment vertical="center"/>
    </xf>
    <xf numFmtId="0" fontId="12" fillId="0" borderId="0" xfId="2" applyFont="1" applyAlignment="1">
      <alignment horizontal="left" vertical="center"/>
    </xf>
    <xf numFmtId="0" fontId="5" fillId="0" borderId="0" xfId="2" applyFont="1"/>
    <xf numFmtId="0" fontId="31" fillId="5" borderId="5" xfId="2" applyFont="1" applyFill="1" applyBorder="1" applyAlignment="1">
      <alignment horizontal="center"/>
    </xf>
    <xf numFmtId="0" fontId="31" fillId="5" borderId="0" xfId="2" applyFont="1" applyFill="1" applyAlignment="1">
      <alignment horizontal="center"/>
    </xf>
    <xf numFmtId="0" fontId="31" fillId="5" borderId="0" xfId="2" applyFont="1" applyFill="1"/>
    <xf numFmtId="0" fontId="31" fillId="5" borderId="1" xfId="2" applyFont="1" applyFill="1" applyBorder="1" applyAlignment="1">
      <alignment horizontal="center"/>
    </xf>
    <xf numFmtId="0" fontId="16" fillId="5" borderId="0" xfId="12" applyFont="1" applyFill="1" applyAlignment="1">
      <alignment vertical="top" wrapText="1"/>
    </xf>
    <xf numFmtId="0" fontId="8" fillId="5" borderId="0" xfId="12" applyFont="1" applyFill="1"/>
    <xf numFmtId="0" fontId="5" fillId="0" borderId="0" xfId="2" applyFont="1" applyAlignment="1">
      <alignment vertical="center"/>
    </xf>
    <xf numFmtId="0" fontId="5" fillId="5" borderId="0" xfId="2" applyFont="1" applyFill="1" applyAlignment="1">
      <alignment vertical="center"/>
    </xf>
    <xf numFmtId="0" fontId="31" fillId="5" borderId="0" xfId="2" applyFont="1" applyFill="1" applyAlignment="1">
      <alignment horizontal="center" vertical="center"/>
    </xf>
    <xf numFmtId="0" fontId="31" fillId="5" borderId="0" xfId="2" applyFont="1" applyFill="1" applyAlignment="1">
      <alignment vertical="center"/>
    </xf>
    <xf numFmtId="0" fontId="16" fillId="0" borderId="1" xfId="12" applyFont="1" applyBorder="1" applyAlignment="1">
      <alignment vertical="center" wrapText="1"/>
    </xf>
    <xf numFmtId="0" fontId="24" fillId="3" borderId="1" xfId="2" applyFont="1" applyFill="1" applyBorder="1" applyAlignment="1">
      <alignment horizontal="left" vertical="top"/>
    </xf>
    <xf numFmtId="0" fontId="24" fillId="3" borderId="1" xfId="12" applyFont="1" applyFill="1" applyBorder="1" applyAlignment="1">
      <alignment vertical="top" wrapText="1"/>
    </xf>
    <xf numFmtId="0" fontId="24" fillId="3" borderId="1" xfId="12" applyFont="1" applyFill="1" applyBorder="1" applyAlignment="1">
      <alignment horizontal="center" vertical="top" wrapText="1"/>
    </xf>
    <xf numFmtId="0" fontId="24" fillId="3" borderId="1" xfId="2" applyFont="1" applyFill="1" applyBorder="1" applyAlignment="1">
      <alignment horizontal="left" vertical="center"/>
    </xf>
    <xf numFmtId="0" fontId="24" fillId="3" borderId="1" xfId="12" applyFont="1" applyFill="1" applyBorder="1" applyAlignment="1">
      <alignment vertical="center" wrapText="1"/>
    </xf>
    <xf numFmtId="0" fontId="9" fillId="3" borderId="0" xfId="2" applyFont="1" applyFill="1" applyAlignment="1">
      <alignment vertical="center"/>
    </xf>
    <xf numFmtId="0" fontId="16" fillId="0" borderId="1" xfId="12" applyFont="1" applyBorder="1" applyAlignment="1">
      <alignment vertical="center"/>
    </xf>
    <xf numFmtId="0" fontId="24" fillId="3" borderId="20" xfId="12" applyFont="1" applyFill="1" applyBorder="1" applyAlignment="1">
      <alignment vertical="center" wrapText="1"/>
    </xf>
    <xf numFmtId="0" fontId="9" fillId="3" borderId="0" xfId="12" applyFont="1" applyFill="1" applyAlignment="1">
      <alignment vertical="center"/>
    </xf>
    <xf numFmtId="0" fontId="16" fillId="5" borderId="0" xfId="12" applyFont="1" applyFill="1"/>
    <xf numFmtId="0" fontId="24" fillId="3" borderId="3" xfId="12" applyFont="1" applyFill="1" applyBorder="1" applyAlignment="1">
      <alignment horizontal="center" vertical="top" wrapText="1"/>
    </xf>
    <xf numFmtId="0" fontId="9" fillId="3" borderId="1" xfId="12" applyFont="1" applyFill="1" applyBorder="1" applyAlignment="1">
      <alignment vertical="top" wrapText="1"/>
    </xf>
    <xf numFmtId="0" fontId="9" fillId="3" borderId="0" xfId="12" applyFont="1" applyFill="1"/>
    <xf numFmtId="0" fontId="5" fillId="5" borderId="0" xfId="2" applyFont="1" applyFill="1" applyAlignment="1">
      <alignment horizontal="center" vertical="center"/>
    </xf>
    <xf numFmtId="0" fontId="5" fillId="5" borderId="0" xfId="2" applyFont="1" applyFill="1" applyAlignment="1">
      <alignment horizontal="center"/>
    </xf>
    <xf numFmtId="0" fontId="16" fillId="2" borderId="0" xfId="2" applyFont="1" applyFill="1" applyAlignment="1">
      <alignment vertical="center"/>
    </xf>
    <xf numFmtId="0" fontId="16" fillId="2" borderId="0" xfId="2" applyFont="1" applyFill="1" applyAlignment="1">
      <alignment horizontal="center" vertical="center"/>
    </xf>
    <xf numFmtId="0" fontId="32" fillId="3" borderId="3" xfId="2" applyFont="1" applyFill="1" applyBorder="1" applyAlignment="1">
      <alignment horizontal="left" vertical="top"/>
    </xf>
    <xf numFmtId="0" fontId="33" fillId="3" borderId="2" xfId="2" applyFont="1" applyFill="1" applyBorder="1" applyAlignment="1">
      <alignment horizontal="center"/>
    </xf>
    <xf numFmtId="0" fontId="31" fillId="0" borderId="1" xfId="3" applyFont="1" applyBorder="1" applyAlignment="1">
      <alignment vertical="top"/>
    </xf>
    <xf numFmtId="0" fontId="5" fillId="0" borderId="1" xfId="2" applyFont="1" applyBorder="1" applyAlignment="1">
      <alignment vertical="top" wrapText="1"/>
    </xf>
    <xf numFmtId="0" fontId="31" fillId="0" borderId="1" xfId="3" applyFont="1" applyBorder="1" applyAlignment="1">
      <alignment vertical="center"/>
    </xf>
    <xf numFmtId="0" fontId="31" fillId="0" borderId="2" xfId="3" applyFont="1" applyBorder="1" applyAlignment="1">
      <alignment vertical="center"/>
    </xf>
    <xf numFmtId="0" fontId="31" fillId="0" borderId="0" xfId="2" applyFont="1" applyAlignment="1">
      <alignment vertical="center"/>
    </xf>
    <xf numFmtId="0" fontId="3" fillId="0" borderId="0" xfId="13" applyFont="1"/>
    <xf numFmtId="44" fontId="3" fillId="0" borderId="0" xfId="4" applyFont="1"/>
    <xf numFmtId="0" fontId="3" fillId="0" borderId="0" xfId="13" applyFont="1" applyAlignment="1">
      <alignment horizontal="center"/>
    </xf>
    <xf numFmtId="2" fontId="3" fillId="0" borderId="0" xfId="13" applyNumberFormat="1" applyFont="1" applyAlignment="1">
      <alignment horizontal="center"/>
    </xf>
    <xf numFmtId="0" fontId="26" fillId="3" borderId="2" xfId="13" applyFont="1" applyFill="1" applyBorder="1"/>
    <xf numFmtId="0" fontId="26" fillId="3" borderId="18" xfId="13" applyFont="1" applyFill="1" applyBorder="1"/>
    <xf numFmtId="0" fontId="34" fillId="3" borderId="18" xfId="13" applyFont="1" applyFill="1" applyBorder="1"/>
    <xf numFmtId="0" fontId="26" fillId="3" borderId="6" xfId="13" applyFont="1" applyFill="1" applyBorder="1" applyAlignment="1">
      <alignment horizontal="center"/>
    </xf>
    <xf numFmtId="166" fontId="19" fillId="4" borderId="11" xfId="13" applyNumberFormat="1" applyFont="1" applyFill="1" applyBorder="1" applyAlignment="1">
      <alignment vertical="center"/>
    </xf>
    <xf numFmtId="2" fontId="34" fillId="3" borderId="15" xfId="13" applyNumberFormat="1" applyFont="1" applyFill="1" applyBorder="1" applyAlignment="1">
      <alignment horizontal="center"/>
    </xf>
    <xf numFmtId="0" fontId="26" fillId="3" borderId="0" xfId="13" applyFont="1" applyFill="1"/>
    <xf numFmtId="0" fontId="26" fillId="3" borderId="20" xfId="13" applyFont="1" applyFill="1" applyBorder="1" applyAlignment="1">
      <alignment horizontal="center"/>
    </xf>
    <xf numFmtId="44" fontId="26" fillId="0" borderId="2" xfId="4" applyFont="1" applyBorder="1"/>
    <xf numFmtId="44" fontId="26" fillId="0" borderId="19" xfId="4" applyFont="1" applyBorder="1"/>
    <xf numFmtId="0" fontId="26" fillId="0" borderId="19" xfId="13" applyFont="1" applyBorder="1" applyAlignment="1">
      <alignment horizontal="center"/>
    </xf>
    <xf numFmtId="2" fontId="26" fillId="0" borderId="19" xfId="13" applyNumberFormat="1" applyFont="1" applyBorder="1" applyAlignment="1">
      <alignment horizontal="center"/>
    </xf>
    <xf numFmtId="0" fontId="26" fillId="0" borderId="19" xfId="13" applyFont="1" applyBorder="1"/>
    <xf numFmtId="0" fontId="26" fillId="0" borderId="20" xfId="13" applyFont="1" applyBorder="1" applyAlignment="1">
      <alignment horizontal="center"/>
    </xf>
    <xf numFmtId="44" fontId="35" fillId="0" borderId="1" xfId="4" applyFont="1" applyBorder="1"/>
    <xf numFmtId="2" fontId="35" fillId="0" borderId="1" xfId="13" applyNumberFormat="1" applyFont="1" applyBorder="1" applyAlignment="1">
      <alignment horizontal="center"/>
    </xf>
    <xf numFmtId="0" fontId="35" fillId="0" borderId="1" xfId="13" applyFont="1" applyBorder="1"/>
    <xf numFmtId="0" fontId="26" fillId="0" borderId="22" xfId="13" applyFont="1" applyBorder="1" applyAlignment="1">
      <alignment horizontal="center"/>
    </xf>
    <xf numFmtId="44" fontId="26" fillId="0" borderId="1" xfId="4" applyFont="1" applyFill="1" applyBorder="1"/>
    <xf numFmtId="0" fontId="26" fillId="0" borderId="1" xfId="13" applyFont="1" applyBorder="1" applyAlignment="1">
      <alignment horizontal="center"/>
    </xf>
    <xf numFmtId="0" fontId="26" fillId="0" borderId="1" xfId="13" applyFont="1" applyBorder="1"/>
    <xf numFmtId="2" fontId="26" fillId="0" borderId="1" xfId="13" applyNumberFormat="1" applyFont="1" applyBorder="1" applyAlignment="1">
      <alignment horizontal="center"/>
    </xf>
    <xf numFmtId="0" fontId="26" fillId="0" borderId="9" xfId="13" applyFont="1" applyBorder="1" applyAlignment="1">
      <alignment horizontal="center"/>
    </xf>
    <xf numFmtId="0" fontId="36" fillId="0" borderId="0" xfId="13" applyFont="1"/>
    <xf numFmtId="0" fontId="3" fillId="0" borderId="0" xfId="13" applyFont="1" applyAlignment="1">
      <alignment vertical="top"/>
    </xf>
    <xf numFmtId="44" fontId="9" fillId="3" borderId="4" xfId="4" applyFont="1" applyFill="1" applyBorder="1" applyAlignment="1">
      <alignment horizontal="center" vertical="center" wrapText="1"/>
    </xf>
    <xf numFmtId="44" fontId="9" fillId="3" borderId="23" xfId="4" applyFont="1" applyFill="1" applyBorder="1" applyAlignment="1">
      <alignment horizontal="center" vertical="center" wrapText="1"/>
    </xf>
    <xf numFmtId="0" fontId="9" fillId="3" borderId="23" xfId="13" applyFont="1" applyFill="1" applyBorder="1" applyAlignment="1">
      <alignment horizontal="center" vertical="center" wrapText="1"/>
    </xf>
    <xf numFmtId="2" fontId="9" fillId="3" borderId="7" xfId="13" applyNumberFormat="1" applyFont="1" applyFill="1" applyBorder="1" applyAlignment="1">
      <alignment horizontal="center" vertical="center" wrapText="1"/>
    </xf>
    <xf numFmtId="0" fontId="9" fillId="3" borderId="23" xfId="13" applyFont="1" applyFill="1" applyBorder="1" applyAlignment="1">
      <alignment vertical="top"/>
    </xf>
    <xf numFmtId="0" fontId="9" fillId="3" borderId="24" xfId="13" applyFont="1" applyFill="1" applyBorder="1" applyAlignment="1">
      <alignment horizontal="center" vertical="top"/>
    </xf>
    <xf numFmtId="0" fontId="11" fillId="3" borderId="20" xfId="2" applyFont="1" applyFill="1" applyBorder="1" applyAlignment="1">
      <alignment vertical="center"/>
    </xf>
    <xf numFmtId="2" fontId="20" fillId="0" borderId="1" xfId="2" applyNumberFormat="1" applyFont="1" applyBorder="1" applyAlignment="1">
      <alignment horizontal="center"/>
    </xf>
    <xf numFmtId="0" fontId="12" fillId="0" borderId="6" xfId="4" applyNumberFormat="1" applyFont="1" applyBorder="1" applyAlignment="1">
      <alignment horizontal="center"/>
    </xf>
    <xf numFmtId="2" fontId="38" fillId="0" borderId="1" xfId="2" applyNumberFormat="1" applyFont="1" applyBorder="1" applyAlignment="1">
      <alignment horizontal="center"/>
    </xf>
    <xf numFmtId="2" fontId="38" fillId="0" borderId="1" xfId="5" applyNumberFormat="1" applyFont="1" applyBorder="1" applyAlignment="1">
      <alignment horizontal="center"/>
    </xf>
    <xf numFmtId="2" fontId="38" fillId="0" borderId="1" xfId="5" applyNumberFormat="1" applyFont="1" applyFill="1" applyBorder="1" applyAlignment="1">
      <alignment horizontal="center"/>
    </xf>
    <xf numFmtId="2" fontId="20" fillId="5" borderId="1" xfId="2" applyNumberFormat="1" applyFont="1" applyFill="1" applyBorder="1" applyAlignment="1">
      <alignment horizontal="center"/>
    </xf>
    <xf numFmtId="2" fontId="20" fillId="5" borderId="1" xfId="5" applyNumberFormat="1" applyFont="1" applyFill="1" applyBorder="1" applyAlignment="1">
      <alignment horizontal="center"/>
    </xf>
    <xf numFmtId="0" fontId="13" fillId="0" borderId="21" xfId="2" applyFont="1" applyBorder="1" applyAlignment="1">
      <alignment horizontal="center"/>
    </xf>
    <xf numFmtId="0" fontId="12" fillId="0" borderId="2" xfId="2" applyFont="1" applyBorder="1" applyAlignment="1">
      <alignment horizontal="left"/>
    </xf>
    <xf numFmtId="4" fontId="12" fillId="0" borderId="3" xfId="2" applyNumberFormat="1" applyFont="1" applyBorder="1" applyAlignment="1">
      <alignment horizontal="center"/>
    </xf>
    <xf numFmtId="44" fontId="12" fillId="0" borderId="3" xfId="4" applyFont="1" applyBorder="1" applyAlignment="1">
      <alignment horizontal="center"/>
    </xf>
    <xf numFmtId="0" fontId="12" fillId="0" borderId="3" xfId="4" applyNumberFormat="1" applyFont="1" applyBorder="1" applyAlignment="1">
      <alignment horizontal="center"/>
    </xf>
    <xf numFmtId="44" fontId="3" fillId="3" borderId="0" xfId="4" applyFont="1" applyFill="1" applyBorder="1"/>
    <xf numFmtId="44" fontId="8" fillId="4" borderId="2" xfId="4" applyFont="1" applyFill="1" applyBorder="1" applyAlignment="1">
      <alignment horizontal="center" vertical="center"/>
    </xf>
    <xf numFmtId="44" fontId="8" fillId="4" borderId="1" xfId="4" applyFont="1" applyFill="1" applyBorder="1" applyAlignment="1">
      <alignment horizontal="center" vertical="center"/>
    </xf>
    <xf numFmtId="0" fontId="9" fillId="3" borderId="11" xfId="2" applyFont="1" applyFill="1" applyBorder="1" applyAlignment="1">
      <alignment horizontal="left" vertical="center"/>
    </xf>
    <xf numFmtId="0" fontId="14" fillId="3" borderId="11" xfId="2" applyFont="1" applyFill="1" applyBorder="1" applyAlignment="1">
      <alignment horizontal="center"/>
    </xf>
    <xf numFmtId="0" fontId="14" fillId="3" borderId="26" xfId="2" applyFont="1" applyFill="1" applyBorder="1" applyAlignment="1">
      <alignment horizontal="center"/>
    </xf>
    <xf numFmtId="0" fontId="3" fillId="3" borderId="2" xfId="2" applyFont="1" applyFill="1" applyBorder="1"/>
    <xf numFmtId="164" fontId="8" fillId="4" borderId="1" xfId="2" applyNumberFormat="1" applyFont="1" applyFill="1" applyBorder="1" applyAlignment="1">
      <alignment vertical="center"/>
    </xf>
    <xf numFmtId="0" fontId="9" fillId="3" borderId="18" xfId="2" applyFont="1" applyFill="1" applyBorder="1" applyAlignment="1">
      <alignment vertical="center"/>
    </xf>
    <xf numFmtId="0" fontId="9" fillId="3" borderId="18" xfId="2" applyFont="1" applyFill="1" applyBorder="1" applyAlignment="1">
      <alignment horizontal="left" vertical="center"/>
    </xf>
    <xf numFmtId="0" fontId="9" fillId="3" borderId="10" xfId="2" applyFont="1" applyFill="1" applyBorder="1" applyAlignment="1">
      <alignment horizontal="left" vertical="center"/>
    </xf>
    <xf numFmtId="164" fontId="8" fillId="4" borderId="10" xfId="2" applyNumberFormat="1" applyFont="1" applyFill="1" applyBorder="1" applyAlignment="1">
      <alignment vertical="center"/>
    </xf>
    <xf numFmtId="0" fontId="11" fillId="3" borderId="28" xfId="2" applyFont="1" applyFill="1" applyBorder="1"/>
    <xf numFmtId="0" fontId="9" fillId="3" borderId="29" xfId="2" applyFont="1" applyFill="1" applyBorder="1" applyAlignment="1">
      <alignment horizontal="center" vertical="center"/>
    </xf>
    <xf numFmtId="0" fontId="9" fillId="3" borderId="29" xfId="2" applyFont="1" applyFill="1" applyBorder="1" applyAlignment="1">
      <alignment horizontal="center" vertical="center" wrapText="1"/>
    </xf>
    <xf numFmtId="44" fontId="9" fillId="3" borderId="29" xfId="4" applyFont="1" applyFill="1" applyBorder="1" applyAlignment="1">
      <alignment horizontal="center" vertical="center" wrapText="1"/>
    </xf>
    <xf numFmtId="0" fontId="9" fillId="3" borderId="30" xfId="2" applyFont="1" applyFill="1" applyBorder="1" applyAlignment="1">
      <alignment horizontal="center" vertical="center" wrapText="1"/>
    </xf>
    <xf numFmtId="4" fontId="27" fillId="3" borderId="0" xfId="5" applyNumberFormat="1" applyFont="1" applyFill="1" applyBorder="1" applyAlignment="1" applyProtection="1">
      <alignment horizontal="center" vertical="center"/>
    </xf>
    <xf numFmtId="4" fontId="27" fillId="3" borderId="27" xfId="5" applyNumberFormat="1" applyFont="1" applyFill="1" applyBorder="1" applyAlignment="1" applyProtection="1">
      <alignment horizontal="center" vertical="center"/>
    </xf>
    <xf numFmtId="44" fontId="8" fillId="4" borderId="27" xfId="4" applyFont="1" applyFill="1" applyBorder="1" applyAlignment="1">
      <alignment horizontal="center" vertical="center"/>
    </xf>
    <xf numFmtId="0" fontId="27" fillId="3" borderId="19" xfId="2" applyFont="1" applyFill="1" applyBorder="1" applyAlignment="1">
      <alignment vertical="center"/>
    </xf>
    <xf numFmtId="0" fontId="27" fillId="3" borderId="19" xfId="2" applyFont="1" applyFill="1" applyBorder="1" applyAlignment="1">
      <alignment horizontal="center" vertical="center"/>
    </xf>
    <xf numFmtId="0" fontId="27" fillId="3" borderId="2" xfId="2" applyFont="1" applyFill="1" applyBorder="1" applyAlignment="1">
      <alignment vertical="center"/>
    </xf>
    <xf numFmtId="0" fontId="26" fillId="0" borderId="20" xfId="2" applyFont="1" applyBorder="1" applyAlignment="1">
      <alignment vertical="center"/>
    </xf>
    <xf numFmtId="0" fontId="26" fillId="0" borderId="0" xfId="2" applyFont="1" applyAlignment="1">
      <alignment vertical="center"/>
    </xf>
    <xf numFmtId="2" fontId="27" fillId="3" borderId="25" xfId="2" applyNumberFormat="1" applyFont="1" applyFill="1" applyBorder="1" applyAlignment="1">
      <alignment horizontal="center" vertical="center" wrapText="1"/>
    </xf>
    <xf numFmtId="0" fontId="27" fillId="3" borderId="3" xfId="2" applyFont="1" applyFill="1" applyBorder="1" applyAlignment="1">
      <alignment horizontal="center" vertical="center" wrapText="1"/>
    </xf>
    <xf numFmtId="0" fontId="27" fillId="3" borderId="1" xfId="2" applyFont="1" applyFill="1" applyBorder="1" applyAlignment="1">
      <alignment horizontal="center" vertical="center" wrapText="1"/>
    </xf>
    <xf numFmtId="2" fontId="27" fillId="3" borderId="1" xfId="4" applyNumberFormat="1" applyFont="1" applyFill="1" applyBorder="1" applyAlignment="1">
      <alignment horizontal="center" vertical="center" wrapText="1"/>
    </xf>
    <xf numFmtId="44" fontId="27" fillId="3" borderId="3" xfId="4" applyFont="1" applyFill="1" applyBorder="1" applyAlignment="1">
      <alignment horizontal="center" vertical="center" wrapText="1"/>
    </xf>
    <xf numFmtId="0" fontId="26" fillId="0" borderId="20" xfId="2" applyFont="1" applyBorder="1"/>
    <xf numFmtId="0" fontId="26" fillId="0" borderId="12" xfId="2" applyFont="1" applyBorder="1" applyAlignment="1">
      <alignment horizontal="center" vertical="center"/>
    </xf>
    <xf numFmtId="2" fontId="26" fillId="0" borderId="12" xfId="2" applyNumberFormat="1" applyFont="1" applyBorder="1" applyAlignment="1">
      <alignment horizontal="center" vertical="center"/>
    </xf>
    <xf numFmtId="0" fontId="35" fillId="0" borderId="1" xfId="2" applyFont="1" applyBorder="1" applyAlignment="1">
      <alignment horizontal="center" vertical="center"/>
    </xf>
    <xf numFmtId="0" fontId="26" fillId="0" borderId="0" xfId="2" applyFont="1" applyAlignment="1">
      <alignment horizontal="center" vertical="center"/>
    </xf>
    <xf numFmtId="0" fontId="26" fillId="0" borderId="1" xfId="2" applyFont="1" applyBorder="1" applyAlignment="1">
      <alignment horizontal="center" vertical="center"/>
    </xf>
    <xf numFmtId="0" fontId="35" fillId="0" borderId="33" xfId="2" applyFont="1" applyBorder="1" applyAlignment="1">
      <alignment horizontal="center" vertical="center"/>
    </xf>
    <xf numFmtId="0" fontId="26" fillId="0" borderId="9" xfId="2" applyFont="1" applyBorder="1" applyAlignment="1">
      <alignment horizontal="center" vertical="center"/>
    </xf>
    <xf numFmtId="2" fontId="26" fillId="0" borderId="9" xfId="2" applyNumberFormat="1" applyFont="1" applyBorder="1" applyAlignment="1">
      <alignment horizontal="center" vertical="center"/>
    </xf>
    <xf numFmtId="0" fontId="26" fillId="0" borderId="1" xfId="2" applyFont="1" applyBorder="1" applyAlignment="1">
      <alignment vertical="center"/>
    </xf>
    <xf numFmtId="0" fontId="26" fillId="0" borderId="12" xfId="2" applyFont="1" applyBorder="1" applyAlignment="1">
      <alignment vertical="center"/>
    </xf>
    <xf numFmtId="0" fontId="26" fillId="0" borderId="9" xfId="2" applyFont="1" applyBorder="1" applyAlignment="1">
      <alignment vertical="center"/>
    </xf>
    <xf numFmtId="0" fontId="35" fillId="0" borderId="1" xfId="2" applyFont="1" applyBorder="1" applyAlignment="1">
      <alignment vertical="center"/>
    </xf>
    <xf numFmtId="0" fontId="35" fillId="0" borderId="33" xfId="2" applyFont="1" applyBorder="1" applyAlignment="1">
      <alignment vertical="center"/>
    </xf>
    <xf numFmtId="44" fontId="3" fillId="3" borderId="17" xfId="4" applyFont="1" applyFill="1" applyBorder="1"/>
    <xf numFmtId="44" fontId="12" fillId="0" borderId="1" xfId="4" applyFont="1" applyBorder="1" applyAlignment="1">
      <alignment horizontal="center"/>
    </xf>
    <xf numFmtId="0" fontId="13" fillId="0" borderId="19" xfId="2" applyFont="1" applyBorder="1" applyAlignment="1">
      <alignment horizontal="center"/>
    </xf>
    <xf numFmtId="0" fontId="12" fillId="0" borderId="3" xfId="2" applyFont="1" applyBorder="1" applyAlignment="1">
      <alignment horizontal="left"/>
    </xf>
    <xf numFmtId="4" fontId="12" fillId="0" borderId="19" xfId="2" applyNumberFormat="1" applyFont="1" applyBorder="1" applyAlignment="1">
      <alignment horizontal="center"/>
    </xf>
    <xf numFmtId="2" fontId="20" fillId="0" borderId="0" xfId="5" applyNumberFormat="1" applyFont="1" applyBorder="1" applyAlignment="1">
      <alignment horizontal="center"/>
    </xf>
    <xf numFmtId="44" fontId="3" fillId="0" borderId="0" xfId="4" applyFont="1" applyAlignment="1">
      <alignment horizontal="center"/>
    </xf>
    <xf numFmtId="44" fontId="3" fillId="0" borderId="0" xfId="2" applyNumberFormat="1" applyFont="1"/>
    <xf numFmtId="0" fontId="3" fillId="0" borderId="0" xfId="4" applyNumberFormat="1" applyFont="1" applyAlignment="1">
      <alignment horizontal="center"/>
    </xf>
    <xf numFmtId="171" fontId="3" fillId="0" borderId="0" xfId="4" applyNumberFormat="1" applyFont="1" applyAlignment="1">
      <alignment horizontal="center"/>
    </xf>
    <xf numFmtId="2" fontId="28" fillId="0" borderId="1" xfId="2" quotePrefix="1" applyNumberFormat="1" applyFont="1" applyBorder="1"/>
    <xf numFmtId="2" fontId="3" fillId="0" borderId="0" xfId="4" applyNumberFormat="1" applyFont="1" applyAlignment="1">
      <alignment horizontal="center"/>
    </xf>
    <xf numFmtId="0" fontId="9" fillId="3" borderId="3" xfId="2" applyFont="1" applyFill="1" applyBorder="1" applyAlignment="1">
      <alignment vertical="center"/>
    </xf>
    <xf numFmtId="2" fontId="20" fillId="2" borderId="12" xfId="6" applyNumberFormat="1" applyFont="1" applyFill="1" applyBorder="1" applyAlignment="1">
      <alignment horizontal="center" vertical="center"/>
    </xf>
    <xf numFmtId="2" fontId="20" fillId="2" borderId="12" xfId="6" applyNumberFormat="1" applyFont="1" applyFill="1" applyBorder="1" applyAlignment="1" applyProtection="1">
      <alignment horizontal="center" vertical="center"/>
      <protection locked="0"/>
    </xf>
    <xf numFmtId="1" fontId="20" fillId="2" borderId="12" xfId="6" applyNumberFormat="1" applyFont="1" applyFill="1" applyBorder="1" applyAlignment="1" applyProtection="1">
      <alignment horizontal="center" vertical="center"/>
      <protection locked="0"/>
    </xf>
    <xf numFmtId="0" fontId="20" fillId="2" borderId="1" xfId="2" applyFont="1" applyFill="1" applyBorder="1" applyAlignment="1">
      <alignment horizontal="center" vertical="center"/>
    </xf>
    <xf numFmtId="167" fontId="20" fillId="2" borderId="1" xfId="2" applyNumberFormat="1" applyFont="1" applyFill="1" applyBorder="1" applyAlignment="1">
      <alignment horizontal="center"/>
    </xf>
    <xf numFmtId="2" fontId="20" fillId="2" borderId="1" xfId="2" applyNumberFormat="1" applyFont="1" applyFill="1" applyBorder="1" applyAlignment="1">
      <alignment horizontal="center"/>
    </xf>
    <xf numFmtId="2" fontId="20" fillId="2" borderId="1" xfId="5" applyNumberFormat="1" applyFont="1" applyFill="1" applyBorder="1" applyAlignment="1">
      <alignment horizontal="center"/>
    </xf>
    <xf numFmtId="0" fontId="20" fillId="2" borderId="1" xfId="2" applyFont="1" applyFill="1" applyBorder="1" applyAlignment="1">
      <alignment horizontal="center"/>
    </xf>
    <xf numFmtId="2" fontId="26" fillId="2" borderId="1" xfId="13" applyNumberFormat="1" applyFont="1" applyFill="1" applyBorder="1" applyAlignment="1">
      <alignment horizontal="center"/>
    </xf>
    <xf numFmtId="0" fontId="35" fillId="2" borderId="3" xfId="13" applyFont="1" applyFill="1" applyBorder="1" applyAlignment="1">
      <alignment horizontal="center"/>
    </xf>
    <xf numFmtId="44" fontId="35" fillId="2" borderId="2" xfId="4" applyFont="1" applyFill="1" applyBorder="1"/>
    <xf numFmtId="0" fontId="26" fillId="2" borderId="9" xfId="13" applyFont="1" applyFill="1" applyBorder="1" applyAlignment="1">
      <alignment horizontal="center"/>
    </xf>
    <xf numFmtId="49" fontId="26" fillId="2" borderId="1" xfId="13" applyNumberFormat="1" applyFont="1" applyFill="1" applyBorder="1"/>
    <xf numFmtId="0" fontId="26" fillId="2" borderId="1" xfId="13" applyFont="1" applyFill="1" applyBorder="1" applyAlignment="1">
      <alignment horizontal="center"/>
    </xf>
    <xf numFmtId="44" fontId="26" fillId="2" borderId="1" xfId="4" applyFont="1" applyFill="1" applyBorder="1"/>
    <xf numFmtId="0" fontId="26" fillId="2" borderId="12" xfId="2" applyFont="1" applyFill="1" applyBorder="1" applyAlignment="1">
      <alignment horizontal="center" vertical="center"/>
    </xf>
    <xf numFmtId="0" fontId="26" fillId="2" borderId="9" xfId="2" applyFont="1" applyFill="1" applyBorder="1" applyAlignment="1">
      <alignment horizontal="center" vertical="center"/>
    </xf>
    <xf numFmtId="0" fontId="26" fillId="2" borderId="3" xfId="2" applyFont="1" applyFill="1" applyBorder="1" applyAlignment="1">
      <alignment horizontal="center" vertical="center"/>
    </xf>
    <xf numFmtId="2" fontId="26" fillId="2" borderId="2" xfId="2" applyNumberFormat="1" applyFont="1" applyFill="1" applyBorder="1" applyAlignment="1">
      <alignment horizontal="center" vertical="center"/>
    </xf>
    <xf numFmtId="0" fontId="35" fillId="2" borderId="9" xfId="2" applyFont="1" applyFill="1" applyBorder="1" applyAlignment="1">
      <alignment horizontal="center" vertical="center"/>
    </xf>
    <xf numFmtId="0" fontId="35" fillId="2" borderId="22" xfId="2" applyFont="1" applyFill="1" applyBorder="1" applyAlignment="1">
      <alignment horizontal="center" vertical="center"/>
    </xf>
    <xf numFmtId="0" fontId="35" fillId="2" borderId="32" xfId="2" applyFont="1" applyFill="1" applyBorder="1" applyAlignment="1">
      <alignment horizontal="center" vertical="center"/>
    </xf>
    <xf numFmtId="0" fontId="26" fillId="2" borderId="6" xfId="2" applyFont="1" applyFill="1" applyBorder="1" applyAlignment="1">
      <alignment horizontal="center" vertical="center"/>
    </xf>
    <xf numFmtId="2" fontId="26" fillId="2" borderId="10" xfId="2" applyNumberFormat="1" applyFont="1" applyFill="1" applyBorder="1" applyAlignment="1">
      <alignment horizontal="center" vertical="center"/>
    </xf>
    <xf numFmtId="0" fontId="26" fillId="2" borderId="31" xfId="2" applyFont="1" applyFill="1" applyBorder="1" applyAlignment="1">
      <alignment vertical="center"/>
    </xf>
    <xf numFmtId="0" fontId="26" fillId="2" borderId="17" xfId="2" applyFont="1" applyFill="1" applyBorder="1" applyAlignment="1">
      <alignment vertical="center"/>
    </xf>
    <xf numFmtId="0" fontId="26" fillId="2" borderId="27" xfId="2" applyFont="1" applyFill="1" applyBorder="1" applyAlignment="1">
      <alignment vertical="center"/>
    </xf>
    <xf numFmtId="0" fontId="26" fillId="2" borderId="0" xfId="2" applyFont="1" applyFill="1" applyAlignment="1">
      <alignment vertical="center"/>
    </xf>
    <xf numFmtId="0" fontId="26" fillId="2" borderId="11" xfId="2" applyFont="1" applyFill="1" applyBorder="1" applyAlignment="1">
      <alignment vertical="center"/>
    </xf>
    <xf numFmtId="2" fontId="26" fillId="2" borderId="0" xfId="2" applyNumberFormat="1" applyFont="1" applyFill="1" applyAlignment="1">
      <alignment horizontal="center" vertical="center"/>
    </xf>
    <xf numFmtId="0" fontId="26" fillId="2" borderId="0" xfId="2" applyFont="1" applyFill="1" applyAlignment="1">
      <alignment horizontal="center" vertical="center"/>
    </xf>
    <xf numFmtId="0" fontId="26" fillId="2" borderId="11" xfId="2" applyFont="1" applyFill="1" applyBorder="1" applyAlignment="1">
      <alignment horizontal="center" vertical="center"/>
    </xf>
    <xf numFmtId="0" fontId="26" fillId="2" borderId="34" xfId="2" applyFont="1" applyFill="1" applyBorder="1" applyAlignment="1">
      <alignment vertical="center"/>
    </xf>
    <xf numFmtId="0" fontId="26" fillId="2" borderId="35" xfId="2" applyFont="1" applyFill="1" applyBorder="1" applyAlignment="1">
      <alignment horizontal="center" vertical="center"/>
    </xf>
    <xf numFmtId="0" fontId="26" fillId="2" borderId="36" xfId="2" applyFont="1" applyFill="1" applyBorder="1" applyAlignment="1">
      <alignment horizontal="center" vertical="center"/>
    </xf>
    <xf numFmtId="2" fontId="26" fillId="2" borderId="34" xfId="2" applyNumberFormat="1" applyFont="1" applyFill="1" applyBorder="1" applyAlignment="1">
      <alignment horizontal="center" vertical="center"/>
    </xf>
    <xf numFmtId="0" fontId="26" fillId="2" borderId="20" xfId="2" applyFont="1" applyFill="1" applyBorder="1" applyAlignment="1">
      <alignment vertical="center"/>
    </xf>
    <xf numFmtId="2" fontId="26" fillId="2" borderId="20" xfId="2" applyNumberFormat="1" applyFont="1" applyFill="1" applyBorder="1" applyAlignment="1">
      <alignment horizontal="center" vertical="center"/>
    </xf>
    <xf numFmtId="168" fontId="17" fillId="2" borderId="1" xfId="10" applyFont="1" applyFill="1" applyBorder="1" applyAlignment="1" applyProtection="1">
      <alignment vertical="center"/>
    </xf>
    <xf numFmtId="168" fontId="17" fillId="2" borderId="9" xfId="10" applyFont="1" applyFill="1" applyBorder="1" applyAlignment="1" applyProtection="1">
      <alignment vertical="center"/>
    </xf>
    <xf numFmtId="168" fontId="31" fillId="4" borderId="5" xfId="2" applyNumberFormat="1" applyFont="1" applyFill="1" applyBorder="1"/>
    <xf numFmtId="0" fontId="26" fillId="2" borderId="1" xfId="2" applyFont="1" applyFill="1" applyBorder="1" applyAlignment="1">
      <alignment horizontal="center" vertical="center"/>
    </xf>
    <xf numFmtId="1" fontId="20" fillId="8" borderId="12" xfId="6" applyNumberFormat="1" applyFont="1" applyFill="1" applyBorder="1" applyAlignment="1" applyProtection="1">
      <alignment horizontal="center" vertical="center"/>
      <protection locked="0"/>
    </xf>
    <xf numFmtId="44" fontId="20" fillId="8" borderId="12" xfId="1" applyFont="1" applyFill="1" applyBorder="1" applyAlignment="1" applyProtection="1">
      <alignment horizontal="center" vertical="center"/>
      <protection locked="0"/>
    </xf>
    <xf numFmtId="4" fontId="12" fillId="2" borderId="1" xfId="2" applyNumberFormat="1" applyFont="1" applyFill="1" applyBorder="1" applyAlignment="1">
      <alignment horizontal="center"/>
    </xf>
    <xf numFmtId="4" fontId="12" fillId="2" borderId="17" xfId="2" applyNumberFormat="1" applyFont="1" applyFill="1" applyBorder="1" applyAlignment="1">
      <alignment horizontal="center"/>
    </xf>
    <xf numFmtId="44" fontId="12" fillId="2" borderId="3" xfId="4" applyFont="1" applyFill="1" applyBorder="1" applyAlignment="1">
      <alignment horizontal="center"/>
    </xf>
    <xf numFmtId="0" fontId="12" fillId="2" borderId="17" xfId="4" applyNumberFormat="1" applyFont="1" applyFill="1" applyBorder="1" applyAlignment="1">
      <alignment horizontal="center"/>
    </xf>
    <xf numFmtId="44" fontId="12" fillId="2" borderId="19" xfId="4" applyFont="1" applyFill="1" applyBorder="1" applyAlignment="1">
      <alignment horizontal="center"/>
    </xf>
    <xf numFmtId="44" fontId="26" fillId="2" borderId="10" xfId="4" applyFont="1" applyFill="1" applyBorder="1" applyAlignment="1">
      <alignment horizontal="center" vertical="center" wrapText="1"/>
    </xf>
    <xf numFmtId="0" fontId="16" fillId="0" borderId="1" xfId="2" applyFont="1" applyBorder="1" applyAlignment="1">
      <alignment vertical="top" wrapText="1"/>
    </xf>
    <xf numFmtId="0" fontId="26" fillId="0" borderId="0" xfId="0" applyFont="1"/>
    <xf numFmtId="0" fontId="37" fillId="6" borderId="1" xfId="0" applyFont="1" applyFill="1" applyBorder="1" applyAlignment="1">
      <alignment vertical="center"/>
    </xf>
    <xf numFmtId="0" fontId="26" fillId="6" borderId="1" xfId="0" applyFont="1" applyFill="1" applyBorder="1"/>
    <xf numFmtId="0" fontId="37" fillId="6" borderId="1" xfId="0" applyFont="1" applyFill="1" applyBorder="1"/>
    <xf numFmtId="0" fontId="37" fillId="6" borderId="1" xfId="0" applyFont="1" applyFill="1" applyBorder="1" applyAlignment="1">
      <alignment horizontal="center"/>
    </xf>
    <xf numFmtId="44" fontId="37" fillId="6" borderId="1" xfId="0" applyNumberFormat="1" applyFont="1" applyFill="1" applyBorder="1" applyAlignment="1">
      <alignment horizontal="center"/>
    </xf>
    <xf numFmtId="44" fontId="26" fillId="0" borderId="0" xfId="0" applyNumberFormat="1" applyFont="1"/>
    <xf numFmtId="9" fontId="26" fillId="6" borderId="1" xfId="1" applyNumberFormat="1" applyFont="1" applyFill="1" applyBorder="1" applyAlignment="1">
      <alignment horizontal="center"/>
    </xf>
    <xf numFmtId="49" fontId="37" fillId="6" borderId="1" xfId="0" applyNumberFormat="1" applyFont="1" applyFill="1" applyBorder="1"/>
    <xf numFmtId="44" fontId="37" fillId="6" borderId="1" xfId="1" applyFont="1" applyFill="1" applyBorder="1" applyAlignment="1">
      <alignment horizontal="center"/>
    </xf>
    <xf numFmtId="44" fontId="26" fillId="6" borderId="2" xfId="1" applyFont="1" applyFill="1" applyBorder="1"/>
    <xf numFmtId="44" fontId="26" fillId="6" borderId="19" xfId="1" applyFont="1" applyFill="1" applyBorder="1"/>
    <xf numFmtId="44" fontId="26" fillId="6" borderId="3" xfId="1" applyFont="1" applyFill="1" applyBorder="1"/>
    <xf numFmtId="49" fontId="26" fillId="6" borderId="1" xfId="0" applyNumberFormat="1" applyFont="1" applyFill="1" applyBorder="1"/>
    <xf numFmtId="49" fontId="26" fillId="6" borderId="1" xfId="0" applyNumberFormat="1" applyFont="1" applyFill="1" applyBorder="1" applyAlignment="1">
      <alignment wrapText="1"/>
    </xf>
    <xf numFmtId="44" fontId="20" fillId="0" borderId="12" xfId="4" applyFont="1" applyFill="1" applyBorder="1" applyAlignment="1" applyProtection="1">
      <alignment horizontal="center" vertical="center"/>
      <protection locked="0"/>
    </xf>
    <xf numFmtId="0" fontId="37" fillId="0" borderId="1" xfId="2" applyFont="1" applyBorder="1"/>
    <xf numFmtId="0" fontId="37" fillId="0" borderId="1" xfId="2" applyFont="1" applyBorder="1" applyAlignment="1">
      <alignment vertical="center"/>
    </xf>
    <xf numFmtId="10" fontId="26" fillId="0" borderId="1" xfId="20" applyNumberFormat="1" applyFont="1" applyFill="1" applyBorder="1"/>
    <xf numFmtId="44" fontId="26" fillId="0" borderId="1" xfId="1" applyFont="1" applyFill="1" applyBorder="1"/>
    <xf numFmtId="44" fontId="26" fillId="0" borderId="1" xfId="0" applyNumberFormat="1" applyFont="1" applyBorder="1"/>
    <xf numFmtId="0" fontId="26" fillId="0" borderId="22" xfId="0" applyFont="1" applyBorder="1"/>
    <xf numFmtId="10" fontId="26" fillId="7" borderId="1" xfId="20" applyNumberFormat="1" applyFont="1" applyFill="1" applyBorder="1" applyProtection="1">
      <protection locked="0"/>
    </xf>
    <xf numFmtId="0" fontId="12" fillId="8" borderId="12" xfId="2" applyFont="1" applyFill="1" applyBorder="1" applyAlignment="1" applyProtection="1">
      <alignment horizontal="center" vertical="center"/>
      <protection locked="0"/>
    </xf>
    <xf numFmtId="44" fontId="20" fillId="0" borderId="12" xfId="1" applyFont="1" applyBorder="1" applyAlignment="1" applyProtection="1">
      <alignment horizontal="center" vertical="center"/>
    </xf>
    <xf numFmtId="44" fontId="26" fillId="8" borderId="1" xfId="4" applyFont="1" applyFill="1" applyBorder="1" applyProtection="1">
      <protection locked="0"/>
    </xf>
    <xf numFmtId="44" fontId="26" fillId="7" borderId="12" xfId="1" applyFont="1" applyFill="1" applyBorder="1" applyAlignment="1" applyProtection="1">
      <alignment horizontal="center" vertical="center"/>
      <protection locked="0"/>
    </xf>
    <xf numFmtId="44" fontId="26" fillId="7" borderId="12" xfId="2" applyNumberFormat="1" applyFont="1" applyFill="1" applyBorder="1" applyAlignment="1" applyProtection="1">
      <alignment horizontal="center" vertical="center"/>
      <protection locked="0"/>
    </xf>
    <xf numFmtId="44" fontId="26" fillId="7" borderId="1" xfId="1" applyFont="1" applyFill="1" applyBorder="1" applyAlignment="1" applyProtection="1">
      <alignment horizontal="center" vertical="center"/>
      <protection locked="0"/>
    </xf>
    <xf numFmtId="168" fontId="17" fillId="7" borderId="1" xfId="10" applyFont="1" applyFill="1" applyBorder="1" applyAlignment="1" applyProtection="1">
      <alignment vertical="center"/>
      <protection locked="0"/>
    </xf>
    <xf numFmtId="168" fontId="17" fillId="7" borderId="3" xfId="10" applyFont="1" applyFill="1" applyBorder="1" applyAlignment="1" applyProtection="1">
      <alignment vertical="center"/>
      <protection locked="0"/>
    </xf>
    <xf numFmtId="10" fontId="20" fillId="0" borderId="1" xfId="20" applyNumberFormat="1" applyFont="1" applyFill="1" applyBorder="1" applyAlignment="1">
      <alignment horizontal="center"/>
    </xf>
    <xf numFmtId="44" fontId="26" fillId="0" borderId="17" xfId="4" applyFont="1" applyBorder="1"/>
    <xf numFmtId="0" fontId="26" fillId="0" borderId="17" xfId="2" applyFont="1" applyBorder="1"/>
    <xf numFmtId="0" fontId="27" fillId="3" borderId="17" xfId="2" applyFont="1" applyFill="1" applyBorder="1" applyAlignment="1">
      <alignment vertical="top"/>
    </xf>
    <xf numFmtId="44" fontId="28" fillId="4" borderId="1" xfId="4" applyFont="1" applyFill="1" applyBorder="1" applyAlignment="1">
      <alignment vertical="center"/>
    </xf>
    <xf numFmtId="44" fontId="27" fillId="3" borderId="1" xfId="4" applyFont="1" applyFill="1" applyBorder="1" applyAlignment="1">
      <alignment horizontal="center" vertical="center" wrapText="1"/>
    </xf>
    <xf numFmtId="0" fontId="3" fillId="7" borderId="1" xfId="2" applyFont="1" applyFill="1" applyBorder="1" applyAlignment="1" applyProtection="1">
      <alignment horizontal="center"/>
      <protection locked="0"/>
    </xf>
    <xf numFmtId="0" fontId="31" fillId="0" borderId="1" xfId="2" applyFont="1" applyBorder="1" applyAlignment="1">
      <alignment horizontal="center"/>
    </xf>
    <xf numFmtId="44" fontId="26" fillId="0" borderId="9" xfId="4" applyFont="1" applyBorder="1" applyAlignment="1">
      <alignment horizontal="center" vertical="center" wrapText="1"/>
    </xf>
    <xf numFmtId="44" fontId="26" fillId="0" borderId="22" xfId="4" applyFont="1" applyBorder="1" applyAlignment="1">
      <alignment horizontal="center" vertical="center" wrapText="1"/>
    </xf>
    <xf numFmtId="44" fontId="26" fillId="0" borderId="12" xfId="4" applyFont="1" applyBorder="1" applyAlignment="1">
      <alignment horizontal="center" vertical="center" wrapText="1"/>
    </xf>
    <xf numFmtId="0" fontId="7" fillId="7" borderId="1" xfId="2" applyFont="1" applyFill="1" applyBorder="1" applyAlignment="1" applyProtection="1">
      <alignment horizontal="center" vertical="center"/>
      <protection locked="0"/>
    </xf>
    <xf numFmtId="0" fontId="16" fillId="2" borderId="0" xfId="2" applyFont="1" applyFill="1" applyAlignment="1">
      <alignment horizontal="left" vertical="center" wrapText="1"/>
    </xf>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37" fillId="6" borderId="1" xfId="0" applyFont="1" applyFill="1" applyBorder="1" applyAlignment="1">
      <alignment horizontal="center"/>
    </xf>
    <xf numFmtId="44" fontId="26" fillId="7" borderId="3" xfId="1" applyFont="1" applyFill="1" applyBorder="1" applyAlignment="1" applyProtection="1">
      <alignment horizontal="center"/>
      <protection locked="0"/>
    </xf>
    <xf numFmtId="44" fontId="26" fillId="7" borderId="2" xfId="1" applyFont="1" applyFill="1" applyBorder="1" applyAlignment="1" applyProtection="1">
      <alignment horizontal="center"/>
      <protection locked="0"/>
    </xf>
    <xf numFmtId="44" fontId="26" fillId="0" borderId="3" xfId="1" applyFont="1" applyFill="1" applyBorder="1" applyAlignment="1">
      <alignment horizontal="center"/>
    </xf>
    <xf numFmtId="44" fontId="26" fillId="0" borderId="2" xfId="1" applyFont="1" applyFill="1" applyBorder="1" applyAlignment="1">
      <alignment horizontal="center"/>
    </xf>
    <xf numFmtId="0" fontId="37" fillId="6" borderId="9" xfId="0" applyFont="1" applyFill="1" applyBorder="1" applyAlignment="1">
      <alignment horizontal="left" vertical="center"/>
    </xf>
    <xf numFmtId="0" fontId="37" fillId="6" borderId="12" xfId="0" applyFont="1" applyFill="1" applyBorder="1" applyAlignment="1">
      <alignment horizontal="left" vertical="center"/>
    </xf>
    <xf numFmtId="49" fontId="37" fillId="6" borderId="9" xfId="0" applyNumberFormat="1" applyFont="1" applyFill="1" applyBorder="1" applyAlignment="1">
      <alignment horizontal="left" vertical="center" wrapText="1"/>
    </xf>
    <xf numFmtId="49" fontId="37" fillId="6" borderId="22" xfId="0" applyNumberFormat="1" applyFont="1" applyFill="1" applyBorder="1" applyAlignment="1">
      <alignment horizontal="left" vertical="center" wrapText="1"/>
    </xf>
    <xf numFmtId="49" fontId="37" fillId="6" borderId="12" xfId="0" applyNumberFormat="1" applyFont="1" applyFill="1" applyBorder="1" applyAlignment="1">
      <alignment horizontal="left" vertical="center" wrapText="1"/>
    </xf>
    <xf numFmtId="0" fontId="39" fillId="0" borderId="0" xfId="0" applyFont="1" applyAlignment="1">
      <alignment horizontal="center"/>
    </xf>
    <xf numFmtId="44" fontId="26" fillId="0" borderId="3" xfId="1" applyFont="1" applyBorder="1" applyAlignment="1">
      <alignment horizontal="center"/>
    </xf>
    <xf numFmtId="44" fontId="26" fillId="0" borderId="2" xfId="1" applyFont="1" applyBorder="1" applyAlignment="1">
      <alignment horizontal="center"/>
    </xf>
    <xf numFmtId="44" fontId="37" fillId="0" borderId="1" xfId="1" applyFont="1" applyFill="1" applyBorder="1" applyAlignment="1">
      <alignment horizontal="center" vertical="center"/>
    </xf>
    <xf numFmtId="0" fontId="8" fillId="4" borderId="21" xfId="13" applyFont="1" applyFill="1" applyBorder="1" applyAlignment="1">
      <alignment horizontal="center"/>
    </xf>
    <xf numFmtId="0" fontId="8" fillId="4" borderId="1" xfId="13" applyFont="1" applyFill="1" applyBorder="1" applyAlignment="1">
      <alignment horizontal="center"/>
    </xf>
    <xf numFmtId="0" fontId="26" fillId="2" borderId="3" xfId="13" applyFont="1" applyFill="1" applyBorder="1" applyAlignment="1">
      <alignment horizontal="center" vertical="center"/>
    </xf>
    <xf numFmtId="0" fontId="26" fillId="2" borderId="19" xfId="13" applyFont="1" applyFill="1" applyBorder="1" applyAlignment="1">
      <alignment horizontal="center" vertical="center"/>
    </xf>
    <xf numFmtId="0" fontId="26" fillId="2" borderId="2" xfId="13" applyFont="1" applyFill="1" applyBorder="1" applyAlignment="1">
      <alignment horizontal="center" vertical="center"/>
    </xf>
    <xf numFmtId="0" fontId="9" fillId="3" borderId="3" xfId="13" applyFont="1" applyFill="1" applyBorder="1" applyAlignment="1">
      <alignment horizontal="left" vertical="center"/>
    </xf>
    <xf numFmtId="0" fontId="9" fillId="3" borderId="19" xfId="13" applyFont="1" applyFill="1" applyBorder="1" applyAlignment="1">
      <alignment horizontal="left" vertical="center"/>
    </xf>
    <xf numFmtId="0" fontId="26" fillId="2" borderId="17" xfId="2" applyFont="1" applyFill="1" applyBorder="1" applyAlignment="1">
      <alignment horizontal="center"/>
    </xf>
    <xf numFmtId="0" fontId="28" fillId="4" borderId="3" xfId="2" applyFont="1" applyFill="1" applyBorder="1" applyAlignment="1">
      <alignment horizontal="center" vertical="center"/>
    </xf>
    <xf numFmtId="0" fontId="28" fillId="4" borderId="19" xfId="2" applyFont="1" applyFill="1" applyBorder="1" applyAlignment="1">
      <alignment horizontal="center" vertical="center"/>
    </xf>
    <xf numFmtId="0" fontId="28" fillId="4" borderId="2" xfId="2" applyFont="1" applyFill="1" applyBorder="1" applyAlignment="1">
      <alignment horizontal="center" vertical="center"/>
    </xf>
    <xf numFmtId="0" fontId="31" fillId="5" borderId="0" xfId="2" applyFont="1" applyFill="1" applyAlignment="1">
      <alignment horizontal="center"/>
    </xf>
  </cellXfs>
  <cellStyles count="21">
    <cellStyle name="Euro" xfId="15" xr:uid="{251F0B4D-2949-4C93-805A-7F1F18D08A0C}"/>
    <cellStyle name="Euro 2" xfId="10" xr:uid="{06BCAE15-29BD-4D08-A3E5-F4BA61807237}"/>
    <cellStyle name="Komma 2" xfId="5" xr:uid="{8053CC52-0681-4BEA-BE3C-5C923557A4D1}"/>
    <cellStyle name="Normal_ KLM-CTR(STA)-Recap.xls" xfId="11" xr:uid="{4D7BF7DA-E10F-446D-9428-57B845FAB196}"/>
    <cellStyle name="Procent" xfId="20" builtinId="5"/>
    <cellStyle name="Procent 2" xfId="8" xr:uid="{B5F33CA5-05D3-4164-A245-B3C177CA2B25}"/>
    <cellStyle name="Procent 3" xfId="17" xr:uid="{42B7A00B-8B45-48D0-A9C5-B876EA5E1516}"/>
    <cellStyle name="Standaard" xfId="0" builtinId="0"/>
    <cellStyle name="Standaard 2" xfId="9" xr:uid="{A2028872-9639-4BF4-A2E3-ED8BA863F1A2}"/>
    <cellStyle name="Standaard 2 2" xfId="12" xr:uid="{A03F2F7B-FB9C-4F1F-A82C-3DA9D19B2E1B}"/>
    <cellStyle name="Standaard 2 3" xfId="13" xr:uid="{46B0C680-7180-4871-8A3A-DF4578C43B54}"/>
    <cellStyle name="Standaard 2 6" xfId="2" xr:uid="{59984C82-B291-45E8-B3ED-9F112159C235}"/>
    <cellStyle name="Standaard 3" xfId="3" xr:uid="{3D7C1043-E874-4E85-9CC2-EA4E862F2A65}"/>
    <cellStyle name="Standaard 4" xfId="14" xr:uid="{20E386DB-BB58-402D-B7D3-652DCF8ECE56}"/>
    <cellStyle name="Standaard 4 2" xfId="19" xr:uid="{80E45E0B-08E1-49B6-B999-407AB2932A6B}"/>
    <cellStyle name="Standaard_Blad1" xfId="6" xr:uid="{56BA935F-5768-4194-B1D8-591C5257DC56}"/>
    <cellStyle name="Standaard_Blad1_1" xfId="7" xr:uid="{A6F3E252-BF0A-46C3-8EA1-C4D4805C2403}"/>
    <cellStyle name="Valuta" xfId="1" builtinId="4"/>
    <cellStyle name="Valuta 2" xfId="4" xr:uid="{37E9F01D-F09A-47CB-A8AE-760B1922707C}"/>
    <cellStyle name="Valuta 2 2" xfId="18" xr:uid="{7542467A-8E73-45F1-8380-B8602CA20AC9}"/>
    <cellStyle name="Valuta 4" xfId="16" xr:uid="{9051D073-07B3-4BBD-ADF2-FC950D26E071}"/>
  </cellStyles>
  <dxfs count="1">
    <dxf>
      <font>
        <b/>
        <i val="0"/>
        <color rgb="FF00B050"/>
      </font>
    </dxf>
  </dxfs>
  <tableStyles count="0" defaultTableStyle="TableStyleMedium2" defaultPivotStyle="PivotStyleLight16"/>
  <colors>
    <mruColors>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ustomXml" Target="../customXml/item3.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Medewerkers\02.%20Offertes\03.%20Gunning\2017\De%20Taalbrug-2017122-Off\03%20Calculatie\Uurtarief%2001-01-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linewerken.sharepoint.com/sites/MKBBV/Gedeelde%20documenten/7830%20MKB/Koninklijke%20Rijnja%20B.V.%20(122523)/3.%20Calculatie/20221121%20Calculatie%20Koninklijke%20Rijnja%20B.V..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keyquality275553.sharepoint.com/sites/MKBBV/Gedeelde%20documenten/7830%20MKB/Koninklijke%20Rijnja%20B.V.%20(122523)/3.%20Calculatie/20221121%20Calculatie%20Koninklijke%20Rijnja%20B.V..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nlinewerken.sharepoint.com/sites/data/5150/Management/Segment%20onderwijs/Klanten/Taalbrug/Venlo/Calculatie/20230705%20Calculatie%20algemeen%20uitbreiding%20Taalbrug%20Venlo%20v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keyquality275553.sharepoint.com/sites/data/5150/Management/Segment%20onderwijs/Klanten/Taalbrug/Venlo/Calculatie/20230705%20Calculatie%20algemeen%20uitbreiding%20Taalbrug%20Venlo%20v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Calculatiemodel\ruimtestaat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sitobv-my.sharepoint.com/personal/c_voshaar-lukman_asito_nl/Documents/2.%20Customer%20Support/Basis/Templates/20221214%20Basis%20calculati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_Overige\BO%20Regio%20Oost\Klanten\Sintecs%20B.V.%20(141478)\3.%20Calculatie\20180625%20Calculatie%20Sintecs%20B.V.%20V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maler0\Local%20Settings\Temporary%20Internet%20Files\OLK6\Calc%20Brandweer%20hoofdkazerne%20Spaansland%2011-01-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M"/>
      <sheetName val="TARIEF"/>
      <sheetName val="Uurtarieven"/>
      <sheetName val="Invulblad uurtarieven"/>
      <sheetName val="Matrix artikel 17 CAO"/>
      <sheetName val="Basisgegevens"/>
      <sheetName val="Werkbare dagen"/>
      <sheetName val="Berekening (ter info)"/>
      <sheetName val="2016"/>
      <sheetName val="Taski"/>
      <sheetName val="Investeri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Calculatie"/>
      <sheetName val="Checklist"/>
      <sheetName val="Blad2"/>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Calculatie"/>
      <sheetName val="Checklist"/>
      <sheetName val="Blad2"/>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Invulblad"/>
      <sheetName val="Overzicht per locatie"/>
      <sheetName val="Ruimtestaat en calculatie"/>
      <sheetName val="Totalen"/>
      <sheetName val="BM"/>
      <sheetName val="TARIEF"/>
      <sheetName val="Uurtarieven"/>
      <sheetName val="Investeringen"/>
      <sheetName val="Prijsindex"/>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Invulblad"/>
      <sheetName val="Overzicht per locatie"/>
      <sheetName val="Ruimtestaat en calculatie"/>
      <sheetName val="Totalen"/>
      <sheetName val="BM"/>
      <sheetName val="TARIEF"/>
      <sheetName val="Uurtarieven"/>
      <sheetName val="Investeringen"/>
      <sheetName val="Prijsindex"/>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getal"/>
      <sheetName val="Basis ruimtestaat bijlage 1"/>
      <sheetName val="draaitabel vloersoorten"/>
      <sheetName val="draaitabel m2"/>
    </sheetNames>
    <sheetDataSet>
      <sheetData sheetId="0"/>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Totaalblad offerte"/>
      <sheetName val="Ruimtestaat"/>
      <sheetName val="Additionele werkzaamheden"/>
      <sheetName val="Norm"/>
      <sheetName val="Prijsindex"/>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Norm"/>
      <sheetName val="Ruimtestaat 52"/>
      <sheetName val="Glasbewassing"/>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calculatie"/>
      <sheetName val="Draaitabel"/>
      <sheetName val="Opname VW"/>
      <sheetName val="Opname Regie-Brt "/>
      <sheetName val="Opname BRT glas sp.r."/>
      <sheetName val="Opname LV"/>
      <sheetName val="Leveringen"/>
      <sheetName val="Offerte teksten"/>
      <sheetName val="bijzonderheden"/>
      <sheetName val="Herberekening NORM"/>
      <sheetName val="Ruimtesoor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FAAFB-EC56-41ED-AE0C-E41702092357}">
  <sheetPr>
    <tabColor theme="0" tint="-0.499984740745262"/>
  </sheetPr>
  <dimension ref="A1:B10"/>
  <sheetViews>
    <sheetView view="pageBreakPreview" zoomScaleNormal="70" zoomScaleSheetLayoutView="100" workbookViewId="0">
      <selection activeCell="B8" sqref="B8"/>
    </sheetView>
  </sheetViews>
  <sheetFormatPr defaultColWidth="8" defaultRowHeight="14.25" x14ac:dyDescent="0.2"/>
  <cols>
    <col min="1" max="1" width="36.375" style="1" customWidth="1"/>
    <col min="2" max="2" width="131.125" style="1" customWidth="1"/>
    <col min="3" max="16384" width="8" style="1"/>
  </cols>
  <sheetData>
    <row r="1" spans="1:2" ht="27" customHeight="1" x14ac:dyDescent="0.2">
      <c r="A1" s="101" t="s">
        <v>0</v>
      </c>
      <c r="B1" s="102"/>
    </row>
    <row r="2" spans="1:2" ht="20.100000000000001" customHeight="1" x14ac:dyDescent="0.2">
      <c r="A2" s="99" t="s">
        <v>1</v>
      </c>
      <c r="B2" s="100"/>
    </row>
    <row r="3" spans="1:2" ht="32.25" customHeight="1" x14ac:dyDescent="0.2">
      <c r="A3" s="307" t="s">
        <v>894</v>
      </c>
      <c r="B3" s="307"/>
    </row>
    <row r="4" spans="1:2" ht="32.25" customHeight="1" x14ac:dyDescent="0.2">
      <c r="A4" s="307" t="s">
        <v>895</v>
      </c>
      <c r="B4" s="307"/>
    </row>
    <row r="5" spans="1:2" ht="30" customHeight="1" x14ac:dyDescent="0.2">
      <c r="A5" s="307" t="s">
        <v>2</v>
      </c>
      <c r="B5" s="307"/>
    </row>
    <row r="6" spans="1:2" s="2" customFormat="1" ht="12.75" x14ac:dyDescent="0.2">
      <c r="A6" s="103" t="s">
        <v>3</v>
      </c>
      <c r="B6" s="104" t="s">
        <v>893</v>
      </c>
    </row>
    <row r="7" spans="1:2" s="2" customFormat="1" ht="70.5" customHeight="1" x14ac:dyDescent="0.2">
      <c r="A7" s="105" t="s">
        <v>4</v>
      </c>
      <c r="B7" s="104" t="s">
        <v>982</v>
      </c>
    </row>
    <row r="8" spans="1:2" s="2" customFormat="1" ht="54" customHeight="1" x14ac:dyDescent="0.2">
      <c r="A8" s="106" t="s">
        <v>655</v>
      </c>
      <c r="B8" s="104" t="s">
        <v>896</v>
      </c>
    </row>
    <row r="9" spans="1:2" s="2" customFormat="1" ht="56.25" customHeight="1" x14ac:dyDescent="0.2">
      <c r="A9" s="106" t="s">
        <v>887</v>
      </c>
      <c r="B9" s="263" t="s">
        <v>897</v>
      </c>
    </row>
    <row r="10" spans="1:2" ht="38.25" x14ac:dyDescent="0.2">
      <c r="A10" s="107" t="s">
        <v>5</v>
      </c>
      <c r="B10" s="104" t="s">
        <v>6</v>
      </c>
    </row>
  </sheetData>
  <mergeCells count="3">
    <mergeCell ref="A3:B3"/>
    <mergeCell ref="A4:B4"/>
    <mergeCell ref="A5:B5"/>
  </mergeCells>
  <pageMargins left="0.7" right="0.7" top="0.75" bottom="0.75" header="0.3" footer="0.3"/>
  <pageSetup paperSize="9" scale="45"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203C0-F5F6-4624-A90B-951288402D53}">
  <sheetPr>
    <tabColor theme="0" tint="-0.499984740745262"/>
    <pageSetUpPr fitToPage="1"/>
  </sheetPr>
  <dimension ref="A1:J22"/>
  <sheetViews>
    <sheetView tabSelected="1" view="pageBreakPreview" zoomScaleNormal="90" zoomScaleSheetLayoutView="100" workbookViewId="0">
      <selection activeCell="J12" sqref="J12"/>
    </sheetView>
  </sheetViews>
  <sheetFormatPr defaultColWidth="9" defaultRowHeight="14.25" x14ac:dyDescent="0.2"/>
  <cols>
    <col min="1" max="1" width="4.375" style="1" customWidth="1"/>
    <col min="2" max="2" width="25.375" style="1" customWidth="1"/>
    <col min="3" max="5" width="14.5" style="1" customWidth="1"/>
    <col min="6" max="8" width="20.375" style="206" customWidth="1"/>
    <col min="9" max="9" width="23.625" style="206" customWidth="1"/>
    <col min="10" max="10" width="28.875" style="1" bestFit="1" customWidth="1"/>
    <col min="11" max="11" width="9" style="1"/>
    <col min="12" max="12" width="40.75" style="1" customWidth="1"/>
    <col min="13" max="14" width="9" style="1"/>
    <col min="15" max="15" width="8" style="1" customWidth="1"/>
    <col min="16" max="16384" width="9" style="1"/>
  </cols>
  <sheetData>
    <row r="1" spans="1:10" ht="22.5" x14ac:dyDescent="0.3">
      <c r="A1" s="18" t="s">
        <v>3</v>
      </c>
      <c r="B1" s="17"/>
      <c r="C1" s="17"/>
      <c r="D1" s="17"/>
      <c r="E1" s="17"/>
      <c r="F1" s="16"/>
      <c r="G1" s="16"/>
      <c r="H1" s="16"/>
      <c r="I1" s="15"/>
      <c r="J1" s="160"/>
    </row>
    <row r="2" spans="1:10" ht="23.25" thickBot="1" x14ac:dyDescent="0.35">
      <c r="A2" s="14" t="s">
        <v>7</v>
      </c>
      <c r="B2" s="13"/>
      <c r="C2" s="12"/>
      <c r="D2" s="12"/>
      <c r="E2" s="12"/>
      <c r="F2" s="11"/>
      <c r="G2" s="11"/>
      <c r="H2" s="11"/>
      <c r="I2" s="11"/>
      <c r="J2" s="161"/>
    </row>
    <row r="3" spans="1:10" ht="41.25" customHeight="1" x14ac:dyDescent="0.2">
      <c r="A3" s="168"/>
      <c r="B3" s="169" t="s">
        <v>8</v>
      </c>
      <c r="C3" s="169" t="s">
        <v>9</v>
      </c>
      <c r="D3" s="170" t="s">
        <v>10</v>
      </c>
      <c r="E3" s="170" t="s">
        <v>11</v>
      </c>
      <c r="F3" s="171" t="s">
        <v>12</v>
      </c>
      <c r="G3" s="171" t="s">
        <v>839</v>
      </c>
      <c r="H3" s="171" t="s">
        <v>13</v>
      </c>
      <c r="I3" s="171" t="s">
        <v>14</v>
      </c>
      <c r="J3" s="172" t="s">
        <v>888</v>
      </c>
    </row>
    <row r="4" spans="1:10" x14ac:dyDescent="0.2">
      <c r="A4" s="9">
        <v>1</v>
      </c>
      <c r="B4" s="10" t="s">
        <v>15</v>
      </c>
      <c r="C4" s="8">
        <f>SUMIFS('1. Ruimtestaat'!$G:$G,'1. Ruimtestaat'!$B:$B,B4)</f>
        <v>972.49999999999989</v>
      </c>
      <c r="D4" s="8">
        <f>SUMIFS('1. Ruimtestaat'!$N:$N,'1. Ruimtestaat'!$B:$B,B4)</f>
        <v>0</v>
      </c>
      <c r="E4" s="8">
        <f>SUMIFS('1. Ruimtestaat'!$O:$O,'1. Ruimtestaat'!$B:$B,B4)</f>
        <v>0</v>
      </c>
      <c r="F4" s="7">
        <f>SUMIFS('1. Ruimtestaat'!$Q:$Q,'1. Ruimtestaat'!$B:$B,B4)</f>
        <v>0</v>
      </c>
      <c r="G4" s="7">
        <f>SUMIFS('1. Ruimtestaat'!$P:$P,'1. Ruimtestaat'!$B:$B,B4)</f>
        <v>0</v>
      </c>
      <c r="H4" s="145">
        <f>'2. Glasstaat'!C10</f>
        <v>330.14000000000004</v>
      </c>
      <c r="I4" s="7">
        <f>'2. Glasstaat'!G10</f>
        <v>0</v>
      </c>
      <c r="J4" s="303" t="s">
        <v>889</v>
      </c>
    </row>
    <row r="5" spans="1:10" x14ac:dyDescent="0.2">
      <c r="A5" s="9">
        <v>2</v>
      </c>
      <c r="B5" s="10" t="s">
        <v>16</v>
      </c>
      <c r="C5" s="8">
        <f>SUMIFS('1. Ruimtestaat'!$G:$G,'1. Ruimtestaat'!$B:$B,B5)</f>
        <v>976.82999999999993</v>
      </c>
      <c r="D5" s="8">
        <f>SUMIFS('1. Ruimtestaat'!$N:$N,'1. Ruimtestaat'!$B:$B,B5)</f>
        <v>0</v>
      </c>
      <c r="E5" s="8">
        <f>SUMIFS('1. Ruimtestaat'!$O:$O,'1. Ruimtestaat'!$B:$B,B5)</f>
        <v>0</v>
      </c>
      <c r="F5" s="7">
        <f>SUMIFS('1. Ruimtestaat'!$Q:$Q,'1. Ruimtestaat'!$B:$B,B5)</f>
        <v>0</v>
      </c>
      <c r="G5" s="7">
        <f>SUMIFS('1. Ruimtestaat'!$P:$P,'1. Ruimtestaat'!$B:$B,B5)</f>
        <v>0</v>
      </c>
      <c r="H5" s="145">
        <f>'2. Glasstaat'!C19</f>
        <v>496.1</v>
      </c>
      <c r="I5" s="7">
        <f>'2. Glasstaat'!G19</f>
        <v>0</v>
      </c>
      <c r="J5" s="304"/>
    </row>
    <row r="6" spans="1:10" x14ac:dyDescent="0.2">
      <c r="A6" s="9">
        <v>3</v>
      </c>
      <c r="B6" s="10" t="s">
        <v>17</v>
      </c>
      <c r="C6" s="8">
        <f>SUMIFS('1. Ruimtestaat'!$G:$G,'1. Ruimtestaat'!$B:$B,B6)</f>
        <v>1622.8100000000013</v>
      </c>
      <c r="D6" s="8">
        <f>SUMIFS('1. Ruimtestaat'!$N:$N,'1. Ruimtestaat'!$B:$B,B6)</f>
        <v>0</v>
      </c>
      <c r="E6" s="8">
        <f>SUMIFS('1. Ruimtestaat'!$O:$O,'1. Ruimtestaat'!$B:$B,B6)</f>
        <v>0</v>
      </c>
      <c r="F6" s="7">
        <f>SUMIFS('1. Ruimtestaat'!$Q:$Q,'1. Ruimtestaat'!$B:$B,B6)</f>
        <v>0</v>
      </c>
      <c r="G6" s="7">
        <f>SUMIFS('1. Ruimtestaat'!$P:$P,'1. Ruimtestaat'!$B:$B,B6)</f>
        <v>0</v>
      </c>
      <c r="H6" s="145">
        <f>'2. Glasstaat'!C29</f>
        <v>515.87</v>
      </c>
      <c r="I6" s="7">
        <f>'2. Glasstaat'!G29</f>
        <v>0</v>
      </c>
      <c r="J6" s="304"/>
    </row>
    <row r="7" spans="1:10" x14ac:dyDescent="0.2">
      <c r="A7" s="9">
        <v>4</v>
      </c>
      <c r="B7" s="10" t="s">
        <v>18</v>
      </c>
      <c r="C7" s="8">
        <f>SUMIFS('1. Ruimtestaat'!$G:$G,'1. Ruimtestaat'!$B:$B,B7)</f>
        <v>2244.2299999999996</v>
      </c>
      <c r="D7" s="8">
        <f>SUMIFS('1. Ruimtestaat'!$N:$N,'1. Ruimtestaat'!$B:$B,B7)</f>
        <v>0</v>
      </c>
      <c r="E7" s="8">
        <f>SUMIFS('1. Ruimtestaat'!$O:$O,'1. Ruimtestaat'!$B:$B,B7)</f>
        <v>0</v>
      </c>
      <c r="F7" s="7">
        <f>SUMIFS('1. Ruimtestaat'!$Q:$Q,'1. Ruimtestaat'!$B:$B,B7)</f>
        <v>0</v>
      </c>
      <c r="G7" s="7">
        <f>SUMIFS('1. Ruimtestaat'!$P:$P,'1. Ruimtestaat'!$B:$B,B7)</f>
        <v>0</v>
      </c>
      <c r="H7" s="145">
        <f>'2. Glasstaat'!C40</f>
        <v>1581.96</v>
      </c>
      <c r="I7" s="7">
        <f>'2. Glasstaat'!G40</f>
        <v>0</v>
      </c>
      <c r="J7" s="304"/>
    </row>
    <row r="8" spans="1:10" x14ac:dyDescent="0.2">
      <c r="A8" s="151">
        <v>5</v>
      </c>
      <c r="B8" s="152" t="s">
        <v>19</v>
      </c>
      <c r="C8" s="153">
        <f>SUMIFS('1. Ruimtestaat'!$G:$G,'1. Ruimtestaat'!$B:$B,B8)</f>
        <v>536.17000000000007</v>
      </c>
      <c r="D8" s="153">
        <f>SUMIFS('1. Ruimtestaat'!$N:$N,'1. Ruimtestaat'!$B:$B,B8)</f>
        <v>0</v>
      </c>
      <c r="E8" s="153">
        <f>SUMIFS('1. Ruimtestaat'!$O:$O,'1. Ruimtestaat'!$B:$B,B8)</f>
        <v>0</v>
      </c>
      <c r="F8" s="154">
        <f>SUMIFS('1. Ruimtestaat'!$Q:$Q,'1. Ruimtestaat'!$B:$B,B8)</f>
        <v>0</v>
      </c>
      <c r="G8" s="7">
        <f>SUMIFS('1. Ruimtestaat'!$P:$P,'1. Ruimtestaat'!$B:$B,B8)</f>
        <v>0</v>
      </c>
      <c r="H8" s="155">
        <f>'2. Glasstaat'!C49</f>
        <v>269.90999999999997</v>
      </c>
      <c r="I8" s="154">
        <f>'2. Glasstaat'!G49</f>
        <v>0</v>
      </c>
      <c r="J8" s="305"/>
    </row>
    <row r="9" spans="1:10" x14ac:dyDescent="0.2">
      <c r="A9" s="202">
        <v>6</v>
      </c>
      <c r="B9" s="203" t="s">
        <v>952</v>
      </c>
      <c r="C9" s="204"/>
      <c r="D9" s="257">
        <f>'1. Ruimtestaat'!N3</f>
        <v>1757</v>
      </c>
      <c r="E9" s="258">
        <f>'1. Ruimtestaat'!O3</f>
        <v>7</v>
      </c>
      <c r="F9" s="201">
        <f>'1. Ruimtestaat'!Q3</f>
        <v>0</v>
      </c>
      <c r="G9" s="259"/>
      <c r="H9" s="260"/>
      <c r="I9" s="261"/>
      <c r="J9" s="262"/>
    </row>
    <row r="10" spans="1:10" ht="24.75" customHeight="1" x14ac:dyDescent="0.2">
      <c r="A10" s="143"/>
      <c r="B10" s="6"/>
      <c r="C10" s="173">
        <f t="shared" ref="C10:I10" si="0">SUM(C4:C8)</f>
        <v>6352.5400000000009</v>
      </c>
      <c r="D10" s="173">
        <f>SUM(D4:D9)</f>
        <v>1757</v>
      </c>
      <c r="E10" s="174">
        <f>SUM(E4:E9)</f>
        <v>7</v>
      </c>
      <c r="F10" s="157">
        <f>SUM(F4:F9)</f>
        <v>0</v>
      </c>
      <c r="G10" s="175">
        <f>SUM(G4:G8)</f>
        <v>0</v>
      </c>
      <c r="H10" s="174">
        <f t="shared" si="0"/>
        <v>3193.98</v>
      </c>
      <c r="I10" s="158">
        <f t="shared" si="0"/>
        <v>0</v>
      </c>
      <c r="J10" s="157">
        <f>'3. Specialistische werkzaamhede'!G57</f>
        <v>0</v>
      </c>
    </row>
    <row r="11" spans="1:10" x14ac:dyDescent="0.2">
      <c r="A11" s="4"/>
      <c r="B11" s="4"/>
      <c r="C11" s="4"/>
      <c r="D11" s="4"/>
      <c r="E11" s="4"/>
      <c r="F11" s="3"/>
      <c r="G11" s="200"/>
      <c r="H11" s="3"/>
      <c r="I11" s="156"/>
      <c r="J11" s="162"/>
    </row>
    <row r="12" spans="1:10" ht="21" customHeight="1" x14ac:dyDescent="0.2">
      <c r="A12" s="89"/>
      <c r="B12" s="89"/>
      <c r="C12" s="89"/>
      <c r="D12" s="5"/>
      <c r="E12" s="5"/>
      <c r="F12" s="5" t="s">
        <v>20</v>
      </c>
      <c r="G12" s="5"/>
      <c r="H12" s="5"/>
      <c r="I12" s="159"/>
      <c r="J12" s="163">
        <f>F10+G10+I10+J10</f>
        <v>0</v>
      </c>
    </row>
    <row r="13" spans="1:10" ht="21" customHeight="1" x14ac:dyDescent="0.2">
      <c r="A13" s="164"/>
      <c r="B13" s="164"/>
      <c r="C13" s="164"/>
      <c r="D13" s="165"/>
      <c r="E13" s="165"/>
      <c r="F13" s="165" t="s">
        <v>21</v>
      </c>
      <c r="G13" s="165"/>
      <c r="H13" s="165"/>
      <c r="I13" s="166"/>
      <c r="J13" s="167">
        <f>J12*1.21</f>
        <v>0</v>
      </c>
    </row>
    <row r="15" spans="1:10" x14ac:dyDescent="0.2">
      <c r="C15" s="109"/>
      <c r="F15" s="1"/>
      <c r="G15" s="1"/>
      <c r="H15" s="208"/>
      <c r="I15" s="211"/>
    </row>
    <row r="16" spans="1:10" x14ac:dyDescent="0.2">
      <c r="B16" s="302" t="s">
        <v>960</v>
      </c>
      <c r="C16" s="302"/>
      <c r="D16" s="302"/>
      <c r="E16" s="302"/>
      <c r="F16" s="302"/>
      <c r="G16" s="1"/>
      <c r="H16" s="209"/>
      <c r="I16" s="211"/>
    </row>
    <row r="17" spans="2:9" x14ac:dyDescent="0.2">
      <c r="B17" s="280" t="s">
        <v>955</v>
      </c>
      <c r="C17" s="301"/>
      <c r="D17" s="301"/>
      <c r="E17" s="301"/>
      <c r="F17" s="301"/>
      <c r="G17" s="1"/>
      <c r="H17" s="209"/>
      <c r="I17" s="211"/>
    </row>
    <row r="18" spans="2:9" x14ac:dyDescent="0.2">
      <c r="B18" s="280" t="s">
        <v>956</v>
      </c>
      <c r="C18" s="306"/>
      <c r="D18" s="306"/>
      <c r="E18" s="306"/>
      <c r="F18" s="306"/>
      <c r="G18" s="1"/>
      <c r="H18" s="209"/>
      <c r="I18" s="211"/>
    </row>
    <row r="19" spans="2:9" x14ac:dyDescent="0.2">
      <c r="B19" s="280" t="s">
        <v>957</v>
      </c>
      <c r="C19" s="306"/>
      <c r="D19" s="306"/>
      <c r="E19" s="306"/>
      <c r="F19" s="306"/>
      <c r="G19" s="1"/>
      <c r="H19" s="209"/>
      <c r="I19" s="211"/>
    </row>
    <row r="20" spans="2:9" x14ac:dyDescent="0.2">
      <c r="B20" s="280" t="s">
        <v>958</v>
      </c>
      <c r="C20" s="301"/>
      <c r="D20" s="301"/>
      <c r="E20" s="301"/>
      <c r="F20" s="301"/>
      <c r="G20" s="1"/>
      <c r="H20" s="209"/>
      <c r="I20" s="211"/>
    </row>
    <row r="21" spans="2:9" ht="96.75" customHeight="1" x14ac:dyDescent="0.2">
      <c r="B21" s="281" t="s">
        <v>959</v>
      </c>
      <c r="C21" s="301"/>
      <c r="D21" s="301"/>
      <c r="E21" s="301"/>
      <c r="F21" s="301"/>
      <c r="G21" s="1"/>
      <c r="H21" s="209"/>
      <c r="I21" s="211"/>
    </row>
    <row r="22" spans="2:9" x14ac:dyDescent="0.2">
      <c r="E22" s="207"/>
      <c r="I22" s="211"/>
    </row>
  </sheetData>
  <sheetProtection algorithmName="SHA-512" hashValue="52PfPwkJnN+CPMCewwMY9GsNR9P4r+G7E+Vc1/ngqkXk3Dts4yvZIAJpTGR8b6IF416fqDAkMhuYEa8RZulxEQ==" saltValue="7eWVcr5o6hBORRB0ewojCw==" spinCount="100000" sheet="1" objects="1" scenarios="1"/>
  <mergeCells count="7">
    <mergeCell ref="C21:F21"/>
    <mergeCell ref="B16:F16"/>
    <mergeCell ref="J4:J8"/>
    <mergeCell ref="C17:F17"/>
    <mergeCell ref="C18:F18"/>
    <mergeCell ref="C19:F19"/>
    <mergeCell ref="C20:F20"/>
  </mergeCells>
  <printOptions horizontalCentered="1" verticalCentered="1"/>
  <pageMargins left="0.70866141732283472" right="0.70866141732283472" top="0.74803149606299213" bottom="0.74803149606299213" header="0.31496062992125984" footer="0.31496062992125984"/>
  <pageSetup paperSize="9" scale="6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6ECA0-D79A-473C-AC7C-2BBEE2F51617}">
  <sheetPr>
    <tabColor theme="5"/>
  </sheetPr>
  <dimension ref="A1:N55"/>
  <sheetViews>
    <sheetView view="pageBreakPreview" zoomScale="90" zoomScaleNormal="90" zoomScaleSheetLayoutView="90" workbookViewId="0">
      <selection activeCell="B49" sqref="B49"/>
    </sheetView>
  </sheetViews>
  <sheetFormatPr defaultRowHeight="11.25" x14ac:dyDescent="0.15"/>
  <cols>
    <col min="1" max="1" width="39.25" style="264" bestFit="1" customWidth="1"/>
    <col min="2" max="11" width="10.625" style="264" customWidth="1"/>
    <col min="12" max="12" width="9" style="264"/>
    <col min="13" max="14" width="10.625" style="264" customWidth="1"/>
    <col min="15" max="16384" width="9" style="264"/>
  </cols>
  <sheetData>
    <row r="1" spans="1:14" ht="14.25" x14ac:dyDescent="0.2">
      <c r="A1" s="320" t="s">
        <v>950</v>
      </c>
      <c r="B1" s="320"/>
      <c r="C1" s="320"/>
      <c r="D1" s="320"/>
      <c r="E1" s="320"/>
      <c r="F1" s="320"/>
      <c r="G1" s="320"/>
      <c r="H1" s="320"/>
      <c r="I1" s="320"/>
      <c r="J1" s="320"/>
      <c r="K1" s="320"/>
    </row>
    <row r="3" spans="1:14" ht="14.25" customHeight="1" x14ac:dyDescent="0.15">
      <c r="A3" s="317" t="s">
        <v>949</v>
      </c>
      <c r="B3" s="310" t="s">
        <v>948</v>
      </c>
      <c r="C3" s="310"/>
      <c r="D3" s="310" t="s">
        <v>948</v>
      </c>
      <c r="E3" s="310"/>
      <c r="F3" s="310" t="s">
        <v>948</v>
      </c>
      <c r="G3" s="310"/>
      <c r="H3" s="310" t="s">
        <v>948</v>
      </c>
      <c r="I3" s="310"/>
      <c r="J3" s="310" t="s">
        <v>948</v>
      </c>
      <c r="K3" s="310"/>
      <c r="M3" s="310" t="s">
        <v>948</v>
      </c>
      <c r="N3" s="310"/>
    </row>
    <row r="4" spans="1:14" x14ac:dyDescent="0.15">
      <c r="A4" s="318"/>
      <c r="B4" s="310" t="s">
        <v>947</v>
      </c>
      <c r="C4" s="310"/>
      <c r="D4" s="310" t="s">
        <v>947</v>
      </c>
      <c r="E4" s="310"/>
      <c r="F4" s="310" t="s">
        <v>947</v>
      </c>
      <c r="G4" s="310"/>
      <c r="H4" s="310" t="s">
        <v>23</v>
      </c>
      <c r="I4" s="310"/>
      <c r="J4" s="310" t="s">
        <v>23</v>
      </c>
      <c r="K4" s="310"/>
      <c r="M4" s="310" t="s">
        <v>947</v>
      </c>
      <c r="N4" s="310"/>
    </row>
    <row r="5" spans="1:14" ht="27" customHeight="1" x14ac:dyDescent="0.15">
      <c r="A5" s="319"/>
      <c r="B5" s="308" t="s">
        <v>946</v>
      </c>
      <c r="C5" s="308"/>
      <c r="D5" s="308" t="s">
        <v>946</v>
      </c>
      <c r="E5" s="308"/>
      <c r="F5" s="309" t="s">
        <v>945</v>
      </c>
      <c r="G5" s="309"/>
      <c r="H5" s="309" t="s">
        <v>963</v>
      </c>
      <c r="I5" s="309"/>
      <c r="J5" s="309" t="s">
        <v>963</v>
      </c>
      <c r="K5" s="309"/>
      <c r="M5" s="309" t="s">
        <v>951</v>
      </c>
      <c r="N5" s="309"/>
    </row>
    <row r="6" spans="1:14" ht="12.95" customHeight="1" x14ac:dyDescent="0.15">
      <c r="A6" s="278" t="s">
        <v>944</v>
      </c>
      <c r="B6" s="308" t="s">
        <v>943</v>
      </c>
      <c r="C6" s="308"/>
      <c r="D6" s="308"/>
      <c r="E6" s="308"/>
      <c r="F6" s="308" t="s">
        <v>942</v>
      </c>
      <c r="G6" s="308"/>
      <c r="H6" s="308" t="s">
        <v>942</v>
      </c>
      <c r="I6" s="308"/>
      <c r="J6" s="308" t="s">
        <v>941</v>
      </c>
      <c r="K6" s="308"/>
      <c r="M6" s="308"/>
      <c r="N6" s="308"/>
    </row>
    <row r="7" spans="1:14" ht="12.95" customHeight="1" x14ac:dyDescent="0.15">
      <c r="A7" s="277" t="s">
        <v>940</v>
      </c>
      <c r="B7" s="311"/>
      <c r="C7" s="312"/>
      <c r="D7" s="311">
        <v>0</v>
      </c>
      <c r="E7" s="312"/>
      <c r="F7" s="311">
        <v>0</v>
      </c>
      <c r="G7" s="312"/>
      <c r="H7" s="311">
        <v>0</v>
      </c>
      <c r="I7" s="312"/>
      <c r="J7" s="311">
        <v>0</v>
      </c>
      <c r="K7" s="312"/>
      <c r="M7" s="311"/>
      <c r="N7" s="312"/>
    </row>
    <row r="8" spans="1:14" ht="12.95" customHeight="1" x14ac:dyDescent="0.15">
      <c r="A8" s="277" t="s">
        <v>939</v>
      </c>
      <c r="B8" s="311"/>
      <c r="C8" s="312"/>
      <c r="D8" s="311">
        <v>0</v>
      </c>
      <c r="E8" s="312"/>
      <c r="F8" s="311">
        <v>0</v>
      </c>
      <c r="G8" s="312"/>
      <c r="H8" s="311">
        <v>0</v>
      </c>
      <c r="I8" s="312"/>
      <c r="J8" s="311">
        <v>0</v>
      </c>
      <c r="K8" s="312"/>
      <c r="M8" s="311"/>
      <c r="N8" s="312"/>
    </row>
    <row r="9" spans="1:14" ht="12.95" customHeight="1" x14ac:dyDescent="0.15">
      <c r="A9" s="272" t="s">
        <v>938</v>
      </c>
      <c r="B9" s="313">
        <f>SUM(B7:C8)</f>
        <v>0</v>
      </c>
      <c r="C9" s="314"/>
      <c r="D9" s="313">
        <f>SUM(D7:E8)</f>
        <v>0</v>
      </c>
      <c r="E9" s="314"/>
      <c r="F9" s="313">
        <f>SUM(F7:G8)</f>
        <v>0</v>
      </c>
      <c r="G9" s="314"/>
      <c r="H9" s="313">
        <f>SUM(H7:I8)</f>
        <v>0</v>
      </c>
      <c r="I9" s="314"/>
      <c r="J9" s="313">
        <f>SUM(J7:K8)</f>
        <v>0</v>
      </c>
      <c r="K9" s="314"/>
      <c r="M9" s="313">
        <f>SUM(M7:N8)</f>
        <v>0</v>
      </c>
      <c r="N9" s="314"/>
    </row>
    <row r="10" spans="1:14" ht="12.95" customHeight="1" x14ac:dyDescent="0.15">
      <c r="A10" s="277" t="s">
        <v>937</v>
      </c>
      <c r="B10" s="286"/>
      <c r="C10" s="283">
        <f>B10*$B$9</f>
        <v>0</v>
      </c>
      <c r="D10" s="286"/>
      <c r="E10" s="283">
        <f>D10*$D$9</f>
        <v>0</v>
      </c>
      <c r="F10" s="286"/>
      <c r="G10" s="283">
        <f>F10*$F$9</f>
        <v>0</v>
      </c>
      <c r="H10" s="286"/>
      <c r="I10" s="283">
        <f>H10*$H$9</f>
        <v>0</v>
      </c>
      <c r="J10" s="286"/>
      <c r="K10" s="283">
        <f>J10*$J$9</f>
        <v>0</v>
      </c>
      <c r="M10" s="286"/>
      <c r="N10" s="283">
        <f>M10*$M$9</f>
        <v>0</v>
      </c>
    </row>
    <row r="11" spans="1:14" ht="12.95" customHeight="1" x14ac:dyDescent="0.15">
      <c r="A11" s="277" t="s">
        <v>936</v>
      </c>
      <c r="B11" s="286"/>
      <c r="C11" s="283">
        <f>B11*$B$9</f>
        <v>0</v>
      </c>
      <c r="D11" s="286"/>
      <c r="E11" s="283">
        <f>D11*$B$9</f>
        <v>0</v>
      </c>
      <c r="F11" s="286"/>
      <c r="G11" s="283">
        <f>F11*$F$9</f>
        <v>0</v>
      </c>
      <c r="H11" s="286"/>
      <c r="I11" s="283">
        <f>H11*$H$9</f>
        <v>0</v>
      </c>
      <c r="J11" s="286"/>
      <c r="K11" s="283">
        <f>J11*$J$9</f>
        <v>0</v>
      </c>
      <c r="M11" s="286"/>
      <c r="N11" s="283">
        <f>M11*$M$9</f>
        <v>0</v>
      </c>
    </row>
    <row r="12" spans="1:14" ht="12.95" customHeight="1" x14ac:dyDescent="0.15">
      <c r="A12" s="272" t="s">
        <v>935</v>
      </c>
      <c r="B12" s="313">
        <f>B9+SUM(C10+C11)</f>
        <v>0</v>
      </c>
      <c r="C12" s="314"/>
      <c r="D12" s="313">
        <f>D9+SUM(E10+E11)</f>
        <v>0</v>
      </c>
      <c r="E12" s="314"/>
      <c r="F12" s="313">
        <f>F9+SUM(G10+G11)</f>
        <v>0</v>
      </c>
      <c r="G12" s="314"/>
      <c r="H12" s="313">
        <f>H9+SUM(I10+I11)</f>
        <v>0</v>
      </c>
      <c r="I12" s="314"/>
      <c r="J12" s="313">
        <f>J9+SUM(K10+K11)</f>
        <v>0</v>
      </c>
      <c r="K12" s="314"/>
      <c r="M12" s="313">
        <f>M9+SUM(N10+N11)</f>
        <v>0</v>
      </c>
      <c r="N12" s="314"/>
    </row>
    <row r="13" spans="1:14" ht="12.95" customHeight="1" x14ac:dyDescent="0.15">
      <c r="A13" s="277" t="s">
        <v>934</v>
      </c>
      <c r="B13" s="286"/>
      <c r="C13" s="283">
        <f>B12*B13</f>
        <v>0</v>
      </c>
      <c r="D13" s="286"/>
      <c r="E13" s="283">
        <f>D12*D13</f>
        <v>0</v>
      </c>
      <c r="F13" s="286"/>
      <c r="G13" s="283">
        <f>F12*F13</f>
        <v>0</v>
      </c>
      <c r="H13" s="286"/>
      <c r="I13" s="283">
        <f>H12*H13</f>
        <v>0</v>
      </c>
      <c r="J13" s="286"/>
      <c r="K13" s="283">
        <f>J12*J13</f>
        <v>0</v>
      </c>
      <c r="M13" s="286"/>
      <c r="N13" s="283">
        <f>M12*M13</f>
        <v>0</v>
      </c>
    </row>
    <row r="14" spans="1:14" ht="12.95" customHeight="1" x14ac:dyDescent="0.15">
      <c r="A14" s="272" t="s">
        <v>933</v>
      </c>
      <c r="B14" s="313">
        <f>B12+C13</f>
        <v>0</v>
      </c>
      <c r="C14" s="314"/>
      <c r="D14" s="313">
        <f>D12+E13</f>
        <v>0</v>
      </c>
      <c r="E14" s="314"/>
      <c r="F14" s="313">
        <f>F12+G13</f>
        <v>0</v>
      </c>
      <c r="G14" s="314"/>
      <c r="H14" s="313">
        <f>H12+I13</f>
        <v>0</v>
      </c>
      <c r="I14" s="314"/>
      <c r="J14" s="313">
        <f>J12+K13</f>
        <v>0</v>
      </c>
      <c r="K14" s="314"/>
      <c r="M14" s="313">
        <f>M12+N13</f>
        <v>0</v>
      </c>
      <c r="N14" s="314"/>
    </row>
    <row r="15" spans="1:14" ht="12.95" customHeight="1" x14ac:dyDescent="0.15">
      <c r="A15" s="277" t="s">
        <v>932</v>
      </c>
      <c r="B15" s="286"/>
      <c r="C15" s="283">
        <f>B15*$B$14</f>
        <v>0</v>
      </c>
      <c r="D15" s="286"/>
      <c r="E15" s="283">
        <f>D15*$D$14</f>
        <v>0</v>
      </c>
      <c r="F15" s="286"/>
      <c r="G15" s="283">
        <f>F15*$F$14</f>
        <v>0</v>
      </c>
      <c r="H15" s="286"/>
      <c r="I15" s="283">
        <f>H15*$H$14</f>
        <v>0</v>
      </c>
      <c r="J15" s="286"/>
      <c r="K15" s="283">
        <f>J15*$J$14</f>
        <v>0</v>
      </c>
      <c r="M15" s="286"/>
      <c r="N15" s="283">
        <f>M15*$M$14</f>
        <v>0</v>
      </c>
    </row>
    <row r="16" spans="1:14" ht="12.95" customHeight="1" x14ac:dyDescent="0.15">
      <c r="A16" s="277" t="s">
        <v>931</v>
      </c>
      <c r="B16" s="286"/>
      <c r="C16" s="283">
        <f>B16*$B$14</f>
        <v>0</v>
      </c>
      <c r="D16" s="286"/>
      <c r="E16" s="283">
        <f t="shared" ref="E16:E18" si="0">D16*$D$14</f>
        <v>0</v>
      </c>
      <c r="F16" s="286"/>
      <c r="G16" s="283">
        <f t="shared" ref="G16:G18" si="1">F16*$F$14</f>
        <v>0</v>
      </c>
      <c r="H16" s="286"/>
      <c r="I16" s="283">
        <f t="shared" ref="I16:I18" si="2">H16*$H$14</f>
        <v>0</v>
      </c>
      <c r="J16" s="286"/>
      <c r="K16" s="283">
        <f t="shared" ref="K16:K18" si="3">J16*$J$14</f>
        <v>0</v>
      </c>
      <c r="M16" s="286"/>
      <c r="N16" s="283">
        <f t="shared" ref="N16:N18" si="4">M16*$M$14</f>
        <v>0</v>
      </c>
    </row>
    <row r="17" spans="1:14" ht="12.95" customHeight="1" x14ac:dyDescent="0.15">
      <c r="A17" s="277" t="s">
        <v>22</v>
      </c>
      <c r="B17" s="286"/>
      <c r="C17" s="283">
        <f>B17*$B$14</f>
        <v>0</v>
      </c>
      <c r="D17" s="286"/>
      <c r="E17" s="283">
        <f t="shared" si="0"/>
        <v>0</v>
      </c>
      <c r="F17" s="286"/>
      <c r="G17" s="283">
        <f t="shared" si="1"/>
        <v>0</v>
      </c>
      <c r="H17" s="286"/>
      <c r="I17" s="283">
        <f t="shared" si="2"/>
        <v>0</v>
      </c>
      <c r="J17" s="286"/>
      <c r="K17" s="283">
        <f t="shared" si="3"/>
        <v>0</v>
      </c>
      <c r="M17" s="286"/>
      <c r="N17" s="283">
        <f t="shared" si="4"/>
        <v>0</v>
      </c>
    </row>
    <row r="18" spans="1:14" ht="12.95" customHeight="1" x14ac:dyDescent="0.15">
      <c r="A18" s="277" t="s">
        <v>930</v>
      </c>
      <c r="B18" s="286"/>
      <c r="C18" s="283">
        <f>B18*$B$14</f>
        <v>0</v>
      </c>
      <c r="D18" s="286"/>
      <c r="E18" s="283">
        <f t="shared" si="0"/>
        <v>0</v>
      </c>
      <c r="F18" s="286"/>
      <c r="G18" s="283">
        <f t="shared" si="1"/>
        <v>0</v>
      </c>
      <c r="H18" s="286"/>
      <c r="I18" s="283">
        <f t="shared" si="2"/>
        <v>0</v>
      </c>
      <c r="J18" s="286"/>
      <c r="K18" s="283">
        <f t="shared" si="3"/>
        <v>0</v>
      </c>
      <c r="M18" s="286"/>
      <c r="N18" s="283">
        <f t="shared" si="4"/>
        <v>0</v>
      </c>
    </row>
    <row r="19" spans="1:14" ht="12.95" customHeight="1" x14ac:dyDescent="0.15">
      <c r="A19" s="272" t="s">
        <v>929</v>
      </c>
      <c r="B19" s="313">
        <f>SUM(C15:C18)+B14</f>
        <v>0</v>
      </c>
      <c r="C19" s="314"/>
      <c r="D19" s="313">
        <f>SUM(E15:E18)+D14</f>
        <v>0</v>
      </c>
      <c r="E19" s="314"/>
      <c r="F19" s="313">
        <f>SUM(G15:G18)+F14</f>
        <v>0</v>
      </c>
      <c r="G19" s="314"/>
      <c r="H19" s="313">
        <f>SUM(I15:I18)+H14</f>
        <v>0</v>
      </c>
      <c r="I19" s="314"/>
      <c r="J19" s="313">
        <f>SUM(K15:K18)+J14</f>
        <v>0</v>
      </c>
      <c r="K19" s="314"/>
      <c r="M19" s="313">
        <f>SUM(N15:N18)+M14</f>
        <v>0</v>
      </c>
      <c r="N19" s="314"/>
    </row>
    <row r="20" spans="1:14" ht="12.95" customHeight="1" x14ac:dyDescent="0.15">
      <c r="A20" s="272"/>
      <c r="B20" s="276"/>
      <c r="C20" s="275"/>
      <c r="D20" s="275"/>
      <c r="E20" s="275"/>
      <c r="F20" s="275"/>
      <c r="G20" s="275"/>
      <c r="H20" s="275"/>
      <c r="I20" s="275"/>
      <c r="J20" s="275"/>
      <c r="K20" s="274"/>
      <c r="M20" s="275"/>
      <c r="N20" s="274"/>
    </row>
    <row r="21" spans="1:14" ht="12.95" customHeight="1" x14ac:dyDescent="0.15">
      <c r="A21" s="277" t="s">
        <v>928</v>
      </c>
      <c r="B21" s="286"/>
      <c r="C21" s="283">
        <f t="shared" ref="C21:C26" si="5">B21*$B$19</f>
        <v>0</v>
      </c>
      <c r="D21" s="286"/>
      <c r="E21" s="283">
        <f>D21*$D$19</f>
        <v>0</v>
      </c>
      <c r="F21" s="286"/>
      <c r="G21" s="283">
        <f>F21*$F$19</f>
        <v>0</v>
      </c>
      <c r="H21" s="286"/>
      <c r="I21" s="283">
        <f>H21*$H$19</f>
        <v>0</v>
      </c>
      <c r="J21" s="286"/>
      <c r="K21" s="283">
        <f>J21*$J$19</f>
        <v>0</v>
      </c>
      <c r="M21" s="286"/>
      <c r="N21" s="283">
        <f>M21*$M$19</f>
        <v>0</v>
      </c>
    </row>
    <row r="22" spans="1:14" ht="12.95" customHeight="1" x14ac:dyDescent="0.15">
      <c r="A22" s="277" t="s">
        <v>927</v>
      </c>
      <c r="B22" s="286"/>
      <c r="C22" s="283">
        <f t="shared" si="5"/>
        <v>0</v>
      </c>
      <c r="D22" s="286"/>
      <c r="E22" s="283">
        <f t="shared" ref="E22:E26" si="6">D22*$D$19</f>
        <v>0</v>
      </c>
      <c r="F22" s="286"/>
      <c r="G22" s="283">
        <f t="shared" ref="G22:G26" si="7">F22*$F$19</f>
        <v>0</v>
      </c>
      <c r="H22" s="286"/>
      <c r="I22" s="283">
        <f t="shared" ref="I22:I26" si="8">H22*$H$19</f>
        <v>0</v>
      </c>
      <c r="J22" s="286"/>
      <c r="K22" s="283">
        <f t="shared" ref="K22:K26" si="9">J22*$J$19</f>
        <v>0</v>
      </c>
      <c r="M22" s="286"/>
      <c r="N22" s="283">
        <f t="shared" ref="N22:N26" si="10">M22*$M$19</f>
        <v>0</v>
      </c>
    </row>
    <row r="23" spans="1:14" ht="12.95" customHeight="1" x14ac:dyDescent="0.15">
      <c r="A23" s="277" t="s">
        <v>926</v>
      </c>
      <c r="B23" s="286"/>
      <c r="C23" s="283">
        <f t="shared" si="5"/>
        <v>0</v>
      </c>
      <c r="D23" s="286"/>
      <c r="E23" s="283">
        <f t="shared" si="6"/>
        <v>0</v>
      </c>
      <c r="F23" s="286"/>
      <c r="G23" s="283">
        <f t="shared" si="7"/>
        <v>0</v>
      </c>
      <c r="H23" s="286"/>
      <c r="I23" s="283">
        <f t="shared" si="8"/>
        <v>0</v>
      </c>
      <c r="J23" s="286"/>
      <c r="K23" s="283">
        <f t="shared" si="9"/>
        <v>0</v>
      </c>
      <c r="M23" s="286"/>
      <c r="N23" s="283">
        <f t="shared" si="10"/>
        <v>0</v>
      </c>
    </row>
    <row r="24" spans="1:14" ht="12.95" customHeight="1" x14ac:dyDescent="0.15">
      <c r="A24" s="277" t="s">
        <v>925</v>
      </c>
      <c r="B24" s="286"/>
      <c r="C24" s="283">
        <f t="shared" si="5"/>
        <v>0</v>
      </c>
      <c r="D24" s="286"/>
      <c r="E24" s="283">
        <f t="shared" si="6"/>
        <v>0</v>
      </c>
      <c r="F24" s="286"/>
      <c r="G24" s="283">
        <f t="shared" si="7"/>
        <v>0</v>
      </c>
      <c r="H24" s="286"/>
      <c r="I24" s="283">
        <f t="shared" si="8"/>
        <v>0</v>
      </c>
      <c r="J24" s="286"/>
      <c r="K24" s="283">
        <f t="shared" si="9"/>
        <v>0</v>
      </c>
      <c r="M24" s="286"/>
      <c r="N24" s="283">
        <f t="shared" si="10"/>
        <v>0</v>
      </c>
    </row>
    <row r="25" spans="1:14" ht="12.95" customHeight="1" x14ac:dyDescent="0.15">
      <c r="A25" s="277" t="s">
        <v>924</v>
      </c>
      <c r="B25" s="286"/>
      <c r="C25" s="283">
        <f t="shared" si="5"/>
        <v>0</v>
      </c>
      <c r="D25" s="286"/>
      <c r="E25" s="283">
        <f t="shared" si="6"/>
        <v>0</v>
      </c>
      <c r="F25" s="286"/>
      <c r="G25" s="283">
        <f t="shared" si="7"/>
        <v>0</v>
      </c>
      <c r="H25" s="286"/>
      <c r="I25" s="283">
        <f t="shared" si="8"/>
        <v>0</v>
      </c>
      <c r="J25" s="286"/>
      <c r="K25" s="283">
        <f t="shared" si="9"/>
        <v>0</v>
      </c>
      <c r="M25" s="286"/>
      <c r="N25" s="283">
        <f t="shared" si="10"/>
        <v>0</v>
      </c>
    </row>
    <row r="26" spans="1:14" ht="12.95" customHeight="1" x14ac:dyDescent="0.15">
      <c r="A26" s="277" t="s">
        <v>24</v>
      </c>
      <c r="B26" s="286"/>
      <c r="C26" s="283">
        <f t="shared" si="5"/>
        <v>0</v>
      </c>
      <c r="D26" s="286"/>
      <c r="E26" s="283">
        <f t="shared" si="6"/>
        <v>0</v>
      </c>
      <c r="F26" s="286"/>
      <c r="G26" s="283">
        <f t="shared" si="7"/>
        <v>0</v>
      </c>
      <c r="H26" s="286"/>
      <c r="I26" s="283">
        <f t="shared" si="8"/>
        <v>0</v>
      </c>
      <c r="J26" s="286"/>
      <c r="K26" s="283">
        <f t="shared" si="9"/>
        <v>0</v>
      </c>
      <c r="M26" s="286"/>
      <c r="N26" s="283">
        <f t="shared" si="10"/>
        <v>0</v>
      </c>
    </row>
    <row r="27" spans="1:14" ht="12.95" customHeight="1" x14ac:dyDescent="0.15">
      <c r="A27" s="272" t="s">
        <v>923</v>
      </c>
      <c r="B27" s="313">
        <f>SUM(C21:C26)+B19</f>
        <v>0</v>
      </c>
      <c r="C27" s="314"/>
      <c r="D27" s="313">
        <f>SUM(E21:E26)+D19</f>
        <v>0</v>
      </c>
      <c r="E27" s="314"/>
      <c r="F27" s="313">
        <f>SUM(G21:G26)+F19</f>
        <v>0</v>
      </c>
      <c r="G27" s="314"/>
      <c r="H27" s="313">
        <f>SUM(I21:I26)+H19</f>
        <v>0</v>
      </c>
      <c r="I27" s="314"/>
      <c r="J27" s="313">
        <f>SUM(K21:K26)+J19</f>
        <v>0</v>
      </c>
      <c r="K27" s="314"/>
      <c r="M27" s="313">
        <f>SUM(N21:N26)+M19</f>
        <v>0</v>
      </c>
      <c r="N27" s="314"/>
    </row>
    <row r="28" spans="1:14" ht="12.95" customHeight="1" x14ac:dyDescent="0.15">
      <c r="A28" s="266"/>
      <c r="B28" s="276"/>
      <c r="C28" s="275"/>
      <c r="D28" s="275"/>
      <c r="E28" s="275"/>
      <c r="F28" s="275"/>
      <c r="G28" s="275"/>
      <c r="H28" s="275"/>
      <c r="I28" s="275"/>
      <c r="J28" s="275"/>
      <c r="K28" s="274"/>
      <c r="L28" s="285"/>
      <c r="M28" s="275"/>
      <c r="N28" s="274"/>
    </row>
    <row r="29" spans="1:14" ht="12.95" customHeight="1" x14ac:dyDescent="0.15">
      <c r="A29" s="277" t="s">
        <v>922</v>
      </c>
      <c r="B29" s="286"/>
      <c r="C29" s="283">
        <f t="shared" ref="C29:C35" si="11">B29*$B$27</f>
        <v>0</v>
      </c>
      <c r="D29" s="286"/>
      <c r="E29" s="283">
        <f>D29*$D$27</f>
        <v>0</v>
      </c>
      <c r="F29" s="286"/>
      <c r="G29" s="283">
        <f>F29*$F$27</f>
        <v>0</v>
      </c>
      <c r="H29" s="286"/>
      <c r="I29" s="283">
        <f>H29*$H$27</f>
        <v>0</v>
      </c>
      <c r="J29" s="286"/>
      <c r="K29" s="283">
        <f>J29*$J$27</f>
        <v>0</v>
      </c>
      <c r="M29" s="286"/>
      <c r="N29" s="283">
        <f>M29*$M$27</f>
        <v>0</v>
      </c>
    </row>
    <row r="30" spans="1:14" ht="12.95" customHeight="1" x14ac:dyDescent="0.15">
      <c r="A30" s="277" t="s">
        <v>25</v>
      </c>
      <c r="B30" s="286"/>
      <c r="C30" s="283">
        <f t="shared" si="11"/>
        <v>0</v>
      </c>
      <c r="D30" s="286"/>
      <c r="E30" s="283">
        <f t="shared" ref="E30:E35" si="12">D30*$D$27</f>
        <v>0</v>
      </c>
      <c r="F30" s="286"/>
      <c r="G30" s="283">
        <f t="shared" ref="G30:G35" si="13">F30*$F$27</f>
        <v>0</v>
      </c>
      <c r="H30" s="286"/>
      <c r="I30" s="283">
        <f t="shared" ref="I30:I35" si="14">H30*$H$27</f>
        <v>0</v>
      </c>
      <c r="J30" s="286"/>
      <c r="K30" s="283">
        <f t="shared" ref="K30:K35" si="15">J30*$J$27</f>
        <v>0</v>
      </c>
      <c r="M30" s="286"/>
      <c r="N30" s="283">
        <f t="shared" ref="N30:N35" si="16">M30*$M$27</f>
        <v>0</v>
      </c>
    </row>
    <row r="31" spans="1:14" ht="12.95" customHeight="1" x14ac:dyDescent="0.15">
      <c r="A31" s="277" t="s">
        <v>921</v>
      </c>
      <c r="B31" s="286"/>
      <c r="C31" s="283">
        <f t="shared" si="11"/>
        <v>0</v>
      </c>
      <c r="D31" s="286"/>
      <c r="E31" s="283">
        <f t="shared" si="12"/>
        <v>0</v>
      </c>
      <c r="F31" s="286"/>
      <c r="G31" s="283">
        <f t="shared" si="13"/>
        <v>0</v>
      </c>
      <c r="H31" s="286"/>
      <c r="I31" s="283">
        <f t="shared" si="14"/>
        <v>0</v>
      </c>
      <c r="J31" s="286"/>
      <c r="K31" s="283">
        <f t="shared" si="15"/>
        <v>0</v>
      </c>
      <c r="M31" s="286"/>
      <c r="N31" s="283">
        <f t="shared" si="16"/>
        <v>0</v>
      </c>
    </row>
    <row r="32" spans="1:14" ht="12.95" customHeight="1" x14ac:dyDescent="0.15">
      <c r="A32" s="277" t="s">
        <v>920</v>
      </c>
      <c r="B32" s="286"/>
      <c r="C32" s="283">
        <f t="shared" si="11"/>
        <v>0</v>
      </c>
      <c r="D32" s="286"/>
      <c r="E32" s="283">
        <f t="shared" si="12"/>
        <v>0</v>
      </c>
      <c r="F32" s="286"/>
      <c r="G32" s="283">
        <f t="shared" si="13"/>
        <v>0</v>
      </c>
      <c r="H32" s="286"/>
      <c r="I32" s="283">
        <f t="shared" si="14"/>
        <v>0</v>
      </c>
      <c r="J32" s="286"/>
      <c r="K32" s="283">
        <f t="shared" si="15"/>
        <v>0</v>
      </c>
      <c r="M32" s="286"/>
      <c r="N32" s="283">
        <f t="shared" si="16"/>
        <v>0</v>
      </c>
    </row>
    <row r="33" spans="1:14" ht="12.95" customHeight="1" x14ac:dyDescent="0.15">
      <c r="A33" s="277" t="s">
        <v>919</v>
      </c>
      <c r="B33" s="286"/>
      <c r="C33" s="283">
        <f t="shared" si="11"/>
        <v>0</v>
      </c>
      <c r="D33" s="286"/>
      <c r="E33" s="283">
        <f t="shared" si="12"/>
        <v>0</v>
      </c>
      <c r="F33" s="286"/>
      <c r="G33" s="283">
        <f t="shared" si="13"/>
        <v>0</v>
      </c>
      <c r="H33" s="286"/>
      <c r="I33" s="283">
        <f t="shared" si="14"/>
        <v>0</v>
      </c>
      <c r="J33" s="286"/>
      <c r="K33" s="283">
        <f t="shared" si="15"/>
        <v>0</v>
      </c>
      <c r="M33" s="286"/>
      <c r="N33" s="283">
        <f t="shared" si="16"/>
        <v>0</v>
      </c>
    </row>
    <row r="34" spans="1:14" ht="12.95" customHeight="1" x14ac:dyDescent="0.15">
      <c r="A34" s="277" t="s">
        <v>26</v>
      </c>
      <c r="B34" s="286"/>
      <c r="C34" s="283">
        <f t="shared" si="11"/>
        <v>0</v>
      </c>
      <c r="D34" s="286"/>
      <c r="E34" s="283">
        <f t="shared" si="12"/>
        <v>0</v>
      </c>
      <c r="F34" s="286"/>
      <c r="G34" s="283">
        <f t="shared" si="13"/>
        <v>0</v>
      </c>
      <c r="H34" s="286"/>
      <c r="I34" s="283">
        <f t="shared" si="14"/>
        <v>0</v>
      </c>
      <c r="J34" s="286"/>
      <c r="K34" s="283">
        <f t="shared" si="15"/>
        <v>0</v>
      </c>
      <c r="M34" s="286"/>
      <c r="N34" s="283">
        <f t="shared" si="16"/>
        <v>0</v>
      </c>
    </row>
    <row r="35" spans="1:14" ht="12.95" customHeight="1" x14ac:dyDescent="0.15">
      <c r="A35" s="277" t="s">
        <v>918</v>
      </c>
      <c r="B35" s="286"/>
      <c r="C35" s="283">
        <f t="shared" si="11"/>
        <v>0</v>
      </c>
      <c r="D35" s="286"/>
      <c r="E35" s="283">
        <f t="shared" si="12"/>
        <v>0</v>
      </c>
      <c r="F35" s="286"/>
      <c r="G35" s="283">
        <f t="shared" si="13"/>
        <v>0</v>
      </c>
      <c r="H35" s="286"/>
      <c r="I35" s="283">
        <f t="shared" si="14"/>
        <v>0</v>
      </c>
      <c r="J35" s="286"/>
      <c r="K35" s="283">
        <f t="shared" si="15"/>
        <v>0</v>
      </c>
      <c r="M35" s="286"/>
      <c r="N35" s="283">
        <f t="shared" si="16"/>
        <v>0</v>
      </c>
    </row>
    <row r="36" spans="1:14" ht="12.95" customHeight="1" x14ac:dyDescent="0.15">
      <c r="A36" s="272" t="s">
        <v>917</v>
      </c>
      <c r="B36" s="313">
        <f>SUM(C29:C35)</f>
        <v>0</v>
      </c>
      <c r="C36" s="314"/>
      <c r="D36" s="313">
        <f>SUM(E29:E35)</f>
        <v>0</v>
      </c>
      <c r="E36" s="314"/>
      <c r="F36" s="313">
        <f>SUM(G29:G35)</f>
        <v>0</v>
      </c>
      <c r="G36" s="314"/>
      <c r="H36" s="313">
        <f>SUM(I29:I35)</f>
        <v>0</v>
      </c>
      <c r="I36" s="314"/>
      <c r="J36" s="313">
        <f>SUM(K29:K35)</f>
        <v>0</v>
      </c>
      <c r="K36" s="314"/>
      <c r="M36" s="313">
        <f>SUM(N29:N35)</f>
        <v>0</v>
      </c>
      <c r="N36" s="314"/>
    </row>
    <row r="37" spans="1:14" ht="12.95" customHeight="1" x14ac:dyDescent="0.15">
      <c r="A37" s="266"/>
      <c r="B37" s="286"/>
      <c r="C37" s="283">
        <f>(B27+B36)*B37</f>
        <v>0</v>
      </c>
      <c r="D37" s="286"/>
      <c r="E37" s="283">
        <f>(D27+D36)*D37</f>
        <v>0</v>
      </c>
      <c r="F37" s="286"/>
      <c r="G37" s="283">
        <f>(F27+F36)*F37</f>
        <v>0</v>
      </c>
      <c r="H37" s="286"/>
      <c r="I37" s="283">
        <f>(H27+H36)*H37</f>
        <v>0</v>
      </c>
      <c r="J37" s="286"/>
      <c r="K37" s="283">
        <f>(J27+J36)*J37</f>
        <v>0</v>
      </c>
      <c r="M37" s="286"/>
      <c r="N37" s="283">
        <f>(M27+M36)*M37</f>
        <v>0</v>
      </c>
    </row>
    <row r="38" spans="1:14" ht="12.95" customHeight="1" x14ac:dyDescent="0.15">
      <c r="A38" s="272" t="s">
        <v>916</v>
      </c>
      <c r="B38" s="313">
        <f>SUM(C37)</f>
        <v>0</v>
      </c>
      <c r="C38" s="314"/>
      <c r="D38" s="313">
        <f>SUM(E37)</f>
        <v>0</v>
      </c>
      <c r="E38" s="314"/>
      <c r="F38" s="313">
        <f>SUM(G37)</f>
        <v>0</v>
      </c>
      <c r="G38" s="314"/>
      <c r="H38" s="313">
        <f>SUM(I37)</f>
        <v>0</v>
      </c>
      <c r="I38" s="314"/>
      <c r="J38" s="313">
        <f>SUM(K37)</f>
        <v>0</v>
      </c>
      <c r="K38" s="314"/>
      <c r="M38" s="313">
        <f>SUM(N37)</f>
        <v>0</v>
      </c>
      <c r="N38" s="314"/>
    </row>
    <row r="39" spans="1:14" ht="12.95" customHeight="1" x14ac:dyDescent="0.15">
      <c r="A39" s="266"/>
      <c r="B39" s="276"/>
      <c r="C39" s="275"/>
      <c r="D39" s="275"/>
      <c r="E39" s="275"/>
      <c r="F39" s="275"/>
      <c r="G39" s="275"/>
      <c r="H39" s="275"/>
      <c r="I39" s="275"/>
      <c r="J39" s="275"/>
      <c r="K39" s="274"/>
      <c r="M39" s="276"/>
      <c r="N39" s="274"/>
    </row>
    <row r="40" spans="1:14" ht="12.95" customHeight="1" x14ac:dyDescent="0.15">
      <c r="A40" s="272" t="s">
        <v>915</v>
      </c>
      <c r="B40" s="321">
        <f>B27+B36+B38</f>
        <v>0</v>
      </c>
      <c r="C40" s="322"/>
      <c r="D40" s="321">
        <f>D27+D36+D38</f>
        <v>0</v>
      </c>
      <c r="E40" s="322"/>
      <c r="F40" s="321">
        <f>F27+F36+F38</f>
        <v>0</v>
      </c>
      <c r="G40" s="322"/>
      <c r="H40" s="321">
        <f>H27+H36+H38</f>
        <v>0</v>
      </c>
      <c r="I40" s="322"/>
      <c r="J40" s="321">
        <f>J27+J36+J38</f>
        <v>0</v>
      </c>
      <c r="K40" s="322"/>
      <c r="M40" s="321">
        <f>M27+M36+M38</f>
        <v>0</v>
      </c>
      <c r="N40" s="322"/>
    </row>
    <row r="41" spans="1:14" ht="12.95" customHeight="1" x14ac:dyDescent="0.15">
      <c r="A41" s="272" t="s">
        <v>914</v>
      </c>
      <c r="B41" s="273" t="s">
        <v>913</v>
      </c>
      <c r="C41" s="273" t="s">
        <v>27</v>
      </c>
      <c r="D41" s="273" t="s">
        <v>913</v>
      </c>
      <c r="E41" s="273" t="s">
        <v>27</v>
      </c>
      <c r="F41" s="273" t="s">
        <v>913</v>
      </c>
      <c r="G41" s="273" t="s">
        <v>27</v>
      </c>
      <c r="H41" s="273" t="s">
        <v>913</v>
      </c>
      <c r="I41" s="273" t="s">
        <v>27</v>
      </c>
      <c r="J41" s="273" t="s">
        <v>913</v>
      </c>
      <c r="K41" s="273" t="s">
        <v>27</v>
      </c>
      <c r="M41" s="273" t="s">
        <v>913</v>
      </c>
      <c r="N41" s="273" t="s">
        <v>27</v>
      </c>
    </row>
    <row r="42" spans="1:14" ht="12.95" customHeight="1" x14ac:dyDescent="0.15">
      <c r="A42" s="272" t="s">
        <v>912</v>
      </c>
      <c r="B42" s="271">
        <v>0.3</v>
      </c>
      <c r="C42" s="283">
        <f>SUM($B$27+$B$36+$B$38)+(B42*$B$27)</f>
        <v>0</v>
      </c>
      <c r="D42" s="271">
        <v>0.3</v>
      </c>
      <c r="E42" s="283">
        <f>SUM($D$27+$D$36+$D$38)+(D42*$D$27)</f>
        <v>0</v>
      </c>
      <c r="F42" s="271">
        <v>0.3</v>
      </c>
      <c r="G42" s="283">
        <f>SUM($F$27+$F$36+$F$38)+(F42*$F$27)</f>
        <v>0</v>
      </c>
      <c r="H42" s="271">
        <v>0.3</v>
      </c>
      <c r="I42" s="283">
        <f>SUM($H$27+$H$36+$H$38)+(H42*$H$27)</f>
        <v>0</v>
      </c>
      <c r="J42" s="271">
        <v>0.3</v>
      </c>
      <c r="K42" s="283">
        <f>SUM($J$27+$J$36+$J$38)+(J42*$J$27)</f>
        <v>0</v>
      </c>
      <c r="M42" s="271">
        <v>0.3</v>
      </c>
      <c r="N42" s="283">
        <f>SUM($M$27+$M$36+$M$38)+(M42*$M$27)</f>
        <v>0</v>
      </c>
    </row>
    <row r="43" spans="1:14" ht="12.95" customHeight="1" x14ac:dyDescent="0.15">
      <c r="A43" s="272" t="s">
        <v>911</v>
      </c>
      <c r="B43" s="271">
        <v>0.5</v>
      </c>
      <c r="C43" s="283">
        <f>SUM($B$27+$B$36+$B$38)+(B43*$B$27)</f>
        <v>0</v>
      </c>
      <c r="D43" s="271">
        <v>0.5</v>
      </c>
      <c r="E43" s="283">
        <f>SUM($D$27+$D$36+$D$38)+(D43*$D$27)</f>
        <v>0</v>
      </c>
      <c r="F43" s="271">
        <v>0.5</v>
      </c>
      <c r="G43" s="283">
        <f>SUM($F$27+$F$36+$F$38)+(F43*$F$27)</f>
        <v>0</v>
      </c>
      <c r="H43" s="271">
        <v>0.5</v>
      </c>
      <c r="I43" s="283">
        <f>SUM($H$27+$H$36+$H$38)+(H43*$H$27)</f>
        <v>0</v>
      </c>
      <c r="J43" s="271">
        <v>0.5</v>
      </c>
      <c r="K43" s="283">
        <f>SUM($J$27+$J$36+$J$38)+(J43*$J$27)</f>
        <v>0</v>
      </c>
      <c r="M43" s="271">
        <v>0.5</v>
      </c>
      <c r="N43" s="283">
        <f>SUM($M$27+$M$36+$M$38)+(M43*$M$27)</f>
        <v>0</v>
      </c>
    </row>
    <row r="44" spans="1:14" ht="12.95" customHeight="1" x14ac:dyDescent="0.15">
      <c r="A44" s="272" t="s">
        <v>910</v>
      </c>
      <c r="B44" s="271">
        <v>1.5</v>
      </c>
      <c r="C44" s="283">
        <f>SUM($B$27+$B$36+$B$38)+(B44*$B$27)</f>
        <v>0</v>
      </c>
      <c r="D44" s="271">
        <v>1.5</v>
      </c>
      <c r="E44" s="283">
        <f>SUM($D$27+$D$36+$D$38)+(D44*$D$27)</f>
        <v>0</v>
      </c>
      <c r="F44" s="271">
        <v>1.5</v>
      </c>
      <c r="G44" s="283">
        <f>SUM($F$27+$F$36+$F$38)+(F44*$F$27)</f>
        <v>0</v>
      </c>
      <c r="H44" s="271">
        <v>1.5</v>
      </c>
      <c r="I44" s="283">
        <f>SUM($H$27+$H$36+$H$38)+(H44*$H$27)</f>
        <v>0</v>
      </c>
      <c r="J44" s="271">
        <v>1.5</v>
      </c>
      <c r="K44" s="283">
        <f>SUM($J$27+$J$36+$J$38)+(J44*$J$27)</f>
        <v>0</v>
      </c>
      <c r="M44" s="271">
        <v>1.5</v>
      </c>
      <c r="N44" s="283">
        <f>SUM($M$27+$M$36+$M$38)+(M44*$M$27)</f>
        <v>0</v>
      </c>
    </row>
    <row r="46" spans="1:14" x14ac:dyDescent="0.15">
      <c r="C46" s="270"/>
    </row>
    <row r="47" spans="1:14" x14ac:dyDescent="0.15">
      <c r="A47" s="315" t="s">
        <v>901</v>
      </c>
      <c r="B47" s="310" t="s">
        <v>909</v>
      </c>
      <c r="C47" s="310"/>
      <c r="D47" s="310" t="s">
        <v>28</v>
      </c>
      <c r="E47" s="310"/>
      <c r="F47" s="310" t="s">
        <v>29</v>
      </c>
      <c r="G47" s="310"/>
    </row>
    <row r="48" spans="1:14" x14ac:dyDescent="0.15">
      <c r="A48" s="316"/>
      <c r="B48" s="268" t="s">
        <v>908</v>
      </c>
      <c r="C48" s="269" t="s">
        <v>27</v>
      </c>
      <c r="D48" s="268" t="s">
        <v>908</v>
      </c>
      <c r="E48" s="268" t="s">
        <v>27</v>
      </c>
      <c r="F48" s="268" t="s">
        <v>908</v>
      </c>
      <c r="G48" s="268" t="s">
        <v>27</v>
      </c>
    </row>
    <row r="49" spans="1:9" ht="12.95" customHeight="1" x14ac:dyDescent="0.15">
      <c r="A49" s="266" t="s">
        <v>907</v>
      </c>
      <c r="B49" s="286"/>
      <c r="C49" s="284">
        <f>B40</f>
        <v>0</v>
      </c>
      <c r="D49" s="282">
        <f>B49</f>
        <v>0</v>
      </c>
      <c r="E49" s="284">
        <f>C43</f>
        <v>0</v>
      </c>
      <c r="F49" s="282">
        <f>B49</f>
        <v>0</v>
      </c>
      <c r="G49" s="284">
        <f>C44</f>
        <v>0</v>
      </c>
      <c r="I49" s="270"/>
    </row>
    <row r="50" spans="1:9" ht="12.95" customHeight="1" x14ac:dyDescent="0.15">
      <c r="A50" s="266" t="s">
        <v>906</v>
      </c>
      <c r="B50" s="286"/>
      <c r="C50" s="284">
        <f>D40</f>
        <v>0</v>
      </c>
      <c r="D50" s="282">
        <f>B50</f>
        <v>0</v>
      </c>
      <c r="E50" s="284">
        <f>E43</f>
        <v>0</v>
      </c>
      <c r="F50" s="282">
        <f>B50</f>
        <v>0</v>
      </c>
      <c r="G50" s="284">
        <f>E44</f>
        <v>0</v>
      </c>
      <c r="I50" s="270"/>
    </row>
    <row r="51" spans="1:9" ht="12.95" customHeight="1" x14ac:dyDescent="0.15">
      <c r="A51" s="266" t="s">
        <v>905</v>
      </c>
      <c r="B51" s="286"/>
      <c r="C51" s="284">
        <f>F40</f>
        <v>0</v>
      </c>
      <c r="D51" s="282">
        <f>B51</f>
        <v>0</v>
      </c>
      <c r="E51" s="284">
        <f>G43</f>
        <v>0</v>
      </c>
      <c r="F51" s="282">
        <f>B51</f>
        <v>0</v>
      </c>
      <c r="G51" s="284">
        <f>G44</f>
        <v>0</v>
      </c>
    </row>
    <row r="52" spans="1:9" ht="12.95" customHeight="1" x14ac:dyDescent="0.15">
      <c r="A52" s="267" t="s">
        <v>904</v>
      </c>
      <c r="B52" s="295" t="str">
        <f>IF(SUM(B49:B51)=1,SUM(B49:B51),"GEEN 100%")</f>
        <v>GEEN 100%</v>
      </c>
      <c r="C52" s="283">
        <f>SUMPRODUCT(B49:B51,C49:C51)</f>
        <v>0</v>
      </c>
      <c r="D52" s="295" t="str">
        <f>IF(SUM(D49:D51)=1,SUM(D49:D51),"GEEN 100%")</f>
        <v>GEEN 100%</v>
      </c>
      <c r="E52" s="283">
        <f>SUMPRODUCT(D49:D51,E49:E51)</f>
        <v>0</v>
      </c>
      <c r="F52" s="295" t="str">
        <f>IF(SUM(F49:F51)=1,SUM(F49:F51),"GEEN 100%")</f>
        <v>GEEN 100%</v>
      </c>
      <c r="G52" s="283">
        <f>SUMPRODUCT(F49:F51,G49:G51)</f>
        <v>0</v>
      </c>
    </row>
    <row r="53" spans="1:9" ht="12.95" customHeight="1" x14ac:dyDescent="0.15">
      <c r="A53" s="266" t="s">
        <v>903</v>
      </c>
      <c r="B53" s="286"/>
      <c r="C53" s="284">
        <f>H40</f>
        <v>0</v>
      </c>
      <c r="D53" s="282">
        <f>B53</f>
        <v>0</v>
      </c>
      <c r="E53" s="284">
        <f>I43</f>
        <v>0</v>
      </c>
      <c r="F53" s="282">
        <f>B53</f>
        <v>0</v>
      </c>
      <c r="G53" s="284">
        <f>I44</f>
        <v>0</v>
      </c>
    </row>
    <row r="54" spans="1:9" ht="12.95" customHeight="1" x14ac:dyDescent="0.15">
      <c r="A54" s="266" t="s">
        <v>902</v>
      </c>
      <c r="B54" s="286"/>
      <c r="C54" s="284">
        <f>J40</f>
        <v>0</v>
      </c>
      <c r="D54" s="282">
        <f>B54</f>
        <v>0</v>
      </c>
      <c r="E54" s="284">
        <f>K43</f>
        <v>0</v>
      </c>
      <c r="F54" s="282">
        <f>B54</f>
        <v>0</v>
      </c>
      <c r="G54" s="284">
        <f>K44</f>
        <v>0</v>
      </c>
    </row>
    <row r="55" spans="1:9" ht="15" customHeight="1" x14ac:dyDescent="0.15">
      <c r="A55" s="265" t="s">
        <v>901</v>
      </c>
      <c r="B55" s="323">
        <f>C52+IF(SUM(C53:C54)&gt;0,SUMPRODUCT(B53:B54,C53:C54))</f>
        <v>0</v>
      </c>
      <c r="C55" s="323"/>
      <c r="D55" s="323">
        <f>E52+IF(SUM(E53:E54)&gt;0,SUMPRODUCT(D53:D54,E53:E54))</f>
        <v>0</v>
      </c>
      <c r="E55" s="323"/>
      <c r="F55" s="323">
        <f>G52+IF(SUM(G53:G54)&gt;0,SUMPRODUCT(F53:F54,G53:G54))</f>
        <v>0</v>
      </c>
      <c r="G55" s="323"/>
    </row>
  </sheetData>
  <sheetProtection algorithmName="SHA-512" hashValue="/QYlutK2zqyvZf/GK0vyklYBj1OEZd/vbR0jBJgfuW3Zd1cYBLuibYmxCZt7wUw5wjY/6wiqn5lCZGvkx10m7g==" saltValue="sMquoFc+PMfMztf0eVOtlQ==" spinCount="100000" sheet="1" objects="1" scenarios="1"/>
  <mergeCells count="93">
    <mergeCell ref="M40:N40"/>
    <mergeCell ref="M12:N12"/>
    <mergeCell ref="M14:N14"/>
    <mergeCell ref="M19:N19"/>
    <mergeCell ref="M27:N27"/>
    <mergeCell ref="M36:N36"/>
    <mergeCell ref="M38:N38"/>
    <mergeCell ref="J38:K38"/>
    <mergeCell ref="B47:C47"/>
    <mergeCell ref="D47:E47"/>
    <mergeCell ref="M3:N3"/>
    <mergeCell ref="M4:N4"/>
    <mergeCell ref="M5:N5"/>
    <mergeCell ref="M6:N6"/>
    <mergeCell ref="M7:N7"/>
    <mergeCell ref="M8:N8"/>
    <mergeCell ref="M9:N9"/>
    <mergeCell ref="F36:G36"/>
    <mergeCell ref="H36:I36"/>
    <mergeCell ref="J36:K36"/>
    <mergeCell ref="D36:E36"/>
    <mergeCell ref="B19:C19"/>
    <mergeCell ref="D19:E19"/>
    <mergeCell ref="B55:C55"/>
    <mergeCell ref="D55:E55"/>
    <mergeCell ref="F55:G55"/>
    <mergeCell ref="B40:C40"/>
    <mergeCell ref="D40:E40"/>
    <mergeCell ref="F40:G40"/>
    <mergeCell ref="A47:A48"/>
    <mergeCell ref="A3:A5"/>
    <mergeCell ref="A1:K1"/>
    <mergeCell ref="B38:C38"/>
    <mergeCell ref="D38:E38"/>
    <mergeCell ref="F38:G38"/>
    <mergeCell ref="H38:I38"/>
    <mergeCell ref="F47:G47"/>
    <mergeCell ref="H40:I40"/>
    <mergeCell ref="J40:K40"/>
    <mergeCell ref="B27:C27"/>
    <mergeCell ref="D27:E27"/>
    <mergeCell ref="F27:G27"/>
    <mergeCell ref="H27:I27"/>
    <mergeCell ref="J27:K27"/>
    <mergeCell ref="B36:C36"/>
    <mergeCell ref="F19:G19"/>
    <mergeCell ref="H19:I19"/>
    <mergeCell ref="J19:K19"/>
    <mergeCell ref="B14:C14"/>
    <mergeCell ref="D14:E14"/>
    <mergeCell ref="F14:G14"/>
    <mergeCell ref="H14:I14"/>
    <mergeCell ref="J14:K14"/>
    <mergeCell ref="B9:C9"/>
    <mergeCell ref="D9:E9"/>
    <mergeCell ref="F9:G9"/>
    <mergeCell ref="H9:I9"/>
    <mergeCell ref="J9:K9"/>
    <mergeCell ref="B12:C12"/>
    <mergeCell ref="D12:E12"/>
    <mergeCell ref="F12:G12"/>
    <mergeCell ref="H12:I12"/>
    <mergeCell ref="J12:K12"/>
    <mergeCell ref="B7:C7"/>
    <mergeCell ref="B8:C8"/>
    <mergeCell ref="D7:E7"/>
    <mergeCell ref="F7:G7"/>
    <mergeCell ref="B6:C6"/>
    <mergeCell ref="F6:G6"/>
    <mergeCell ref="H7:I7"/>
    <mergeCell ref="J7:K7"/>
    <mergeCell ref="D8:E8"/>
    <mergeCell ref="F8:G8"/>
    <mergeCell ref="H8:I8"/>
    <mergeCell ref="J8:K8"/>
    <mergeCell ref="B4:C4"/>
    <mergeCell ref="D4:E4"/>
    <mergeCell ref="F4:G4"/>
    <mergeCell ref="H4:I4"/>
    <mergeCell ref="J4:K4"/>
    <mergeCell ref="B3:C3"/>
    <mergeCell ref="D3:E3"/>
    <mergeCell ref="F3:G3"/>
    <mergeCell ref="H3:I3"/>
    <mergeCell ref="J3:K3"/>
    <mergeCell ref="H6:I6"/>
    <mergeCell ref="J6:K6"/>
    <mergeCell ref="B5:C5"/>
    <mergeCell ref="D5:E5"/>
    <mergeCell ref="F5:G5"/>
    <mergeCell ref="H5:I5"/>
    <mergeCell ref="J5:K5"/>
    <mergeCell ref="D6:E6"/>
  </mergeCells>
  <conditionalFormatting sqref="B52:G52">
    <cfRule type="cellIs" dxfId="0" priority="1" operator="equal">
      <formula>1</formula>
    </cfRule>
  </conditionalFormatting>
  <pageMargins left="0.7" right="0.7" top="0.75" bottom="0.75" header="0.3" footer="0.3"/>
  <pageSetup paperSize="9" scale="45" orientation="portrait" verticalDpi="0" r:id="rId1"/>
  <ignoredErrors>
    <ignoredError sqref="C52:F5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C536E-F6CA-497E-BFBB-FE6DDD11A8A0}">
  <sheetPr filterMode="1">
    <tabColor rgb="FFFFC000"/>
    <pageSetUpPr fitToPage="1"/>
  </sheetPr>
  <dimension ref="A1:S525"/>
  <sheetViews>
    <sheetView zoomScale="90" zoomScaleNormal="90" workbookViewId="0">
      <pane ySplit="2" topLeftCell="A3" activePane="bottomLeft" state="frozen"/>
      <selection activeCell="C17" sqref="C17:F17"/>
      <selection pane="bottomLeft" activeCell="J310" sqref="J310"/>
    </sheetView>
  </sheetViews>
  <sheetFormatPr defaultColWidth="8" defaultRowHeight="14.25" x14ac:dyDescent="0.2"/>
  <cols>
    <col min="1" max="1" width="8" style="52"/>
    <col min="2" max="2" width="38.875" style="23" bestFit="1" customWidth="1"/>
    <col min="3" max="3" width="10.875" style="21" bestFit="1" customWidth="1"/>
    <col min="4" max="4" width="13.125" style="21" bestFit="1" customWidth="1"/>
    <col min="5" max="5" width="33.625" style="21" bestFit="1" customWidth="1"/>
    <col min="6" max="6" width="16.375" style="21" bestFit="1" customWidth="1"/>
    <col min="7" max="7" width="16.375" style="24" bestFit="1" customWidth="1"/>
    <col min="8" max="8" width="15.375" style="24" bestFit="1" customWidth="1"/>
    <col min="9" max="9" width="20" style="21" bestFit="1" customWidth="1"/>
    <col min="10" max="10" width="34.375" style="21" bestFit="1" customWidth="1"/>
    <col min="11" max="11" width="13.125" style="22" customWidth="1"/>
    <col min="12" max="12" width="13.375" style="21" bestFit="1" customWidth="1"/>
    <col min="13" max="13" width="13.625" style="20" bestFit="1" customWidth="1"/>
    <col min="14" max="15" width="17.125" style="19" customWidth="1"/>
    <col min="16" max="16" width="18" style="70" customWidth="1"/>
    <col min="17" max="17" width="26" style="70" bestFit="1" customWidth="1"/>
    <col min="18" max="18" width="26" style="70" customWidth="1"/>
    <col min="19" max="19" width="32.625" style="71" bestFit="1" customWidth="1"/>
    <col min="20" max="16384" width="8" style="19"/>
  </cols>
  <sheetData>
    <row r="1" spans="1:19" x14ac:dyDescent="0.2">
      <c r="A1" s="61"/>
      <c r="B1" s="51" t="s">
        <v>30</v>
      </c>
      <c r="C1" s="50"/>
      <c r="D1" s="47"/>
      <c r="E1" s="47"/>
      <c r="F1" s="47"/>
      <c r="G1" s="49"/>
      <c r="H1" s="49"/>
      <c r="I1" s="47"/>
      <c r="J1" s="47"/>
      <c r="K1" s="48"/>
      <c r="L1" s="63"/>
      <c r="M1" s="63"/>
      <c r="N1" s="64"/>
      <c r="O1" s="64"/>
      <c r="P1" s="65"/>
      <c r="Q1" s="65"/>
      <c r="R1" s="65"/>
      <c r="S1" s="66"/>
    </row>
    <row r="2" spans="1:19" s="38" customFormat="1" ht="54.95" customHeight="1" x14ac:dyDescent="0.2">
      <c r="A2" s="62" t="s">
        <v>31</v>
      </c>
      <c r="B2" s="46" t="s">
        <v>32</v>
      </c>
      <c r="C2" s="45" t="s">
        <v>33</v>
      </c>
      <c r="D2" s="44" t="s">
        <v>34</v>
      </c>
      <c r="E2" s="41" t="s">
        <v>35</v>
      </c>
      <c r="F2" s="41" t="s">
        <v>36</v>
      </c>
      <c r="G2" s="43" t="s">
        <v>37</v>
      </c>
      <c r="H2" s="43" t="s">
        <v>38</v>
      </c>
      <c r="I2" s="41" t="s">
        <v>39</v>
      </c>
      <c r="J2" s="41" t="s">
        <v>979</v>
      </c>
      <c r="K2" s="42" t="s">
        <v>40</v>
      </c>
      <c r="L2" s="40" t="s">
        <v>41</v>
      </c>
      <c r="M2" s="39" t="s">
        <v>42</v>
      </c>
      <c r="N2" s="40" t="s">
        <v>43</v>
      </c>
      <c r="O2" s="40" t="s">
        <v>833</v>
      </c>
      <c r="P2" s="67" t="s">
        <v>978</v>
      </c>
      <c r="Q2" s="67" t="s">
        <v>890</v>
      </c>
      <c r="R2" s="67" t="s">
        <v>891</v>
      </c>
      <c r="S2" s="68" t="s">
        <v>44</v>
      </c>
    </row>
    <row r="3" spans="1:19" s="36" customFormat="1" ht="13.5" customHeight="1" x14ac:dyDescent="0.15">
      <c r="A3" s="33">
        <v>0</v>
      </c>
      <c r="B3" s="210" t="s">
        <v>953</v>
      </c>
      <c r="C3" s="216"/>
      <c r="D3" s="217"/>
      <c r="E3" s="218"/>
      <c r="F3" s="218"/>
      <c r="G3" s="219"/>
      <c r="H3" s="219"/>
      <c r="I3" s="220"/>
      <c r="J3" s="220"/>
      <c r="K3" s="29">
        <v>251</v>
      </c>
      <c r="L3" s="215"/>
      <c r="M3" s="279">
        <f>Uurtarief!M40</f>
        <v>0</v>
      </c>
      <c r="N3" s="213">
        <f>O3*K3</f>
        <v>1757</v>
      </c>
      <c r="O3" s="214">
        <v>7</v>
      </c>
      <c r="P3" s="288"/>
      <c r="Q3" s="69">
        <f t="shared" ref="Q3:Q66" si="0">(M3*N3)</f>
        <v>0</v>
      </c>
      <c r="R3" s="69">
        <f t="shared" ref="R3:R66" si="1">P3+Q3</f>
        <v>0</v>
      </c>
      <c r="S3" s="32"/>
    </row>
    <row r="4" spans="1:19" s="36" customFormat="1" ht="13.5" customHeight="1" x14ac:dyDescent="0.15">
      <c r="A4" s="33">
        <v>1</v>
      </c>
      <c r="B4" s="34" t="s">
        <v>15</v>
      </c>
      <c r="C4" s="33">
        <v>-1</v>
      </c>
      <c r="D4" s="35" t="s">
        <v>49</v>
      </c>
      <c r="E4" s="144" t="s">
        <v>50</v>
      </c>
      <c r="F4" s="144" t="s">
        <v>954</v>
      </c>
      <c r="G4" s="31">
        <v>20.3</v>
      </c>
      <c r="H4" s="37"/>
      <c r="I4" s="30" t="s">
        <v>753</v>
      </c>
      <c r="J4" s="30" t="s">
        <v>980</v>
      </c>
      <c r="K4" s="29">
        <v>52</v>
      </c>
      <c r="L4" s="255"/>
      <c r="M4" s="25">
        <f>Uurtarief!$B$55</f>
        <v>0</v>
      </c>
      <c r="N4" s="27">
        <f t="shared" ref="N4:N67" si="2">IF(L4=0,0,((G4*K4)/L4))</f>
        <v>0</v>
      </c>
      <c r="O4" s="27">
        <f t="shared" ref="O4:O67" si="3">IF(K4=0,0,(N4/K4))</f>
        <v>0</v>
      </c>
      <c r="P4" s="256">
        <v>0</v>
      </c>
      <c r="Q4" s="69">
        <f t="shared" si="0"/>
        <v>0</v>
      </c>
      <c r="R4" s="69">
        <f t="shared" si="1"/>
        <v>0</v>
      </c>
      <c r="S4" s="32"/>
    </row>
    <row r="5" spans="1:19" s="36" customFormat="1" ht="13.5" customHeight="1" x14ac:dyDescent="0.15">
      <c r="A5" s="33">
        <v>2</v>
      </c>
      <c r="B5" s="34" t="s">
        <v>15</v>
      </c>
      <c r="C5" s="33">
        <v>-1</v>
      </c>
      <c r="D5" s="35" t="s">
        <v>70</v>
      </c>
      <c r="E5" s="144" t="s">
        <v>66</v>
      </c>
      <c r="F5" s="144" t="s">
        <v>954</v>
      </c>
      <c r="G5" s="31">
        <v>5.8</v>
      </c>
      <c r="H5" s="37"/>
      <c r="I5" s="30" t="s">
        <v>823</v>
      </c>
      <c r="J5" s="30" t="s">
        <v>980</v>
      </c>
      <c r="K5" s="29">
        <v>52</v>
      </c>
      <c r="L5" s="255"/>
      <c r="M5" s="25">
        <f>Uurtarief!$B$55</f>
        <v>0</v>
      </c>
      <c r="N5" s="27">
        <f t="shared" si="2"/>
        <v>0</v>
      </c>
      <c r="O5" s="27">
        <f t="shared" si="3"/>
        <v>0</v>
      </c>
      <c r="P5" s="288"/>
      <c r="Q5" s="69">
        <f t="shared" si="0"/>
        <v>0</v>
      </c>
      <c r="R5" s="69">
        <f t="shared" si="1"/>
        <v>0</v>
      </c>
      <c r="S5" s="32"/>
    </row>
    <row r="6" spans="1:19" s="36" customFormat="1" ht="13.5" customHeight="1" x14ac:dyDescent="0.15">
      <c r="A6" s="33">
        <v>3</v>
      </c>
      <c r="B6" s="34" t="s">
        <v>15</v>
      </c>
      <c r="C6" s="33">
        <v>-1</v>
      </c>
      <c r="D6" s="35" t="s">
        <v>749</v>
      </c>
      <c r="E6" s="144" t="s">
        <v>754</v>
      </c>
      <c r="F6" s="144" t="s">
        <v>826</v>
      </c>
      <c r="G6" s="205">
        <v>108</v>
      </c>
      <c r="H6" s="31"/>
      <c r="I6" s="30" t="s">
        <v>755</v>
      </c>
      <c r="J6" s="30" t="s">
        <v>980</v>
      </c>
      <c r="K6" s="29">
        <v>251</v>
      </c>
      <c r="L6" s="255"/>
      <c r="M6" s="25">
        <f>Uurtarief!$B$55</f>
        <v>0</v>
      </c>
      <c r="N6" s="27">
        <f t="shared" si="2"/>
        <v>0</v>
      </c>
      <c r="O6" s="27">
        <f t="shared" si="3"/>
        <v>0</v>
      </c>
      <c r="P6" s="288"/>
      <c r="Q6" s="69">
        <f t="shared" si="0"/>
        <v>0</v>
      </c>
      <c r="R6" s="69">
        <f t="shared" si="1"/>
        <v>0</v>
      </c>
      <c r="S6" s="32"/>
    </row>
    <row r="7" spans="1:19" s="36" customFormat="1" ht="13.5" hidden="1" customHeight="1" x14ac:dyDescent="0.15">
      <c r="A7" s="33">
        <v>4</v>
      </c>
      <c r="B7" s="34" t="s">
        <v>15</v>
      </c>
      <c r="C7" s="33">
        <v>-1</v>
      </c>
      <c r="D7" s="35" t="s">
        <v>750</v>
      </c>
      <c r="E7" s="144" t="s">
        <v>756</v>
      </c>
      <c r="F7" s="144" t="s">
        <v>146</v>
      </c>
      <c r="G7" s="31"/>
      <c r="H7" s="31">
        <v>5.8</v>
      </c>
      <c r="I7" s="30" t="s">
        <v>146</v>
      </c>
      <c r="J7" s="30"/>
      <c r="K7" s="29">
        <v>0</v>
      </c>
      <c r="L7" s="255"/>
      <c r="M7" s="25">
        <f>Uurtarief!$B$55</f>
        <v>0</v>
      </c>
      <c r="N7" s="27">
        <f t="shared" si="2"/>
        <v>0</v>
      </c>
      <c r="O7" s="27">
        <f t="shared" si="3"/>
        <v>0</v>
      </c>
      <c r="P7" s="288"/>
      <c r="Q7" s="69">
        <f t="shared" si="0"/>
        <v>0</v>
      </c>
      <c r="R7" s="69">
        <f t="shared" si="1"/>
        <v>0</v>
      </c>
      <c r="S7" s="32"/>
    </row>
    <row r="8" spans="1:19" s="36" customFormat="1" ht="13.5" hidden="1" customHeight="1" x14ac:dyDescent="0.15">
      <c r="A8" s="33">
        <v>5</v>
      </c>
      <c r="B8" s="34" t="s">
        <v>15</v>
      </c>
      <c r="C8" s="33">
        <v>-1</v>
      </c>
      <c r="D8" s="35" t="s">
        <v>751</v>
      </c>
      <c r="E8" s="144" t="s">
        <v>757</v>
      </c>
      <c r="F8" s="144" t="s">
        <v>146</v>
      </c>
      <c r="G8" s="31"/>
      <c r="H8" s="31">
        <v>9.3000000000000007</v>
      </c>
      <c r="I8" s="30" t="s">
        <v>146</v>
      </c>
      <c r="J8" s="30"/>
      <c r="K8" s="29">
        <v>0</v>
      </c>
      <c r="L8" s="255"/>
      <c r="M8" s="25">
        <f>Uurtarief!$B$55</f>
        <v>0</v>
      </c>
      <c r="N8" s="27">
        <f t="shared" si="2"/>
        <v>0</v>
      </c>
      <c r="O8" s="27">
        <f t="shared" si="3"/>
        <v>0</v>
      </c>
      <c r="P8" s="288"/>
      <c r="Q8" s="69">
        <f t="shared" si="0"/>
        <v>0</v>
      </c>
      <c r="R8" s="69">
        <f t="shared" si="1"/>
        <v>0</v>
      </c>
      <c r="S8" s="32"/>
    </row>
    <row r="9" spans="1:19" s="36" customFormat="1" ht="13.5" customHeight="1" x14ac:dyDescent="0.15">
      <c r="A9" s="33">
        <v>6</v>
      </c>
      <c r="B9" s="34" t="s">
        <v>15</v>
      </c>
      <c r="C9" s="33">
        <v>-1</v>
      </c>
      <c r="D9" s="35" t="s">
        <v>752</v>
      </c>
      <c r="E9" s="144" t="s">
        <v>969</v>
      </c>
      <c r="F9" s="144" t="s">
        <v>826</v>
      </c>
      <c r="G9" s="31">
        <v>23.9</v>
      </c>
      <c r="H9" s="31"/>
      <c r="I9" s="30" t="s">
        <v>755</v>
      </c>
      <c r="J9" s="30" t="s">
        <v>980</v>
      </c>
      <c r="K9" s="29">
        <v>251</v>
      </c>
      <c r="L9" s="255"/>
      <c r="M9" s="25">
        <f>Uurtarief!$B$55</f>
        <v>0</v>
      </c>
      <c r="N9" s="27">
        <f t="shared" si="2"/>
        <v>0</v>
      </c>
      <c r="O9" s="27">
        <f t="shared" si="3"/>
        <v>0</v>
      </c>
      <c r="P9" s="288"/>
      <c r="Q9" s="69">
        <f t="shared" si="0"/>
        <v>0</v>
      </c>
      <c r="R9" s="69">
        <f t="shared" si="1"/>
        <v>0</v>
      </c>
      <c r="S9" s="32"/>
    </row>
    <row r="10" spans="1:19" s="36" customFormat="1" ht="13.5" customHeight="1" x14ac:dyDescent="0.15">
      <c r="A10" s="33">
        <v>7</v>
      </c>
      <c r="B10" s="34" t="s">
        <v>15</v>
      </c>
      <c r="C10" s="33">
        <v>-1</v>
      </c>
      <c r="D10" s="35" t="s">
        <v>71</v>
      </c>
      <c r="E10" s="144" t="s">
        <v>187</v>
      </c>
      <c r="F10" s="144" t="s">
        <v>826</v>
      </c>
      <c r="G10" s="31">
        <v>7.5</v>
      </c>
      <c r="H10" s="31"/>
      <c r="I10" s="30" t="s">
        <v>823</v>
      </c>
      <c r="J10" s="30" t="s">
        <v>980</v>
      </c>
      <c r="K10" s="29">
        <v>251</v>
      </c>
      <c r="L10" s="255"/>
      <c r="M10" s="25">
        <f>Uurtarief!$B$55</f>
        <v>0</v>
      </c>
      <c r="N10" s="27">
        <f t="shared" si="2"/>
        <v>0</v>
      </c>
      <c r="O10" s="27">
        <f t="shared" si="3"/>
        <v>0</v>
      </c>
      <c r="P10" s="288"/>
      <c r="Q10" s="69">
        <f t="shared" si="0"/>
        <v>0</v>
      </c>
      <c r="R10" s="69">
        <f t="shared" si="1"/>
        <v>0</v>
      </c>
      <c r="S10" s="32"/>
    </row>
    <row r="11" spans="1:19" s="36" customFormat="1" ht="13.5" customHeight="1" x14ac:dyDescent="0.15">
      <c r="A11" s="33">
        <v>8</v>
      </c>
      <c r="B11" s="34" t="s">
        <v>15</v>
      </c>
      <c r="C11" s="33">
        <v>-1</v>
      </c>
      <c r="D11" s="35" t="s">
        <v>72</v>
      </c>
      <c r="E11" s="144" t="s">
        <v>815</v>
      </c>
      <c r="F11" s="144" t="s">
        <v>826</v>
      </c>
      <c r="G11" s="31">
        <v>1.3</v>
      </c>
      <c r="H11" s="31"/>
      <c r="I11" s="30" t="s">
        <v>823</v>
      </c>
      <c r="J11" s="30" t="s">
        <v>980</v>
      </c>
      <c r="K11" s="29">
        <v>251</v>
      </c>
      <c r="L11" s="255"/>
      <c r="M11" s="25">
        <f>Uurtarief!$B$55</f>
        <v>0</v>
      </c>
      <c r="N11" s="27">
        <f t="shared" si="2"/>
        <v>0</v>
      </c>
      <c r="O11" s="27">
        <f t="shared" si="3"/>
        <v>0</v>
      </c>
      <c r="P11" s="288"/>
      <c r="Q11" s="69">
        <f t="shared" si="0"/>
        <v>0</v>
      </c>
      <c r="R11" s="69">
        <f t="shared" si="1"/>
        <v>0</v>
      </c>
      <c r="S11" s="32"/>
    </row>
    <row r="12" spans="1:19" s="36" customFormat="1" ht="13.5" customHeight="1" x14ac:dyDescent="0.15">
      <c r="A12" s="33">
        <v>9</v>
      </c>
      <c r="B12" s="34" t="s">
        <v>15</v>
      </c>
      <c r="C12" s="33">
        <v>-1</v>
      </c>
      <c r="D12" s="35" t="s">
        <v>73</v>
      </c>
      <c r="E12" s="144" t="s">
        <v>815</v>
      </c>
      <c r="F12" s="144" t="s">
        <v>826</v>
      </c>
      <c r="G12" s="31">
        <v>1.3</v>
      </c>
      <c r="H12" s="31"/>
      <c r="I12" s="30" t="s">
        <v>823</v>
      </c>
      <c r="J12" s="30" t="s">
        <v>980</v>
      </c>
      <c r="K12" s="29">
        <v>251</v>
      </c>
      <c r="L12" s="255"/>
      <c r="M12" s="25">
        <f>Uurtarief!$B$55</f>
        <v>0</v>
      </c>
      <c r="N12" s="27">
        <f t="shared" si="2"/>
        <v>0</v>
      </c>
      <c r="O12" s="27">
        <f t="shared" si="3"/>
        <v>0</v>
      </c>
      <c r="P12" s="288"/>
      <c r="Q12" s="69">
        <f t="shared" si="0"/>
        <v>0</v>
      </c>
      <c r="R12" s="69">
        <f t="shared" si="1"/>
        <v>0</v>
      </c>
      <c r="S12" s="32"/>
    </row>
    <row r="13" spans="1:19" s="36" customFormat="1" ht="13.5" customHeight="1" x14ac:dyDescent="0.15">
      <c r="A13" s="33">
        <v>10</v>
      </c>
      <c r="B13" s="34" t="s">
        <v>15</v>
      </c>
      <c r="C13" s="33">
        <v>-1</v>
      </c>
      <c r="D13" s="35" t="s">
        <v>51</v>
      </c>
      <c r="E13" s="144" t="s">
        <v>52</v>
      </c>
      <c r="F13" s="144" t="s">
        <v>826</v>
      </c>
      <c r="G13" s="31">
        <v>5.7</v>
      </c>
      <c r="H13" s="31"/>
      <c r="I13" s="30" t="s">
        <v>823</v>
      </c>
      <c r="J13" s="30" t="s">
        <v>980</v>
      </c>
      <c r="K13" s="29">
        <v>251</v>
      </c>
      <c r="L13" s="255"/>
      <c r="M13" s="25">
        <f>Uurtarief!$B$55</f>
        <v>0</v>
      </c>
      <c r="N13" s="27">
        <f t="shared" si="2"/>
        <v>0</v>
      </c>
      <c r="O13" s="27">
        <f t="shared" si="3"/>
        <v>0</v>
      </c>
      <c r="P13" s="288"/>
      <c r="Q13" s="69">
        <f t="shared" si="0"/>
        <v>0</v>
      </c>
      <c r="R13" s="69">
        <f t="shared" si="1"/>
        <v>0</v>
      </c>
      <c r="S13" s="32"/>
    </row>
    <row r="14" spans="1:19" s="36" customFormat="1" ht="13.5" customHeight="1" x14ac:dyDescent="0.15">
      <c r="A14" s="33">
        <v>11</v>
      </c>
      <c r="B14" s="34" t="s">
        <v>15</v>
      </c>
      <c r="C14" s="33">
        <v>-1</v>
      </c>
      <c r="D14" s="35" t="s">
        <v>55</v>
      </c>
      <c r="E14" s="144" t="s">
        <v>758</v>
      </c>
      <c r="F14" s="144" t="s">
        <v>954</v>
      </c>
      <c r="G14" s="31">
        <v>4.2</v>
      </c>
      <c r="H14" s="31"/>
      <c r="I14" s="30" t="s">
        <v>753</v>
      </c>
      <c r="J14" s="30" t="s">
        <v>980</v>
      </c>
      <c r="K14" s="29">
        <v>52</v>
      </c>
      <c r="L14" s="255"/>
      <c r="M14" s="25">
        <f>Uurtarief!$B$55</f>
        <v>0</v>
      </c>
      <c r="N14" s="27">
        <f t="shared" si="2"/>
        <v>0</v>
      </c>
      <c r="O14" s="27">
        <f t="shared" si="3"/>
        <v>0</v>
      </c>
      <c r="P14" s="256">
        <v>0</v>
      </c>
      <c r="Q14" s="69">
        <f t="shared" si="0"/>
        <v>0</v>
      </c>
      <c r="R14" s="69">
        <f t="shared" si="1"/>
        <v>0</v>
      </c>
      <c r="S14" s="32"/>
    </row>
    <row r="15" spans="1:19" s="36" customFormat="1" ht="13.5" customHeight="1" x14ac:dyDescent="0.15">
      <c r="A15" s="33">
        <v>12</v>
      </c>
      <c r="B15" s="34" t="s">
        <v>15</v>
      </c>
      <c r="C15" s="33">
        <v>-1</v>
      </c>
      <c r="D15" s="35" t="s">
        <v>57</v>
      </c>
      <c r="E15" s="144" t="s">
        <v>817</v>
      </c>
      <c r="F15" s="144" t="s">
        <v>954</v>
      </c>
      <c r="G15" s="31">
        <v>12.2</v>
      </c>
      <c r="H15" s="31"/>
      <c r="I15" s="30" t="s">
        <v>753</v>
      </c>
      <c r="J15" s="30" t="s">
        <v>980</v>
      </c>
      <c r="K15" s="29">
        <v>52</v>
      </c>
      <c r="L15" s="255"/>
      <c r="M15" s="25">
        <f>Uurtarief!$B$55</f>
        <v>0</v>
      </c>
      <c r="N15" s="27">
        <f t="shared" si="2"/>
        <v>0</v>
      </c>
      <c r="O15" s="27">
        <f t="shared" si="3"/>
        <v>0</v>
      </c>
      <c r="P15" s="256">
        <v>0</v>
      </c>
      <c r="Q15" s="69">
        <f t="shared" si="0"/>
        <v>0</v>
      </c>
      <c r="R15" s="69">
        <f t="shared" si="1"/>
        <v>0</v>
      </c>
      <c r="S15" s="32"/>
    </row>
    <row r="16" spans="1:19" s="36" customFormat="1" ht="13.5" customHeight="1" x14ac:dyDescent="0.15">
      <c r="A16" s="33">
        <v>13</v>
      </c>
      <c r="B16" s="34" t="s">
        <v>15</v>
      </c>
      <c r="C16" s="33">
        <v>-1</v>
      </c>
      <c r="D16" s="35" t="s">
        <v>60</v>
      </c>
      <c r="E16" s="144" t="s">
        <v>816</v>
      </c>
      <c r="F16" s="144" t="s">
        <v>954</v>
      </c>
      <c r="G16" s="31">
        <v>2.2000000000000002</v>
      </c>
      <c r="H16" s="31"/>
      <c r="I16" s="30" t="s">
        <v>823</v>
      </c>
      <c r="J16" s="30" t="s">
        <v>980</v>
      </c>
      <c r="K16" s="29">
        <v>52</v>
      </c>
      <c r="L16" s="255"/>
      <c r="M16" s="25">
        <f>Uurtarief!$B$55</f>
        <v>0</v>
      </c>
      <c r="N16" s="27">
        <f t="shared" si="2"/>
        <v>0</v>
      </c>
      <c r="O16" s="27">
        <f t="shared" si="3"/>
        <v>0</v>
      </c>
      <c r="P16" s="288"/>
      <c r="Q16" s="69">
        <f t="shared" si="0"/>
        <v>0</v>
      </c>
      <c r="R16" s="69">
        <f t="shared" si="1"/>
        <v>0</v>
      </c>
      <c r="S16" s="32"/>
    </row>
    <row r="17" spans="1:19" s="36" customFormat="1" ht="13.5" customHeight="1" x14ac:dyDescent="0.15">
      <c r="A17" s="33">
        <v>14</v>
      </c>
      <c r="B17" s="34" t="s">
        <v>15</v>
      </c>
      <c r="C17" s="33">
        <v>-1</v>
      </c>
      <c r="D17" s="35" t="s">
        <v>62</v>
      </c>
      <c r="E17" s="144" t="s">
        <v>970</v>
      </c>
      <c r="F17" s="144" t="s">
        <v>954</v>
      </c>
      <c r="G17" s="31">
        <v>35.799999999999997</v>
      </c>
      <c r="H17" s="31"/>
      <c r="I17" s="30" t="s">
        <v>753</v>
      </c>
      <c r="J17" s="30" t="s">
        <v>980</v>
      </c>
      <c r="K17" s="29">
        <v>52</v>
      </c>
      <c r="L17" s="255"/>
      <c r="M17" s="25">
        <f>Uurtarief!$B$55</f>
        <v>0</v>
      </c>
      <c r="N17" s="27">
        <f t="shared" si="2"/>
        <v>0</v>
      </c>
      <c r="O17" s="27">
        <f t="shared" si="3"/>
        <v>0</v>
      </c>
      <c r="P17" s="256">
        <v>0</v>
      </c>
      <c r="Q17" s="69">
        <f t="shared" si="0"/>
        <v>0</v>
      </c>
      <c r="R17" s="69">
        <f t="shared" si="1"/>
        <v>0</v>
      </c>
      <c r="S17" s="32"/>
    </row>
    <row r="18" spans="1:19" s="36" customFormat="1" ht="13.5" customHeight="1" x14ac:dyDescent="0.15">
      <c r="A18" s="33">
        <v>15</v>
      </c>
      <c r="B18" s="34" t="s">
        <v>15</v>
      </c>
      <c r="C18" s="33">
        <v>-1</v>
      </c>
      <c r="D18" s="35" t="s">
        <v>64</v>
      </c>
      <c r="E18" s="144" t="s">
        <v>820</v>
      </c>
      <c r="F18" s="144" t="s">
        <v>954</v>
      </c>
      <c r="G18" s="31">
        <v>13.9</v>
      </c>
      <c r="H18" s="31"/>
      <c r="I18" s="30" t="s">
        <v>753</v>
      </c>
      <c r="J18" s="30" t="s">
        <v>980</v>
      </c>
      <c r="K18" s="29">
        <v>52</v>
      </c>
      <c r="L18" s="255"/>
      <c r="M18" s="25">
        <f>Uurtarief!$B$55</f>
        <v>0</v>
      </c>
      <c r="N18" s="27">
        <f t="shared" si="2"/>
        <v>0</v>
      </c>
      <c r="O18" s="27">
        <f t="shared" si="3"/>
        <v>0</v>
      </c>
      <c r="P18" s="256">
        <v>0</v>
      </c>
      <c r="Q18" s="69">
        <f t="shared" si="0"/>
        <v>0</v>
      </c>
      <c r="R18" s="69">
        <f t="shared" si="1"/>
        <v>0</v>
      </c>
      <c r="S18" s="32"/>
    </row>
    <row r="19" spans="1:19" s="36" customFormat="1" ht="13.5" customHeight="1" x14ac:dyDescent="0.15">
      <c r="A19" s="33">
        <v>16</v>
      </c>
      <c r="B19" s="34" t="s">
        <v>15</v>
      </c>
      <c r="C19" s="33">
        <v>-1</v>
      </c>
      <c r="D19" s="35" t="s">
        <v>65</v>
      </c>
      <c r="E19" s="144" t="s">
        <v>818</v>
      </c>
      <c r="F19" s="144" t="s">
        <v>954</v>
      </c>
      <c r="G19" s="31">
        <v>4.7</v>
      </c>
      <c r="H19" s="31"/>
      <c r="I19" s="30" t="s">
        <v>823</v>
      </c>
      <c r="J19" s="30" t="s">
        <v>980</v>
      </c>
      <c r="K19" s="29">
        <v>52</v>
      </c>
      <c r="L19" s="255"/>
      <c r="M19" s="25">
        <f>Uurtarief!$B$55</f>
        <v>0</v>
      </c>
      <c r="N19" s="27">
        <f t="shared" si="2"/>
        <v>0</v>
      </c>
      <c r="O19" s="27">
        <f t="shared" si="3"/>
        <v>0</v>
      </c>
      <c r="P19" s="288"/>
      <c r="Q19" s="69">
        <f t="shared" si="0"/>
        <v>0</v>
      </c>
      <c r="R19" s="69">
        <f t="shared" si="1"/>
        <v>0</v>
      </c>
      <c r="S19" s="32"/>
    </row>
    <row r="20" spans="1:19" s="36" customFormat="1" ht="13.5" customHeight="1" x14ac:dyDescent="0.15">
      <c r="A20" s="33">
        <v>17</v>
      </c>
      <c r="B20" s="34" t="s">
        <v>15</v>
      </c>
      <c r="C20" s="33">
        <v>-1</v>
      </c>
      <c r="D20" s="35" t="s">
        <v>68</v>
      </c>
      <c r="E20" s="144" t="s">
        <v>819</v>
      </c>
      <c r="F20" s="144" t="s">
        <v>954</v>
      </c>
      <c r="G20" s="31">
        <v>3.3</v>
      </c>
      <c r="H20" s="31"/>
      <c r="I20" s="30" t="s">
        <v>753</v>
      </c>
      <c r="J20" s="30" t="s">
        <v>980</v>
      </c>
      <c r="K20" s="29">
        <v>52</v>
      </c>
      <c r="L20" s="255"/>
      <c r="M20" s="25">
        <f>Uurtarief!$B$55</f>
        <v>0</v>
      </c>
      <c r="N20" s="27">
        <f t="shared" si="2"/>
        <v>0</v>
      </c>
      <c r="O20" s="27">
        <f t="shared" si="3"/>
        <v>0</v>
      </c>
      <c r="P20" s="256">
        <v>0</v>
      </c>
      <c r="Q20" s="69">
        <f t="shared" si="0"/>
        <v>0</v>
      </c>
      <c r="R20" s="69">
        <f t="shared" si="1"/>
        <v>0</v>
      </c>
      <c r="S20" s="32"/>
    </row>
    <row r="21" spans="1:19" s="36" customFormat="1" ht="13.5" hidden="1" customHeight="1" x14ac:dyDescent="0.15">
      <c r="A21" s="33">
        <v>18</v>
      </c>
      <c r="B21" s="34" t="s">
        <v>15</v>
      </c>
      <c r="C21" s="33">
        <v>-1</v>
      </c>
      <c r="D21" s="35" t="s">
        <v>353</v>
      </c>
      <c r="E21" s="144" t="s">
        <v>756</v>
      </c>
      <c r="F21" s="144" t="s">
        <v>146</v>
      </c>
      <c r="G21" s="31"/>
      <c r="H21" s="31">
        <v>5.9</v>
      </c>
      <c r="I21" s="30" t="s">
        <v>146</v>
      </c>
      <c r="J21" s="30"/>
      <c r="K21" s="29">
        <v>0</v>
      </c>
      <c r="L21" s="255"/>
      <c r="M21" s="25">
        <f>Uurtarief!$B$55</f>
        <v>0</v>
      </c>
      <c r="N21" s="27">
        <f t="shared" si="2"/>
        <v>0</v>
      </c>
      <c r="O21" s="27">
        <f t="shared" si="3"/>
        <v>0</v>
      </c>
      <c r="P21" s="288"/>
      <c r="Q21" s="69">
        <f t="shared" si="0"/>
        <v>0</v>
      </c>
      <c r="R21" s="69">
        <f t="shared" si="1"/>
        <v>0</v>
      </c>
      <c r="S21" s="32"/>
    </row>
    <row r="22" spans="1:19" s="36" customFormat="1" ht="13.5" customHeight="1" x14ac:dyDescent="0.15">
      <c r="A22" s="33">
        <v>19</v>
      </c>
      <c r="B22" s="34" t="s">
        <v>15</v>
      </c>
      <c r="C22" s="33" t="s">
        <v>759</v>
      </c>
      <c r="D22" s="35" t="s">
        <v>74</v>
      </c>
      <c r="E22" s="144" t="s">
        <v>821</v>
      </c>
      <c r="F22" s="144" t="s">
        <v>826</v>
      </c>
      <c r="G22" s="31">
        <v>5.3</v>
      </c>
      <c r="H22" s="31"/>
      <c r="I22" s="30" t="s">
        <v>75</v>
      </c>
      <c r="J22" s="30" t="s">
        <v>980</v>
      </c>
      <c r="K22" s="29">
        <v>251</v>
      </c>
      <c r="L22" s="255"/>
      <c r="M22" s="25">
        <f>Uurtarief!$B$55</f>
        <v>0</v>
      </c>
      <c r="N22" s="27">
        <f t="shared" si="2"/>
        <v>0</v>
      </c>
      <c r="O22" s="27">
        <f t="shared" si="3"/>
        <v>0</v>
      </c>
      <c r="P22" s="288"/>
      <c r="Q22" s="69">
        <f t="shared" si="0"/>
        <v>0</v>
      </c>
      <c r="R22" s="69">
        <f t="shared" si="1"/>
        <v>0</v>
      </c>
      <c r="S22" s="32"/>
    </row>
    <row r="23" spans="1:19" s="36" customFormat="1" ht="13.5" customHeight="1" x14ac:dyDescent="0.15">
      <c r="A23" s="33">
        <v>20</v>
      </c>
      <c r="B23" s="34" t="s">
        <v>15</v>
      </c>
      <c r="C23" s="33" t="s">
        <v>759</v>
      </c>
      <c r="D23" s="35" t="s">
        <v>80</v>
      </c>
      <c r="E23" s="144" t="s">
        <v>761</v>
      </c>
      <c r="F23" s="144" t="s">
        <v>826</v>
      </c>
      <c r="G23" s="31">
        <v>27.7</v>
      </c>
      <c r="H23" s="31"/>
      <c r="I23" s="30" t="s">
        <v>75</v>
      </c>
      <c r="J23" s="30" t="s">
        <v>980</v>
      </c>
      <c r="K23" s="29">
        <v>251</v>
      </c>
      <c r="L23" s="255"/>
      <c r="M23" s="25">
        <f>Uurtarief!$B$55</f>
        <v>0</v>
      </c>
      <c r="N23" s="27">
        <f t="shared" si="2"/>
        <v>0</v>
      </c>
      <c r="O23" s="27">
        <f t="shared" si="3"/>
        <v>0</v>
      </c>
      <c r="P23" s="288"/>
      <c r="Q23" s="69">
        <f t="shared" si="0"/>
        <v>0</v>
      </c>
      <c r="R23" s="69">
        <f t="shared" si="1"/>
        <v>0</v>
      </c>
      <c r="S23" s="32"/>
    </row>
    <row r="24" spans="1:19" s="36" customFormat="1" ht="13.5" hidden="1" customHeight="1" x14ac:dyDescent="0.15">
      <c r="A24" s="33">
        <v>21</v>
      </c>
      <c r="B24" s="34" t="s">
        <v>15</v>
      </c>
      <c r="C24" s="33" t="s">
        <v>759</v>
      </c>
      <c r="D24" s="35" t="s">
        <v>760</v>
      </c>
      <c r="E24" s="144" t="s">
        <v>822</v>
      </c>
      <c r="F24" s="144" t="s">
        <v>146</v>
      </c>
      <c r="G24" s="31"/>
      <c r="H24" s="31">
        <v>2</v>
      </c>
      <c r="I24" s="30" t="s">
        <v>146</v>
      </c>
      <c r="J24" s="30"/>
      <c r="K24" s="29">
        <v>0</v>
      </c>
      <c r="L24" s="255"/>
      <c r="M24" s="25">
        <f>Uurtarief!$B$55</f>
        <v>0</v>
      </c>
      <c r="N24" s="27">
        <f t="shared" si="2"/>
        <v>0</v>
      </c>
      <c r="O24" s="27">
        <f t="shared" si="3"/>
        <v>0</v>
      </c>
      <c r="P24" s="288"/>
      <c r="Q24" s="69">
        <f t="shared" si="0"/>
        <v>0</v>
      </c>
      <c r="R24" s="69">
        <f t="shared" si="1"/>
        <v>0</v>
      </c>
      <c r="S24" s="32"/>
    </row>
    <row r="25" spans="1:19" s="36" customFormat="1" ht="13.5" customHeight="1" x14ac:dyDescent="0.15">
      <c r="A25" s="33">
        <v>22</v>
      </c>
      <c r="B25" s="34" t="s">
        <v>15</v>
      </c>
      <c r="C25" s="33" t="s">
        <v>759</v>
      </c>
      <c r="D25" s="35" t="s">
        <v>81</v>
      </c>
      <c r="E25" s="144" t="s">
        <v>762</v>
      </c>
      <c r="F25" s="144" t="s">
        <v>954</v>
      </c>
      <c r="G25" s="31">
        <v>1.6</v>
      </c>
      <c r="H25" s="31"/>
      <c r="I25" s="30" t="s">
        <v>753</v>
      </c>
      <c r="J25" s="30" t="s">
        <v>980</v>
      </c>
      <c r="K25" s="29">
        <v>52</v>
      </c>
      <c r="L25" s="255"/>
      <c r="M25" s="25">
        <f>Uurtarief!$B$55</f>
        <v>0</v>
      </c>
      <c r="N25" s="27">
        <f t="shared" si="2"/>
        <v>0</v>
      </c>
      <c r="O25" s="27">
        <f t="shared" si="3"/>
        <v>0</v>
      </c>
      <c r="P25" s="256">
        <v>0</v>
      </c>
      <c r="Q25" s="69">
        <f t="shared" si="0"/>
        <v>0</v>
      </c>
      <c r="R25" s="69">
        <f t="shared" si="1"/>
        <v>0</v>
      </c>
      <c r="S25" s="32"/>
    </row>
    <row r="26" spans="1:19" s="36" customFormat="1" ht="13.5" customHeight="1" x14ac:dyDescent="0.15">
      <c r="A26" s="33">
        <v>23</v>
      </c>
      <c r="B26" s="34" t="s">
        <v>15</v>
      </c>
      <c r="C26" s="33" t="s">
        <v>759</v>
      </c>
      <c r="D26" s="35" t="s">
        <v>84</v>
      </c>
      <c r="E26" s="144" t="s">
        <v>763</v>
      </c>
      <c r="F26" s="144" t="s">
        <v>954</v>
      </c>
      <c r="G26" s="31">
        <v>25.4</v>
      </c>
      <c r="H26" s="31"/>
      <c r="I26" s="30" t="s">
        <v>753</v>
      </c>
      <c r="J26" s="30" t="s">
        <v>980</v>
      </c>
      <c r="K26" s="29">
        <v>52</v>
      </c>
      <c r="L26" s="255"/>
      <c r="M26" s="25">
        <f>Uurtarief!$B$55</f>
        <v>0</v>
      </c>
      <c r="N26" s="27">
        <f t="shared" si="2"/>
        <v>0</v>
      </c>
      <c r="O26" s="27">
        <f t="shared" si="3"/>
        <v>0</v>
      </c>
      <c r="P26" s="256">
        <v>0</v>
      </c>
      <c r="Q26" s="69">
        <f t="shared" si="0"/>
        <v>0</v>
      </c>
      <c r="R26" s="69">
        <f t="shared" si="1"/>
        <v>0</v>
      </c>
      <c r="S26" s="32"/>
    </row>
    <row r="27" spans="1:19" s="36" customFormat="1" ht="13.5" customHeight="1" x14ac:dyDescent="0.15">
      <c r="A27" s="33">
        <v>24</v>
      </c>
      <c r="B27" s="34" t="s">
        <v>15</v>
      </c>
      <c r="C27" s="33" t="s">
        <v>759</v>
      </c>
      <c r="D27" s="35" t="s">
        <v>85</v>
      </c>
      <c r="E27" s="144" t="s">
        <v>764</v>
      </c>
      <c r="F27" s="144" t="s">
        <v>826</v>
      </c>
      <c r="G27" s="31">
        <v>36.9</v>
      </c>
      <c r="H27" s="31"/>
      <c r="I27" s="30" t="s">
        <v>824</v>
      </c>
      <c r="J27" s="30" t="s">
        <v>980</v>
      </c>
      <c r="K27" s="29">
        <v>251</v>
      </c>
      <c r="L27" s="255"/>
      <c r="M27" s="25">
        <f>Uurtarief!$B$55</f>
        <v>0</v>
      </c>
      <c r="N27" s="27">
        <f t="shared" si="2"/>
        <v>0</v>
      </c>
      <c r="O27" s="27">
        <f t="shared" si="3"/>
        <v>0</v>
      </c>
      <c r="P27" s="256">
        <v>0</v>
      </c>
      <c r="Q27" s="69">
        <f t="shared" si="0"/>
        <v>0</v>
      </c>
      <c r="R27" s="69">
        <f t="shared" si="1"/>
        <v>0</v>
      </c>
      <c r="S27" s="32"/>
    </row>
    <row r="28" spans="1:19" s="36" customFormat="1" ht="13.5" customHeight="1" x14ac:dyDescent="0.15">
      <c r="A28" s="33">
        <v>25</v>
      </c>
      <c r="B28" s="34" t="s">
        <v>15</v>
      </c>
      <c r="C28" s="33" t="s">
        <v>759</v>
      </c>
      <c r="D28" s="35" t="s">
        <v>88</v>
      </c>
      <c r="E28" s="144" t="s">
        <v>765</v>
      </c>
      <c r="F28" s="144" t="s">
        <v>826</v>
      </c>
      <c r="G28" s="31">
        <v>50.9</v>
      </c>
      <c r="H28" s="31"/>
      <c r="I28" s="30" t="s">
        <v>824</v>
      </c>
      <c r="J28" s="30" t="s">
        <v>980</v>
      </c>
      <c r="K28" s="29">
        <v>251</v>
      </c>
      <c r="L28" s="255"/>
      <c r="M28" s="25">
        <f>Uurtarief!$B$55</f>
        <v>0</v>
      </c>
      <c r="N28" s="27">
        <f t="shared" si="2"/>
        <v>0</v>
      </c>
      <c r="O28" s="27">
        <f t="shared" si="3"/>
        <v>0</v>
      </c>
      <c r="P28" s="256">
        <v>0</v>
      </c>
      <c r="Q28" s="69">
        <f t="shared" si="0"/>
        <v>0</v>
      </c>
      <c r="R28" s="69">
        <f t="shared" si="1"/>
        <v>0</v>
      </c>
      <c r="S28" s="32"/>
    </row>
    <row r="29" spans="1:19" s="36" customFormat="1" ht="13.5" customHeight="1" x14ac:dyDescent="0.15">
      <c r="A29" s="33">
        <v>26</v>
      </c>
      <c r="B29" s="34" t="s">
        <v>15</v>
      </c>
      <c r="C29" s="33" t="s">
        <v>759</v>
      </c>
      <c r="D29" s="35" t="s">
        <v>89</v>
      </c>
      <c r="E29" s="144" t="s">
        <v>766</v>
      </c>
      <c r="F29" s="144" t="s">
        <v>826</v>
      </c>
      <c r="G29" s="31">
        <v>26.5</v>
      </c>
      <c r="H29" s="31"/>
      <c r="I29" s="30" t="s">
        <v>767</v>
      </c>
      <c r="J29" s="30" t="s">
        <v>980</v>
      </c>
      <c r="K29" s="29">
        <v>251</v>
      </c>
      <c r="L29" s="255"/>
      <c r="M29" s="25">
        <f>Uurtarief!$B$55</f>
        <v>0</v>
      </c>
      <c r="N29" s="27">
        <f t="shared" si="2"/>
        <v>0</v>
      </c>
      <c r="O29" s="27">
        <f t="shared" si="3"/>
        <v>0</v>
      </c>
      <c r="P29" s="288"/>
      <c r="Q29" s="69">
        <f t="shared" si="0"/>
        <v>0</v>
      </c>
      <c r="R29" s="69">
        <f t="shared" si="1"/>
        <v>0</v>
      </c>
      <c r="S29" s="32"/>
    </row>
    <row r="30" spans="1:19" s="36" customFormat="1" ht="13.5" customHeight="1" x14ac:dyDescent="0.15">
      <c r="A30" s="33">
        <v>27</v>
      </c>
      <c r="B30" s="34" t="s">
        <v>15</v>
      </c>
      <c r="C30" s="33" t="s">
        <v>759</v>
      </c>
      <c r="D30" s="35" t="s">
        <v>91</v>
      </c>
      <c r="E30" s="144" t="s">
        <v>58</v>
      </c>
      <c r="F30" s="144" t="s">
        <v>826</v>
      </c>
      <c r="G30" s="31">
        <v>5.7</v>
      </c>
      <c r="H30" s="31"/>
      <c r="I30" s="30" t="s">
        <v>75</v>
      </c>
      <c r="J30" s="30" t="s">
        <v>980</v>
      </c>
      <c r="K30" s="29">
        <v>251</v>
      </c>
      <c r="L30" s="255"/>
      <c r="M30" s="25">
        <f>Uurtarief!$B$55</f>
        <v>0</v>
      </c>
      <c r="N30" s="27">
        <f t="shared" si="2"/>
        <v>0</v>
      </c>
      <c r="O30" s="27">
        <f t="shared" si="3"/>
        <v>0</v>
      </c>
      <c r="P30" s="288"/>
      <c r="Q30" s="69">
        <f t="shared" si="0"/>
        <v>0</v>
      </c>
      <c r="R30" s="69">
        <f t="shared" si="1"/>
        <v>0</v>
      </c>
      <c r="S30" s="32"/>
    </row>
    <row r="31" spans="1:19" s="36" customFormat="1" ht="13.5" hidden="1" customHeight="1" x14ac:dyDescent="0.15">
      <c r="A31" s="33">
        <v>28</v>
      </c>
      <c r="B31" s="34" t="s">
        <v>15</v>
      </c>
      <c r="C31" s="33" t="s">
        <v>759</v>
      </c>
      <c r="D31" s="35" t="s">
        <v>370</v>
      </c>
      <c r="E31" s="144" t="s">
        <v>757</v>
      </c>
      <c r="F31" s="144" t="s">
        <v>146</v>
      </c>
      <c r="G31" s="31"/>
      <c r="H31" s="31">
        <v>1</v>
      </c>
      <c r="I31" s="30" t="s">
        <v>146</v>
      </c>
      <c r="J31" s="30"/>
      <c r="K31" s="29">
        <v>0</v>
      </c>
      <c r="L31" s="255"/>
      <c r="M31" s="25">
        <f>Uurtarief!$B$55</f>
        <v>0</v>
      </c>
      <c r="N31" s="27">
        <f t="shared" si="2"/>
        <v>0</v>
      </c>
      <c r="O31" s="27">
        <f t="shared" si="3"/>
        <v>0</v>
      </c>
      <c r="P31" s="288"/>
      <c r="Q31" s="69">
        <f t="shared" si="0"/>
        <v>0</v>
      </c>
      <c r="R31" s="69">
        <f t="shared" si="1"/>
        <v>0</v>
      </c>
      <c r="S31" s="32"/>
    </row>
    <row r="32" spans="1:19" s="36" customFormat="1" ht="13.5" customHeight="1" x14ac:dyDescent="0.15">
      <c r="A32" s="33">
        <v>29</v>
      </c>
      <c r="B32" s="34" t="s">
        <v>15</v>
      </c>
      <c r="C32" s="33" t="s">
        <v>759</v>
      </c>
      <c r="D32" s="35" t="s">
        <v>76</v>
      </c>
      <c r="E32" s="144" t="s">
        <v>768</v>
      </c>
      <c r="F32" s="144" t="s">
        <v>954</v>
      </c>
      <c r="G32" s="31">
        <v>34.200000000000003</v>
      </c>
      <c r="H32" s="31"/>
      <c r="I32" s="30" t="s">
        <v>753</v>
      </c>
      <c r="J32" s="30" t="s">
        <v>980</v>
      </c>
      <c r="K32" s="29">
        <v>52</v>
      </c>
      <c r="L32" s="255"/>
      <c r="M32" s="25">
        <f>Uurtarief!$B$55</f>
        <v>0</v>
      </c>
      <c r="N32" s="27">
        <f t="shared" si="2"/>
        <v>0</v>
      </c>
      <c r="O32" s="27">
        <f t="shared" si="3"/>
        <v>0</v>
      </c>
      <c r="P32" s="256">
        <v>0</v>
      </c>
      <c r="Q32" s="69">
        <f t="shared" si="0"/>
        <v>0</v>
      </c>
      <c r="R32" s="69">
        <f t="shared" si="1"/>
        <v>0</v>
      </c>
      <c r="S32" s="32"/>
    </row>
    <row r="33" spans="1:19" s="36" customFormat="1" ht="13.5" customHeight="1" x14ac:dyDescent="0.15">
      <c r="A33" s="33">
        <v>30</v>
      </c>
      <c r="B33" s="34" t="s">
        <v>15</v>
      </c>
      <c r="C33" s="33" t="s">
        <v>759</v>
      </c>
      <c r="D33" s="35" t="s">
        <v>77</v>
      </c>
      <c r="E33" s="144" t="s">
        <v>769</v>
      </c>
      <c r="F33" s="144" t="s">
        <v>954</v>
      </c>
      <c r="G33" s="31">
        <v>10.199999999999999</v>
      </c>
      <c r="H33" s="31"/>
      <c r="I33" s="30" t="s">
        <v>753</v>
      </c>
      <c r="J33" s="30" t="s">
        <v>980</v>
      </c>
      <c r="K33" s="29">
        <v>52</v>
      </c>
      <c r="L33" s="255"/>
      <c r="M33" s="25">
        <f>Uurtarief!$B$55</f>
        <v>0</v>
      </c>
      <c r="N33" s="27">
        <f t="shared" si="2"/>
        <v>0</v>
      </c>
      <c r="O33" s="27">
        <f t="shared" si="3"/>
        <v>0</v>
      </c>
      <c r="P33" s="256">
        <v>0</v>
      </c>
      <c r="Q33" s="69">
        <f t="shared" si="0"/>
        <v>0</v>
      </c>
      <c r="R33" s="69">
        <f t="shared" si="1"/>
        <v>0</v>
      </c>
      <c r="S33" s="32"/>
    </row>
    <row r="34" spans="1:19" s="36" customFormat="1" ht="13.5" customHeight="1" x14ac:dyDescent="0.15">
      <c r="A34" s="33">
        <v>31</v>
      </c>
      <c r="B34" s="34" t="s">
        <v>15</v>
      </c>
      <c r="C34" s="33" t="s">
        <v>759</v>
      </c>
      <c r="D34" s="35" t="s">
        <v>78</v>
      </c>
      <c r="E34" s="144" t="s">
        <v>827</v>
      </c>
      <c r="F34" s="144" t="s">
        <v>954</v>
      </c>
      <c r="G34" s="31">
        <v>2.1</v>
      </c>
      <c r="H34" s="31"/>
      <c r="I34" s="30" t="s">
        <v>823</v>
      </c>
      <c r="J34" s="30" t="s">
        <v>980</v>
      </c>
      <c r="K34" s="29">
        <v>52</v>
      </c>
      <c r="L34" s="255"/>
      <c r="M34" s="25">
        <f>Uurtarief!$B$55</f>
        <v>0</v>
      </c>
      <c r="N34" s="27">
        <f t="shared" si="2"/>
        <v>0</v>
      </c>
      <c r="O34" s="27">
        <f t="shared" si="3"/>
        <v>0</v>
      </c>
      <c r="P34" s="288"/>
      <c r="Q34" s="69">
        <f t="shared" si="0"/>
        <v>0</v>
      </c>
      <c r="R34" s="69">
        <f t="shared" si="1"/>
        <v>0</v>
      </c>
      <c r="S34" s="32"/>
    </row>
    <row r="35" spans="1:19" s="36" customFormat="1" ht="13.5" customHeight="1" x14ac:dyDescent="0.15">
      <c r="A35" s="33">
        <v>32</v>
      </c>
      <c r="B35" s="34" t="s">
        <v>15</v>
      </c>
      <c r="C35" s="33" t="s">
        <v>759</v>
      </c>
      <c r="D35" s="35" t="s">
        <v>79</v>
      </c>
      <c r="E35" s="144" t="s">
        <v>770</v>
      </c>
      <c r="F35" s="144" t="s">
        <v>954</v>
      </c>
      <c r="G35" s="31">
        <v>5.5</v>
      </c>
      <c r="H35" s="31"/>
      <c r="I35" s="30" t="s">
        <v>825</v>
      </c>
      <c r="J35" s="30" t="s">
        <v>980</v>
      </c>
      <c r="K35" s="29">
        <v>52</v>
      </c>
      <c r="L35" s="255"/>
      <c r="M35" s="25">
        <f>Uurtarief!$B$55</f>
        <v>0</v>
      </c>
      <c r="N35" s="27">
        <f t="shared" si="2"/>
        <v>0</v>
      </c>
      <c r="O35" s="27">
        <f t="shared" si="3"/>
        <v>0</v>
      </c>
      <c r="P35" s="288"/>
      <c r="Q35" s="69">
        <f t="shared" si="0"/>
        <v>0</v>
      </c>
      <c r="R35" s="69">
        <f t="shared" si="1"/>
        <v>0</v>
      </c>
      <c r="S35" s="32"/>
    </row>
    <row r="36" spans="1:19" s="36" customFormat="1" ht="13.5" customHeight="1" x14ac:dyDescent="0.15">
      <c r="A36" s="33">
        <v>33</v>
      </c>
      <c r="B36" s="34" t="s">
        <v>15</v>
      </c>
      <c r="C36" s="33">
        <v>1</v>
      </c>
      <c r="D36" s="35" t="s">
        <v>92</v>
      </c>
      <c r="E36" s="144" t="s">
        <v>971</v>
      </c>
      <c r="F36" s="144" t="s">
        <v>826</v>
      </c>
      <c r="G36" s="31">
        <v>32.299999999999997</v>
      </c>
      <c r="H36" s="31"/>
      <c r="I36" s="30" t="s">
        <v>753</v>
      </c>
      <c r="J36" s="30" t="s">
        <v>980</v>
      </c>
      <c r="K36" s="29">
        <v>251</v>
      </c>
      <c r="L36" s="255"/>
      <c r="M36" s="25">
        <f>Uurtarief!$B$55</f>
        <v>0</v>
      </c>
      <c r="N36" s="27">
        <f t="shared" si="2"/>
        <v>0</v>
      </c>
      <c r="O36" s="27">
        <f t="shared" si="3"/>
        <v>0</v>
      </c>
      <c r="P36" s="256">
        <v>0</v>
      </c>
      <c r="Q36" s="69">
        <f t="shared" si="0"/>
        <v>0</v>
      </c>
      <c r="R36" s="69">
        <f t="shared" si="1"/>
        <v>0</v>
      </c>
      <c r="S36" s="32"/>
    </row>
    <row r="37" spans="1:19" s="36" customFormat="1" ht="13.5" customHeight="1" x14ac:dyDescent="0.15">
      <c r="A37" s="33">
        <v>34</v>
      </c>
      <c r="B37" s="34" t="s">
        <v>15</v>
      </c>
      <c r="C37" s="33">
        <v>1</v>
      </c>
      <c r="D37" s="35" t="s">
        <v>105</v>
      </c>
      <c r="E37" s="144" t="s">
        <v>773</v>
      </c>
      <c r="F37" s="144" t="s">
        <v>954</v>
      </c>
      <c r="G37" s="31">
        <v>3.9</v>
      </c>
      <c r="H37" s="31"/>
      <c r="I37" s="30" t="s">
        <v>753</v>
      </c>
      <c r="J37" s="30" t="s">
        <v>980</v>
      </c>
      <c r="K37" s="29">
        <v>52</v>
      </c>
      <c r="L37" s="255"/>
      <c r="M37" s="25">
        <f>Uurtarief!$B$55</f>
        <v>0</v>
      </c>
      <c r="N37" s="27">
        <f t="shared" si="2"/>
        <v>0</v>
      </c>
      <c r="O37" s="27">
        <f t="shared" si="3"/>
        <v>0</v>
      </c>
      <c r="P37" s="256">
        <v>0</v>
      </c>
      <c r="Q37" s="69">
        <f t="shared" si="0"/>
        <v>0</v>
      </c>
      <c r="R37" s="69">
        <f t="shared" si="1"/>
        <v>0</v>
      </c>
      <c r="S37" s="32"/>
    </row>
    <row r="38" spans="1:19" s="36" customFormat="1" ht="13.5" customHeight="1" x14ac:dyDescent="0.15">
      <c r="A38" s="33">
        <v>35</v>
      </c>
      <c r="B38" s="34" t="s">
        <v>15</v>
      </c>
      <c r="C38" s="33">
        <v>1</v>
      </c>
      <c r="D38" s="35" t="s">
        <v>112</v>
      </c>
      <c r="E38" s="144" t="s">
        <v>774</v>
      </c>
      <c r="F38" s="144" t="s">
        <v>954</v>
      </c>
      <c r="G38" s="31">
        <v>1.3</v>
      </c>
      <c r="H38" s="31"/>
      <c r="I38" s="30" t="s">
        <v>823</v>
      </c>
      <c r="J38" s="30" t="s">
        <v>980</v>
      </c>
      <c r="K38" s="29">
        <v>52</v>
      </c>
      <c r="L38" s="255"/>
      <c r="M38" s="25">
        <f>Uurtarief!$B$55</f>
        <v>0</v>
      </c>
      <c r="N38" s="27">
        <f t="shared" si="2"/>
        <v>0</v>
      </c>
      <c r="O38" s="27">
        <f t="shared" si="3"/>
        <v>0</v>
      </c>
      <c r="P38" s="288"/>
      <c r="Q38" s="69">
        <f t="shared" si="0"/>
        <v>0</v>
      </c>
      <c r="R38" s="69">
        <f t="shared" si="1"/>
        <v>0</v>
      </c>
      <c r="S38" s="32"/>
    </row>
    <row r="39" spans="1:19" s="36" customFormat="1" ht="13.5" customHeight="1" x14ac:dyDescent="0.15">
      <c r="A39" s="33">
        <v>36</v>
      </c>
      <c r="B39" s="34" t="s">
        <v>15</v>
      </c>
      <c r="C39" s="33">
        <v>1</v>
      </c>
      <c r="D39" s="35" t="s">
        <v>113</v>
      </c>
      <c r="E39" s="144" t="s">
        <v>775</v>
      </c>
      <c r="F39" s="144" t="s">
        <v>954</v>
      </c>
      <c r="G39" s="31">
        <v>28.1</v>
      </c>
      <c r="H39" s="31"/>
      <c r="I39" s="30" t="s">
        <v>753</v>
      </c>
      <c r="J39" s="30" t="s">
        <v>980</v>
      </c>
      <c r="K39" s="29">
        <v>52</v>
      </c>
      <c r="L39" s="255"/>
      <c r="M39" s="25">
        <f>Uurtarief!$B$55</f>
        <v>0</v>
      </c>
      <c r="N39" s="27">
        <f t="shared" si="2"/>
        <v>0</v>
      </c>
      <c r="O39" s="27">
        <f t="shared" si="3"/>
        <v>0</v>
      </c>
      <c r="P39" s="256">
        <v>0</v>
      </c>
      <c r="Q39" s="69">
        <f t="shared" si="0"/>
        <v>0</v>
      </c>
      <c r="R39" s="69">
        <f t="shared" si="1"/>
        <v>0</v>
      </c>
      <c r="S39" s="32"/>
    </row>
    <row r="40" spans="1:19" s="36" customFormat="1" ht="13.5" customHeight="1" x14ac:dyDescent="0.15">
      <c r="A40" s="33">
        <v>37</v>
      </c>
      <c r="B40" s="34" t="s">
        <v>15</v>
      </c>
      <c r="C40" s="33">
        <v>1</v>
      </c>
      <c r="D40" s="35" t="s">
        <v>114</v>
      </c>
      <c r="E40" s="144" t="s">
        <v>776</v>
      </c>
      <c r="F40" s="144" t="s">
        <v>954</v>
      </c>
      <c r="G40" s="31">
        <v>8.4</v>
      </c>
      <c r="H40" s="31"/>
      <c r="I40" s="30" t="s">
        <v>823</v>
      </c>
      <c r="J40" s="30" t="s">
        <v>980</v>
      </c>
      <c r="K40" s="29">
        <v>52</v>
      </c>
      <c r="L40" s="255"/>
      <c r="M40" s="25">
        <f>Uurtarief!$B$55</f>
        <v>0</v>
      </c>
      <c r="N40" s="27">
        <f t="shared" si="2"/>
        <v>0</v>
      </c>
      <c r="O40" s="27">
        <f t="shared" si="3"/>
        <v>0</v>
      </c>
      <c r="P40" s="288"/>
      <c r="Q40" s="69">
        <f t="shared" si="0"/>
        <v>0</v>
      </c>
      <c r="R40" s="69">
        <f t="shared" si="1"/>
        <v>0</v>
      </c>
      <c r="S40" s="32"/>
    </row>
    <row r="41" spans="1:19" s="36" customFormat="1" ht="13.5" customHeight="1" x14ac:dyDescent="0.15">
      <c r="A41" s="33">
        <v>38</v>
      </c>
      <c r="B41" s="34" t="s">
        <v>15</v>
      </c>
      <c r="C41" s="33">
        <v>1</v>
      </c>
      <c r="D41" s="35" t="s">
        <v>115</v>
      </c>
      <c r="E41" s="144" t="s">
        <v>771</v>
      </c>
      <c r="F41" s="144" t="s">
        <v>954</v>
      </c>
      <c r="G41" s="31">
        <v>3.9</v>
      </c>
      <c r="H41" s="31"/>
      <c r="I41" s="30" t="s">
        <v>753</v>
      </c>
      <c r="J41" s="30" t="s">
        <v>980</v>
      </c>
      <c r="K41" s="29">
        <v>52</v>
      </c>
      <c r="L41" s="255"/>
      <c r="M41" s="25">
        <f>Uurtarief!$B$55</f>
        <v>0</v>
      </c>
      <c r="N41" s="27">
        <f t="shared" si="2"/>
        <v>0</v>
      </c>
      <c r="O41" s="27">
        <f t="shared" si="3"/>
        <v>0</v>
      </c>
      <c r="P41" s="256">
        <v>0</v>
      </c>
      <c r="Q41" s="69">
        <f t="shared" si="0"/>
        <v>0</v>
      </c>
      <c r="R41" s="69">
        <f t="shared" si="1"/>
        <v>0</v>
      </c>
      <c r="S41" s="32"/>
    </row>
    <row r="42" spans="1:19" s="36" customFormat="1" ht="13.5" customHeight="1" x14ac:dyDescent="0.15">
      <c r="A42" s="33">
        <v>39</v>
      </c>
      <c r="B42" s="34" t="s">
        <v>15</v>
      </c>
      <c r="C42" s="33">
        <v>1</v>
      </c>
      <c r="D42" s="35" t="s">
        <v>116</v>
      </c>
      <c r="E42" s="144" t="s">
        <v>772</v>
      </c>
      <c r="F42" s="144" t="s">
        <v>954</v>
      </c>
      <c r="G42" s="31">
        <v>1.3</v>
      </c>
      <c r="H42" s="31"/>
      <c r="I42" s="30" t="s">
        <v>823</v>
      </c>
      <c r="J42" s="30" t="s">
        <v>980</v>
      </c>
      <c r="K42" s="29">
        <v>52</v>
      </c>
      <c r="L42" s="255"/>
      <c r="M42" s="25">
        <f>Uurtarief!$B$55</f>
        <v>0</v>
      </c>
      <c r="N42" s="27">
        <f t="shared" si="2"/>
        <v>0</v>
      </c>
      <c r="O42" s="27">
        <f t="shared" si="3"/>
        <v>0</v>
      </c>
      <c r="P42" s="288"/>
      <c r="Q42" s="69">
        <f t="shared" si="0"/>
        <v>0</v>
      </c>
      <c r="R42" s="69">
        <f t="shared" si="1"/>
        <v>0</v>
      </c>
      <c r="S42" s="32"/>
    </row>
    <row r="43" spans="1:19" s="36" customFormat="1" ht="13.5" customHeight="1" x14ac:dyDescent="0.15">
      <c r="A43" s="33">
        <v>40</v>
      </c>
      <c r="B43" s="34" t="s">
        <v>15</v>
      </c>
      <c r="C43" s="33">
        <v>1</v>
      </c>
      <c r="D43" s="35" t="s">
        <v>117</v>
      </c>
      <c r="E43" s="144" t="s">
        <v>777</v>
      </c>
      <c r="F43" s="144" t="s">
        <v>954</v>
      </c>
      <c r="G43" s="31">
        <v>32.299999999999997</v>
      </c>
      <c r="H43" s="31"/>
      <c r="I43" s="30" t="s">
        <v>753</v>
      </c>
      <c r="J43" s="30" t="s">
        <v>980</v>
      </c>
      <c r="K43" s="29">
        <v>52</v>
      </c>
      <c r="L43" s="255"/>
      <c r="M43" s="25">
        <f>Uurtarief!$B$55</f>
        <v>0</v>
      </c>
      <c r="N43" s="27">
        <f t="shared" si="2"/>
        <v>0</v>
      </c>
      <c r="O43" s="27">
        <f t="shared" si="3"/>
        <v>0</v>
      </c>
      <c r="P43" s="256">
        <v>0</v>
      </c>
      <c r="Q43" s="69">
        <f t="shared" si="0"/>
        <v>0</v>
      </c>
      <c r="R43" s="69">
        <f t="shared" si="1"/>
        <v>0</v>
      </c>
      <c r="S43" s="32"/>
    </row>
    <row r="44" spans="1:19" s="36" customFormat="1" ht="13.5" customHeight="1" x14ac:dyDescent="0.15">
      <c r="A44" s="33">
        <v>41</v>
      </c>
      <c r="B44" s="34" t="s">
        <v>15</v>
      </c>
      <c r="C44" s="33">
        <v>1</v>
      </c>
      <c r="D44" s="35" t="s">
        <v>118</v>
      </c>
      <c r="E44" s="144" t="s">
        <v>66</v>
      </c>
      <c r="F44" s="144" t="s">
        <v>954</v>
      </c>
      <c r="G44" s="31">
        <v>5.4</v>
      </c>
      <c r="H44" s="31"/>
      <c r="I44" s="30" t="s">
        <v>823</v>
      </c>
      <c r="J44" s="30" t="s">
        <v>980</v>
      </c>
      <c r="K44" s="29">
        <v>52</v>
      </c>
      <c r="L44" s="255"/>
      <c r="M44" s="25">
        <f>Uurtarief!$B$55</f>
        <v>0</v>
      </c>
      <c r="N44" s="27">
        <f t="shared" si="2"/>
        <v>0</v>
      </c>
      <c r="O44" s="27">
        <f t="shared" si="3"/>
        <v>0</v>
      </c>
      <c r="P44" s="288"/>
      <c r="Q44" s="69">
        <f t="shared" si="0"/>
        <v>0</v>
      </c>
      <c r="R44" s="69">
        <f t="shared" si="1"/>
        <v>0</v>
      </c>
      <c r="S44" s="32"/>
    </row>
    <row r="45" spans="1:19" s="36" customFormat="1" ht="13.5" customHeight="1" x14ac:dyDescent="0.15">
      <c r="A45" s="33">
        <v>42</v>
      </c>
      <c r="B45" s="34" t="s">
        <v>15</v>
      </c>
      <c r="C45" s="33">
        <v>1</v>
      </c>
      <c r="D45" s="35" t="s">
        <v>94</v>
      </c>
      <c r="E45" s="144" t="s">
        <v>93</v>
      </c>
      <c r="F45" s="144" t="s">
        <v>826</v>
      </c>
      <c r="G45" s="31">
        <v>2.8</v>
      </c>
      <c r="H45" s="31"/>
      <c r="I45" s="30" t="s">
        <v>823</v>
      </c>
      <c r="J45" s="30" t="s">
        <v>980</v>
      </c>
      <c r="K45" s="29">
        <v>251</v>
      </c>
      <c r="L45" s="255"/>
      <c r="M45" s="25">
        <f>Uurtarief!$B$55</f>
        <v>0</v>
      </c>
      <c r="N45" s="27">
        <f t="shared" si="2"/>
        <v>0</v>
      </c>
      <c r="O45" s="27">
        <f t="shared" si="3"/>
        <v>0</v>
      </c>
      <c r="P45" s="288"/>
      <c r="Q45" s="69">
        <f t="shared" si="0"/>
        <v>0</v>
      </c>
      <c r="R45" s="69">
        <f t="shared" si="1"/>
        <v>0</v>
      </c>
      <c r="S45" s="32"/>
    </row>
    <row r="46" spans="1:19" s="36" customFormat="1" ht="13.5" customHeight="1" x14ac:dyDescent="0.15">
      <c r="A46" s="33">
        <v>43</v>
      </c>
      <c r="B46" s="34" t="s">
        <v>15</v>
      </c>
      <c r="C46" s="33">
        <v>1</v>
      </c>
      <c r="D46" s="35" t="s">
        <v>96</v>
      </c>
      <c r="E46" s="144" t="s">
        <v>778</v>
      </c>
      <c r="F46" s="144" t="s">
        <v>954</v>
      </c>
      <c r="G46" s="31">
        <v>1.8</v>
      </c>
      <c r="H46" s="31"/>
      <c r="I46" s="30" t="s">
        <v>753</v>
      </c>
      <c r="J46" s="30" t="s">
        <v>980</v>
      </c>
      <c r="K46" s="29">
        <v>52</v>
      </c>
      <c r="L46" s="255"/>
      <c r="M46" s="25">
        <f>Uurtarief!$B$55</f>
        <v>0</v>
      </c>
      <c r="N46" s="27">
        <f t="shared" si="2"/>
        <v>0</v>
      </c>
      <c r="O46" s="27">
        <f t="shared" si="3"/>
        <v>0</v>
      </c>
      <c r="P46" s="256">
        <v>0</v>
      </c>
      <c r="Q46" s="69">
        <f t="shared" si="0"/>
        <v>0</v>
      </c>
      <c r="R46" s="69">
        <f t="shared" si="1"/>
        <v>0</v>
      </c>
      <c r="S46" s="32"/>
    </row>
    <row r="47" spans="1:19" s="36" customFormat="1" ht="13.5" customHeight="1" x14ac:dyDescent="0.15">
      <c r="A47" s="33">
        <v>44</v>
      </c>
      <c r="B47" s="34" t="s">
        <v>15</v>
      </c>
      <c r="C47" s="33">
        <v>1</v>
      </c>
      <c r="D47" s="35" t="s">
        <v>97</v>
      </c>
      <c r="E47" s="144" t="s">
        <v>779</v>
      </c>
      <c r="F47" s="144" t="s">
        <v>954</v>
      </c>
      <c r="G47" s="31">
        <v>1.2</v>
      </c>
      <c r="H47" s="31"/>
      <c r="I47" s="30" t="s">
        <v>767</v>
      </c>
      <c r="J47" s="30" t="s">
        <v>980</v>
      </c>
      <c r="K47" s="29">
        <v>52</v>
      </c>
      <c r="L47" s="255"/>
      <c r="M47" s="25">
        <f>Uurtarief!$B$55</f>
        <v>0</v>
      </c>
      <c r="N47" s="27">
        <f t="shared" si="2"/>
        <v>0</v>
      </c>
      <c r="O47" s="27">
        <f t="shared" si="3"/>
        <v>0</v>
      </c>
      <c r="P47" s="288"/>
      <c r="Q47" s="69">
        <f t="shared" si="0"/>
        <v>0</v>
      </c>
      <c r="R47" s="69">
        <f t="shared" si="1"/>
        <v>0</v>
      </c>
      <c r="S47" s="32"/>
    </row>
    <row r="48" spans="1:19" s="36" customFormat="1" ht="13.5" customHeight="1" x14ac:dyDescent="0.15">
      <c r="A48" s="33">
        <v>45</v>
      </c>
      <c r="B48" s="34" t="s">
        <v>15</v>
      </c>
      <c r="C48" s="33">
        <v>1</v>
      </c>
      <c r="D48" s="35" t="s">
        <v>98</v>
      </c>
      <c r="E48" s="144" t="s">
        <v>780</v>
      </c>
      <c r="F48" s="144" t="s">
        <v>954</v>
      </c>
      <c r="G48" s="31">
        <v>6.4</v>
      </c>
      <c r="H48" s="31"/>
      <c r="I48" s="30" t="s">
        <v>823</v>
      </c>
      <c r="J48" s="30" t="s">
        <v>980</v>
      </c>
      <c r="K48" s="29">
        <v>52</v>
      </c>
      <c r="L48" s="255"/>
      <c r="M48" s="25">
        <f>Uurtarief!$B$55</f>
        <v>0</v>
      </c>
      <c r="N48" s="27">
        <f t="shared" si="2"/>
        <v>0</v>
      </c>
      <c r="O48" s="27">
        <f t="shared" si="3"/>
        <v>0</v>
      </c>
      <c r="P48" s="288"/>
      <c r="Q48" s="69">
        <f t="shared" si="0"/>
        <v>0</v>
      </c>
      <c r="R48" s="69">
        <f t="shared" si="1"/>
        <v>0</v>
      </c>
      <c r="S48" s="32"/>
    </row>
    <row r="49" spans="1:19" s="36" customFormat="1" ht="13.5" customHeight="1" x14ac:dyDescent="0.15">
      <c r="A49" s="33">
        <v>46</v>
      </c>
      <c r="B49" s="34" t="s">
        <v>15</v>
      </c>
      <c r="C49" s="33">
        <v>1</v>
      </c>
      <c r="D49" s="35" t="s">
        <v>99</v>
      </c>
      <c r="E49" s="144" t="s">
        <v>781</v>
      </c>
      <c r="F49" s="144" t="s">
        <v>954</v>
      </c>
      <c r="G49" s="31">
        <v>25.7</v>
      </c>
      <c r="H49" s="31"/>
      <c r="I49" s="30" t="s">
        <v>753</v>
      </c>
      <c r="J49" s="30" t="s">
        <v>980</v>
      </c>
      <c r="K49" s="29">
        <v>52</v>
      </c>
      <c r="L49" s="255"/>
      <c r="M49" s="25">
        <f>Uurtarief!$B$55</f>
        <v>0</v>
      </c>
      <c r="N49" s="27">
        <f t="shared" si="2"/>
        <v>0</v>
      </c>
      <c r="O49" s="27">
        <f t="shared" si="3"/>
        <v>0</v>
      </c>
      <c r="P49" s="256">
        <v>0</v>
      </c>
      <c r="Q49" s="69">
        <f t="shared" si="0"/>
        <v>0</v>
      </c>
      <c r="R49" s="69">
        <f t="shared" si="1"/>
        <v>0</v>
      </c>
      <c r="S49" s="32"/>
    </row>
    <row r="50" spans="1:19" s="36" customFormat="1" ht="13.5" customHeight="1" x14ac:dyDescent="0.15">
      <c r="A50" s="33">
        <v>47</v>
      </c>
      <c r="B50" s="34" t="s">
        <v>15</v>
      </c>
      <c r="C50" s="33">
        <v>1</v>
      </c>
      <c r="D50" s="35" t="s">
        <v>100</v>
      </c>
      <c r="E50" s="144" t="s">
        <v>782</v>
      </c>
      <c r="F50" s="144" t="s">
        <v>954</v>
      </c>
      <c r="G50" s="31">
        <v>2.2999999999999998</v>
      </c>
      <c r="H50" s="31"/>
      <c r="I50" s="30" t="s">
        <v>753</v>
      </c>
      <c r="J50" s="30" t="s">
        <v>980</v>
      </c>
      <c r="K50" s="29">
        <v>52</v>
      </c>
      <c r="L50" s="255"/>
      <c r="M50" s="25">
        <f>Uurtarief!$B$55</f>
        <v>0</v>
      </c>
      <c r="N50" s="27">
        <f t="shared" si="2"/>
        <v>0</v>
      </c>
      <c r="O50" s="27">
        <f t="shared" si="3"/>
        <v>0</v>
      </c>
      <c r="P50" s="256">
        <v>0</v>
      </c>
      <c r="Q50" s="69">
        <f t="shared" si="0"/>
        <v>0</v>
      </c>
      <c r="R50" s="69">
        <f t="shared" si="1"/>
        <v>0</v>
      </c>
      <c r="S50" s="32"/>
    </row>
    <row r="51" spans="1:19" s="36" customFormat="1" ht="13.5" customHeight="1" x14ac:dyDescent="0.15">
      <c r="A51" s="33">
        <v>48</v>
      </c>
      <c r="B51" s="34" t="s">
        <v>15</v>
      </c>
      <c r="C51" s="33">
        <v>1</v>
      </c>
      <c r="D51" s="35" t="s">
        <v>101</v>
      </c>
      <c r="E51" s="144" t="s">
        <v>783</v>
      </c>
      <c r="F51" s="144" t="s">
        <v>954</v>
      </c>
      <c r="G51" s="31">
        <v>1.9</v>
      </c>
      <c r="H51" s="31"/>
      <c r="I51" s="30" t="s">
        <v>767</v>
      </c>
      <c r="J51" s="30" t="s">
        <v>980</v>
      </c>
      <c r="K51" s="29">
        <v>52</v>
      </c>
      <c r="L51" s="255"/>
      <c r="M51" s="25">
        <f>Uurtarief!$B$55</f>
        <v>0</v>
      </c>
      <c r="N51" s="27">
        <f t="shared" si="2"/>
        <v>0</v>
      </c>
      <c r="O51" s="27">
        <f t="shared" si="3"/>
        <v>0</v>
      </c>
      <c r="P51" s="288"/>
      <c r="Q51" s="69">
        <f t="shared" si="0"/>
        <v>0</v>
      </c>
      <c r="R51" s="69">
        <f t="shared" si="1"/>
        <v>0</v>
      </c>
      <c r="S51" s="32"/>
    </row>
    <row r="52" spans="1:19" s="36" customFormat="1" ht="13.5" customHeight="1" x14ac:dyDescent="0.15">
      <c r="A52" s="33">
        <v>49</v>
      </c>
      <c r="B52" s="34" t="s">
        <v>15</v>
      </c>
      <c r="C52" s="33">
        <v>1</v>
      </c>
      <c r="D52" s="35" t="s">
        <v>102</v>
      </c>
      <c r="E52" s="144" t="s">
        <v>784</v>
      </c>
      <c r="F52" s="144" t="s">
        <v>954</v>
      </c>
      <c r="G52" s="31">
        <v>16.600000000000001</v>
      </c>
      <c r="H52" s="31"/>
      <c r="I52" s="30" t="s">
        <v>753</v>
      </c>
      <c r="J52" s="30" t="s">
        <v>980</v>
      </c>
      <c r="K52" s="29">
        <v>52</v>
      </c>
      <c r="L52" s="255"/>
      <c r="M52" s="25">
        <f>Uurtarief!$B$55</f>
        <v>0</v>
      </c>
      <c r="N52" s="27">
        <f t="shared" si="2"/>
        <v>0</v>
      </c>
      <c r="O52" s="27">
        <f t="shared" si="3"/>
        <v>0</v>
      </c>
      <c r="P52" s="256">
        <v>0</v>
      </c>
      <c r="Q52" s="69">
        <f t="shared" si="0"/>
        <v>0</v>
      </c>
      <c r="R52" s="69">
        <f t="shared" si="1"/>
        <v>0</v>
      </c>
      <c r="S52" s="32"/>
    </row>
    <row r="53" spans="1:19" s="36" customFormat="1" ht="13.5" customHeight="1" x14ac:dyDescent="0.15">
      <c r="A53" s="33">
        <v>50</v>
      </c>
      <c r="B53" s="34" t="s">
        <v>15</v>
      </c>
      <c r="C53" s="33">
        <v>1</v>
      </c>
      <c r="D53" s="35" t="s">
        <v>103</v>
      </c>
      <c r="E53" s="144" t="s">
        <v>785</v>
      </c>
      <c r="F53" s="144" t="s">
        <v>954</v>
      </c>
      <c r="G53" s="31">
        <v>23.2</v>
      </c>
      <c r="H53" s="31"/>
      <c r="I53" s="30" t="s">
        <v>753</v>
      </c>
      <c r="J53" s="30" t="s">
        <v>980</v>
      </c>
      <c r="K53" s="29">
        <v>52</v>
      </c>
      <c r="L53" s="255"/>
      <c r="M53" s="25">
        <f>Uurtarief!$B$55</f>
        <v>0</v>
      </c>
      <c r="N53" s="27">
        <f t="shared" si="2"/>
        <v>0</v>
      </c>
      <c r="O53" s="27">
        <f t="shared" si="3"/>
        <v>0</v>
      </c>
      <c r="P53" s="256">
        <v>0</v>
      </c>
      <c r="Q53" s="69">
        <f t="shared" si="0"/>
        <v>0</v>
      </c>
      <c r="R53" s="69">
        <f t="shared" si="1"/>
        <v>0</v>
      </c>
      <c r="S53" s="32"/>
    </row>
    <row r="54" spans="1:19" s="36" customFormat="1" ht="13.5" customHeight="1" x14ac:dyDescent="0.15">
      <c r="A54" s="33">
        <v>51</v>
      </c>
      <c r="B54" s="34" t="s">
        <v>15</v>
      </c>
      <c r="C54" s="33">
        <v>1</v>
      </c>
      <c r="D54" s="35" t="s">
        <v>104</v>
      </c>
      <c r="E54" s="144" t="s">
        <v>786</v>
      </c>
      <c r="F54" s="144" t="s">
        <v>954</v>
      </c>
      <c r="G54" s="31">
        <v>4.7</v>
      </c>
      <c r="H54" s="31"/>
      <c r="I54" s="30" t="s">
        <v>823</v>
      </c>
      <c r="J54" s="30" t="s">
        <v>980</v>
      </c>
      <c r="K54" s="29">
        <v>52</v>
      </c>
      <c r="L54" s="255"/>
      <c r="M54" s="25">
        <f>Uurtarief!$B$55</f>
        <v>0</v>
      </c>
      <c r="N54" s="27">
        <f t="shared" si="2"/>
        <v>0</v>
      </c>
      <c r="O54" s="27">
        <f t="shared" si="3"/>
        <v>0</v>
      </c>
      <c r="P54" s="288"/>
      <c r="Q54" s="69">
        <f t="shared" si="0"/>
        <v>0</v>
      </c>
      <c r="R54" s="69">
        <f t="shared" si="1"/>
        <v>0</v>
      </c>
      <c r="S54" s="32"/>
    </row>
    <row r="55" spans="1:19" s="36" customFormat="1" ht="13.5" customHeight="1" x14ac:dyDescent="0.15">
      <c r="A55" s="33">
        <v>52</v>
      </c>
      <c r="B55" s="34" t="s">
        <v>15</v>
      </c>
      <c r="C55" s="33">
        <v>1</v>
      </c>
      <c r="D55" s="35" t="s">
        <v>106</v>
      </c>
      <c r="E55" s="144" t="s">
        <v>787</v>
      </c>
      <c r="F55" s="144" t="s">
        <v>954</v>
      </c>
      <c r="G55" s="31">
        <v>1</v>
      </c>
      <c r="H55" s="31"/>
      <c r="I55" s="30" t="s">
        <v>823</v>
      </c>
      <c r="J55" s="30" t="s">
        <v>980</v>
      </c>
      <c r="K55" s="29">
        <v>52</v>
      </c>
      <c r="L55" s="255"/>
      <c r="M55" s="25">
        <f>Uurtarief!$B$55</f>
        <v>0</v>
      </c>
      <c r="N55" s="27">
        <f t="shared" si="2"/>
        <v>0</v>
      </c>
      <c r="O55" s="27">
        <f t="shared" si="3"/>
        <v>0</v>
      </c>
      <c r="P55" s="288"/>
      <c r="Q55" s="69">
        <f t="shared" si="0"/>
        <v>0</v>
      </c>
      <c r="R55" s="69">
        <f t="shared" si="1"/>
        <v>0</v>
      </c>
      <c r="S55" s="32"/>
    </row>
    <row r="56" spans="1:19" s="36" customFormat="1" ht="13.5" customHeight="1" x14ac:dyDescent="0.15">
      <c r="A56" s="33">
        <v>53</v>
      </c>
      <c r="B56" s="34" t="s">
        <v>15</v>
      </c>
      <c r="C56" s="33">
        <v>1</v>
      </c>
      <c r="D56" s="35" t="s">
        <v>107</v>
      </c>
      <c r="E56" s="144" t="s">
        <v>792</v>
      </c>
      <c r="F56" s="144" t="s">
        <v>954</v>
      </c>
      <c r="G56" s="31">
        <v>4.5</v>
      </c>
      <c r="H56" s="31"/>
      <c r="I56" s="30" t="s">
        <v>753</v>
      </c>
      <c r="J56" s="30" t="s">
        <v>980</v>
      </c>
      <c r="K56" s="29">
        <v>52</v>
      </c>
      <c r="L56" s="255"/>
      <c r="M56" s="25">
        <f>Uurtarief!$B$55</f>
        <v>0</v>
      </c>
      <c r="N56" s="27">
        <f t="shared" si="2"/>
        <v>0</v>
      </c>
      <c r="O56" s="27">
        <f t="shared" si="3"/>
        <v>0</v>
      </c>
      <c r="P56" s="256">
        <v>0</v>
      </c>
      <c r="Q56" s="69">
        <f t="shared" si="0"/>
        <v>0</v>
      </c>
      <c r="R56" s="69">
        <f t="shared" si="1"/>
        <v>0</v>
      </c>
      <c r="S56" s="32"/>
    </row>
    <row r="57" spans="1:19" s="36" customFormat="1" ht="13.5" customHeight="1" x14ac:dyDescent="0.15">
      <c r="A57" s="33">
        <v>54</v>
      </c>
      <c r="B57" s="34" t="s">
        <v>15</v>
      </c>
      <c r="C57" s="33">
        <v>1</v>
      </c>
      <c r="D57" s="35" t="s">
        <v>108</v>
      </c>
      <c r="E57" s="144" t="s">
        <v>788</v>
      </c>
      <c r="F57" s="144" t="s">
        <v>954</v>
      </c>
      <c r="G57" s="31">
        <v>12.6</v>
      </c>
      <c r="H57" s="31"/>
      <c r="I57" s="30" t="s">
        <v>753</v>
      </c>
      <c r="J57" s="30" t="s">
        <v>980</v>
      </c>
      <c r="K57" s="29">
        <v>52</v>
      </c>
      <c r="L57" s="255"/>
      <c r="M57" s="25">
        <f>Uurtarief!$B$55</f>
        <v>0</v>
      </c>
      <c r="N57" s="27">
        <f t="shared" si="2"/>
        <v>0</v>
      </c>
      <c r="O57" s="27">
        <f t="shared" si="3"/>
        <v>0</v>
      </c>
      <c r="P57" s="256">
        <v>0</v>
      </c>
      <c r="Q57" s="69">
        <f t="shared" si="0"/>
        <v>0</v>
      </c>
      <c r="R57" s="69">
        <f t="shared" si="1"/>
        <v>0</v>
      </c>
      <c r="S57" s="32"/>
    </row>
    <row r="58" spans="1:19" s="36" customFormat="1" ht="13.5" customHeight="1" x14ac:dyDescent="0.15">
      <c r="A58" s="33">
        <v>55</v>
      </c>
      <c r="B58" s="34" t="s">
        <v>15</v>
      </c>
      <c r="C58" s="33">
        <v>1</v>
      </c>
      <c r="D58" s="35" t="s">
        <v>109</v>
      </c>
      <c r="E58" s="144" t="s">
        <v>789</v>
      </c>
      <c r="F58" s="144" t="s">
        <v>954</v>
      </c>
      <c r="G58" s="31">
        <v>4.9000000000000004</v>
      </c>
      <c r="H58" s="31"/>
      <c r="I58" s="30" t="s">
        <v>823</v>
      </c>
      <c r="J58" s="30" t="s">
        <v>980</v>
      </c>
      <c r="K58" s="29">
        <v>52</v>
      </c>
      <c r="L58" s="255"/>
      <c r="M58" s="25">
        <f>Uurtarief!$B$55</f>
        <v>0</v>
      </c>
      <c r="N58" s="27">
        <f t="shared" si="2"/>
        <v>0</v>
      </c>
      <c r="O58" s="27">
        <f t="shared" si="3"/>
        <v>0</v>
      </c>
      <c r="P58" s="288"/>
      <c r="Q58" s="69">
        <f t="shared" si="0"/>
        <v>0</v>
      </c>
      <c r="R58" s="69">
        <f t="shared" si="1"/>
        <v>0</v>
      </c>
      <c r="S58" s="32"/>
    </row>
    <row r="59" spans="1:19" s="36" customFormat="1" ht="13.5" customHeight="1" x14ac:dyDescent="0.15">
      <c r="A59" s="33">
        <v>56</v>
      </c>
      <c r="B59" s="34" t="s">
        <v>15</v>
      </c>
      <c r="C59" s="33">
        <v>1</v>
      </c>
      <c r="D59" s="35" t="s">
        <v>568</v>
      </c>
      <c r="E59" s="144" t="s">
        <v>793</v>
      </c>
      <c r="F59" s="144" t="s">
        <v>826</v>
      </c>
      <c r="G59" s="31">
        <v>3</v>
      </c>
      <c r="H59" s="31"/>
      <c r="I59" s="30" t="s">
        <v>823</v>
      </c>
      <c r="J59" s="30" t="s">
        <v>980</v>
      </c>
      <c r="K59" s="29">
        <v>251</v>
      </c>
      <c r="L59" s="255"/>
      <c r="M59" s="25">
        <f>Uurtarief!$B$55</f>
        <v>0</v>
      </c>
      <c r="N59" s="27">
        <f t="shared" si="2"/>
        <v>0</v>
      </c>
      <c r="O59" s="27">
        <f t="shared" si="3"/>
        <v>0</v>
      </c>
      <c r="P59" s="288"/>
      <c r="Q59" s="69">
        <f t="shared" si="0"/>
        <v>0</v>
      </c>
      <c r="R59" s="69">
        <f t="shared" si="1"/>
        <v>0</v>
      </c>
      <c r="S59" s="32"/>
    </row>
    <row r="60" spans="1:19" s="36" customFormat="1" ht="13.5" customHeight="1" x14ac:dyDescent="0.15">
      <c r="A60" s="33">
        <v>57</v>
      </c>
      <c r="B60" s="34" t="s">
        <v>15</v>
      </c>
      <c r="C60" s="33">
        <v>1</v>
      </c>
      <c r="D60" s="35" t="s">
        <v>110</v>
      </c>
      <c r="E60" s="144" t="s">
        <v>790</v>
      </c>
      <c r="F60" s="144" t="s">
        <v>954</v>
      </c>
      <c r="G60" s="31">
        <v>2.1</v>
      </c>
      <c r="H60" s="31"/>
      <c r="I60" s="30" t="s">
        <v>823</v>
      </c>
      <c r="J60" s="30" t="s">
        <v>980</v>
      </c>
      <c r="K60" s="29">
        <v>52</v>
      </c>
      <c r="L60" s="255"/>
      <c r="M60" s="25">
        <f>Uurtarief!$B$55</f>
        <v>0</v>
      </c>
      <c r="N60" s="27">
        <f t="shared" si="2"/>
        <v>0</v>
      </c>
      <c r="O60" s="27">
        <f t="shared" si="3"/>
        <v>0</v>
      </c>
      <c r="P60" s="288"/>
      <c r="Q60" s="69">
        <f t="shared" si="0"/>
        <v>0</v>
      </c>
      <c r="R60" s="69">
        <f t="shared" si="1"/>
        <v>0</v>
      </c>
      <c r="S60" s="32"/>
    </row>
    <row r="61" spans="1:19" s="36" customFormat="1" ht="13.5" customHeight="1" x14ac:dyDescent="0.15">
      <c r="A61" s="33">
        <v>58</v>
      </c>
      <c r="B61" s="34" t="s">
        <v>15</v>
      </c>
      <c r="C61" s="33">
        <v>1</v>
      </c>
      <c r="D61" s="35" t="s">
        <v>111</v>
      </c>
      <c r="E61" s="144" t="s">
        <v>791</v>
      </c>
      <c r="F61" s="144" t="s">
        <v>954</v>
      </c>
      <c r="G61" s="31">
        <v>25.1</v>
      </c>
      <c r="H61" s="31"/>
      <c r="I61" s="30" t="s">
        <v>753</v>
      </c>
      <c r="J61" s="30" t="s">
        <v>980</v>
      </c>
      <c r="K61" s="29">
        <v>52</v>
      </c>
      <c r="L61" s="255"/>
      <c r="M61" s="25">
        <f>Uurtarief!$B$55</f>
        <v>0</v>
      </c>
      <c r="N61" s="27">
        <f t="shared" si="2"/>
        <v>0</v>
      </c>
      <c r="O61" s="27">
        <f t="shared" si="3"/>
        <v>0</v>
      </c>
      <c r="P61" s="256">
        <v>0</v>
      </c>
      <c r="Q61" s="69">
        <f t="shared" si="0"/>
        <v>0</v>
      </c>
      <c r="R61" s="69">
        <f t="shared" si="1"/>
        <v>0</v>
      </c>
      <c r="S61" s="32"/>
    </row>
    <row r="62" spans="1:19" s="36" customFormat="1" ht="13.5" customHeight="1" x14ac:dyDescent="0.15">
      <c r="A62" s="33">
        <v>59</v>
      </c>
      <c r="B62" s="34" t="s">
        <v>15</v>
      </c>
      <c r="C62" s="33">
        <v>2</v>
      </c>
      <c r="D62" s="35" t="s">
        <v>119</v>
      </c>
      <c r="E62" s="144" t="s">
        <v>58</v>
      </c>
      <c r="F62" s="144" t="s">
        <v>826</v>
      </c>
      <c r="G62" s="31">
        <v>4.9000000000000004</v>
      </c>
      <c r="H62" s="31"/>
      <c r="I62" s="30" t="s">
        <v>753</v>
      </c>
      <c r="J62" s="30" t="s">
        <v>980</v>
      </c>
      <c r="K62" s="29">
        <v>251</v>
      </c>
      <c r="L62" s="255"/>
      <c r="M62" s="25">
        <f>Uurtarief!$B$55</f>
        <v>0</v>
      </c>
      <c r="N62" s="27">
        <f t="shared" si="2"/>
        <v>0</v>
      </c>
      <c r="O62" s="27">
        <f t="shared" si="3"/>
        <v>0</v>
      </c>
      <c r="P62" s="256">
        <v>0</v>
      </c>
      <c r="Q62" s="69">
        <f t="shared" si="0"/>
        <v>0</v>
      </c>
      <c r="R62" s="69">
        <f t="shared" si="1"/>
        <v>0</v>
      </c>
      <c r="S62" s="32"/>
    </row>
    <row r="63" spans="1:19" s="36" customFormat="1" ht="13.5" customHeight="1" x14ac:dyDescent="0.15">
      <c r="A63" s="33">
        <v>60</v>
      </c>
      <c r="B63" s="34" t="s">
        <v>15</v>
      </c>
      <c r="C63" s="33">
        <v>2</v>
      </c>
      <c r="D63" s="35" t="s">
        <v>126</v>
      </c>
      <c r="E63" s="144" t="s">
        <v>794</v>
      </c>
      <c r="F63" s="144" t="s">
        <v>954</v>
      </c>
      <c r="G63" s="31">
        <v>8.1</v>
      </c>
      <c r="H63" s="31"/>
      <c r="I63" s="30" t="s">
        <v>753</v>
      </c>
      <c r="J63" s="30" t="s">
        <v>980</v>
      </c>
      <c r="K63" s="29">
        <v>52</v>
      </c>
      <c r="L63" s="255"/>
      <c r="M63" s="25">
        <f>Uurtarief!$B$55</f>
        <v>0</v>
      </c>
      <c r="N63" s="27">
        <f t="shared" si="2"/>
        <v>0</v>
      </c>
      <c r="O63" s="27">
        <f t="shared" si="3"/>
        <v>0</v>
      </c>
      <c r="P63" s="256">
        <v>0</v>
      </c>
      <c r="Q63" s="69">
        <f t="shared" si="0"/>
        <v>0</v>
      </c>
      <c r="R63" s="69">
        <f t="shared" si="1"/>
        <v>0</v>
      </c>
      <c r="S63" s="32"/>
    </row>
    <row r="64" spans="1:19" s="36" customFormat="1" ht="13.5" customHeight="1" x14ac:dyDescent="0.15">
      <c r="A64" s="33">
        <v>61</v>
      </c>
      <c r="B64" s="34" t="s">
        <v>15</v>
      </c>
      <c r="C64" s="33">
        <v>2</v>
      </c>
      <c r="D64" s="35" t="s">
        <v>127</v>
      </c>
      <c r="E64" s="144" t="s">
        <v>795</v>
      </c>
      <c r="F64" s="144" t="s">
        <v>954</v>
      </c>
      <c r="G64" s="31">
        <v>1.8</v>
      </c>
      <c r="H64" s="31"/>
      <c r="I64" s="30" t="s">
        <v>823</v>
      </c>
      <c r="J64" s="30" t="s">
        <v>980</v>
      </c>
      <c r="K64" s="29">
        <v>52</v>
      </c>
      <c r="L64" s="255"/>
      <c r="M64" s="25">
        <f>Uurtarief!$B$55</f>
        <v>0</v>
      </c>
      <c r="N64" s="27">
        <f t="shared" si="2"/>
        <v>0</v>
      </c>
      <c r="O64" s="27">
        <f t="shared" si="3"/>
        <v>0</v>
      </c>
      <c r="P64" s="288"/>
      <c r="Q64" s="69">
        <f t="shared" si="0"/>
        <v>0</v>
      </c>
      <c r="R64" s="69">
        <f t="shared" si="1"/>
        <v>0</v>
      </c>
      <c r="S64" s="32"/>
    </row>
    <row r="65" spans="1:19" s="36" customFormat="1" ht="13.5" customHeight="1" x14ac:dyDescent="0.15">
      <c r="A65" s="33">
        <v>62</v>
      </c>
      <c r="B65" s="34" t="s">
        <v>15</v>
      </c>
      <c r="C65" s="33">
        <v>2</v>
      </c>
      <c r="D65" s="35" t="s">
        <v>128</v>
      </c>
      <c r="E65" s="144" t="s">
        <v>796</v>
      </c>
      <c r="F65" s="144" t="s">
        <v>954</v>
      </c>
      <c r="G65" s="31">
        <v>16.100000000000001</v>
      </c>
      <c r="H65" s="31"/>
      <c r="I65" s="30" t="s">
        <v>753</v>
      </c>
      <c r="J65" s="30" t="s">
        <v>980</v>
      </c>
      <c r="K65" s="29">
        <v>52</v>
      </c>
      <c r="L65" s="255"/>
      <c r="M65" s="25">
        <f>Uurtarief!$B$55</f>
        <v>0</v>
      </c>
      <c r="N65" s="27">
        <f t="shared" si="2"/>
        <v>0</v>
      </c>
      <c r="O65" s="27">
        <f t="shared" si="3"/>
        <v>0</v>
      </c>
      <c r="P65" s="256">
        <v>0</v>
      </c>
      <c r="Q65" s="69">
        <f t="shared" si="0"/>
        <v>0</v>
      </c>
      <c r="R65" s="69">
        <f t="shared" si="1"/>
        <v>0</v>
      </c>
      <c r="S65" s="32"/>
    </row>
    <row r="66" spans="1:19" s="36" customFormat="1" ht="13.5" customHeight="1" x14ac:dyDescent="0.15">
      <c r="A66" s="33">
        <v>63</v>
      </c>
      <c r="B66" s="34" t="s">
        <v>15</v>
      </c>
      <c r="C66" s="33">
        <v>2</v>
      </c>
      <c r="D66" s="35" t="s">
        <v>129</v>
      </c>
      <c r="E66" s="144" t="s">
        <v>797</v>
      </c>
      <c r="F66" s="144" t="s">
        <v>954</v>
      </c>
      <c r="G66" s="31">
        <v>5.3</v>
      </c>
      <c r="H66" s="31"/>
      <c r="I66" s="30" t="s">
        <v>823</v>
      </c>
      <c r="J66" s="30" t="s">
        <v>980</v>
      </c>
      <c r="K66" s="29">
        <v>52</v>
      </c>
      <c r="L66" s="255"/>
      <c r="M66" s="25">
        <f>Uurtarief!$B$55</f>
        <v>0</v>
      </c>
      <c r="N66" s="27">
        <f t="shared" si="2"/>
        <v>0</v>
      </c>
      <c r="O66" s="27">
        <f t="shared" si="3"/>
        <v>0</v>
      </c>
      <c r="P66" s="288"/>
      <c r="Q66" s="69">
        <f t="shared" si="0"/>
        <v>0</v>
      </c>
      <c r="R66" s="69">
        <f t="shared" si="1"/>
        <v>0</v>
      </c>
      <c r="S66" s="32"/>
    </row>
    <row r="67" spans="1:19" s="36" customFormat="1" ht="13.5" customHeight="1" x14ac:dyDescent="0.15">
      <c r="A67" s="33">
        <v>64</v>
      </c>
      <c r="B67" s="34" t="s">
        <v>15</v>
      </c>
      <c r="C67" s="33">
        <v>2</v>
      </c>
      <c r="D67" s="35" t="s">
        <v>130</v>
      </c>
      <c r="E67" s="144" t="s">
        <v>798</v>
      </c>
      <c r="F67" s="144" t="s">
        <v>954</v>
      </c>
      <c r="G67" s="31">
        <v>16.2</v>
      </c>
      <c r="H67" s="31"/>
      <c r="I67" s="30" t="s">
        <v>753</v>
      </c>
      <c r="J67" s="30" t="s">
        <v>980</v>
      </c>
      <c r="K67" s="29">
        <v>52</v>
      </c>
      <c r="L67" s="255"/>
      <c r="M67" s="25">
        <f>Uurtarief!$B$55</f>
        <v>0</v>
      </c>
      <c r="N67" s="27">
        <f t="shared" si="2"/>
        <v>0</v>
      </c>
      <c r="O67" s="27">
        <f t="shared" si="3"/>
        <v>0</v>
      </c>
      <c r="P67" s="256">
        <v>0</v>
      </c>
      <c r="Q67" s="69">
        <f t="shared" ref="Q67:Q130" si="4">(M67*N67)</f>
        <v>0</v>
      </c>
      <c r="R67" s="69">
        <f t="shared" ref="R67:R130" si="5">P67+Q67</f>
        <v>0</v>
      </c>
      <c r="S67" s="32"/>
    </row>
    <row r="68" spans="1:19" s="36" customFormat="1" ht="13.5" customHeight="1" x14ac:dyDescent="0.15">
      <c r="A68" s="33">
        <v>65</v>
      </c>
      <c r="B68" s="34" t="s">
        <v>15</v>
      </c>
      <c r="C68" s="33">
        <v>2</v>
      </c>
      <c r="D68" s="35" t="s">
        <v>131</v>
      </c>
      <c r="E68" s="144" t="s">
        <v>799</v>
      </c>
      <c r="F68" s="144" t="s">
        <v>954</v>
      </c>
      <c r="G68" s="31">
        <v>2.5</v>
      </c>
      <c r="H68" s="31"/>
      <c r="I68" s="30" t="s">
        <v>753</v>
      </c>
      <c r="J68" s="30" t="s">
        <v>980</v>
      </c>
      <c r="K68" s="29">
        <v>52</v>
      </c>
      <c r="L68" s="255"/>
      <c r="M68" s="25">
        <f>Uurtarief!$B$55</f>
        <v>0</v>
      </c>
      <c r="N68" s="27">
        <f t="shared" ref="N68:N131" si="6">IF(L68=0,0,((G68*K68)/L68))</f>
        <v>0</v>
      </c>
      <c r="O68" s="27">
        <f t="shared" ref="O68:O131" si="7">IF(K68=0,0,(N68/K68))</f>
        <v>0</v>
      </c>
      <c r="P68" s="256">
        <v>0</v>
      </c>
      <c r="Q68" s="69">
        <f t="shared" si="4"/>
        <v>0</v>
      </c>
      <c r="R68" s="69">
        <f t="shared" si="5"/>
        <v>0</v>
      </c>
      <c r="S68" s="32"/>
    </row>
    <row r="69" spans="1:19" s="36" customFormat="1" ht="13.5" customHeight="1" x14ac:dyDescent="0.15">
      <c r="A69" s="33">
        <v>66</v>
      </c>
      <c r="B69" s="34" t="s">
        <v>15</v>
      </c>
      <c r="C69" s="33">
        <v>2</v>
      </c>
      <c r="D69" s="35" t="s">
        <v>132</v>
      </c>
      <c r="E69" s="144" t="s">
        <v>800</v>
      </c>
      <c r="F69" s="144" t="s">
        <v>954</v>
      </c>
      <c r="G69" s="31">
        <v>1.8</v>
      </c>
      <c r="H69" s="31"/>
      <c r="I69" s="30" t="s">
        <v>823</v>
      </c>
      <c r="J69" s="30" t="s">
        <v>980</v>
      </c>
      <c r="K69" s="29">
        <v>52</v>
      </c>
      <c r="L69" s="255"/>
      <c r="M69" s="25">
        <f>Uurtarief!$B$55</f>
        <v>0</v>
      </c>
      <c r="N69" s="27">
        <f t="shared" si="6"/>
        <v>0</v>
      </c>
      <c r="O69" s="27">
        <f t="shared" si="7"/>
        <v>0</v>
      </c>
      <c r="P69" s="288"/>
      <c r="Q69" s="69">
        <f t="shared" si="4"/>
        <v>0</v>
      </c>
      <c r="R69" s="69">
        <f t="shared" si="5"/>
        <v>0</v>
      </c>
      <c r="S69" s="32"/>
    </row>
    <row r="70" spans="1:19" s="36" customFormat="1" ht="13.5" customHeight="1" x14ac:dyDescent="0.15">
      <c r="A70" s="33">
        <v>67</v>
      </c>
      <c r="B70" s="34" t="s">
        <v>15</v>
      </c>
      <c r="C70" s="33">
        <v>2</v>
      </c>
      <c r="D70" s="35" t="s">
        <v>133</v>
      </c>
      <c r="E70" s="144" t="s">
        <v>801</v>
      </c>
      <c r="F70" s="144" t="s">
        <v>954</v>
      </c>
      <c r="G70" s="31">
        <v>41.5</v>
      </c>
      <c r="H70" s="31"/>
      <c r="I70" s="30" t="s">
        <v>753</v>
      </c>
      <c r="J70" s="30" t="s">
        <v>980</v>
      </c>
      <c r="K70" s="29">
        <v>52</v>
      </c>
      <c r="L70" s="255"/>
      <c r="M70" s="25">
        <f>Uurtarief!$B$55</f>
        <v>0</v>
      </c>
      <c r="N70" s="27">
        <f t="shared" si="6"/>
        <v>0</v>
      </c>
      <c r="O70" s="27">
        <f t="shared" si="7"/>
        <v>0</v>
      </c>
      <c r="P70" s="256">
        <v>0</v>
      </c>
      <c r="Q70" s="69">
        <f t="shared" si="4"/>
        <v>0</v>
      </c>
      <c r="R70" s="69">
        <f t="shared" si="5"/>
        <v>0</v>
      </c>
      <c r="S70" s="32"/>
    </row>
    <row r="71" spans="1:19" s="36" customFormat="1" ht="13.5" customHeight="1" x14ac:dyDescent="0.15">
      <c r="A71" s="33">
        <v>68</v>
      </c>
      <c r="B71" s="34" t="s">
        <v>15</v>
      </c>
      <c r="C71" s="33">
        <v>2</v>
      </c>
      <c r="D71" s="35" t="s">
        <v>120</v>
      </c>
      <c r="E71" s="144" t="s">
        <v>802</v>
      </c>
      <c r="F71" s="144" t="s">
        <v>954</v>
      </c>
      <c r="G71" s="31">
        <v>5.2</v>
      </c>
      <c r="H71" s="31"/>
      <c r="I71" s="30" t="s">
        <v>823</v>
      </c>
      <c r="J71" s="30" t="s">
        <v>980</v>
      </c>
      <c r="K71" s="29">
        <v>52</v>
      </c>
      <c r="L71" s="255"/>
      <c r="M71" s="25">
        <f>Uurtarief!$B$55</f>
        <v>0</v>
      </c>
      <c r="N71" s="27">
        <f t="shared" si="6"/>
        <v>0</v>
      </c>
      <c r="O71" s="27">
        <f t="shared" si="7"/>
        <v>0</v>
      </c>
      <c r="P71" s="288"/>
      <c r="Q71" s="69">
        <f t="shared" si="4"/>
        <v>0</v>
      </c>
      <c r="R71" s="69">
        <f t="shared" si="5"/>
        <v>0</v>
      </c>
      <c r="S71" s="32"/>
    </row>
    <row r="72" spans="1:19" s="36" customFormat="1" ht="13.5" customHeight="1" x14ac:dyDescent="0.15">
      <c r="A72" s="33">
        <v>69</v>
      </c>
      <c r="B72" s="34" t="s">
        <v>15</v>
      </c>
      <c r="C72" s="33">
        <v>2</v>
      </c>
      <c r="D72" s="35" t="s">
        <v>121</v>
      </c>
      <c r="E72" s="144" t="s">
        <v>803</v>
      </c>
      <c r="F72" s="144" t="s">
        <v>954</v>
      </c>
      <c r="G72" s="31">
        <v>1.5</v>
      </c>
      <c r="H72" s="31"/>
      <c r="I72" s="30" t="s">
        <v>753</v>
      </c>
      <c r="J72" s="30" t="s">
        <v>980</v>
      </c>
      <c r="K72" s="29">
        <v>52</v>
      </c>
      <c r="L72" s="255"/>
      <c r="M72" s="25">
        <f>Uurtarief!$B$55</f>
        <v>0</v>
      </c>
      <c r="N72" s="27">
        <f t="shared" si="6"/>
        <v>0</v>
      </c>
      <c r="O72" s="27">
        <f t="shared" si="7"/>
        <v>0</v>
      </c>
      <c r="P72" s="256">
        <v>0</v>
      </c>
      <c r="Q72" s="69">
        <f t="shared" si="4"/>
        <v>0</v>
      </c>
      <c r="R72" s="69">
        <f t="shared" si="5"/>
        <v>0</v>
      </c>
      <c r="S72" s="32"/>
    </row>
    <row r="73" spans="1:19" s="36" customFormat="1" ht="13.5" customHeight="1" x14ac:dyDescent="0.15">
      <c r="A73" s="33">
        <v>70</v>
      </c>
      <c r="B73" s="34" t="s">
        <v>15</v>
      </c>
      <c r="C73" s="33">
        <v>2</v>
      </c>
      <c r="D73" s="35" t="s">
        <v>122</v>
      </c>
      <c r="E73" s="144" t="s">
        <v>804</v>
      </c>
      <c r="F73" s="144" t="s">
        <v>954</v>
      </c>
      <c r="G73" s="31">
        <v>8.6999999999999993</v>
      </c>
      <c r="H73" s="31"/>
      <c r="I73" s="30" t="s">
        <v>753</v>
      </c>
      <c r="J73" s="30" t="s">
        <v>980</v>
      </c>
      <c r="K73" s="29">
        <v>52</v>
      </c>
      <c r="L73" s="255"/>
      <c r="M73" s="25">
        <f>Uurtarief!$B$55</f>
        <v>0</v>
      </c>
      <c r="N73" s="27">
        <f t="shared" si="6"/>
        <v>0</v>
      </c>
      <c r="O73" s="27">
        <f t="shared" si="7"/>
        <v>0</v>
      </c>
      <c r="P73" s="256">
        <v>0</v>
      </c>
      <c r="Q73" s="69">
        <f t="shared" si="4"/>
        <v>0</v>
      </c>
      <c r="R73" s="69">
        <f t="shared" si="5"/>
        <v>0</v>
      </c>
      <c r="S73" s="32"/>
    </row>
    <row r="74" spans="1:19" s="36" customFormat="1" ht="13.5" customHeight="1" x14ac:dyDescent="0.15">
      <c r="A74" s="33">
        <v>71</v>
      </c>
      <c r="B74" s="34" t="s">
        <v>15</v>
      </c>
      <c r="C74" s="33">
        <v>2</v>
      </c>
      <c r="D74" s="35" t="s">
        <v>123</v>
      </c>
      <c r="E74" s="144" t="s">
        <v>805</v>
      </c>
      <c r="F74" s="144" t="s">
        <v>954</v>
      </c>
      <c r="G74" s="31">
        <v>1.4</v>
      </c>
      <c r="H74" s="31"/>
      <c r="I74" s="30" t="s">
        <v>823</v>
      </c>
      <c r="J74" s="30" t="s">
        <v>980</v>
      </c>
      <c r="K74" s="29">
        <v>52</v>
      </c>
      <c r="L74" s="255"/>
      <c r="M74" s="25">
        <f>Uurtarief!$B$55</f>
        <v>0</v>
      </c>
      <c r="N74" s="27">
        <f t="shared" si="6"/>
        <v>0</v>
      </c>
      <c r="O74" s="27">
        <f t="shared" si="7"/>
        <v>0</v>
      </c>
      <c r="P74" s="288"/>
      <c r="Q74" s="69">
        <f t="shared" si="4"/>
        <v>0</v>
      </c>
      <c r="R74" s="69">
        <f t="shared" si="5"/>
        <v>0</v>
      </c>
      <c r="S74" s="32"/>
    </row>
    <row r="75" spans="1:19" s="36" customFormat="1" ht="13.5" customHeight="1" x14ac:dyDescent="0.15">
      <c r="A75" s="33">
        <v>72</v>
      </c>
      <c r="B75" s="34" t="s">
        <v>15</v>
      </c>
      <c r="C75" s="33">
        <v>2</v>
      </c>
      <c r="D75" s="35" t="s">
        <v>124</v>
      </c>
      <c r="E75" s="144" t="s">
        <v>806</v>
      </c>
      <c r="F75" s="144" t="s">
        <v>954</v>
      </c>
      <c r="G75" s="31">
        <v>6.2</v>
      </c>
      <c r="H75" s="31"/>
      <c r="I75" s="30" t="s">
        <v>823</v>
      </c>
      <c r="J75" s="30" t="s">
        <v>980</v>
      </c>
      <c r="K75" s="29">
        <v>52</v>
      </c>
      <c r="L75" s="255"/>
      <c r="M75" s="25">
        <f>Uurtarief!$B$55</f>
        <v>0</v>
      </c>
      <c r="N75" s="27">
        <f t="shared" si="6"/>
        <v>0</v>
      </c>
      <c r="O75" s="27">
        <f t="shared" si="7"/>
        <v>0</v>
      </c>
      <c r="P75" s="288"/>
      <c r="Q75" s="69">
        <f t="shared" si="4"/>
        <v>0</v>
      </c>
      <c r="R75" s="69">
        <f t="shared" si="5"/>
        <v>0</v>
      </c>
      <c r="S75" s="32"/>
    </row>
    <row r="76" spans="1:19" s="36" customFormat="1" ht="13.5" customHeight="1" x14ac:dyDescent="0.15">
      <c r="A76" s="33">
        <v>73</v>
      </c>
      <c r="B76" s="34" t="s">
        <v>15</v>
      </c>
      <c r="C76" s="33">
        <v>2</v>
      </c>
      <c r="D76" s="35" t="s">
        <v>125</v>
      </c>
      <c r="E76" s="144" t="s">
        <v>807</v>
      </c>
      <c r="F76" s="144" t="s">
        <v>954</v>
      </c>
      <c r="G76" s="31">
        <v>31.9</v>
      </c>
      <c r="H76" s="31"/>
      <c r="I76" s="30" t="s">
        <v>753</v>
      </c>
      <c r="J76" s="30" t="s">
        <v>980</v>
      </c>
      <c r="K76" s="29">
        <v>52</v>
      </c>
      <c r="L76" s="255"/>
      <c r="M76" s="25">
        <f>Uurtarief!$B$55</f>
        <v>0</v>
      </c>
      <c r="N76" s="27">
        <f t="shared" si="6"/>
        <v>0</v>
      </c>
      <c r="O76" s="27">
        <f t="shared" si="7"/>
        <v>0</v>
      </c>
      <c r="P76" s="256">
        <v>0</v>
      </c>
      <c r="Q76" s="69">
        <f t="shared" si="4"/>
        <v>0</v>
      </c>
      <c r="R76" s="69">
        <f t="shared" si="5"/>
        <v>0</v>
      </c>
      <c r="S76" s="32"/>
    </row>
    <row r="77" spans="1:19" s="36" customFormat="1" ht="13.5" customHeight="1" x14ac:dyDescent="0.15">
      <c r="A77" s="33">
        <v>74</v>
      </c>
      <c r="B77" s="34" t="s">
        <v>15</v>
      </c>
      <c r="C77" s="33">
        <v>3</v>
      </c>
      <c r="D77" s="35" t="s">
        <v>134</v>
      </c>
      <c r="E77" s="144" t="s">
        <v>809</v>
      </c>
      <c r="F77" s="144" t="s">
        <v>954</v>
      </c>
      <c r="G77" s="31">
        <v>4.5999999999999996</v>
      </c>
      <c r="H77" s="31"/>
      <c r="I77" s="30" t="s">
        <v>753</v>
      </c>
      <c r="J77" s="30" t="s">
        <v>980</v>
      </c>
      <c r="K77" s="29">
        <v>52</v>
      </c>
      <c r="L77" s="255"/>
      <c r="M77" s="25">
        <f>Uurtarief!$B$55</f>
        <v>0</v>
      </c>
      <c r="N77" s="27">
        <f t="shared" si="6"/>
        <v>0</v>
      </c>
      <c r="O77" s="27">
        <f t="shared" si="7"/>
        <v>0</v>
      </c>
      <c r="P77" s="256">
        <v>0</v>
      </c>
      <c r="Q77" s="69">
        <f t="shared" si="4"/>
        <v>0</v>
      </c>
      <c r="R77" s="69">
        <f t="shared" si="5"/>
        <v>0</v>
      </c>
      <c r="S77" s="32"/>
    </row>
    <row r="78" spans="1:19" s="36" customFormat="1" ht="13.5" customHeight="1" x14ac:dyDescent="0.15">
      <c r="A78" s="33">
        <v>75</v>
      </c>
      <c r="B78" s="34" t="s">
        <v>15</v>
      </c>
      <c r="C78" s="33">
        <v>3</v>
      </c>
      <c r="D78" s="35" t="s">
        <v>135</v>
      </c>
      <c r="E78" s="144" t="s">
        <v>810</v>
      </c>
      <c r="F78" s="144" t="s">
        <v>954</v>
      </c>
      <c r="G78" s="31">
        <v>30.8</v>
      </c>
      <c r="H78" s="31"/>
      <c r="I78" s="30" t="s">
        <v>753</v>
      </c>
      <c r="J78" s="30" t="s">
        <v>980</v>
      </c>
      <c r="K78" s="29">
        <v>52</v>
      </c>
      <c r="L78" s="255"/>
      <c r="M78" s="25">
        <f>Uurtarief!$B$55</f>
        <v>0</v>
      </c>
      <c r="N78" s="27">
        <f t="shared" si="6"/>
        <v>0</v>
      </c>
      <c r="O78" s="27">
        <f t="shared" si="7"/>
        <v>0</v>
      </c>
      <c r="P78" s="256">
        <v>0</v>
      </c>
      <c r="Q78" s="69">
        <f t="shared" si="4"/>
        <v>0</v>
      </c>
      <c r="R78" s="69">
        <f t="shared" si="5"/>
        <v>0</v>
      </c>
      <c r="S78" s="32"/>
    </row>
    <row r="79" spans="1:19" s="36" customFormat="1" ht="13.5" customHeight="1" x14ac:dyDescent="0.15">
      <c r="A79" s="33">
        <v>76</v>
      </c>
      <c r="B79" s="34" t="s">
        <v>15</v>
      </c>
      <c r="C79" s="33">
        <v>3</v>
      </c>
      <c r="D79" s="35" t="s">
        <v>136</v>
      </c>
      <c r="E79" s="144" t="s">
        <v>811</v>
      </c>
      <c r="F79" s="144" t="s">
        <v>954</v>
      </c>
      <c r="G79" s="31">
        <v>2.8</v>
      </c>
      <c r="H79" s="31"/>
      <c r="I79" s="30" t="s">
        <v>823</v>
      </c>
      <c r="J79" s="30" t="s">
        <v>980</v>
      </c>
      <c r="K79" s="29">
        <v>52</v>
      </c>
      <c r="L79" s="255"/>
      <c r="M79" s="25">
        <f>Uurtarief!$B$55</f>
        <v>0</v>
      </c>
      <c r="N79" s="27">
        <f t="shared" si="6"/>
        <v>0</v>
      </c>
      <c r="O79" s="27">
        <f t="shared" si="7"/>
        <v>0</v>
      </c>
      <c r="P79" s="288"/>
      <c r="Q79" s="69">
        <f t="shared" si="4"/>
        <v>0</v>
      </c>
      <c r="R79" s="69">
        <f t="shared" si="5"/>
        <v>0</v>
      </c>
      <c r="S79" s="32"/>
    </row>
    <row r="80" spans="1:19" s="36" customFormat="1" ht="13.5" customHeight="1" x14ac:dyDescent="0.15">
      <c r="A80" s="33">
        <v>77</v>
      </c>
      <c r="B80" s="34" t="s">
        <v>15</v>
      </c>
      <c r="C80" s="33">
        <v>3</v>
      </c>
      <c r="D80" s="35" t="s">
        <v>137</v>
      </c>
      <c r="E80" s="144" t="s">
        <v>812</v>
      </c>
      <c r="F80" s="144" t="s">
        <v>954</v>
      </c>
      <c r="G80" s="31">
        <v>26.5</v>
      </c>
      <c r="H80" s="31"/>
      <c r="I80" s="30" t="s">
        <v>753</v>
      </c>
      <c r="J80" s="30" t="s">
        <v>980</v>
      </c>
      <c r="K80" s="29">
        <v>52</v>
      </c>
      <c r="L80" s="255"/>
      <c r="M80" s="25">
        <f>Uurtarief!$B$55</f>
        <v>0</v>
      </c>
      <c r="N80" s="27">
        <f t="shared" si="6"/>
        <v>0</v>
      </c>
      <c r="O80" s="27">
        <f t="shared" si="7"/>
        <v>0</v>
      </c>
      <c r="P80" s="256">
        <v>0</v>
      </c>
      <c r="Q80" s="69">
        <f t="shared" si="4"/>
        <v>0</v>
      </c>
      <c r="R80" s="69">
        <f t="shared" si="5"/>
        <v>0</v>
      </c>
      <c r="S80" s="32"/>
    </row>
    <row r="81" spans="1:19" s="36" customFormat="1" ht="13.5" customHeight="1" x14ac:dyDescent="0.15">
      <c r="A81" s="33">
        <v>78</v>
      </c>
      <c r="B81" s="34" t="s">
        <v>15</v>
      </c>
      <c r="C81" s="33">
        <v>3</v>
      </c>
      <c r="D81" s="35" t="s">
        <v>138</v>
      </c>
      <c r="E81" s="144" t="s">
        <v>813</v>
      </c>
      <c r="F81" s="144" t="s">
        <v>954</v>
      </c>
      <c r="G81" s="31">
        <v>6.2</v>
      </c>
      <c r="H81" s="31"/>
      <c r="I81" s="30" t="s">
        <v>823</v>
      </c>
      <c r="J81" s="30" t="s">
        <v>980</v>
      </c>
      <c r="K81" s="29">
        <v>52</v>
      </c>
      <c r="L81" s="255"/>
      <c r="M81" s="25">
        <f>Uurtarief!$B$55</f>
        <v>0</v>
      </c>
      <c r="N81" s="27">
        <f t="shared" si="6"/>
        <v>0</v>
      </c>
      <c r="O81" s="27">
        <f t="shared" si="7"/>
        <v>0</v>
      </c>
      <c r="P81" s="288"/>
      <c r="Q81" s="69">
        <f t="shared" si="4"/>
        <v>0</v>
      </c>
      <c r="R81" s="69">
        <f t="shared" si="5"/>
        <v>0</v>
      </c>
      <c r="S81" s="32"/>
    </row>
    <row r="82" spans="1:19" s="36" customFormat="1" ht="13.5" customHeight="1" x14ac:dyDescent="0.15">
      <c r="A82" s="33">
        <v>79</v>
      </c>
      <c r="B82" s="34" t="s">
        <v>15</v>
      </c>
      <c r="C82" s="33">
        <v>3</v>
      </c>
      <c r="D82" s="35" t="s">
        <v>808</v>
      </c>
      <c r="E82" s="144" t="s">
        <v>814</v>
      </c>
      <c r="F82" s="144" t="s">
        <v>954</v>
      </c>
      <c r="G82" s="31">
        <v>9.6999999999999993</v>
      </c>
      <c r="H82" s="31"/>
      <c r="I82" s="30" t="s">
        <v>753</v>
      </c>
      <c r="J82" s="30" t="s">
        <v>980</v>
      </c>
      <c r="K82" s="29">
        <v>52</v>
      </c>
      <c r="L82" s="255"/>
      <c r="M82" s="25">
        <f>Uurtarief!$B$55</f>
        <v>0</v>
      </c>
      <c r="N82" s="27">
        <f t="shared" si="6"/>
        <v>0</v>
      </c>
      <c r="O82" s="27">
        <f t="shared" si="7"/>
        <v>0</v>
      </c>
      <c r="P82" s="256">
        <v>0</v>
      </c>
      <c r="Q82" s="69">
        <f t="shared" si="4"/>
        <v>0</v>
      </c>
      <c r="R82" s="69">
        <f t="shared" si="5"/>
        <v>0</v>
      </c>
      <c r="S82" s="32"/>
    </row>
    <row r="83" spans="1:19" s="36" customFormat="1" ht="13.5" customHeight="1" x14ac:dyDescent="0.15">
      <c r="A83" s="33">
        <v>80</v>
      </c>
      <c r="B83" s="34" t="s">
        <v>16</v>
      </c>
      <c r="C83" s="33"/>
      <c r="D83" s="35" t="s">
        <v>139</v>
      </c>
      <c r="E83" s="144" t="s">
        <v>140</v>
      </c>
      <c r="F83" s="144" t="s">
        <v>141</v>
      </c>
      <c r="G83" s="31">
        <v>112.76</v>
      </c>
      <c r="H83" s="31"/>
      <c r="I83" s="30" t="s">
        <v>54</v>
      </c>
      <c r="J83" s="30" t="s">
        <v>981</v>
      </c>
      <c r="K83" s="29">
        <v>52</v>
      </c>
      <c r="L83" s="255"/>
      <c r="M83" s="25">
        <f>Uurtarief!$B$55</f>
        <v>0</v>
      </c>
      <c r="N83" s="27">
        <f t="shared" si="6"/>
        <v>0</v>
      </c>
      <c r="O83" s="27">
        <f t="shared" si="7"/>
        <v>0</v>
      </c>
      <c r="P83" s="288"/>
      <c r="Q83" s="69">
        <f t="shared" si="4"/>
        <v>0</v>
      </c>
      <c r="R83" s="69">
        <f t="shared" si="5"/>
        <v>0</v>
      </c>
      <c r="S83" s="32"/>
    </row>
    <row r="84" spans="1:19" s="36" customFormat="1" ht="13.5" customHeight="1" x14ac:dyDescent="0.15">
      <c r="A84" s="33">
        <v>81</v>
      </c>
      <c r="B84" s="34" t="s">
        <v>16</v>
      </c>
      <c r="C84" s="33"/>
      <c r="D84" s="35" t="s">
        <v>142</v>
      </c>
      <c r="E84" s="144" t="s">
        <v>143</v>
      </c>
      <c r="F84" s="144" t="s">
        <v>83</v>
      </c>
      <c r="G84" s="31">
        <v>7.41</v>
      </c>
      <c r="H84" s="31"/>
      <c r="I84" s="30" t="s">
        <v>61</v>
      </c>
      <c r="J84" s="30" t="s">
        <v>981</v>
      </c>
      <c r="K84" s="29">
        <v>251</v>
      </c>
      <c r="L84" s="255"/>
      <c r="M84" s="25">
        <f>Uurtarief!$B$55</f>
        <v>0</v>
      </c>
      <c r="N84" s="27">
        <f t="shared" si="6"/>
        <v>0</v>
      </c>
      <c r="O84" s="27">
        <f t="shared" si="7"/>
        <v>0</v>
      </c>
      <c r="P84" s="288"/>
      <c r="Q84" s="69">
        <f t="shared" si="4"/>
        <v>0</v>
      </c>
      <c r="R84" s="69">
        <f t="shared" si="5"/>
        <v>0</v>
      </c>
      <c r="S84" s="32"/>
    </row>
    <row r="85" spans="1:19" s="36" customFormat="1" ht="13.5" hidden="1" customHeight="1" x14ac:dyDescent="0.15">
      <c r="A85" s="33">
        <v>82</v>
      </c>
      <c r="B85" s="34" t="s">
        <v>16</v>
      </c>
      <c r="C85" s="33"/>
      <c r="D85" s="35" t="s">
        <v>144</v>
      </c>
      <c r="E85" s="144" t="s">
        <v>145</v>
      </c>
      <c r="F85" s="144" t="s">
        <v>146</v>
      </c>
      <c r="G85" s="31"/>
      <c r="H85" s="31">
        <v>0</v>
      </c>
      <c r="I85" s="30" t="s">
        <v>147</v>
      </c>
      <c r="J85" s="30"/>
      <c r="K85" s="29">
        <v>0</v>
      </c>
      <c r="L85" s="255"/>
      <c r="M85" s="25">
        <f>Uurtarief!$B$55</f>
        <v>0</v>
      </c>
      <c r="N85" s="27">
        <f t="shared" si="6"/>
        <v>0</v>
      </c>
      <c r="O85" s="27">
        <f t="shared" si="7"/>
        <v>0</v>
      </c>
      <c r="P85" s="288"/>
      <c r="Q85" s="69">
        <f t="shared" si="4"/>
        <v>0</v>
      </c>
      <c r="R85" s="69">
        <f t="shared" si="5"/>
        <v>0</v>
      </c>
      <c r="S85" s="32"/>
    </row>
    <row r="86" spans="1:19" s="36" customFormat="1" ht="13.5" hidden="1" customHeight="1" x14ac:dyDescent="0.15">
      <c r="A86" s="33">
        <v>83</v>
      </c>
      <c r="B86" s="34" t="s">
        <v>16</v>
      </c>
      <c r="C86" s="33"/>
      <c r="D86" s="35" t="s">
        <v>148</v>
      </c>
      <c r="E86" s="144" t="s">
        <v>149</v>
      </c>
      <c r="F86" s="144" t="s">
        <v>146</v>
      </c>
      <c r="G86" s="31"/>
      <c r="H86" s="31">
        <v>1.03</v>
      </c>
      <c r="I86" s="30" t="s">
        <v>150</v>
      </c>
      <c r="J86" s="30"/>
      <c r="K86" s="29">
        <v>0</v>
      </c>
      <c r="L86" s="255"/>
      <c r="M86" s="25">
        <f>Uurtarief!$B$55</f>
        <v>0</v>
      </c>
      <c r="N86" s="27">
        <f t="shared" si="6"/>
        <v>0</v>
      </c>
      <c r="O86" s="27">
        <f t="shared" si="7"/>
        <v>0</v>
      </c>
      <c r="P86" s="288"/>
      <c r="Q86" s="69">
        <f t="shared" si="4"/>
        <v>0</v>
      </c>
      <c r="R86" s="69">
        <f t="shared" si="5"/>
        <v>0</v>
      </c>
      <c r="S86" s="32"/>
    </row>
    <row r="87" spans="1:19" s="36" customFormat="1" ht="13.5" hidden="1" customHeight="1" x14ac:dyDescent="0.15">
      <c r="A87" s="33">
        <v>84</v>
      </c>
      <c r="B87" s="34" t="s">
        <v>16</v>
      </c>
      <c r="C87" s="33"/>
      <c r="D87" s="35" t="s">
        <v>151</v>
      </c>
      <c r="E87" s="144" t="s">
        <v>145</v>
      </c>
      <c r="F87" s="144" t="s">
        <v>146</v>
      </c>
      <c r="G87" s="31"/>
      <c r="H87" s="31">
        <v>1.03</v>
      </c>
      <c r="I87" s="30" t="s">
        <v>147</v>
      </c>
      <c r="J87" s="30"/>
      <c r="K87" s="29">
        <v>0</v>
      </c>
      <c r="L87" s="255"/>
      <c r="M87" s="25">
        <f>Uurtarief!$B$55</f>
        <v>0</v>
      </c>
      <c r="N87" s="27">
        <f t="shared" si="6"/>
        <v>0</v>
      </c>
      <c r="O87" s="27">
        <f t="shared" si="7"/>
        <v>0</v>
      </c>
      <c r="P87" s="288"/>
      <c r="Q87" s="69">
        <f t="shared" si="4"/>
        <v>0</v>
      </c>
      <c r="R87" s="69">
        <f t="shared" si="5"/>
        <v>0</v>
      </c>
      <c r="S87" s="32"/>
    </row>
    <row r="88" spans="1:19" s="36" customFormat="1" ht="13.5" customHeight="1" x14ac:dyDescent="0.15">
      <c r="A88" s="33">
        <v>85</v>
      </c>
      <c r="B88" s="34" t="s">
        <v>16</v>
      </c>
      <c r="C88" s="33"/>
      <c r="D88" s="35" t="s">
        <v>152</v>
      </c>
      <c r="E88" s="144" t="s">
        <v>82</v>
      </c>
      <c r="F88" s="144" t="s">
        <v>83</v>
      </c>
      <c r="G88" s="31">
        <v>5</v>
      </c>
      <c r="H88" s="31"/>
      <c r="I88" s="30" t="s">
        <v>54</v>
      </c>
      <c r="J88" s="30" t="s">
        <v>981</v>
      </c>
      <c r="K88" s="29">
        <v>251</v>
      </c>
      <c r="L88" s="255"/>
      <c r="M88" s="25">
        <f>Uurtarief!$B$55</f>
        <v>0</v>
      </c>
      <c r="N88" s="27">
        <f t="shared" si="6"/>
        <v>0</v>
      </c>
      <c r="O88" s="27">
        <f t="shared" si="7"/>
        <v>0</v>
      </c>
      <c r="P88" s="288"/>
      <c r="Q88" s="69">
        <f t="shared" si="4"/>
        <v>0</v>
      </c>
      <c r="R88" s="69">
        <f t="shared" si="5"/>
        <v>0</v>
      </c>
      <c r="S88" s="32"/>
    </row>
    <row r="89" spans="1:19" s="36" customFormat="1" ht="13.5" hidden="1" customHeight="1" x14ac:dyDescent="0.15">
      <c r="A89" s="33">
        <v>86</v>
      </c>
      <c r="B89" s="34" t="s">
        <v>16</v>
      </c>
      <c r="C89" s="33"/>
      <c r="D89" s="35" t="s">
        <v>153</v>
      </c>
      <c r="E89" s="144" t="s">
        <v>145</v>
      </c>
      <c r="F89" s="144" t="s">
        <v>146</v>
      </c>
      <c r="G89" s="31"/>
      <c r="H89" s="31">
        <v>3.72</v>
      </c>
      <c r="I89" s="30" t="s">
        <v>147</v>
      </c>
      <c r="J89" s="30"/>
      <c r="K89" s="29">
        <v>0</v>
      </c>
      <c r="L89" s="255"/>
      <c r="M89" s="25">
        <f>Uurtarief!$B$55</f>
        <v>0</v>
      </c>
      <c r="N89" s="27">
        <f t="shared" si="6"/>
        <v>0</v>
      </c>
      <c r="O89" s="27">
        <f t="shared" si="7"/>
        <v>0</v>
      </c>
      <c r="P89" s="288"/>
      <c r="Q89" s="69">
        <f t="shared" si="4"/>
        <v>0</v>
      </c>
      <c r="R89" s="69">
        <f t="shared" si="5"/>
        <v>0</v>
      </c>
      <c r="S89" s="32"/>
    </row>
    <row r="90" spans="1:19" s="36" customFormat="1" ht="13.5" customHeight="1" x14ac:dyDescent="0.15">
      <c r="A90" s="33">
        <v>87</v>
      </c>
      <c r="B90" s="34" t="s">
        <v>16</v>
      </c>
      <c r="C90" s="33"/>
      <c r="D90" s="35" t="s">
        <v>154</v>
      </c>
      <c r="E90" s="144" t="s">
        <v>155</v>
      </c>
      <c r="F90" s="144" t="s">
        <v>67</v>
      </c>
      <c r="G90" s="31">
        <v>2.6</v>
      </c>
      <c r="H90" s="31"/>
      <c r="I90" s="30" t="s">
        <v>61</v>
      </c>
      <c r="J90" s="30" t="s">
        <v>981</v>
      </c>
      <c r="K90" s="29">
        <v>251</v>
      </c>
      <c r="L90" s="255"/>
      <c r="M90" s="25">
        <f>Uurtarief!$B$55</f>
        <v>0</v>
      </c>
      <c r="N90" s="27">
        <f t="shared" si="6"/>
        <v>0</v>
      </c>
      <c r="O90" s="27">
        <f t="shared" si="7"/>
        <v>0</v>
      </c>
      <c r="P90" s="288"/>
      <c r="Q90" s="69">
        <f t="shared" si="4"/>
        <v>0</v>
      </c>
      <c r="R90" s="69">
        <f t="shared" si="5"/>
        <v>0</v>
      </c>
      <c r="S90" s="32"/>
    </row>
    <row r="91" spans="1:19" s="36" customFormat="1" ht="13.5" customHeight="1" x14ac:dyDescent="0.15">
      <c r="A91" s="33">
        <v>88</v>
      </c>
      <c r="B91" s="34" t="s">
        <v>16</v>
      </c>
      <c r="C91" s="33"/>
      <c r="D91" s="35" t="s">
        <v>156</v>
      </c>
      <c r="E91" s="144" t="s">
        <v>157</v>
      </c>
      <c r="F91" s="144" t="s">
        <v>158</v>
      </c>
      <c r="G91" s="31">
        <v>9.6</v>
      </c>
      <c r="H91" s="31"/>
      <c r="I91" s="30" t="s">
        <v>61</v>
      </c>
      <c r="J91" s="30" t="s">
        <v>981</v>
      </c>
      <c r="K91" s="29">
        <v>251</v>
      </c>
      <c r="L91" s="255"/>
      <c r="M91" s="25">
        <f>Uurtarief!$B$55</f>
        <v>0</v>
      </c>
      <c r="N91" s="27">
        <f t="shared" si="6"/>
        <v>0</v>
      </c>
      <c r="O91" s="27">
        <f t="shared" si="7"/>
        <v>0</v>
      </c>
      <c r="P91" s="288"/>
      <c r="Q91" s="69">
        <f t="shared" si="4"/>
        <v>0</v>
      </c>
      <c r="R91" s="69">
        <f t="shared" si="5"/>
        <v>0</v>
      </c>
      <c r="S91" s="32"/>
    </row>
    <row r="92" spans="1:19" s="36" customFormat="1" ht="13.5" customHeight="1" x14ac:dyDescent="0.15">
      <c r="A92" s="33">
        <v>89</v>
      </c>
      <c r="B92" s="34" t="s">
        <v>16</v>
      </c>
      <c r="C92" s="33"/>
      <c r="D92" s="35" t="s">
        <v>159</v>
      </c>
      <c r="E92" s="144" t="s">
        <v>160</v>
      </c>
      <c r="F92" s="144" t="s">
        <v>67</v>
      </c>
      <c r="G92" s="31">
        <v>2.6</v>
      </c>
      <c r="H92" s="31"/>
      <c r="I92" s="30" t="s">
        <v>61</v>
      </c>
      <c r="J92" s="30" t="s">
        <v>981</v>
      </c>
      <c r="K92" s="29">
        <v>251</v>
      </c>
      <c r="L92" s="255"/>
      <c r="M92" s="25">
        <f>Uurtarief!$B$55</f>
        <v>0</v>
      </c>
      <c r="N92" s="27">
        <f t="shared" si="6"/>
        <v>0</v>
      </c>
      <c r="O92" s="27">
        <f t="shared" si="7"/>
        <v>0</v>
      </c>
      <c r="P92" s="288"/>
      <c r="Q92" s="69">
        <f t="shared" si="4"/>
        <v>0</v>
      </c>
      <c r="R92" s="69">
        <f t="shared" si="5"/>
        <v>0</v>
      </c>
      <c r="S92" s="32"/>
    </row>
    <row r="93" spans="1:19" s="36" customFormat="1" ht="13.5" customHeight="1" x14ac:dyDescent="0.15">
      <c r="A93" s="33">
        <v>90</v>
      </c>
      <c r="B93" s="34" t="s">
        <v>16</v>
      </c>
      <c r="C93" s="33"/>
      <c r="D93" s="35" t="s">
        <v>161</v>
      </c>
      <c r="E93" s="144" t="s">
        <v>162</v>
      </c>
      <c r="F93" s="144" t="s">
        <v>158</v>
      </c>
      <c r="G93" s="31">
        <v>10.199999999999999</v>
      </c>
      <c r="H93" s="31"/>
      <c r="I93" s="30" t="s">
        <v>61</v>
      </c>
      <c r="J93" s="30" t="s">
        <v>981</v>
      </c>
      <c r="K93" s="29">
        <v>251</v>
      </c>
      <c r="L93" s="255"/>
      <c r="M93" s="25">
        <f>Uurtarief!$B$55</f>
        <v>0</v>
      </c>
      <c r="N93" s="27">
        <f t="shared" si="6"/>
        <v>0</v>
      </c>
      <c r="O93" s="27">
        <f t="shared" si="7"/>
        <v>0</v>
      </c>
      <c r="P93" s="288"/>
      <c r="Q93" s="69">
        <f t="shared" si="4"/>
        <v>0</v>
      </c>
      <c r="R93" s="69">
        <f t="shared" si="5"/>
        <v>0</v>
      </c>
      <c r="S93" s="32"/>
    </row>
    <row r="94" spans="1:19" s="36" customFormat="1" ht="13.5" customHeight="1" x14ac:dyDescent="0.15">
      <c r="A94" s="33">
        <v>91</v>
      </c>
      <c r="B94" s="34" t="s">
        <v>16</v>
      </c>
      <c r="C94" s="33"/>
      <c r="D94" s="35" t="s">
        <v>163</v>
      </c>
      <c r="E94" s="144" t="s">
        <v>164</v>
      </c>
      <c r="F94" s="144" t="s">
        <v>47</v>
      </c>
      <c r="G94" s="31">
        <v>2</v>
      </c>
      <c r="H94" s="31"/>
      <c r="I94" s="30" t="s">
        <v>150</v>
      </c>
      <c r="J94" s="30" t="s">
        <v>981</v>
      </c>
      <c r="K94" s="29">
        <v>251</v>
      </c>
      <c r="L94" s="255"/>
      <c r="M94" s="25">
        <f>Uurtarief!$B$55</f>
        <v>0</v>
      </c>
      <c r="N94" s="27">
        <f t="shared" si="6"/>
        <v>0</v>
      </c>
      <c r="O94" s="27">
        <f t="shared" si="7"/>
        <v>0</v>
      </c>
      <c r="P94" s="288"/>
      <c r="Q94" s="69">
        <f t="shared" si="4"/>
        <v>0</v>
      </c>
      <c r="R94" s="69">
        <f t="shared" si="5"/>
        <v>0</v>
      </c>
      <c r="S94" s="32"/>
    </row>
    <row r="95" spans="1:19" s="36" customFormat="1" ht="13.5" customHeight="1" x14ac:dyDescent="0.15">
      <c r="A95" s="33">
        <v>92</v>
      </c>
      <c r="B95" s="34" t="s">
        <v>16</v>
      </c>
      <c r="C95" s="33"/>
      <c r="D95" s="35" t="s">
        <v>45</v>
      </c>
      <c r="E95" s="144" t="s">
        <v>46</v>
      </c>
      <c r="F95" s="144" t="s">
        <v>47</v>
      </c>
      <c r="G95" s="31">
        <v>1.25</v>
      </c>
      <c r="H95" s="31"/>
      <c r="I95" s="30" t="s">
        <v>165</v>
      </c>
      <c r="J95" s="30" t="s">
        <v>981</v>
      </c>
      <c r="K95" s="29">
        <v>251</v>
      </c>
      <c r="L95" s="255"/>
      <c r="M95" s="25">
        <f>Uurtarief!$B$55</f>
        <v>0</v>
      </c>
      <c r="N95" s="27">
        <f t="shared" si="6"/>
        <v>0</v>
      </c>
      <c r="O95" s="27">
        <f t="shared" si="7"/>
        <v>0</v>
      </c>
      <c r="P95" s="288"/>
      <c r="Q95" s="69">
        <f t="shared" si="4"/>
        <v>0</v>
      </c>
      <c r="R95" s="69">
        <f t="shared" si="5"/>
        <v>0</v>
      </c>
      <c r="S95" s="32"/>
    </row>
    <row r="96" spans="1:19" s="36" customFormat="1" ht="13.5" customHeight="1" x14ac:dyDescent="0.15">
      <c r="A96" s="33">
        <v>93</v>
      </c>
      <c r="B96" s="34" t="s">
        <v>16</v>
      </c>
      <c r="C96" s="33"/>
      <c r="D96" s="35" t="s">
        <v>461</v>
      </c>
      <c r="E96" s="144" t="s">
        <v>46</v>
      </c>
      <c r="F96" s="144" t="s">
        <v>47</v>
      </c>
      <c r="G96" s="31">
        <v>1.25</v>
      </c>
      <c r="H96" s="31"/>
      <c r="I96" s="30" t="s">
        <v>165</v>
      </c>
      <c r="J96" s="30" t="s">
        <v>981</v>
      </c>
      <c r="K96" s="29">
        <v>251</v>
      </c>
      <c r="L96" s="255"/>
      <c r="M96" s="25">
        <f>Uurtarief!$B$55</f>
        <v>0</v>
      </c>
      <c r="N96" s="27">
        <f t="shared" si="6"/>
        <v>0</v>
      </c>
      <c r="O96" s="27">
        <f t="shared" si="7"/>
        <v>0</v>
      </c>
      <c r="P96" s="288"/>
      <c r="Q96" s="69">
        <f t="shared" si="4"/>
        <v>0</v>
      </c>
      <c r="R96" s="69">
        <f t="shared" si="5"/>
        <v>0</v>
      </c>
      <c r="S96" s="32"/>
    </row>
    <row r="97" spans="1:19" s="36" customFormat="1" ht="13.5" hidden="1" customHeight="1" x14ac:dyDescent="0.15">
      <c r="A97" s="33">
        <v>94</v>
      </c>
      <c r="B97" s="34" t="s">
        <v>16</v>
      </c>
      <c r="C97" s="33"/>
      <c r="D97" s="35" t="s">
        <v>166</v>
      </c>
      <c r="E97" s="144" t="s">
        <v>167</v>
      </c>
      <c r="F97" s="144" t="s">
        <v>146</v>
      </c>
      <c r="G97" s="31"/>
      <c r="H97" s="31">
        <v>1.18</v>
      </c>
      <c r="I97" s="30" t="s">
        <v>147</v>
      </c>
      <c r="J97" s="30"/>
      <c r="K97" s="29">
        <v>0</v>
      </c>
      <c r="L97" s="255"/>
      <c r="M97" s="25">
        <f>Uurtarief!$B$55</f>
        <v>0</v>
      </c>
      <c r="N97" s="27">
        <f t="shared" si="6"/>
        <v>0</v>
      </c>
      <c r="O97" s="27">
        <f t="shared" si="7"/>
        <v>0</v>
      </c>
      <c r="P97" s="288"/>
      <c r="Q97" s="69">
        <f t="shared" si="4"/>
        <v>0</v>
      </c>
      <c r="R97" s="69">
        <f t="shared" si="5"/>
        <v>0</v>
      </c>
      <c r="S97" s="32"/>
    </row>
    <row r="98" spans="1:19" s="36" customFormat="1" ht="13.5" customHeight="1" x14ac:dyDescent="0.15">
      <c r="A98" s="33">
        <v>95</v>
      </c>
      <c r="B98" s="34" t="s">
        <v>16</v>
      </c>
      <c r="C98" s="33"/>
      <c r="D98" s="35" t="s">
        <v>168</v>
      </c>
      <c r="E98" s="144" t="s">
        <v>972</v>
      </c>
      <c r="F98" s="144" t="s">
        <v>83</v>
      </c>
      <c r="G98" s="31">
        <v>31.5</v>
      </c>
      <c r="H98" s="31"/>
      <c r="I98" s="30" t="s">
        <v>54</v>
      </c>
      <c r="J98" s="30" t="s">
        <v>981</v>
      </c>
      <c r="K98" s="29">
        <v>251</v>
      </c>
      <c r="L98" s="255"/>
      <c r="M98" s="25">
        <f>Uurtarief!$B$55</f>
        <v>0</v>
      </c>
      <c r="N98" s="27">
        <f t="shared" si="6"/>
        <v>0</v>
      </c>
      <c r="O98" s="27">
        <f t="shared" si="7"/>
        <v>0</v>
      </c>
      <c r="P98" s="288"/>
      <c r="Q98" s="69">
        <f t="shared" si="4"/>
        <v>0</v>
      </c>
      <c r="R98" s="69">
        <f t="shared" si="5"/>
        <v>0</v>
      </c>
      <c r="S98" s="32"/>
    </row>
    <row r="99" spans="1:19" s="36" customFormat="1" ht="13.5" customHeight="1" x14ac:dyDescent="0.15">
      <c r="A99" s="33">
        <v>96</v>
      </c>
      <c r="B99" s="34" t="s">
        <v>16</v>
      </c>
      <c r="C99" s="33"/>
      <c r="D99" s="35" t="s">
        <v>169</v>
      </c>
      <c r="E99" s="144" t="s">
        <v>170</v>
      </c>
      <c r="F99" s="144" t="s">
        <v>56</v>
      </c>
      <c r="G99" s="31">
        <v>2.25</v>
      </c>
      <c r="H99" s="31"/>
      <c r="I99" s="30" t="s">
        <v>171</v>
      </c>
      <c r="J99" s="30" t="s">
        <v>981</v>
      </c>
      <c r="K99" s="29">
        <v>251</v>
      </c>
      <c r="L99" s="255"/>
      <c r="M99" s="25">
        <f>Uurtarief!$B$55</f>
        <v>0</v>
      </c>
      <c r="N99" s="27">
        <f t="shared" si="6"/>
        <v>0</v>
      </c>
      <c r="O99" s="27">
        <f t="shared" si="7"/>
        <v>0</v>
      </c>
      <c r="P99" s="288"/>
      <c r="Q99" s="69">
        <f t="shared" si="4"/>
        <v>0</v>
      </c>
      <c r="R99" s="69">
        <f t="shared" si="5"/>
        <v>0</v>
      </c>
      <c r="S99" s="32"/>
    </row>
    <row r="100" spans="1:19" s="36" customFormat="1" ht="13.5" customHeight="1" x14ac:dyDescent="0.15">
      <c r="A100" s="33">
        <v>97</v>
      </c>
      <c r="B100" s="34" t="s">
        <v>16</v>
      </c>
      <c r="C100" s="33"/>
      <c r="D100" s="35" t="s">
        <v>172</v>
      </c>
      <c r="E100" s="144" t="s">
        <v>173</v>
      </c>
      <c r="F100" s="144" t="s">
        <v>83</v>
      </c>
      <c r="G100" s="31">
        <v>4</v>
      </c>
      <c r="H100" s="31"/>
      <c r="I100" s="30" t="s">
        <v>54</v>
      </c>
      <c r="J100" s="30" t="s">
        <v>981</v>
      </c>
      <c r="K100" s="29">
        <v>251</v>
      </c>
      <c r="L100" s="255"/>
      <c r="M100" s="25">
        <f>Uurtarief!$B$55</f>
        <v>0</v>
      </c>
      <c r="N100" s="27">
        <f t="shared" si="6"/>
        <v>0</v>
      </c>
      <c r="O100" s="27">
        <f t="shared" si="7"/>
        <v>0</v>
      </c>
      <c r="P100" s="288"/>
      <c r="Q100" s="69">
        <f t="shared" si="4"/>
        <v>0</v>
      </c>
      <c r="R100" s="69">
        <f t="shared" si="5"/>
        <v>0</v>
      </c>
      <c r="S100" s="32"/>
    </row>
    <row r="101" spans="1:19" s="36" customFormat="1" ht="13.5" customHeight="1" x14ac:dyDescent="0.15">
      <c r="A101" s="33">
        <v>98</v>
      </c>
      <c r="B101" s="34" t="s">
        <v>16</v>
      </c>
      <c r="C101" s="33"/>
      <c r="D101" s="35" t="s">
        <v>174</v>
      </c>
      <c r="E101" s="144" t="s">
        <v>973</v>
      </c>
      <c r="F101" s="144" t="s">
        <v>56</v>
      </c>
      <c r="G101" s="31">
        <v>4.4000000000000004</v>
      </c>
      <c r="H101" s="31"/>
      <c r="I101" s="30" t="s">
        <v>54</v>
      </c>
      <c r="J101" s="30" t="s">
        <v>981</v>
      </c>
      <c r="K101" s="29">
        <v>251</v>
      </c>
      <c r="L101" s="255"/>
      <c r="M101" s="25">
        <f>Uurtarief!$B$55</f>
        <v>0</v>
      </c>
      <c r="N101" s="27">
        <f t="shared" si="6"/>
        <v>0</v>
      </c>
      <c r="O101" s="27">
        <f t="shared" si="7"/>
        <v>0</v>
      </c>
      <c r="P101" s="288"/>
      <c r="Q101" s="69">
        <f t="shared" si="4"/>
        <v>0</v>
      </c>
      <c r="R101" s="69">
        <f t="shared" si="5"/>
        <v>0</v>
      </c>
      <c r="S101" s="32"/>
    </row>
    <row r="102" spans="1:19" s="36" customFormat="1" ht="13.5" customHeight="1" x14ac:dyDescent="0.15">
      <c r="A102" s="33">
        <v>99</v>
      </c>
      <c r="B102" s="34" t="s">
        <v>16</v>
      </c>
      <c r="C102" s="33"/>
      <c r="D102" s="35" t="s">
        <v>175</v>
      </c>
      <c r="E102" s="144" t="s">
        <v>176</v>
      </c>
      <c r="F102" s="144" t="s">
        <v>56</v>
      </c>
      <c r="G102" s="31">
        <v>4.8</v>
      </c>
      <c r="H102" s="31"/>
      <c r="I102" s="30" t="s">
        <v>171</v>
      </c>
      <c r="J102" s="30" t="s">
        <v>981</v>
      </c>
      <c r="K102" s="29">
        <v>251</v>
      </c>
      <c r="L102" s="255"/>
      <c r="M102" s="25">
        <f>Uurtarief!$B$55</f>
        <v>0</v>
      </c>
      <c r="N102" s="27">
        <f t="shared" si="6"/>
        <v>0</v>
      </c>
      <c r="O102" s="27">
        <f t="shared" si="7"/>
        <v>0</v>
      </c>
      <c r="P102" s="288"/>
      <c r="Q102" s="69">
        <f t="shared" si="4"/>
        <v>0</v>
      </c>
      <c r="R102" s="69">
        <f t="shared" si="5"/>
        <v>0</v>
      </c>
      <c r="S102" s="32"/>
    </row>
    <row r="103" spans="1:19" s="36" customFormat="1" ht="13.5" hidden="1" customHeight="1" x14ac:dyDescent="0.15">
      <c r="A103" s="33">
        <v>100</v>
      </c>
      <c r="B103" s="34" t="s">
        <v>16</v>
      </c>
      <c r="C103" s="33"/>
      <c r="D103" s="35" t="s">
        <v>177</v>
      </c>
      <c r="E103" s="144" t="s">
        <v>178</v>
      </c>
      <c r="F103" s="144" t="s">
        <v>141</v>
      </c>
      <c r="G103" s="31"/>
      <c r="H103" s="31">
        <v>3.73</v>
      </c>
      <c r="I103" s="30" t="s">
        <v>54</v>
      </c>
      <c r="J103" s="30"/>
      <c r="K103" s="29">
        <v>0</v>
      </c>
      <c r="L103" s="255"/>
      <c r="M103" s="25">
        <f>Uurtarief!$B$55</f>
        <v>0</v>
      </c>
      <c r="N103" s="27">
        <f t="shared" si="6"/>
        <v>0</v>
      </c>
      <c r="O103" s="27">
        <f t="shared" si="7"/>
        <v>0</v>
      </c>
      <c r="P103" s="288"/>
      <c r="Q103" s="69">
        <f t="shared" si="4"/>
        <v>0</v>
      </c>
      <c r="R103" s="69">
        <f t="shared" si="5"/>
        <v>0</v>
      </c>
      <c r="S103" s="32"/>
    </row>
    <row r="104" spans="1:19" s="36" customFormat="1" ht="13.5" customHeight="1" x14ac:dyDescent="0.15">
      <c r="A104" s="33">
        <v>101</v>
      </c>
      <c r="B104" s="34" t="s">
        <v>16</v>
      </c>
      <c r="C104" s="33"/>
      <c r="D104" s="35" t="s">
        <v>179</v>
      </c>
      <c r="E104" s="144" t="s">
        <v>180</v>
      </c>
      <c r="F104" s="144" t="s">
        <v>181</v>
      </c>
      <c r="G104" s="31">
        <v>4.8</v>
      </c>
      <c r="H104" s="31"/>
      <c r="I104" s="30" t="s">
        <v>54</v>
      </c>
      <c r="J104" s="30" t="s">
        <v>981</v>
      </c>
      <c r="K104" s="29">
        <v>251</v>
      </c>
      <c r="L104" s="255"/>
      <c r="M104" s="25">
        <f>Uurtarief!$B$55</f>
        <v>0</v>
      </c>
      <c r="N104" s="27">
        <f t="shared" si="6"/>
        <v>0</v>
      </c>
      <c r="O104" s="27">
        <f t="shared" si="7"/>
        <v>0</v>
      </c>
      <c r="P104" s="288"/>
      <c r="Q104" s="69">
        <f t="shared" si="4"/>
        <v>0</v>
      </c>
      <c r="R104" s="69">
        <f t="shared" si="5"/>
        <v>0</v>
      </c>
      <c r="S104" s="32"/>
    </row>
    <row r="105" spans="1:19" s="36" customFormat="1" ht="13.5" customHeight="1" x14ac:dyDescent="0.15">
      <c r="A105" s="33">
        <v>102</v>
      </c>
      <c r="B105" s="34" t="s">
        <v>16</v>
      </c>
      <c r="C105" s="33"/>
      <c r="D105" s="35" t="s">
        <v>182</v>
      </c>
      <c r="E105" s="144" t="s">
        <v>183</v>
      </c>
      <c r="F105" s="144" t="s">
        <v>183</v>
      </c>
      <c r="G105" s="31">
        <v>53.2</v>
      </c>
      <c r="H105" s="31"/>
      <c r="I105" s="30" t="s">
        <v>54</v>
      </c>
      <c r="J105" s="30" t="s">
        <v>981</v>
      </c>
      <c r="K105" s="29">
        <v>251</v>
      </c>
      <c r="L105" s="255"/>
      <c r="M105" s="25">
        <f>Uurtarief!$B$55</f>
        <v>0</v>
      </c>
      <c r="N105" s="27">
        <f t="shared" si="6"/>
        <v>0</v>
      </c>
      <c r="O105" s="27">
        <f t="shared" si="7"/>
        <v>0</v>
      </c>
      <c r="P105" s="288"/>
      <c r="Q105" s="69">
        <f t="shared" si="4"/>
        <v>0</v>
      </c>
      <c r="R105" s="69">
        <f t="shared" si="5"/>
        <v>0</v>
      </c>
      <c r="S105" s="32"/>
    </row>
    <row r="106" spans="1:19" s="36" customFormat="1" ht="13.5" hidden="1" customHeight="1" x14ac:dyDescent="0.15">
      <c r="A106" s="33">
        <v>103</v>
      </c>
      <c r="B106" s="34" t="s">
        <v>16</v>
      </c>
      <c r="C106" s="33"/>
      <c r="D106" s="35" t="s">
        <v>184</v>
      </c>
      <c r="E106" s="144" t="s">
        <v>90</v>
      </c>
      <c r="F106" s="144" t="s">
        <v>146</v>
      </c>
      <c r="G106" s="31"/>
      <c r="H106" s="31">
        <v>57.86</v>
      </c>
      <c r="I106" s="30" t="s">
        <v>54</v>
      </c>
      <c r="J106" s="30"/>
      <c r="K106" s="29">
        <v>0</v>
      </c>
      <c r="L106" s="255"/>
      <c r="M106" s="25">
        <f>Uurtarief!$B$55</f>
        <v>0</v>
      </c>
      <c r="N106" s="27">
        <f t="shared" si="6"/>
        <v>0</v>
      </c>
      <c r="O106" s="27">
        <f t="shared" si="7"/>
        <v>0</v>
      </c>
      <c r="P106" s="288"/>
      <c r="Q106" s="69">
        <f t="shared" si="4"/>
        <v>0</v>
      </c>
      <c r="R106" s="69">
        <f t="shared" si="5"/>
        <v>0</v>
      </c>
      <c r="S106" s="32"/>
    </row>
    <row r="107" spans="1:19" s="36" customFormat="1" ht="13.5" customHeight="1" x14ac:dyDescent="0.15">
      <c r="A107" s="33">
        <v>104</v>
      </c>
      <c r="B107" s="34" t="s">
        <v>16</v>
      </c>
      <c r="C107" s="33"/>
      <c r="D107" s="35" t="s">
        <v>185</v>
      </c>
      <c r="E107" s="144" t="s">
        <v>183</v>
      </c>
      <c r="F107" s="144" t="s">
        <v>183</v>
      </c>
      <c r="G107" s="31">
        <v>83.32</v>
      </c>
      <c r="H107" s="31"/>
      <c r="I107" s="30" t="s">
        <v>54</v>
      </c>
      <c r="J107" s="30" t="s">
        <v>981</v>
      </c>
      <c r="K107" s="29">
        <v>251</v>
      </c>
      <c r="L107" s="255"/>
      <c r="M107" s="25">
        <f>Uurtarief!$B$55</f>
        <v>0</v>
      </c>
      <c r="N107" s="27">
        <f t="shared" si="6"/>
        <v>0</v>
      </c>
      <c r="O107" s="27">
        <f t="shared" si="7"/>
        <v>0</v>
      </c>
      <c r="P107" s="288"/>
      <c r="Q107" s="69">
        <f t="shared" si="4"/>
        <v>0</v>
      </c>
      <c r="R107" s="69">
        <f t="shared" si="5"/>
        <v>0</v>
      </c>
      <c r="S107" s="32"/>
    </row>
    <row r="108" spans="1:19" s="36" customFormat="1" ht="13.5" customHeight="1" x14ac:dyDescent="0.15">
      <c r="A108" s="33">
        <v>105</v>
      </c>
      <c r="B108" s="34" t="s">
        <v>16</v>
      </c>
      <c r="C108" s="33"/>
      <c r="D108" s="35" t="s">
        <v>186</v>
      </c>
      <c r="E108" s="144" t="s">
        <v>187</v>
      </c>
      <c r="F108" s="144" t="s">
        <v>53</v>
      </c>
      <c r="G108" s="31">
        <v>3.7</v>
      </c>
      <c r="H108" s="31"/>
      <c r="I108" s="30" t="s">
        <v>54</v>
      </c>
      <c r="J108" s="30" t="s">
        <v>981</v>
      </c>
      <c r="K108" s="29">
        <v>251</v>
      </c>
      <c r="L108" s="255"/>
      <c r="M108" s="25">
        <f>Uurtarief!$B$55</f>
        <v>0</v>
      </c>
      <c r="N108" s="27">
        <f t="shared" si="6"/>
        <v>0</v>
      </c>
      <c r="O108" s="27">
        <f t="shared" si="7"/>
        <v>0</v>
      </c>
      <c r="P108" s="288"/>
      <c r="Q108" s="69">
        <f t="shared" si="4"/>
        <v>0</v>
      </c>
      <c r="R108" s="69">
        <f t="shared" si="5"/>
        <v>0</v>
      </c>
      <c r="S108" s="32"/>
    </row>
    <row r="109" spans="1:19" s="36" customFormat="1" ht="13.5" customHeight="1" x14ac:dyDescent="0.15">
      <c r="A109" s="33">
        <v>106</v>
      </c>
      <c r="B109" s="34" t="s">
        <v>16</v>
      </c>
      <c r="C109" s="33"/>
      <c r="D109" s="35" t="s">
        <v>188</v>
      </c>
      <c r="E109" s="144" t="s">
        <v>190</v>
      </c>
      <c r="F109" s="144" t="s">
        <v>53</v>
      </c>
      <c r="G109" s="31">
        <v>1.1000000000000001</v>
      </c>
      <c r="H109" s="31"/>
      <c r="I109" s="30" t="s">
        <v>54</v>
      </c>
      <c r="J109" s="30" t="s">
        <v>981</v>
      </c>
      <c r="K109" s="29">
        <v>251</v>
      </c>
      <c r="L109" s="255"/>
      <c r="M109" s="25">
        <f>Uurtarief!$B$55</f>
        <v>0</v>
      </c>
      <c r="N109" s="27">
        <f t="shared" si="6"/>
        <v>0</v>
      </c>
      <c r="O109" s="27">
        <f t="shared" si="7"/>
        <v>0</v>
      </c>
      <c r="P109" s="288"/>
      <c r="Q109" s="69">
        <f t="shared" si="4"/>
        <v>0</v>
      </c>
      <c r="R109" s="69">
        <f t="shared" si="5"/>
        <v>0</v>
      </c>
      <c r="S109" s="32"/>
    </row>
    <row r="110" spans="1:19" s="36" customFormat="1" ht="13.5" customHeight="1" x14ac:dyDescent="0.15">
      <c r="A110" s="33">
        <v>107</v>
      </c>
      <c r="B110" s="34" t="s">
        <v>16</v>
      </c>
      <c r="C110" s="33"/>
      <c r="D110" s="35" t="s">
        <v>189</v>
      </c>
      <c r="E110" s="144" t="s">
        <v>190</v>
      </c>
      <c r="F110" s="144" t="s">
        <v>53</v>
      </c>
      <c r="G110" s="31">
        <v>1.1000000000000001</v>
      </c>
      <c r="H110" s="31"/>
      <c r="I110" s="30" t="s">
        <v>54</v>
      </c>
      <c r="J110" s="30" t="s">
        <v>981</v>
      </c>
      <c r="K110" s="29">
        <v>251</v>
      </c>
      <c r="L110" s="255"/>
      <c r="M110" s="25">
        <f>Uurtarief!$B$55</f>
        <v>0</v>
      </c>
      <c r="N110" s="27">
        <f t="shared" si="6"/>
        <v>0</v>
      </c>
      <c r="O110" s="27">
        <f t="shared" si="7"/>
        <v>0</v>
      </c>
      <c r="P110" s="288"/>
      <c r="Q110" s="69">
        <f t="shared" si="4"/>
        <v>0</v>
      </c>
      <c r="R110" s="69">
        <f t="shared" si="5"/>
        <v>0</v>
      </c>
      <c r="S110" s="32"/>
    </row>
    <row r="111" spans="1:19" s="36" customFormat="1" ht="13.5" customHeight="1" x14ac:dyDescent="0.15">
      <c r="A111" s="33">
        <v>108</v>
      </c>
      <c r="B111" s="34" t="s">
        <v>16</v>
      </c>
      <c r="C111" s="33"/>
      <c r="D111" s="35" t="s">
        <v>191</v>
      </c>
      <c r="E111" s="144" t="s">
        <v>187</v>
      </c>
      <c r="F111" s="144" t="s">
        <v>53</v>
      </c>
      <c r="G111" s="31">
        <v>3.7</v>
      </c>
      <c r="H111" s="31"/>
      <c r="I111" s="30" t="s">
        <v>54</v>
      </c>
      <c r="J111" s="30" t="s">
        <v>981</v>
      </c>
      <c r="K111" s="29">
        <v>251</v>
      </c>
      <c r="L111" s="255"/>
      <c r="M111" s="25">
        <f>Uurtarief!$B$55</f>
        <v>0</v>
      </c>
      <c r="N111" s="27">
        <f t="shared" si="6"/>
        <v>0</v>
      </c>
      <c r="O111" s="27">
        <f t="shared" si="7"/>
        <v>0</v>
      </c>
      <c r="P111" s="288"/>
      <c r="Q111" s="69">
        <f t="shared" si="4"/>
        <v>0</v>
      </c>
      <c r="R111" s="69">
        <f t="shared" si="5"/>
        <v>0</v>
      </c>
      <c r="S111" s="32"/>
    </row>
    <row r="112" spans="1:19" s="36" customFormat="1" ht="13.5" customHeight="1" x14ac:dyDescent="0.15">
      <c r="A112" s="33">
        <v>109</v>
      </c>
      <c r="B112" s="34" t="s">
        <v>16</v>
      </c>
      <c r="C112" s="33"/>
      <c r="D112" s="35" t="s">
        <v>192</v>
      </c>
      <c r="E112" s="144" t="s">
        <v>190</v>
      </c>
      <c r="F112" s="144" t="s">
        <v>53</v>
      </c>
      <c r="G112" s="31">
        <v>1.1000000000000001</v>
      </c>
      <c r="H112" s="31"/>
      <c r="I112" s="30" t="s">
        <v>54</v>
      </c>
      <c r="J112" s="30" t="s">
        <v>981</v>
      </c>
      <c r="K112" s="29">
        <v>251</v>
      </c>
      <c r="L112" s="255"/>
      <c r="M112" s="25">
        <f>Uurtarief!$B$55</f>
        <v>0</v>
      </c>
      <c r="N112" s="27">
        <f t="shared" si="6"/>
        <v>0</v>
      </c>
      <c r="O112" s="27">
        <f t="shared" si="7"/>
        <v>0</v>
      </c>
      <c r="P112" s="288"/>
      <c r="Q112" s="69">
        <f t="shared" si="4"/>
        <v>0</v>
      </c>
      <c r="R112" s="69">
        <f t="shared" si="5"/>
        <v>0</v>
      </c>
      <c r="S112" s="32"/>
    </row>
    <row r="113" spans="1:19" s="36" customFormat="1" ht="13.5" customHeight="1" x14ac:dyDescent="0.15">
      <c r="A113" s="33">
        <v>110</v>
      </c>
      <c r="B113" s="34" t="s">
        <v>16</v>
      </c>
      <c r="C113" s="33"/>
      <c r="D113" s="35" t="s">
        <v>192</v>
      </c>
      <c r="E113" s="144" t="s">
        <v>190</v>
      </c>
      <c r="F113" s="144" t="s">
        <v>53</v>
      </c>
      <c r="G113" s="31">
        <v>1.1000000000000001</v>
      </c>
      <c r="H113" s="31"/>
      <c r="I113" s="30" t="s">
        <v>54</v>
      </c>
      <c r="J113" s="30" t="s">
        <v>981</v>
      </c>
      <c r="K113" s="29">
        <v>251</v>
      </c>
      <c r="L113" s="255"/>
      <c r="M113" s="25">
        <f>Uurtarief!$B$55</f>
        <v>0</v>
      </c>
      <c r="N113" s="27">
        <f t="shared" si="6"/>
        <v>0</v>
      </c>
      <c r="O113" s="27">
        <f t="shared" si="7"/>
        <v>0</v>
      </c>
      <c r="P113" s="288"/>
      <c r="Q113" s="69">
        <f t="shared" si="4"/>
        <v>0</v>
      </c>
      <c r="R113" s="69">
        <f t="shared" si="5"/>
        <v>0</v>
      </c>
      <c r="S113" s="32"/>
    </row>
    <row r="114" spans="1:19" s="36" customFormat="1" ht="13.5" hidden="1" customHeight="1" x14ac:dyDescent="0.15">
      <c r="A114" s="33">
        <v>111</v>
      </c>
      <c r="B114" s="34" t="s">
        <v>16</v>
      </c>
      <c r="C114" s="33"/>
      <c r="D114" s="35" t="s">
        <v>193</v>
      </c>
      <c r="E114" s="144" t="s">
        <v>145</v>
      </c>
      <c r="F114" s="144" t="s">
        <v>146</v>
      </c>
      <c r="G114" s="31"/>
      <c r="H114" s="31">
        <v>6.15</v>
      </c>
      <c r="I114" s="30" t="s">
        <v>54</v>
      </c>
      <c r="J114" s="30"/>
      <c r="K114" s="29">
        <v>0</v>
      </c>
      <c r="L114" s="255"/>
      <c r="M114" s="25">
        <f>Uurtarief!$B$55</f>
        <v>0</v>
      </c>
      <c r="N114" s="27">
        <f t="shared" si="6"/>
        <v>0</v>
      </c>
      <c r="O114" s="27">
        <f t="shared" si="7"/>
        <v>0</v>
      </c>
      <c r="P114" s="288"/>
      <c r="Q114" s="69">
        <f t="shared" si="4"/>
        <v>0</v>
      </c>
      <c r="R114" s="69">
        <f t="shared" si="5"/>
        <v>0</v>
      </c>
      <c r="S114" s="32"/>
    </row>
    <row r="115" spans="1:19" s="36" customFormat="1" ht="13.5" customHeight="1" x14ac:dyDescent="0.15">
      <c r="A115" s="33">
        <v>112</v>
      </c>
      <c r="B115" s="34" t="s">
        <v>16</v>
      </c>
      <c r="C115" s="33"/>
      <c r="D115" s="35" t="s">
        <v>194</v>
      </c>
      <c r="E115" s="144" t="s">
        <v>974</v>
      </c>
      <c r="F115" s="144" t="s">
        <v>83</v>
      </c>
      <c r="G115" s="31">
        <v>2.8</v>
      </c>
      <c r="H115" s="31"/>
      <c r="I115" s="30" t="s">
        <v>54</v>
      </c>
      <c r="J115" s="30" t="s">
        <v>981</v>
      </c>
      <c r="K115" s="29">
        <v>251</v>
      </c>
      <c r="L115" s="255"/>
      <c r="M115" s="25">
        <f>Uurtarief!$B$55</f>
        <v>0</v>
      </c>
      <c r="N115" s="27">
        <f t="shared" si="6"/>
        <v>0</v>
      </c>
      <c r="O115" s="27">
        <f t="shared" si="7"/>
        <v>0</v>
      </c>
      <c r="P115" s="288"/>
      <c r="Q115" s="69">
        <f t="shared" si="4"/>
        <v>0</v>
      </c>
      <c r="R115" s="69">
        <f t="shared" si="5"/>
        <v>0</v>
      </c>
      <c r="S115" s="32"/>
    </row>
    <row r="116" spans="1:19" s="36" customFormat="1" ht="13.5" customHeight="1" x14ac:dyDescent="0.15">
      <c r="A116" s="33">
        <v>113</v>
      </c>
      <c r="B116" s="34" t="s">
        <v>16</v>
      </c>
      <c r="C116" s="33"/>
      <c r="D116" s="35" t="s">
        <v>195</v>
      </c>
      <c r="E116" s="144" t="s">
        <v>975</v>
      </c>
      <c r="F116" s="144" t="s">
        <v>83</v>
      </c>
      <c r="G116" s="31">
        <v>5.8</v>
      </c>
      <c r="H116" s="31"/>
      <c r="I116" s="30" t="s">
        <v>196</v>
      </c>
      <c r="J116" s="30" t="s">
        <v>981</v>
      </c>
      <c r="K116" s="29">
        <v>251</v>
      </c>
      <c r="L116" s="255"/>
      <c r="M116" s="25">
        <f>Uurtarief!$B$55</f>
        <v>0</v>
      </c>
      <c r="N116" s="27">
        <f t="shared" si="6"/>
        <v>0</v>
      </c>
      <c r="O116" s="27">
        <f t="shared" si="7"/>
        <v>0</v>
      </c>
      <c r="P116" s="288"/>
      <c r="Q116" s="69">
        <f t="shared" si="4"/>
        <v>0</v>
      </c>
      <c r="R116" s="69">
        <f t="shared" si="5"/>
        <v>0</v>
      </c>
      <c r="S116" s="32"/>
    </row>
    <row r="117" spans="1:19" s="36" customFormat="1" ht="13.5" customHeight="1" x14ac:dyDescent="0.15">
      <c r="A117" s="33">
        <v>114</v>
      </c>
      <c r="B117" s="34" t="s">
        <v>16</v>
      </c>
      <c r="C117" s="33"/>
      <c r="D117" s="35" t="s">
        <v>964</v>
      </c>
      <c r="E117" s="144" t="s">
        <v>197</v>
      </c>
      <c r="F117" s="144" t="s">
        <v>47</v>
      </c>
      <c r="G117" s="31">
        <v>0.6</v>
      </c>
      <c r="H117" s="31"/>
      <c r="I117" s="30" t="s">
        <v>171</v>
      </c>
      <c r="J117" s="30" t="s">
        <v>981</v>
      </c>
      <c r="K117" s="29">
        <v>251</v>
      </c>
      <c r="L117" s="255"/>
      <c r="M117" s="25">
        <f>Uurtarief!$B$55</f>
        <v>0</v>
      </c>
      <c r="N117" s="27">
        <f t="shared" si="6"/>
        <v>0</v>
      </c>
      <c r="O117" s="27">
        <f t="shared" si="7"/>
        <v>0</v>
      </c>
      <c r="P117" s="288"/>
      <c r="Q117" s="69">
        <f t="shared" si="4"/>
        <v>0</v>
      </c>
      <c r="R117" s="69">
        <f t="shared" si="5"/>
        <v>0</v>
      </c>
      <c r="S117" s="32"/>
    </row>
    <row r="118" spans="1:19" s="36" customFormat="1" ht="13.5" customHeight="1" x14ac:dyDescent="0.15">
      <c r="A118" s="33">
        <v>115</v>
      </c>
      <c r="B118" s="34" t="s">
        <v>16</v>
      </c>
      <c r="C118" s="33"/>
      <c r="D118" s="35" t="s">
        <v>198</v>
      </c>
      <c r="E118" s="144" t="s">
        <v>199</v>
      </c>
      <c r="F118" s="144" t="s">
        <v>47</v>
      </c>
      <c r="G118" s="31">
        <v>1.5</v>
      </c>
      <c r="H118" s="31"/>
      <c r="I118" s="30" t="s">
        <v>171</v>
      </c>
      <c r="J118" s="30" t="s">
        <v>981</v>
      </c>
      <c r="K118" s="29">
        <v>251</v>
      </c>
      <c r="L118" s="255"/>
      <c r="M118" s="25">
        <f>Uurtarief!$B$55</f>
        <v>0</v>
      </c>
      <c r="N118" s="27">
        <f t="shared" si="6"/>
        <v>0</v>
      </c>
      <c r="O118" s="27">
        <f t="shared" si="7"/>
        <v>0</v>
      </c>
      <c r="P118" s="288"/>
      <c r="Q118" s="69">
        <f t="shared" si="4"/>
        <v>0</v>
      </c>
      <c r="R118" s="69">
        <f t="shared" si="5"/>
        <v>0</v>
      </c>
      <c r="S118" s="32"/>
    </row>
    <row r="119" spans="1:19" s="36" customFormat="1" ht="13.5" customHeight="1" x14ac:dyDescent="0.15">
      <c r="A119" s="33">
        <v>116</v>
      </c>
      <c r="B119" s="34" t="s">
        <v>16</v>
      </c>
      <c r="C119" s="33"/>
      <c r="D119" s="35" t="s">
        <v>200</v>
      </c>
      <c r="E119" s="144" t="s">
        <v>197</v>
      </c>
      <c r="F119" s="144" t="s">
        <v>47</v>
      </c>
      <c r="G119" s="31">
        <v>5.4</v>
      </c>
      <c r="H119" s="31"/>
      <c r="I119" s="30" t="s">
        <v>171</v>
      </c>
      <c r="J119" s="30" t="s">
        <v>981</v>
      </c>
      <c r="K119" s="29">
        <v>251</v>
      </c>
      <c r="L119" s="255"/>
      <c r="M119" s="25">
        <f>Uurtarief!$B$55</f>
        <v>0</v>
      </c>
      <c r="N119" s="27">
        <f t="shared" si="6"/>
        <v>0</v>
      </c>
      <c r="O119" s="27">
        <f t="shared" si="7"/>
        <v>0</v>
      </c>
      <c r="P119" s="288"/>
      <c r="Q119" s="69">
        <f t="shared" si="4"/>
        <v>0</v>
      </c>
      <c r="R119" s="69">
        <f t="shared" si="5"/>
        <v>0</v>
      </c>
      <c r="S119" s="32"/>
    </row>
    <row r="120" spans="1:19" s="36" customFormat="1" ht="13.5" customHeight="1" x14ac:dyDescent="0.15">
      <c r="A120" s="33">
        <v>117</v>
      </c>
      <c r="B120" s="34" t="s">
        <v>16</v>
      </c>
      <c r="C120" s="33"/>
      <c r="D120" s="35" t="s">
        <v>201</v>
      </c>
      <c r="E120" s="144" t="s">
        <v>202</v>
      </c>
      <c r="F120" s="144" t="s">
        <v>47</v>
      </c>
      <c r="G120" s="31">
        <v>8.4</v>
      </c>
      <c r="H120" s="31"/>
      <c r="I120" s="30" t="s">
        <v>95</v>
      </c>
      <c r="J120" s="30" t="s">
        <v>981</v>
      </c>
      <c r="K120" s="29">
        <v>251</v>
      </c>
      <c r="L120" s="255"/>
      <c r="M120" s="25">
        <f>Uurtarief!$B$55</f>
        <v>0</v>
      </c>
      <c r="N120" s="27">
        <f t="shared" si="6"/>
        <v>0</v>
      </c>
      <c r="O120" s="27">
        <f t="shared" si="7"/>
        <v>0</v>
      </c>
      <c r="P120" s="256">
        <v>0</v>
      </c>
      <c r="Q120" s="69">
        <f t="shared" si="4"/>
        <v>0</v>
      </c>
      <c r="R120" s="69">
        <f t="shared" si="5"/>
        <v>0</v>
      </c>
      <c r="S120" s="32"/>
    </row>
    <row r="121" spans="1:19" s="36" customFormat="1" ht="13.5" customHeight="1" x14ac:dyDescent="0.15">
      <c r="A121" s="33">
        <v>118</v>
      </c>
      <c r="B121" s="34" t="s">
        <v>16</v>
      </c>
      <c r="C121" s="33"/>
      <c r="D121" s="35" t="s">
        <v>203</v>
      </c>
      <c r="E121" s="144" t="s">
        <v>976</v>
      </c>
      <c r="F121" s="144" t="s">
        <v>47</v>
      </c>
      <c r="G121" s="31">
        <v>1.7</v>
      </c>
      <c r="H121" s="31"/>
      <c r="I121" s="30" t="s">
        <v>147</v>
      </c>
      <c r="J121" s="30" t="s">
        <v>981</v>
      </c>
      <c r="K121" s="29">
        <v>251</v>
      </c>
      <c r="L121" s="255"/>
      <c r="M121" s="25">
        <f>Uurtarief!$B$55</f>
        <v>0</v>
      </c>
      <c r="N121" s="27">
        <f t="shared" si="6"/>
        <v>0</v>
      </c>
      <c r="O121" s="27">
        <f t="shared" si="7"/>
        <v>0</v>
      </c>
      <c r="P121" s="288"/>
      <c r="Q121" s="69">
        <f t="shared" si="4"/>
        <v>0</v>
      </c>
      <c r="R121" s="69">
        <f t="shared" si="5"/>
        <v>0</v>
      </c>
      <c r="S121" s="32"/>
    </row>
    <row r="122" spans="1:19" s="36" customFormat="1" ht="13.5" customHeight="1" x14ac:dyDescent="0.15">
      <c r="A122" s="33">
        <v>119</v>
      </c>
      <c r="B122" s="34" t="s">
        <v>16</v>
      </c>
      <c r="C122" s="33"/>
      <c r="D122" s="35" t="s">
        <v>204</v>
      </c>
      <c r="E122" s="144" t="s">
        <v>205</v>
      </c>
      <c r="F122" s="144" t="s">
        <v>47</v>
      </c>
      <c r="G122" s="31">
        <v>2</v>
      </c>
      <c r="H122" s="31"/>
      <c r="I122" s="30" t="s">
        <v>206</v>
      </c>
      <c r="J122" s="30" t="s">
        <v>981</v>
      </c>
      <c r="K122" s="29">
        <v>251</v>
      </c>
      <c r="L122" s="255"/>
      <c r="M122" s="25">
        <f>Uurtarief!$B$55</f>
        <v>0</v>
      </c>
      <c r="N122" s="27">
        <f t="shared" si="6"/>
        <v>0</v>
      </c>
      <c r="O122" s="27">
        <f t="shared" si="7"/>
        <v>0</v>
      </c>
      <c r="P122" s="288"/>
      <c r="Q122" s="69">
        <f t="shared" si="4"/>
        <v>0</v>
      </c>
      <c r="R122" s="69">
        <f t="shared" si="5"/>
        <v>0</v>
      </c>
      <c r="S122" s="32"/>
    </row>
    <row r="123" spans="1:19" s="36" customFormat="1" ht="13.5" customHeight="1" x14ac:dyDescent="0.15">
      <c r="A123" s="33">
        <v>120</v>
      </c>
      <c r="B123" s="34" t="s">
        <v>16</v>
      </c>
      <c r="C123" s="33"/>
      <c r="D123" s="35" t="s">
        <v>207</v>
      </c>
      <c r="E123" s="144" t="s">
        <v>976</v>
      </c>
      <c r="F123" s="144" t="s">
        <v>47</v>
      </c>
      <c r="G123" s="31">
        <v>3</v>
      </c>
      <c r="H123" s="31"/>
      <c r="I123" s="30" t="s">
        <v>206</v>
      </c>
      <c r="J123" s="30" t="s">
        <v>981</v>
      </c>
      <c r="K123" s="29">
        <v>251</v>
      </c>
      <c r="L123" s="255"/>
      <c r="M123" s="25">
        <f>Uurtarief!$B$55</f>
        <v>0</v>
      </c>
      <c r="N123" s="27">
        <f t="shared" si="6"/>
        <v>0</v>
      </c>
      <c r="O123" s="27">
        <f t="shared" si="7"/>
        <v>0</v>
      </c>
      <c r="P123" s="288"/>
      <c r="Q123" s="69">
        <f t="shared" si="4"/>
        <v>0</v>
      </c>
      <c r="R123" s="69">
        <f t="shared" si="5"/>
        <v>0</v>
      </c>
      <c r="S123" s="32"/>
    </row>
    <row r="124" spans="1:19" s="36" customFormat="1" ht="13.5" customHeight="1" x14ac:dyDescent="0.15">
      <c r="A124" s="33">
        <v>121</v>
      </c>
      <c r="B124" s="34" t="s">
        <v>16</v>
      </c>
      <c r="C124" s="33"/>
      <c r="D124" s="35" t="s">
        <v>208</v>
      </c>
      <c r="E124" s="144" t="s">
        <v>58</v>
      </c>
      <c r="F124" s="144" t="s">
        <v>59</v>
      </c>
      <c r="G124" s="31">
        <v>9</v>
      </c>
      <c r="H124" s="31"/>
      <c r="I124" s="30" t="s">
        <v>209</v>
      </c>
      <c r="J124" s="30" t="s">
        <v>981</v>
      </c>
      <c r="K124" s="29">
        <v>251</v>
      </c>
      <c r="L124" s="255"/>
      <c r="M124" s="25">
        <f>Uurtarief!$B$55</f>
        <v>0</v>
      </c>
      <c r="N124" s="27">
        <f t="shared" si="6"/>
        <v>0</v>
      </c>
      <c r="O124" s="27">
        <f t="shared" si="7"/>
        <v>0</v>
      </c>
      <c r="P124" s="288"/>
      <c r="Q124" s="69">
        <f t="shared" si="4"/>
        <v>0</v>
      </c>
      <c r="R124" s="69">
        <f t="shared" si="5"/>
        <v>0</v>
      </c>
      <c r="S124" s="32"/>
    </row>
    <row r="125" spans="1:19" s="36" customFormat="1" ht="13.5" customHeight="1" x14ac:dyDescent="0.15">
      <c r="A125" s="33">
        <v>122</v>
      </c>
      <c r="B125" s="34" t="s">
        <v>16</v>
      </c>
      <c r="C125" s="33"/>
      <c r="D125" s="35" t="s">
        <v>210</v>
      </c>
      <c r="E125" s="144" t="s">
        <v>63</v>
      </c>
      <c r="F125" s="144" t="s">
        <v>63</v>
      </c>
      <c r="G125" s="31">
        <v>20.9</v>
      </c>
      <c r="H125" s="31"/>
      <c r="I125" s="30" t="s">
        <v>211</v>
      </c>
      <c r="J125" s="30" t="s">
        <v>981</v>
      </c>
      <c r="K125" s="29">
        <v>251</v>
      </c>
      <c r="L125" s="255"/>
      <c r="M125" s="25">
        <f>Uurtarief!$B$55</f>
        <v>0</v>
      </c>
      <c r="N125" s="27">
        <f t="shared" si="6"/>
        <v>0</v>
      </c>
      <c r="O125" s="27">
        <f t="shared" si="7"/>
        <v>0</v>
      </c>
      <c r="P125" s="288"/>
      <c r="Q125" s="69">
        <f t="shared" si="4"/>
        <v>0</v>
      </c>
      <c r="R125" s="69">
        <f t="shared" si="5"/>
        <v>0</v>
      </c>
      <c r="S125" s="32"/>
    </row>
    <row r="126" spans="1:19" s="36" customFormat="1" ht="13.5" customHeight="1" x14ac:dyDescent="0.15">
      <c r="A126" s="33">
        <v>123</v>
      </c>
      <c r="B126" s="34" t="s">
        <v>16</v>
      </c>
      <c r="C126" s="33"/>
      <c r="D126" s="35" t="s">
        <v>212</v>
      </c>
      <c r="E126" s="144" t="s">
        <v>63</v>
      </c>
      <c r="F126" s="144" t="s">
        <v>63</v>
      </c>
      <c r="G126" s="31">
        <v>87.3</v>
      </c>
      <c r="H126" s="31"/>
      <c r="I126" s="30" t="s">
        <v>211</v>
      </c>
      <c r="J126" s="30" t="s">
        <v>981</v>
      </c>
      <c r="K126" s="29">
        <v>251</v>
      </c>
      <c r="L126" s="255"/>
      <c r="M126" s="25">
        <f>Uurtarief!$B$55</f>
        <v>0</v>
      </c>
      <c r="N126" s="27">
        <f t="shared" si="6"/>
        <v>0</v>
      </c>
      <c r="O126" s="27">
        <f t="shared" si="7"/>
        <v>0</v>
      </c>
      <c r="P126" s="288"/>
      <c r="Q126" s="69">
        <f t="shared" si="4"/>
        <v>0</v>
      </c>
      <c r="R126" s="69">
        <f t="shared" si="5"/>
        <v>0</v>
      </c>
      <c r="S126" s="32"/>
    </row>
    <row r="127" spans="1:19" s="36" customFormat="1" ht="13.5" customHeight="1" x14ac:dyDescent="0.15">
      <c r="A127" s="33">
        <v>124</v>
      </c>
      <c r="B127" s="34" t="s">
        <v>16</v>
      </c>
      <c r="C127" s="33"/>
      <c r="D127" s="35" t="s">
        <v>213</v>
      </c>
      <c r="E127" s="144" t="s">
        <v>63</v>
      </c>
      <c r="F127" s="144" t="s">
        <v>63</v>
      </c>
      <c r="G127" s="31">
        <v>19.899999999999999</v>
      </c>
      <c r="H127" s="31"/>
      <c r="I127" s="30" t="s">
        <v>211</v>
      </c>
      <c r="J127" s="30" t="s">
        <v>981</v>
      </c>
      <c r="K127" s="29">
        <v>251</v>
      </c>
      <c r="L127" s="255"/>
      <c r="M127" s="25">
        <f>Uurtarief!$B$55</f>
        <v>0</v>
      </c>
      <c r="N127" s="27">
        <f t="shared" si="6"/>
        <v>0</v>
      </c>
      <c r="O127" s="27">
        <f t="shared" si="7"/>
        <v>0</v>
      </c>
      <c r="P127" s="288"/>
      <c r="Q127" s="69">
        <f t="shared" si="4"/>
        <v>0</v>
      </c>
      <c r="R127" s="69">
        <f t="shared" si="5"/>
        <v>0</v>
      </c>
      <c r="S127" s="32"/>
    </row>
    <row r="128" spans="1:19" s="36" customFormat="1" ht="13.5" customHeight="1" x14ac:dyDescent="0.15">
      <c r="A128" s="33">
        <v>125</v>
      </c>
      <c r="B128" s="34" t="s">
        <v>16</v>
      </c>
      <c r="C128" s="33"/>
      <c r="D128" s="35" t="s">
        <v>214</v>
      </c>
      <c r="E128" s="144" t="s">
        <v>58</v>
      </c>
      <c r="F128" s="144" t="s">
        <v>59</v>
      </c>
      <c r="G128" s="31">
        <v>3.2</v>
      </c>
      <c r="H128" s="31"/>
      <c r="I128" s="30" t="s">
        <v>211</v>
      </c>
      <c r="J128" s="30" t="s">
        <v>981</v>
      </c>
      <c r="K128" s="29">
        <v>251</v>
      </c>
      <c r="L128" s="255"/>
      <c r="M128" s="25">
        <f>Uurtarief!$B$55</f>
        <v>0</v>
      </c>
      <c r="N128" s="27">
        <f t="shared" si="6"/>
        <v>0</v>
      </c>
      <c r="O128" s="27">
        <f t="shared" si="7"/>
        <v>0</v>
      </c>
      <c r="P128" s="288"/>
      <c r="Q128" s="69">
        <f t="shared" si="4"/>
        <v>0</v>
      </c>
      <c r="R128" s="69">
        <f t="shared" si="5"/>
        <v>0</v>
      </c>
      <c r="S128" s="32"/>
    </row>
    <row r="129" spans="1:19" s="36" customFormat="1" ht="13.5" customHeight="1" x14ac:dyDescent="0.15">
      <c r="A129" s="33">
        <v>126</v>
      </c>
      <c r="B129" s="34" t="s">
        <v>16</v>
      </c>
      <c r="C129" s="33"/>
      <c r="D129" s="35" t="s">
        <v>215</v>
      </c>
      <c r="E129" s="144" t="s">
        <v>190</v>
      </c>
      <c r="F129" s="144" t="s">
        <v>53</v>
      </c>
      <c r="G129" s="31">
        <v>3</v>
      </c>
      <c r="H129" s="31"/>
      <c r="I129" s="30" t="s">
        <v>61</v>
      </c>
      <c r="J129" s="30" t="s">
        <v>981</v>
      </c>
      <c r="K129" s="29">
        <v>251</v>
      </c>
      <c r="L129" s="255"/>
      <c r="M129" s="25">
        <f>Uurtarief!$B$55</f>
        <v>0</v>
      </c>
      <c r="N129" s="27">
        <f t="shared" si="6"/>
        <v>0</v>
      </c>
      <c r="O129" s="27">
        <f t="shared" si="7"/>
        <v>0</v>
      </c>
      <c r="P129" s="288"/>
      <c r="Q129" s="69">
        <f t="shared" si="4"/>
        <v>0</v>
      </c>
      <c r="R129" s="69">
        <f t="shared" si="5"/>
        <v>0</v>
      </c>
      <c r="S129" s="32"/>
    </row>
    <row r="130" spans="1:19" s="36" customFormat="1" ht="13.5" customHeight="1" x14ac:dyDescent="0.15">
      <c r="A130" s="33">
        <v>127</v>
      </c>
      <c r="B130" s="34" t="s">
        <v>16</v>
      </c>
      <c r="C130" s="33"/>
      <c r="D130" s="35" t="s">
        <v>216</v>
      </c>
      <c r="E130" s="144" t="s">
        <v>187</v>
      </c>
      <c r="F130" s="144" t="s">
        <v>53</v>
      </c>
      <c r="G130" s="31">
        <v>2.2799999999999998</v>
      </c>
      <c r="H130" s="31"/>
      <c r="I130" s="30" t="s">
        <v>61</v>
      </c>
      <c r="J130" s="30" t="s">
        <v>981</v>
      </c>
      <c r="K130" s="29">
        <v>251</v>
      </c>
      <c r="L130" s="255"/>
      <c r="M130" s="25">
        <f>Uurtarief!$B$55</f>
        <v>0</v>
      </c>
      <c r="N130" s="27">
        <f t="shared" si="6"/>
        <v>0</v>
      </c>
      <c r="O130" s="27">
        <f t="shared" si="7"/>
        <v>0</v>
      </c>
      <c r="P130" s="288"/>
      <c r="Q130" s="69">
        <f t="shared" si="4"/>
        <v>0</v>
      </c>
      <c r="R130" s="69">
        <f t="shared" si="5"/>
        <v>0</v>
      </c>
      <c r="S130" s="32"/>
    </row>
    <row r="131" spans="1:19" s="36" customFormat="1" ht="13.5" customHeight="1" x14ac:dyDescent="0.15">
      <c r="A131" s="33">
        <v>128</v>
      </c>
      <c r="B131" s="34" t="s">
        <v>16</v>
      </c>
      <c r="C131" s="33"/>
      <c r="D131" s="35" t="s">
        <v>217</v>
      </c>
      <c r="E131" s="144" t="s">
        <v>190</v>
      </c>
      <c r="F131" s="144" t="s">
        <v>53</v>
      </c>
      <c r="G131" s="31">
        <v>1.2</v>
      </c>
      <c r="H131" s="31"/>
      <c r="I131" s="30" t="s">
        <v>61</v>
      </c>
      <c r="J131" s="30" t="s">
        <v>981</v>
      </c>
      <c r="K131" s="29">
        <v>251</v>
      </c>
      <c r="L131" s="255"/>
      <c r="M131" s="25">
        <f>Uurtarief!$B$55</f>
        <v>0</v>
      </c>
      <c r="N131" s="27">
        <f t="shared" si="6"/>
        <v>0</v>
      </c>
      <c r="O131" s="27">
        <f t="shared" si="7"/>
        <v>0</v>
      </c>
      <c r="P131" s="288"/>
      <c r="Q131" s="69">
        <f t="shared" ref="Q131:Q194" si="8">(M131*N131)</f>
        <v>0</v>
      </c>
      <c r="R131" s="69">
        <f t="shared" ref="R131:R194" si="9">P131+Q131</f>
        <v>0</v>
      </c>
      <c r="S131" s="32"/>
    </row>
    <row r="132" spans="1:19" s="36" customFormat="1" ht="13.5" customHeight="1" x14ac:dyDescent="0.15">
      <c r="A132" s="33">
        <v>129</v>
      </c>
      <c r="B132" s="34" t="s">
        <v>16</v>
      </c>
      <c r="C132" s="33"/>
      <c r="D132" s="35" t="s">
        <v>965</v>
      </c>
      <c r="E132" s="144" t="s">
        <v>218</v>
      </c>
      <c r="F132" s="144" t="s">
        <v>47</v>
      </c>
      <c r="G132" s="31">
        <v>4.0999999999999996</v>
      </c>
      <c r="H132" s="31"/>
      <c r="I132" s="30" t="s">
        <v>209</v>
      </c>
      <c r="J132" s="30" t="s">
        <v>981</v>
      </c>
      <c r="K132" s="29">
        <v>251</v>
      </c>
      <c r="L132" s="255"/>
      <c r="M132" s="25">
        <f>Uurtarief!$B$55</f>
        <v>0</v>
      </c>
      <c r="N132" s="27">
        <f t="shared" ref="N132:N195" si="10">IF(L132=0,0,((G132*K132)/L132))</f>
        <v>0</v>
      </c>
      <c r="O132" s="27">
        <f t="shared" ref="O132:O195" si="11">IF(K132=0,0,(N132/K132))</f>
        <v>0</v>
      </c>
      <c r="P132" s="288"/>
      <c r="Q132" s="69">
        <f t="shared" si="8"/>
        <v>0</v>
      </c>
      <c r="R132" s="69">
        <f t="shared" si="9"/>
        <v>0</v>
      </c>
      <c r="S132" s="32"/>
    </row>
    <row r="133" spans="1:19" s="36" customFormat="1" ht="13.5" customHeight="1" x14ac:dyDescent="0.15">
      <c r="A133" s="33">
        <v>130</v>
      </c>
      <c r="B133" s="34" t="s">
        <v>16</v>
      </c>
      <c r="C133" s="33"/>
      <c r="D133" s="35" t="s">
        <v>219</v>
      </c>
      <c r="E133" s="144" t="s">
        <v>977</v>
      </c>
      <c r="F133" s="144" t="s">
        <v>83</v>
      </c>
      <c r="G133" s="31">
        <v>4.5</v>
      </c>
      <c r="H133" s="31"/>
      <c r="I133" s="30" t="s">
        <v>209</v>
      </c>
      <c r="J133" s="30" t="s">
        <v>981</v>
      </c>
      <c r="K133" s="29">
        <v>251</v>
      </c>
      <c r="L133" s="255"/>
      <c r="M133" s="25">
        <f>Uurtarief!$B$55</f>
        <v>0</v>
      </c>
      <c r="N133" s="27">
        <f t="shared" si="10"/>
        <v>0</v>
      </c>
      <c r="O133" s="27">
        <f t="shared" si="11"/>
        <v>0</v>
      </c>
      <c r="P133" s="288"/>
      <c r="Q133" s="69">
        <f t="shared" si="8"/>
        <v>0</v>
      </c>
      <c r="R133" s="69">
        <f t="shared" si="9"/>
        <v>0</v>
      </c>
      <c r="S133" s="32"/>
    </row>
    <row r="134" spans="1:19" s="36" customFormat="1" ht="13.5" customHeight="1" x14ac:dyDescent="0.15">
      <c r="A134" s="33">
        <v>131</v>
      </c>
      <c r="B134" s="34" t="s">
        <v>16</v>
      </c>
      <c r="C134" s="33"/>
      <c r="D134" s="35" t="s">
        <v>51</v>
      </c>
      <c r="E134" s="144" t="s">
        <v>220</v>
      </c>
      <c r="F134" s="144" t="s">
        <v>221</v>
      </c>
      <c r="G134" s="31">
        <v>1.55</v>
      </c>
      <c r="H134" s="31"/>
      <c r="I134" s="30" t="s">
        <v>209</v>
      </c>
      <c r="J134" s="30" t="s">
        <v>981</v>
      </c>
      <c r="K134" s="29">
        <v>251</v>
      </c>
      <c r="L134" s="255"/>
      <c r="M134" s="25">
        <f>Uurtarief!$B$55</f>
        <v>0</v>
      </c>
      <c r="N134" s="27">
        <f t="shared" si="10"/>
        <v>0</v>
      </c>
      <c r="O134" s="27">
        <f t="shared" si="11"/>
        <v>0</v>
      </c>
      <c r="P134" s="288"/>
      <c r="Q134" s="69">
        <f t="shared" si="8"/>
        <v>0</v>
      </c>
      <c r="R134" s="69">
        <f t="shared" si="9"/>
        <v>0</v>
      </c>
      <c r="S134" s="32"/>
    </row>
    <row r="135" spans="1:19" s="36" customFormat="1" ht="13.5" customHeight="1" x14ac:dyDescent="0.15">
      <c r="A135" s="33">
        <v>132</v>
      </c>
      <c r="B135" s="34" t="s">
        <v>16</v>
      </c>
      <c r="C135" s="33"/>
      <c r="D135" s="35" t="s">
        <v>966</v>
      </c>
      <c r="E135" s="144" t="s">
        <v>93</v>
      </c>
      <c r="F135" s="144" t="s">
        <v>47</v>
      </c>
      <c r="G135" s="31">
        <v>3.6</v>
      </c>
      <c r="H135" s="31"/>
      <c r="I135" s="30" t="s">
        <v>209</v>
      </c>
      <c r="J135" s="30" t="s">
        <v>981</v>
      </c>
      <c r="K135" s="29">
        <v>251</v>
      </c>
      <c r="L135" s="255"/>
      <c r="M135" s="25">
        <f>Uurtarief!$B$55</f>
        <v>0</v>
      </c>
      <c r="N135" s="27">
        <f t="shared" si="10"/>
        <v>0</v>
      </c>
      <c r="O135" s="27">
        <f t="shared" si="11"/>
        <v>0</v>
      </c>
      <c r="P135" s="288"/>
      <c r="Q135" s="69">
        <f t="shared" si="8"/>
        <v>0</v>
      </c>
      <c r="R135" s="69">
        <f t="shared" si="9"/>
        <v>0</v>
      </c>
      <c r="S135" s="32"/>
    </row>
    <row r="136" spans="1:19" s="36" customFormat="1" ht="13.5" customHeight="1" x14ac:dyDescent="0.15">
      <c r="A136" s="33">
        <v>133</v>
      </c>
      <c r="B136" s="34" t="s">
        <v>16</v>
      </c>
      <c r="C136" s="33"/>
      <c r="D136" s="35" t="s">
        <v>222</v>
      </c>
      <c r="E136" s="144" t="s">
        <v>223</v>
      </c>
      <c r="F136" s="144" t="s">
        <v>223</v>
      </c>
      <c r="G136" s="31">
        <v>32.6</v>
      </c>
      <c r="H136" s="31"/>
      <c r="I136" s="30" t="s">
        <v>95</v>
      </c>
      <c r="J136" s="30" t="s">
        <v>981</v>
      </c>
      <c r="K136" s="29">
        <v>251</v>
      </c>
      <c r="L136" s="255"/>
      <c r="M136" s="25">
        <f>Uurtarief!$B$55</f>
        <v>0</v>
      </c>
      <c r="N136" s="27">
        <f t="shared" si="10"/>
        <v>0</v>
      </c>
      <c r="O136" s="27">
        <f t="shared" si="11"/>
        <v>0</v>
      </c>
      <c r="P136" s="256">
        <v>0</v>
      </c>
      <c r="Q136" s="69">
        <f t="shared" si="8"/>
        <v>0</v>
      </c>
      <c r="R136" s="69">
        <f t="shared" si="9"/>
        <v>0</v>
      </c>
      <c r="S136" s="32"/>
    </row>
    <row r="137" spans="1:19" s="36" customFormat="1" ht="13.5" customHeight="1" x14ac:dyDescent="0.15">
      <c r="A137" s="33">
        <v>134</v>
      </c>
      <c r="B137" s="34" t="s">
        <v>16</v>
      </c>
      <c r="C137" s="33"/>
      <c r="D137" s="35" t="s">
        <v>224</v>
      </c>
      <c r="E137" s="144" t="s">
        <v>82</v>
      </c>
      <c r="F137" s="144" t="s">
        <v>83</v>
      </c>
      <c r="G137" s="31">
        <v>2.5</v>
      </c>
      <c r="H137" s="31"/>
      <c r="I137" s="30" t="s">
        <v>54</v>
      </c>
      <c r="J137" s="30" t="s">
        <v>981</v>
      </c>
      <c r="K137" s="29">
        <v>251</v>
      </c>
      <c r="L137" s="255"/>
      <c r="M137" s="25">
        <f>Uurtarief!$B$55</f>
        <v>0</v>
      </c>
      <c r="N137" s="27">
        <f t="shared" si="10"/>
        <v>0</v>
      </c>
      <c r="O137" s="27">
        <f t="shared" si="11"/>
        <v>0</v>
      </c>
      <c r="P137" s="288"/>
      <c r="Q137" s="69">
        <f t="shared" si="8"/>
        <v>0</v>
      </c>
      <c r="R137" s="69">
        <f t="shared" si="9"/>
        <v>0</v>
      </c>
      <c r="S137" s="32"/>
    </row>
    <row r="138" spans="1:19" s="36" customFormat="1" ht="13.5" customHeight="1" x14ac:dyDescent="0.15">
      <c r="A138" s="33">
        <v>135</v>
      </c>
      <c r="B138" s="34" t="s">
        <v>16</v>
      </c>
      <c r="C138" s="33"/>
      <c r="D138" s="35" t="s">
        <v>225</v>
      </c>
      <c r="E138" s="144" t="s">
        <v>226</v>
      </c>
      <c r="F138" s="144" t="s">
        <v>47</v>
      </c>
      <c r="G138" s="31">
        <v>1.3</v>
      </c>
      <c r="H138" s="31"/>
      <c r="I138" s="30" t="s">
        <v>206</v>
      </c>
      <c r="J138" s="30" t="s">
        <v>981</v>
      </c>
      <c r="K138" s="29">
        <v>251</v>
      </c>
      <c r="L138" s="255"/>
      <c r="M138" s="25">
        <f>Uurtarief!$B$55</f>
        <v>0</v>
      </c>
      <c r="N138" s="27">
        <f t="shared" si="10"/>
        <v>0</v>
      </c>
      <c r="O138" s="27">
        <f t="shared" si="11"/>
        <v>0</v>
      </c>
      <c r="P138" s="288"/>
      <c r="Q138" s="69">
        <f t="shared" si="8"/>
        <v>0</v>
      </c>
      <c r="R138" s="69">
        <f t="shared" si="9"/>
        <v>0</v>
      </c>
      <c r="S138" s="32"/>
    </row>
    <row r="139" spans="1:19" s="36" customFormat="1" ht="13.5" customHeight="1" x14ac:dyDescent="0.15">
      <c r="A139" s="33">
        <v>136</v>
      </c>
      <c r="B139" s="34" t="s">
        <v>16</v>
      </c>
      <c r="C139" s="33"/>
      <c r="D139" s="35" t="s">
        <v>227</v>
      </c>
      <c r="E139" s="144" t="s">
        <v>228</v>
      </c>
      <c r="F139" s="144" t="s">
        <v>47</v>
      </c>
      <c r="G139" s="31">
        <v>1.8</v>
      </c>
      <c r="H139" s="31"/>
      <c r="I139" s="30" t="s">
        <v>206</v>
      </c>
      <c r="J139" s="30" t="s">
        <v>981</v>
      </c>
      <c r="K139" s="29">
        <v>251</v>
      </c>
      <c r="L139" s="255"/>
      <c r="M139" s="25">
        <f>Uurtarief!$B$55</f>
        <v>0</v>
      </c>
      <c r="N139" s="27">
        <f t="shared" si="10"/>
        <v>0</v>
      </c>
      <c r="O139" s="27">
        <f t="shared" si="11"/>
        <v>0</v>
      </c>
      <c r="P139" s="288"/>
      <c r="Q139" s="69">
        <f t="shared" si="8"/>
        <v>0</v>
      </c>
      <c r="R139" s="69">
        <f t="shared" si="9"/>
        <v>0</v>
      </c>
      <c r="S139" s="32"/>
    </row>
    <row r="140" spans="1:19" s="36" customFormat="1" ht="13.5" customHeight="1" x14ac:dyDescent="0.15">
      <c r="A140" s="33">
        <v>137</v>
      </c>
      <c r="B140" s="34" t="s">
        <v>16</v>
      </c>
      <c r="C140" s="33"/>
      <c r="D140" s="35" t="s">
        <v>229</v>
      </c>
      <c r="E140" s="144" t="s">
        <v>230</v>
      </c>
      <c r="F140" s="144" t="s">
        <v>47</v>
      </c>
      <c r="G140" s="31">
        <v>1.4</v>
      </c>
      <c r="H140" s="31"/>
      <c r="I140" s="30" t="s">
        <v>206</v>
      </c>
      <c r="J140" s="30" t="s">
        <v>981</v>
      </c>
      <c r="K140" s="29">
        <v>251</v>
      </c>
      <c r="L140" s="255"/>
      <c r="M140" s="25">
        <f>Uurtarief!$B$55</f>
        <v>0</v>
      </c>
      <c r="N140" s="27">
        <f t="shared" si="10"/>
        <v>0</v>
      </c>
      <c r="O140" s="27">
        <f t="shared" si="11"/>
        <v>0</v>
      </c>
      <c r="P140" s="288"/>
      <c r="Q140" s="69">
        <f t="shared" si="8"/>
        <v>0</v>
      </c>
      <c r="R140" s="69">
        <f t="shared" si="9"/>
        <v>0</v>
      </c>
      <c r="S140" s="32"/>
    </row>
    <row r="141" spans="1:19" s="36" customFormat="1" ht="13.5" customHeight="1" x14ac:dyDescent="0.15">
      <c r="A141" s="33">
        <v>138</v>
      </c>
      <c r="B141" s="34" t="s">
        <v>16</v>
      </c>
      <c r="C141" s="33"/>
      <c r="D141" s="35" t="s">
        <v>231</v>
      </c>
      <c r="E141" s="144" t="s">
        <v>58</v>
      </c>
      <c r="F141" s="144" t="s">
        <v>59</v>
      </c>
      <c r="G141" s="31">
        <v>16.399999999999999</v>
      </c>
      <c r="H141" s="31"/>
      <c r="I141" s="30" t="s">
        <v>209</v>
      </c>
      <c r="J141" s="30" t="s">
        <v>981</v>
      </c>
      <c r="K141" s="29">
        <v>251</v>
      </c>
      <c r="L141" s="255"/>
      <c r="M141" s="25">
        <f>Uurtarief!$B$55</f>
        <v>0</v>
      </c>
      <c r="N141" s="27">
        <f t="shared" si="10"/>
        <v>0</v>
      </c>
      <c r="O141" s="27">
        <f t="shared" si="11"/>
        <v>0</v>
      </c>
      <c r="P141" s="288"/>
      <c r="Q141" s="69">
        <f t="shared" si="8"/>
        <v>0</v>
      </c>
      <c r="R141" s="69">
        <f t="shared" si="9"/>
        <v>0</v>
      </c>
      <c r="S141" s="32"/>
    </row>
    <row r="142" spans="1:19" s="36" customFormat="1" ht="13.5" customHeight="1" x14ac:dyDescent="0.15">
      <c r="A142" s="33">
        <v>139</v>
      </c>
      <c r="B142" s="34" t="s">
        <v>16</v>
      </c>
      <c r="C142" s="33"/>
      <c r="D142" s="35" t="s">
        <v>232</v>
      </c>
      <c r="E142" s="144" t="s">
        <v>233</v>
      </c>
      <c r="F142" s="144" t="s">
        <v>59</v>
      </c>
      <c r="G142" s="31">
        <v>2.4</v>
      </c>
      <c r="H142" s="31"/>
      <c r="I142" s="30" t="s">
        <v>209</v>
      </c>
      <c r="J142" s="30" t="s">
        <v>981</v>
      </c>
      <c r="K142" s="29">
        <v>251</v>
      </c>
      <c r="L142" s="255"/>
      <c r="M142" s="25">
        <f>Uurtarief!$B$55</f>
        <v>0</v>
      </c>
      <c r="N142" s="27">
        <f t="shared" si="10"/>
        <v>0</v>
      </c>
      <c r="O142" s="27">
        <f t="shared" si="11"/>
        <v>0</v>
      </c>
      <c r="P142" s="288"/>
      <c r="Q142" s="69">
        <f t="shared" si="8"/>
        <v>0</v>
      </c>
      <c r="R142" s="69">
        <f t="shared" si="9"/>
        <v>0</v>
      </c>
      <c r="S142" s="32"/>
    </row>
    <row r="143" spans="1:19" s="36" customFormat="1" ht="13.5" customHeight="1" x14ac:dyDescent="0.15">
      <c r="A143" s="33">
        <v>140</v>
      </c>
      <c r="B143" s="34" t="s">
        <v>16</v>
      </c>
      <c r="C143" s="33"/>
      <c r="D143" s="35" t="s">
        <v>234</v>
      </c>
      <c r="E143" s="144" t="s">
        <v>63</v>
      </c>
      <c r="F143" s="144" t="s">
        <v>63</v>
      </c>
      <c r="G143" s="31">
        <v>24.6</v>
      </c>
      <c r="H143" s="31"/>
      <c r="I143" s="30" t="s">
        <v>171</v>
      </c>
      <c r="J143" s="30" t="s">
        <v>981</v>
      </c>
      <c r="K143" s="29">
        <v>251</v>
      </c>
      <c r="L143" s="255"/>
      <c r="M143" s="25">
        <f>Uurtarief!$B$55</f>
        <v>0</v>
      </c>
      <c r="N143" s="27">
        <f t="shared" si="10"/>
        <v>0</v>
      </c>
      <c r="O143" s="27">
        <f t="shared" si="11"/>
        <v>0</v>
      </c>
      <c r="P143" s="288"/>
      <c r="Q143" s="69">
        <f t="shared" si="8"/>
        <v>0</v>
      </c>
      <c r="R143" s="69">
        <f t="shared" si="9"/>
        <v>0</v>
      </c>
      <c r="S143" s="32"/>
    </row>
    <row r="144" spans="1:19" s="36" customFormat="1" ht="13.5" hidden="1" customHeight="1" x14ac:dyDescent="0.15">
      <c r="A144" s="33">
        <v>141</v>
      </c>
      <c r="B144" s="34" t="s">
        <v>16</v>
      </c>
      <c r="C144" s="33"/>
      <c r="D144" s="35" t="s">
        <v>235</v>
      </c>
      <c r="E144" s="144" t="s">
        <v>236</v>
      </c>
      <c r="F144" s="144" t="s">
        <v>146</v>
      </c>
      <c r="G144" s="31"/>
      <c r="H144" s="31">
        <v>0.7</v>
      </c>
      <c r="I144" s="30" t="s">
        <v>171</v>
      </c>
      <c r="J144" s="30"/>
      <c r="K144" s="29">
        <v>0</v>
      </c>
      <c r="L144" s="255"/>
      <c r="M144" s="25">
        <f>Uurtarief!$B$55</f>
        <v>0</v>
      </c>
      <c r="N144" s="27">
        <f t="shared" si="10"/>
        <v>0</v>
      </c>
      <c r="O144" s="27">
        <f t="shared" si="11"/>
        <v>0</v>
      </c>
      <c r="P144" s="288"/>
      <c r="Q144" s="69">
        <f t="shared" si="8"/>
        <v>0</v>
      </c>
      <c r="R144" s="69">
        <f t="shared" si="9"/>
        <v>0</v>
      </c>
      <c r="S144" s="32"/>
    </row>
    <row r="145" spans="1:19" s="36" customFormat="1" ht="13.5" hidden="1" customHeight="1" x14ac:dyDescent="0.15">
      <c r="A145" s="33">
        <v>142</v>
      </c>
      <c r="B145" s="34" t="s">
        <v>16</v>
      </c>
      <c r="C145" s="33"/>
      <c r="D145" s="35" t="s">
        <v>237</v>
      </c>
      <c r="E145" s="144" t="s">
        <v>236</v>
      </c>
      <c r="F145" s="144" t="s">
        <v>146</v>
      </c>
      <c r="G145" s="31"/>
      <c r="H145" s="31">
        <v>0.9</v>
      </c>
      <c r="I145" s="30" t="s">
        <v>171</v>
      </c>
      <c r="J145" s="30"/>
      <c r="K145" s="29">
        <v>0</v>
      </c>
      <c r="L145" s="255"/>
      <c r="M145" s="25">
        <f>Uurtarief!$B$55</f>
        <v>0</v>
      </c>
      <c r="N145" s="27">
        <f t="shared" si="10"/>
        <v>0</v>
      </c>
      <c r="O145" s="27">
        <f t="shared" si="11"/>
        <v>0</v>
      </c>
      <c r="P145" s="288"/>
      <c r="Q145" s="69">
        <f t="shared" si="8"/>
        <v>0</v>
      </c>
      <c r="R145" s="69">
        <f t="shared" si="9"/>
        <v>0</v>
      </c>
      <c r="S145" s="32"/>
    </row>
    <row r="146" spans="1:19" s="36" customFormat="1" ht="13.5" hidden="1" customHeight="1" x14ac:dyDescent="0.15">
      <c r="A146" s="33">
        <v>143</v>
      </c>
      <c r="B146" s="34" t="s">
        <v>16</v>
      </c>
      <c r="C146" s="33"/>
      <c r="D146" s="35" t="s">
        <v>238</v>
      </c>
      <c r="E146" s="144" t="s">
        <v>236</v>
      </c>
      <c r="F146" s="144" t="s">
        <v>146</v>
      </c>
      <c r="G146" s="31"/>
      <c r="H146" s="31">
        <v>0.6</v>
      </c>
      <c r="I146" s="30" t="s">
        <v>171</v>
      </c>
      <c r="J146" s="30"/>
      <c r="K146" s="29">
        <v>0</v>
      </c>
      <c r="L146" s="255"/>
      <c r="M146" s="25">
        <f>Uurtarief!$B$55</f>
        <v>0</v>
      </c>
      <c r="N146" s="27">
        <f t="shared" si="10"/>
        <v>0</v>
      </c>
      <c r="O146" s="27">
        <f t="shared" si="11"/>
        <v>0</v>
      </c>
      <c r="P146" s="288"/>
      <c r="Q146" s="69">
        <f t="shared" si="8"/>
        <v>0</v>
      </c>
      <c r="R146" s="69">
        <f t="shared" si="9"/>
        <v>0</v>
      </c>
      <c r="S146" s="32"/>
    </row>
    <row r="147" spans="1:19" s="36" customFormat="1" ht="13.5" hidden="1" customHeight="1" x14ac:dyDescent="0.15">
      <c r="A147" s="33">
        <v>144</v>
      </c>
      <c r="B147" s="34" t="s">
        <v>16</v>
      </c>
      <c r="C147" s="33"/>
      <c r="D147" s="35" t="s">
        <v>239</v>
      </c>
      <c r="E147" s="144" t="s">
        <v>236</v>
      </c>
      <c r="F147" s="144" t="s">
        <v>146</v>
      </c>
      <c r="G147" s="31"/>
      <c r="H147" s="31">
        <v>0.5</v>
      </c>
      <c r="I147" s="30" t="s">
        <v>171</v>
      </c>
      <c r="J147" s="30"/>
      <c r="K147" s="29">
        <v>0</v>
      </c>
      <c r="L147" s="255"/>
      <c r="M147" s="25">
        <f>Uurtarief!$B$55</f>
        <v>0</v>
      </c>
      <c r="N147" s="27">
        <f t="shared" si="10"/>
        <v>0</v>
      </c>
      <c r="O147" s="27">
        <f t="shared" si="11"/>
        <v>0</v>
      </c>
      <c r="P147" s="288"/>
      <c r="Q147" s="69">
        <f t="shared" si="8"/>
        <v>0</v>
      </c>
      <c r="R147" s="69">
        <f t="shared" si="9"/>
        <v>0</v>
      </c>
      <c r="S147" s="32"/>
    </row>
    <row r="148" spans="1:19" s="36" customFormat="1" ht="13.5" hidden="1" customHeight="1" x14ac:dyDescent="0.15">
      <c r="A148" s="33">
        <v>145</v>
      </c>
      <c r="B148" s="34" t="s">
        <v>16</v>
      </c>
      <c r="C148" s="33"/>
      <c r="D148" s="35" t="s">
        <v>240</v>
      </c>
      <c r="E148" s="144" t="s">
        <v>236</v>
      </c>
      <c r="F148" s="144" t="s">
        <v>146</v>
      </c>
      <c r="G148" s="31"/>
      <c r="H148" s="31">
        <v>0.4</v>
      </c>
      <c r="I148" s="30" t="s">
        <v>171</v>
      </c>
      <c r="J148" s="30"/>
      <c r="K148" s="29">
        <v>0</v>
      </c>
      <c r="L148" s="255"/>
      <c r="M148" s="25">
        <f>Uurtarief!$B$55</f>
        <v>0</v>
      </c>
      <c r="N148" s="27">
        <f t="shared" si="10"/>
        <v>0</v>
      </c>
      <c r="O148" s="27">
        <f t="shared" si="11"/>
        <v>0</v>
      </c>
      <c r="P148" s="288"/>
      <c r="Q148" s="69">
        <f t="shared" si="8"/>
        <v>0</v>
      </c>
      <c r="R148" s="69">
        <f t="shared" si="9"/>
        <v>0</v>
      </c>
      <c r="S148" s="32"/>
    </row>
    <row r="149" spans="1:19" s="36" customFormat="1" ht="13.5" hidden="1" customHeight="1" x14ac:dyDescent="0.15">
      <c r="A149" s="33">
        <v>146</v>
      </c>
      <c r="B149" s="34" t="s">
        <v>16</v>
      </c>
      <c r="C149" s="33"/>
      <c r="D149" s="35" t="s">
        <v>241</v>
      </c>
      <c r="E149" s="144" t="s">
        <v>236</v>
      </c>
      <c r="F149" s="144" t="s">
        <v>146</v>
      </c>
      <c r="G149" s="31"/>
      <c r="H149" s="31">
        <v>0.5</v>
      </c>
      <c r="I149" s="30" t="s">
        <v>171</v>
      </c>
      <c r="J149" s="30"/>
      <c r="K149" s="29">
        <v>0</v>
      </c>
      <c r="L149" s="255"/>
      <c r="M149" s="25">
        <f>Uurtarief!$B$55</f>
        <v>0</v>
      </c>
      <c r="N149" s="27">
        <f t="shared" si="10"/>
        <v>0</v>
      </c>
      <c r="O149" s="27">
        <f t="shared" si="11"/>
        <v>0</v>
      </c>
      <c r="P149" s="288"/>
      <c r="Q149" s="69">
        <f t="shared" si="8"/>
        <v>0</v>
      </c>
      <c r="R149" s="69">
        <f t="shared" si="9"/>
        <v>0</v>
      </c>
      <c r="S149" s="32"/>
    </row>
    <row r="150" spans="1:19" s="36" customFormat="1" ht="13.5" hidden="1" customHeight="1" x14ac:dyDescent="0.15">
      <c r="A150" s="33">
        <v>147</v>
      </c>
      <c r="B150" s="34" t="s">
        <v>16</v>
      </c>
      <c r="C150" s="33"/>
      <c r="D150" s="35" t="s">
        <v>242</v>
      </c>
      <c r="E150" s="144" t="s">
        <v>236</v>
      </c>
      <c r="F150" s="144" t="s">
        <v>146</v>
      </c>
      <c r="G150" s="31"/>
      <c r="H150" s="31">
        <v>0.6</v>
      </c>
      <c r="I150" s="30" t="s">
        <v>171</v>
      </c>
      <c r="J150" s="30"/>
      <c r="K150" s="29">
        <v>0</v>
      </c>
      <c r="L150" s="255"/>
      <c r="M150" s="25">
        <f>Uurtarief!$B$55</f>
        <v>0</v>
      </c>
      <c r="N150" s="27">
        <f t="shared" si="10"/>
        <v>0</v>
      </c>
      <c r="O150" s="27">
        <f t="shared" si="11"/>
        <v>0</v>
      </c>
      <c r="P150" s="288"/>
      <c r="Q150" s="69">
        <f t="shared" si="8"/>
        <v>0</v>
      </c>
      <c r="R150" s="69">
        <f t="shared" si="9"/>
        <v>0</v>
      </c>
      <c r="S150" s="32"/>
    </row>
    <row r="151" spans="1:19" s="36" customFormat="1" ht="13.5" customHeight="1" x14ac:dyDescent="0.15">
      <c r="A151" s="33">
        <v>148</v>
      </c>
      <c r="B151" s="34" t="s">
        <v>16</v>
      </c>
      <c r="C151" s="33"/>
      <c r="D151" s="35" t="s">
        <v>243</v>
      </c>
      <c r="E151" s="144" t="s">
        <v>63</v>
      </c>
      <c r="F151" s="144" t="s">
        <v>63</v>
      </c>
      <c r="G151" s="31">
        <v>25.8</v>
      </c>
      <c r="H151" s="31"/>
      <c r="I151" s="30" t="s">
        <v>171</v>
      </c>
      <c r="J151" s="30" t="s">
        <v>981</v>
      </c>
      <c r="K151" s="29">
        <v>251</v>
      </c>
      <c r="L151" s="255"/>
      <c r="M151" s="25">
        <f>Uurtarief!$B$55</f>
        <v>0</v>
      </c>
      <c r="N151" s="27">
        <f t="shared" si="10"/>
        <v>0</v>
      </c>
      <c r="O151" s="27">
        <f t="shared" si="11"/>
        <v>0</v>
      </c>
      <c r="P151" s="288"/>
      <c r="Q151" s="69">
        <f t="shared" si="8"/>
        <v>0</v>
      </c>
      <c r="R151" s="69">
        <f t="shared" si="9"/>
        <v>0</v>
      </c>
      <c r="S151" s="32"/>
    </row>
    <row r="152" spans="1:19" s="36" customFormat="1" ht="13.5" hidden="1" customHeight="1" x14ac:dyDescent="0.15">
      <c r="A152" s="33">
        <v>149</v>
      </c>
      <c r="B152" s="34" t="s">
        <v>16</v>
      </c>
      <c r="C152" s="33"/>
      <c r="D152" s="35" t="s">
        <v>244</v>
      </c>
      <c r="E152" s="144" t="s">
        <v>236</v>
      </c>
      <c r="F152" s="144" t="s">
        <v>146</v>
      </c>
      <c r="G152" s="31"/>
      <c r="H152" s="31">
        <v>0.3</v>
      </c>
      <c r="I152" s="30" t="s">
        <v>171</v>
      </c>
      <c r="J152" s="30"/>
      <c r="K152" s="29">
        <v>0</v>
      </c>
      <c r="L152" s="255"/>
      <c r="M152" s="25">
        <f>Uurtarief!$B$55</f>
        <v>0</v>
      </c>
      <c r="N152" s="27">
        <f t="shared" si="10"/>
        <v>0</v>
      </c>
      <c r="O152" s="27">
        <f t="shared" si="11"/>
        <v>0</v>
      </c>
      <c r="P152" s="288"/>
      <c r="Q152" s="69">
        <f t="shared" si="8"/>
        <v>0</v>
      </c>
      <c r="R152" s="69">
        <f t="shared" si="9"/>
        <v>0</v>
      </c>
      <c r="S152" s="32"/>
    </row>
    <row r="153" spans="1:19" s="36" customFormat="1" ht="13.5" hidden="1" customHeight="1" x14ac:dyDescent="0.15">
      <c r="A153" s="33">
        <v>150</v>
      </c>
      <c r="B153" s="34" t="s">
        <v>16</v>
      </c>
      <c r="C153" s="33"/>
      <c r="D153" s="35" t="s">
        <v>245</v>
      </c>
      <c r="E153" s="144" t="s">
        <v>236</v>
      </c>
      <c r="F153" s="144" t="s">
        <v>146</v>
      </c>
      <c r="G153" s="31"/>
      <c r="H153" s="31">
        <v>0.4</v>
      </c>
      <c r="I153" s="30" t="s">
        <v>171</v>
      </c>
      <c r="J153" s="30"/>
      <c r="K153" s="29">
        <v>0</v>
      </c>
      <c r="L153" s="255"/>
      <c r="M153" s="25">
        <f>Uurtarief!$B$55</f>
        <v>0</v>
      </c>
      <c r="N153" s="27">
        <f t="shared" si="10"/>
        <v>0</v>
      </c>
      <c r="O153" s="27">
        <f t="shared" si="11"/>
        <v>0</v>
      </c>
      <c r="P153" s="288"/>
      <c r="Q153" s="69">
        <f t="shared" si="8"/>
        <v>0</v>
      </c>
      <c r="R153" s="69">
        <f t="shared" si="9"/>
        <v>0</v>
      </c>
      <c r="S153" s="32"/>
    </row>
    <row r="154" spans="1:19" s="36" customFormat="1" ht="13.5" hidden="1" customHeight="1" x14ac:dyDescent="0.15">
      <c r="A154" s="33">
        <v>151</v>
      </c>
      <c r="B154" s="34" t="s">
        <v>16</v>
      </c>
      <c r="C154" s="33"/>
      <c r="D154" s="35" t="s">
        <v>246</v>
      </c>
      <c r="E154" s="144" t="s">
        <v>236</v>
      </c>
      <c r="F154" s="144" t="s">
        <v>146</v>
      </c>
      <c r="G154" s="31"/>
      <c r="H154" s="31">
        <v>0.3</v>
      </c>
      <c r="I154" s="30" t="s">
        <v>171</v>
      </c>
      <c r="J154" s="30"/>
      <c r="K154" s="29">
        <v>0</v>
      </c>
      <c r="L154" s="255"/>
      <c r="M154" s="25">
        <f>Uurtarief!$B$55</f>
        <v>0</v>
      </c>
      <c r="N154" s="27">
        <f t="shared" si="10"/>
        <v>0</v>
      </c>
      <c r="O154" s="27">
        <f t="shared" si="11"/>
        <v>0</v>
      </c>
      <c r="P154" s="288"/>
      <c r="Q154" s="69">
        <f t="shared" si="8"/>
        <v>0</v>
      </c>
      <c r="R154" s="69">
        <f t="shared" si="9"/>
        <v>0</v>
      </c>
      <c r="S154" s="32"/>
    </row>
    <row r="155" spans="1:19" s="36" customFormat="1" ht="13.5" customHeight="1" x14ac:dyDescent="0.15">
      <c r="A155" s="33">
        <v>152</v>
      </c>
      <c r="B155" s="34" t="s">
        <v>16</v>
      </c>
      <c r="C155" s="33"/>
      <c r="D155" s="35" t="s">
        <v>247</v>
      </c>
      <c r="E155" s="144" t="s">
        <v>63</v>
      </c>
      <c r="F155" s="144" t="s">
        <v>63</v>
      </c>
      <c r="G155" s="31">
        <v>17.2</v>
      </c>
      <c r="H155" s="31"/>
      <c r="I155" s="30" t="s">
        <v>171</v>
      </c>
      <c r="J155" s="30" t="s">
        <v>981</v>
      </c>
      <c r="K155" s="29">
        <v>251</v>
      </c>
      <c r="L155" s="255"/>
      <c r="M155" s="25">
        <f>Uurtarief!$B$55</f>
        <v>0</v>
      </c>
      <c r="N155" s="27">
        <f t="shared" si="10"/>
        <v>0</v>
      </c>
      <c r="O155" s="27">
        <f t="shared" si="11"/>
        <v>0</v>
      </c>
      <c r="P155" s="288"/>
      <c r="Q155" s="69">
        <f t="shared" si="8"/>
        <v>0</v>
      </c>
      <c r="R155" s="69">
        <f t="shared" si="9"/>
        <v>0</v>
      </c>
      <c r="S155" s="32"/>
    </row>
    <row r="156" spans="1:19" s="36" customFormat="1" ht="13.5" customHeight="1" x14ac:dyDescent="0.15">
      <c r="A156" s="33">
        <v>153</v>
      </c>
      <c r="B156" s="34" t="s">
        <v>16</v>
      </c>
      <c r="C156" s="33"/>
      <c r="D156" s="35" t="s">
        <v>248</v>
      </c>
      <c r="E156" s="144" t="s">
        <v>63</v>
      </c>
      <c r="F156" s="144" t="s">
        <v>63</v>
      </c>
      <c r="G156" s="31">
        <v>13.8</v>
      </c>
      <c r="H156" s="31"/>
      <c r="I156" s="30" t="s">
        <v>171</v>
      </c>
      <c r="J156" s="30" t="s">
        <v>981</v>
      </c>
      <c r="K156" s="29">
        <v>251</v>
      </c>
      <c r="L156" s="255"/>
      <c r="M156" s="25">
        <f>Uurtarief!$B$55</f>
        <v>0</v>
      </c>
      <c r="N156" s="27">
        <f t="shared" si="10"/>
        <v>0</v>
      </c>
      <c r="O156" s="27">
        <f t="shared" si="11"/>
        <v>0</v>
      </c>
      <c r="P156" s="288"/>
      <c r="Q156" s="69">
        <f t="shared" si="8"/>
        <v>0</v>
      </c>
      <c r="R156" s="69">
        <f t="shared" si="9"/>
        <v>0</v>
      </c>
      <c r="S156" s="32"/>
    </row>
    <row r="157" spans="1:19" s="36" customFormat="1" ht="13.5" customHeight="1" x14ac:dyDescent="0.15">
      <c r="A157" s="33">
        <v>154</v>
      </c>
      <c r="B157" s="34" t="s">
        <v>16</v>
      </c>
      <c r="C157" s="33"/>
      <c r="D157" s="35" t="s">
        <v>249</v>
      </c>
      <c r="E157" s="144" t="s">
        <v>181</v>
      </c>
      <c r="F157" s="144" t="s">
        <v>181</v>
      </c>
      <c r="G157" s="31">
        <v>3.9</v>
      </c>
      <c r="H157" s="31"/>
      <c r="I157" s="30" t="s">
        <v>209</v>
      </c>
      <c r="J157" s="30" t="s">
        <v>981</v>
      </c>
      <c r="K157" s="29">
        <v>251</v>
      </c>
      <c r="L157" s="255"/>
      <c r="M157" s="25">
        <f>Uurtarief!$B$55</f>
        <v>0</v>
      </c>
      <c r="N157" s="27">
        <f t="shared" si="10"/>
        <v>0</v>
      </c>
      <c r="O157" s="27">
        <f t="shared" si="11"/>
        <v>0</v>
      </c>
      <c r="P157" s="288"/>
      <c r="Q157" s="69">
        <f t="shared" si="8"/>
        <v>0</v>
      </c>
      <c r="R157" s="69">
        <f t="shared" si="9"/>
        <v>0</v>
      </c>
      <c r="S157" s="32"/>
    </row>
    <row r="158" spans="1:19" s="36" customFormat="1" ht="13.5" customHeight="1" x14ac:dyDescent="0.15">
      <c r="A158" s="33">
        <v>155</v>
      </c>
      <c r="B158" s="34" t="s">
        <v>16</v>
      </c>
      <c r="C158" s="33"/>
      <c r="D158" s="35" t="s">
        <v>250</v>
      </c>
      <c r="E158" s="144" t="s">
        <v>187</v>
      </c>
      <c r="F158" s="144" t="s">
        <v>53</v>
      </c>
      <c r="G158" s="31">
        <v>1.9</v>
      </c>
      <c r="H158" s="31"/>
      <c r="I158" s="30" t="s">
        <v>61</v>
      </c>
      <c r="J158" s="30" t="s">
        <v>981</v>
      </c>
      <c r="K158" s="29">
        <v>251</v>
      </c>
      <c r="L158" s="255"/>
      <c r="M158" s="25">
        <f>Uurtarief!$B$55</f>
        <v>0</v>
      </c>
      <c r="N158" s="27">
        <f t="shared" si="10"/>
        <v>0</v>
      </c>
      <c r="O158" s="27">
        <f t="shared" si="11"/>
        <v>0</v>
      </c>
      <c r="P158" s="288"/>
      <c r="Q158" s="69">
        <f t="shared" si="8"/>
        <v>0</v>
      </c>
      <c r="R158" s="69">
        <f t="shared" si="9"/>
        <v>0</v>
      </c>
      <c r="S158" s="32"/>
    </row>
    <row r="159" spans="1:19" s="36" customFormat="1" ht="13.5" customHeight="1" x14ac:dyDescent="0.15">
      <c r="A159" s="33">
        <v>156</v>
      </c>
      <c r="B159" s="34" t="s">
        <v>16</v>
      </c>
      <c r="C159" s="33"/>
      <c r="D159" s="35" t="s">
        <v>251</v>
      </c>
      <c r="E159" s="144" t="s">
        <v>190</v>
      </c>
      <c r="F159" s="144" t="s">
        <v>53</v>
      </c>
      <c r="G159" s="31">
        <v>1.2</v>
      </c>
      <c r="H159" s="31"/>
      <c r="I159" s="30" t="s">
        <v>61</v>
      </c>
      <c r="J159" s="30" t="s">
        <v>981</v>
      </c>
      <c r="K159" s="29">
        <v>251</v>
      </c>
      <c r="L159" s="255"/>
      <c r="M159" s="25">
        <f>Uurtarief!$B$55</f>
        <v>0</v>
      </c>
      <c r="N159" s="27">
        <f t="shared" si="10"/>
        <v>0</v>
      </c>
      <c r="O159" s="27">
        <f t="shared" si="11"/>
        <v>0</v>
      </c>
      <c r="P159" s="288"/>
      <c r="Q159" s="69">
        <f t="shared" si="8"/>
        <v>0</v>
      </c>
      <c r="R159" s="69">
        <f t="shared" si="9"/>
        <v>0</v>
      </c>
      <c r="S159" s="32"/>
    </row>
    <row r="160" spans="1:19" s="36" customFormat="1" ht="13.5" customHeight="1" x14ac:dyDescent="0.15">
      <c r="A160" s="33">
        <v>157</v>
      </c>
      <c r="B160" s="34" t="s">
        <v>16</v>
      </c>
      <c r="C160" s="33"/>
      <c r="D160" s="35" t="s">
        <v>252</v>
      </c>
      <c r="E160" s="144" t="s">
        <v>93</v>
      </c>
      <c r="F160" s="144" t="s">
        <v>47</v>
      </c>
      <c r="G160" s="31">
        <v>4.5999999999999996</v>
      </c>
      <c r="H160" s="31"/>
      <c r="I160" s="30" t="s">
        <v>209</v>
      </c>
      <c r="J160" s="30" t="s">
        <v>981</v>
      </c>
      <c r="K160" s="29">
        <v>251</v>
      </c>
      <c r="L160" s="255"/>
      <c r="M160" s="25">
        <f>Uurtarief!$B$55</f>
        <v>0</v>
      </c>
      <c r="N160" s="27">
        <f t="shared" si="10"/>
        <v>0</v>
      </c>
      <c r="O160" s="27">
        <f t="shared" si="11"/>
        <v>0</v>
      </c>
      <c r="P160" s="288"/>
      <c r="Q160" s="69">
        <f t="shared" si="8"/>
        <v>0</v>
      </c>
      <c r="R160" s="69">
        <f t="shared" si="9"/>
        <v>0</v>
      </c>
      <c r="S160" s="32"/>
    </row>
    <row r="161" spans="1:19" s="36" customFormat="1" ht="13.5" hidden="1" customHeight="1" x14ac:dyDescent="0.15">
      <c r="A161" s="33">
        <v>158</v>
      </c>
      <c r="B161" s="34" t="s">
        <v>16</v>
      </c>
      <c r="C161" s="33"/>
      <c r="D161" s="35" t="s">
        <v>253</v>
      </c>
      <c r="E161" s="144" t="s">
        <v>167</v>
      </c>
      <c r="F161" s="144" t="s">
        <v>146</v>
      </c>
      <c r="G161" s="31"/>
      <c r="H161" s="31">
        <v>0.4</v>
      </c>
      <c r="I161" s="30" t="s">
        <v>150</v>
      </c>
      <c r="J161" s="30"/>
      <c r="K161" s="29">
        <v>0</v>
      </c>
      <c r="L161" s="255"/>
      <c r="M161" s="25">
        <f>Uurtarief!$B$55</f>
        <v>0</v>
      </c>
      <c r="N161" s="27">
        <f t="shared" si="10"/>
        <v>0</v>
      </c>
      <c r="O161" s="27">
        <f t="shared" si="11"/>
        <v>0</v>
      </c>
      <c r="P161" s="288"/>
      <c r="Q161" s="69">
        <f t="shared" si="8"/>
        <v>0</v>
      </c>
      <c r="R161" s="69">
        <f t="shared" si="9"/>
        <v>0</v>
      </c>
      <c r="S161" s="32"/>
    </row>
    <row r="162" spans="1:19" s="36" customFormat="1" ht="13.5" customHeight="1" x14ac:dyDescent="0.15">
      <c r="A162" s="33">
        <v>159</v>
      </c>
      <c r="B162" s="34" t="s">
        <v>16</v>
      </c>
      <c r="C162" s="33"/>
      <c r="D162" s="35" t="s">
        <v>254</v>
      </c>
      <c r="E162" s="144" t="s">
        <v>255</v>
      </c>
      <c r="F162" s="144" t="s">
        <v>47</v>
      </c>
      <c r="G162" s="31">
        <v>3.84</v>
      </c>
      <c r="H162" s="31"/>
      <c r="I162" s="30" t="s">
        <v>209</v>
      </c>
      <c r="J162" s="30" t="s">
        <v>981</v>
      </c>
      <c r="K162" s="29">
        <v>251</v>
      </c>
      <c r="L162" s="255"/>
      <c r="M162" s="25">
        <f>Uurtarief!$B$55</f>
        <v>0</v>
      </c>
      <c r="N162" s="27">
        <f t="shared" si="10"/>
        <v>0</v>
      </c>
      <c r="O162" s="27">
        <f t="shared" si="11"/>
        <v>0</v>
      </c>
      <c r="P162" s="288"/>
      <c r="Q162" s="69">
        <f t="shared" si="8"/>
        <v>0</v>
      </c>
      <c r="R162" s="69">
        <f t="shared" si="9"/>
        <v>0</v>
      </c>
      <c r="S162" s="32"/>
    </row>
    <row r="163" spans="1:19" s="36" customFormat="1" ht="13.5" customHeight="1" x14ac:dyDescent="0.15">
      <c r="A163" s="33">
        <v>160</v>
      </c>
      <c r="B163" s="34" t="s">
        <v>16</v>
      </c>
      <c r="C163" s="33"/>
      <c r="D163" s="35" t="s">
        <v>256</v>
      </c>
      <c r="E163" s="144" t="s">
        <v>257</v>
      </c>
      <c r="F163" s="144" t="s">
        <v>223</v>
      </c>
      <c r="G163" s="31">
        <v>31.8</v>
      </c>
      <c r="H163" s="31"/>
      <c r="I163" s="30" t="s">
        <v>95</v>
      </c>
      <c r="J163" s="30" t="s">
        <v>981</v>
      </c>
      <c r="K163" s="29">
        <v>251</v>
      </c>
      <c r="L163" s="255"/>
      <c r="M163" s="25">
        <f>Uurtarief!$B$55</f>
        <v>0</v>
      </c>
      <c r="N163" s="27">
        <f t="shared" si="10"/>
        <v>0</v>
      </c>
      <c r="O163" s="27">
        <f t="shared" si="11"/>
        <v>0</v>
      </c>
      <c r="P163" s="256">
        <v>0</v>
      </c>
      <c r="Q163" s="69">
        <f t="shared" si="8"/>
        <v>0</v>
      </c>
      <c r="R163" s="69">
        <f t="shared" si="9"/>
        <v>0</v>
      </c>
      <c r="S163" s="32"/>
    </row>
    <row r="164" spans="1:19" s="36" customFormat="1" ht="13.5" customHeight="1" x14ac:dyDescent="0.15">
      <c r="A164" s="33">
        <v>161</v>
      </c>
      <c r="B164" s="34" t="s">
        <v>16</v>
      </c>
      <c r="C164" s="33"/>
      <c r="D164" s="35" t="s">
        <v>258</v>
      </c>
      <c r="E164" s="144" t="s">
        <v>82</v>
      </c>
      <c r="F164" s="144" t="s">
        <v>83</v>
      </c>
      <c r="G164" s="31">
        <v>2.17</v>
      </c>
      <c r="H164" s="31"/>
      <c r="I164" s="30" t="s">
        <v>95</v>
      </c>
      <c r="J164" s="30" t="s">
        <v>981</v>
      </c>
      <c r="K164" s="29">
        <v>251</v>
      </c>
      <c r="L164" s="255"/>
      <c r="M164" s="25">
        <f>Uurtarief!$B$55</f>
        <v>0</v>
      </c>
      <c r="N164" s="27">
        <f t="shared" si="10"/>
        <v>0</v>
      </c>
      <c r="O164" s="27">
        <f t="shared" si="11"/>
        <v>0</v>
      </c>
      <c r="P164" s="256">
        <v>0</v>
      </c>
      <c r="Q164" s="69">
        <f t="shared" si="8"/>
        <v>0</v>
      </c>
      <c r="R164" s="69">
        <f t="shared" si="9"/>
        <v>0</v>
      </c>
      <c r="S164" s="32"/>
    </row>
    <row r="165" spans="1:19" s="36" customFormat="1" ht="13.5" customHeight="1" x14ac:dyDescent="0.15">
      <c r="A165" s="33">
        <v>162</v>
      </c>
      <c r="B165" s="34" t="s">
        <v>16</v>
      </c>
      <c r="C165" s="33"/>
      <c r="D165" s="35" t="s">
        <v>259</v>
      </c>
      <c r="E165" s="144" t="s">
        <v>58</v>
      </c>
      <c r="F165" s="144" t="s">
        <v>59</v>
      </c>
      <c r="G165" s="31">
        <v>8.6999999999999993</v>
      </c>
      <c r="H165" s="31"/>
      <c r="I165" s="30" t="s">
        <v>209</v>
      </c>
      <c r="J165" s="30" t="s">
        <v>981</v>
      </c>
      <c r="K165" s="29">
        <v>251</v>
      </c>
      <c r="L165" s="255"/>
      <c r="M165" s="25">
        <f>Uurtarief!$B$55</f>
        <v>0</v>
      </c>
      <c r="N165" s="27">
        <f t="shared" si="10"/>
        <v>0</v>
      </c>
      <c r="O165" s="27">
        <f t="shared" si="11"/>
        <v>0</v>
      </c>
      <c r="P165" s="288"/>
      <c r="Q165" s="69">
        <f t="shared" si="8"/>
        <v>0</v>
      </c>
      <c r="R165" s="69">
        <f t="shared" si="9"/>
        <v>0</v>
      </c>
      <c r="S165" s="32"/>
    </row>
    <row r="166" spans="1:19" s="36" customFormat="1" ht="13.5" customHeight="1" x14ac:dyDescent="0.15">
      <c r="A166" s="33">
        <v>163</v>
      </c>
      <c r="B166" s="34" t="s">
        <v>16</v>
      </c>
      <c r="C166" s="33"/>
      <c r="D166" s="35" t="s">
        <v>260</v>
      </c>
      <c r="E166" s="144" t="s">
        <v>63</v>
      </c>
      <c r="F166" s="144" t="s">
        <v>63</v>
      </c>
      <c r="G166" s="31">
        <v>46.5</v>
      </c>
      <c r="H166" s="31"/>
      <c r="I166" s="30" t="s">
        <v>171</v>
      </c>
      <c r="J166" s="30" t="s">
        <v>981</v>
      </c>
      <c r="K166" s="29">
        <v>251</v>
      </c>
      <c r="L166" s="255"/>
      <c r="M166" s="25">
        <f>Uurtarief!$B$55</f>
        <v>0</v>
      </c>
      <c r="N166" s="27">
        <f t="shared" si="10"/>
        <v>0</v>
      </c>
      <c r="O166" s="27">
        <f t="shared" si="11"/>
        <v>0</v>
      </c>
      <c r="P166" s="288"/>
      <c r="Q166" s="69">
        <f t="shared" si="8"/>
        <v>0</v>
      </c>
      <c r="R166" s="69">
        <f t="shared" si="9"/>
        <v>0</v>
      </c>
      <c r="S166" s="32"/>
    </row>
    <row r="167" spans="1:19" s="36" customFormat="1" ht="13.5" customHeight="1" x14ac:dyDescent="0.15">
      <c r="A167" s="33">
        <v>164</v>
      </c>
      <c r="B167" s="34" t="s">
        <v>16</v>
      </c>
      <c r="C167" s="33"/>
      <c r="D167" s="35" t="s">
        <v>261</v>
      </c>
      <c r="E167" s="144" t="s">
        <v>63</v>
      </c>
      <c r="F167" s="144" t="s">
        <v>63</v>
      </c>
      <c r="G167" s="31">
        <v>29.9</v>
      </c>
      <c r="H167" s="31"/>
      <c r="I167" s="30" t="s">
        <v>171</v>
      </c>
      <c r="J167" s="30" t="s">
        <v>981</v>
      </c>
      <c r="K167" s="29">
        <v>251</v>
      </c>
      <c r="L167" s="255"/>
      <c r="M167" s="25">
        <f>Uurtarief!$B$55</f>
        <v>0</v>
      </c>
      <c r="N167" s="27">
        <f t="shared" si="10"/>
        <v>0</v>
      </c>
      <c r="O167" s="27">
        <f t="shared" si="11"/>
        <v>0</v>
      </c>
      <c r="P167" s="288"/>
      <c r="Q167" s="69">
        <f t="shared" si="8"/>
        <v>0</v>
      </c>
      <c r="R167" s="69">
        <f t="shared" si="9"/>
        <v>0</v>
      </c>
      <c r="S167" s="32"/>
    </row>
    <row r="168" spans="1:19" s="36" customFormat="1" ht="13.5" customHeight="1" x14ac:dyDescent="0.15">
      <c r="A168" s="33">
        <v>165</v>
      </c>
      <c r="B168" s="34" t="s">
        <v>16</v>
      </c>
      <c r="C168" s="33"/>
      <c r="D168" s="35" t="s">
        <v>262</v>
      </c>
      <c r="E168" s="144" t="s">
        <v>63</v>
      </c>
      <c r="F168" s="144" t="s">
        <v>63</v>
      </c>
      <c r="G168" s="31">
        <v>12</v>
      </c>
      <c r="H168" s="31"/>
      <c r="I168" s="30" t="s">
        <v>171</v>
      </c>
      <c r="J168" s="30" t="s">
        <v>981</v>
      </c>
      <c r="K168" s="29">
        <v>251</v>
      </c>
      <c r="L168" s="255"/>
      <c r="M168" s="25">
        <f>Uurtarief!$B$55</f>
        <v>0</v>
      </c>
      <c r="N168" s="27">
        <f t="shared" si="10"/>
        <v>0</v>
      </c>
      <c r="O168" s="27">
        <f t="shared" si="11"/>
        <v>0</v>
      </c>
      <c r="P168" s="288"/>
      <c r="Q168" s="69">
        <f t="shared" si="8"/>
        <v>0</v>
      </c>
      <c r="R168" s="69">
        <f t="shared" si="9"/>
        <v>0</v>
      </c>
      <c r="S168" s="32"/>
    </row>
    <row r="169" spans="1:19" s="36" customFormat="1" ht="13.5" customHeight="1" x14ac:dyDescent="0.15">
      <c r="A169" s="33">
        <v>166</v>
      </c>
      <c r="B169" s="34" t="s">
        <v>16</v>
      </c>
      <c r="C169" s="33"/>
      <c r="D169" s="35" t="s">
        <v>263</v>
      </c>
      <c r="E169" s="144" t="s">
        <v>63</v>
      </c>
      <c r="F169" s="144" t="s">
        <v>63</v>
      </c>
      <c r="G169" s="31">
        <v>8.9</v>
      </c>
      <c r="H169" s="31"/>
      <c r="I169" s="30" t="s">
        <v>171</v>
      </c>
      <c r="J169" s="30" t="s">
        <v>981</v>
      </c>
      <c r="K169" s="29">
        <v>251</v>
      </c>
      <c r="L169" s="255"/>
      <c r="M169" s="25">
        <f>Uurtarief!$B$55</f>
        <v>0</v>
      </c>
      <c r="N169" s="27">
        <f t="shared" si="10"/>
        <v>0</v>
      </c>
      <c r="O169" s="27">
        <f t="shared" si="11"/>
        <v>0</v>
      </c>
      <c r="P169" s="288"/>
      <c r="Q169" s="69">
        <f t="shared" si="8"/>
        <v>0</v>
      </c>
      <c r="R169" s="69">
        <f t="shared" si="9"/>
        <v>0</v>
      </c>
      <c r="S169" s="32"/>
    </row>
    <row r="170" spans="1:19" s="36" customFormat="1" ht="13.5" customHeight="1" x14ac:dyDescent="0.15">
      <c r="A170" s="33">
        <v>167</v>
      </c>
      <c r="B170" s="34" t="s">
        <v>16</v>
      </c>
      <c r="C170" s="33"/>
      <c r="D170" s="35" t="s">
        <v>264</v>
      </c>
      <c r="E170" s="144" t="s">
        <v>187</v>
      </c>
      <c r="F170" s="144" t="s">
        <v>53</v>
      </c>
      <c r="G170" s="31">
        <v>1.4</v>
      </c>
      <c r="H170" s="31"/>
      <c r="I170" s="30" t="s">
        <v>61</v>
      </c>
      <c r="J170" s="30" t="s">
        <v>981</v>
      </c>
      <c r="K170" s="29">
        <v>251</v>
      </c>
      <c r="L170" s="255"/>
      <c r="M170" s="25">
        <f>Uurtarief!$B$55</f>
        <v>0</v>
      </c>
      <c r="N170" s="27">
        <f t="shared" si="10"/>
        <v>0</v>
      </c>
      <c r="O170" s="27">
        <f t="shared" si="11"/>
        <v>0</v>
      </c>
      <c r="P170" s="288"/>
      <c r="Q170" s="69">
        <f t="shared" si="8"/>
        <v>0</v>
      </c>
      <c r="R170" s="69">
        <f t="shared" si="9"/>
        <v>0</v>
      </c>
      <c r="S170" s="32"/>
    </row>
    <row r="171" spans="1:19" s="36" customFormat="1" ht="13.5" customHeight="1" x14ac:dyDescent="0.15">
      <c r="A171" s="33">
        <v>168</v>
      </c>
      <c r="B171" s="34" t="s">
        <v>16</v>
      </c>
      <c r="C171" s="33"/>
      <c r="D171" s="35" t="s">
        <v>265</v>
      </c>
      <c r="E171" s="144" t="s">
        <v>190</v>
      </c>
      <c r="F171" s="144" t="s">
        <v>53</v>
      </c>
      <c r="G171" s="31">
        <v>1</v>
      </c>
      <c r="H171" s="31"/>
      <c r="I171" s="30" t="s">
        <v>61</v>
      </c>
      <c r="J171" s="30" t="s">
        <v>981</v>
      </c>
      <c r="K171" s="29">
        <v>251</v>
      </c>
      <c r="L171" s="255"/>
      <c r="M171" s="25">
        <f>Uurtarief!$B$55</f>
        <v>0</v>
      </c>
      <c r="N171" s="27">
        <f t="shared" si="10"/>
        <v>0</v>
      </c>
      <c r="O171" s="27">
        <f t="shared" si="11"/>
        <v>0</v>
      </c>
      <c r="P171" s="288"/>
      <c r="Q171" s="69">
        <f t="shared" si="8"/>
        <v>0</v>
      </c>
      <c r="R171" s="69">
        <f t="shared" si="9"/>
        <v>0</v>
      </c>
      <c r="S171" s="32"/>
    </row>
    <row r="172" spans="1:19" s="36" customFormat="1" ht="13.5" customHeight="1" x14ac:dyDescent="0.15">
      <c r="A172" s="33">
        <v>169</v>
      </c>
      <c r="B172" s="34" t="s">
        <v>16</v>
      </c>
      <c r="C172" s="33"/>
      <c r="D172" s="35" t="s">
        <v>266</v>
      </c>
      <c r="E172" s="144" t="s">
        <v>93</v>
      </c>
      <c r="F172" s="144" t="s">
        <v>47</v>
      </c>
      <c r="G172" s="31">
        <v>5.2</v>
      </c>
      <c r="H172" s="31"/>
      <c r="I172" s="30" t="s">
        <v>209</v>
      </c>
      <c r="J172" s="30" t="s">
        <v>981</v>
      </c>
      <c r="K172" s="29">
        <v>251</v>
      </c>
      <c r="L172" s="255"/>
      <c r="M172" s="25">
        <f>Uurtarief!$B$55</f>
        <v>0</v>
      </c>
      <c r="N172" s="27">
        <f t="shared" si="10"/>
        <v>0</v>
      </c>
      <c r="O172" s="27">
        <f t="shared" si="11"/>
        <v>0</v>
      </c>
      <c r="P172" s="288"/>
      <c r="Q172" s="69">
        <f t="shared" si="8"/>
        <v>0</v>
      </c>
      <c r="R172" s="69">
        <f t="shared" si="9"/>
        <v>0</v>
      </c>
      <c r="S172" s="32"/>
    </row>
    <row r="173" spans="1:19" s="36" customFormat="1" ht="13.5" customHeight="1" x14ac:dyDescent="0.15">
      <c r="A173" s="33">
        <v>170</v>
      </c>
      <c r="B173" s="34" t="s">
        <v>16</v>
      </c>
      <c r="C173" s="33"/>
      <c r="D173" s="35" t="s">
        <v>267</v>
      </c>
      <c r="E173" s="144" t="s">
        <v>268</v>
      </c>
      <c r="F173" s="144" t="s">
        <v>83</v>
      </c>
      <c r="G173" s="31">
        <v>3.1</v>
      </c>
      <c r="H173" s="31"/>
      <c r="I173" s="30" t="s">
        <v>209</v>
      </c>
      <c r="J173" s="30" t="s">
        <v>981</v>
      </c>
      <c r="K173" s="29">
        <v>251</v>
      </c>
      <c r="L173" s="255"/>
      <c r="M173" s="25">
        <f>Uurtarief!$B$55</f>
        <v>0</v>
      </c>
      <c r="N173" s="27">
        <f t="shared" si="10"/>
        <v>0</v>
      </c>
      <c r="O173" s="27">
        <f t="shared" si="11"/>
        <v>0</v>
      </c>
      <c r="P173" s="288"/>
      <c r="Q173" s="69">
        <f t="shared" si="8"/>
        <v>0</v>
      </c>
      <c r="R173" s="69">
        <f t="shared" si="9"/>
        <v>0</v>
      </c>
      <c r="S173" s="32"/>
    </row>
    <row r="174" spans="1:19" s="36" customFormat="1" ht="13.5" customHeight="1" x14ac:dyDescent="0.15">
      <c r="A174" s="33">
        <v>171</v>
      </c>
      <c r="B174" s="34" t="s">
        <v>16</v>
      </c>
      <c r="C174" s="33"/>
      <c r="D174" s="35" t="s">
        <v>269</v>
      </c>
      <c r="E174" s="144" t="s">
        <v>255</v>
      </c>
      <c r="F174" s="144" t="s">
        <v>47</v>
      </c>
      <c r="G174" s="31">
        <v>3.6</v>
      </c>
      <c r="H174" s="31"/>
      <c r="I174" s="30" t="s">
        <v>209</v>
      </c>
      <c r="J174" s="30" t="s">
        <v>981</v>
      </c>
      <c r="K174" s="29">
        <v>251</v>
      </c>
      <c r="L174" s="255"/>
      <c r="M174" s="25">
        <f>Uurtarief!$B$55</f>
        <v>0</v>
      </c>
      <c r="N174" s="27">
        <f t="shared" si="10"/>
        <v>0</v>
      </c>
      <c r="O174" s="27">
        <f t="shared" si="11"/>
        <v>0</v>
      </c>
      <c r="P174" s="288"/>
      <c r="Q174" s="69">
        <f t="shared" si="8"/>
        <v>0</v>
      </c>
      <c r="R174" s="69">
        <f t="shared" si="9"/>
        <v>0</v>
      </c>
      <c r="S174" s="32"/>
    </row>
    <row r="175" spans="1:19" s="36" customFormat="1" ht="13.5" customHeight="1" x14ac:dyDescent="0.15">
      <c r="A175" s="33">
        <v>172</v>
      </c>
      <c r="B175" s="34" t="s">
        <v>16</v>
      </c>
      <c r="C175" s="33"/>
      <c r="D175" s="35" t="s">
        <v>270</v>
      </c>
      <c r="E175" s="144" t="s">
        <v>58</v>
      </c>
      <c r="F175" s="144" t="s">
        <v>59</v>
      </c>
      <c r="G175" s="31">
        <v>18.2</v>
      </c>
      <c r="H175" s="31"/>
      <c r="I175" s="30" t="s">
        <v>209</v>
      </c>
      <c r="J175" s="30" t="s">
        <v>981</v>
      </c>
      <c r="K175" s="29">
        <v>251</v>
      </c>
      <c r="L175" s="255"/>
      <c r="M175" s="25">
        <f>Uurtarief!$B$55</f>
        <v>0</v>
      </c>
      <c r="N175" s="27">
        <f t="shared" si="10"/>
        <v>0</v>
      </c>
      <c r="O175" s="27">
        <f t="shared" si="11"/>
        <v>0</v>
      </c>
      <c r="P175" s="288"/>
      <c r="Q175" s="69">
        <f t="shared" si="8"/>
        <v>0</v>
      </c>
      <c r="R175" s="69">
        <f t="shared" si="9"/>
        <v>0</v>
      </c>
      <c r="S175" s="32"/>
    </row>
    <row r="176" spans="1:19" s="36" customFormat="1" ht="13.5" customHeight="1" x14ac:dyDescent="0.15">
      <c r="A176" s="33">
        <v>173</v>
      </c>
      <c r="B176" s="34" t="s">
        <v>16</v>
      </c>
      <c r="C176" s="33"/>
      <c r="D176" s="35" t="s">
        <v>271</v>
      </c>
      <c r="E176" s="144" t="s">
        <v>63</v>
      </c>
      <c r="F176" s="144" t="s">
        <v>63</v>
      </c>
      <c r="G176" s="31">
        <v>27.8</v>
      </c>
      <c r="H176" s="31"/>
      <c r="I176" s="30" t="s">
        <v>209</v>
      </c>
      <c r="J176" s="30" t="s">
        <v>981</v>
      </c>
      <c r="K176" s="29">
        <v>251</v>
      </c>
      <c r="L176" s="255"/>
      <c r="M176" s="25">
        <f>Uurtarief!$B$55</f>
        <v>0</v>
      </c>
      <c r="N176" s="27">
        <f t="shared" si="10"/>
        <v>0</v>
      </c>
      <c r="O176" s="27">
        <f t="shared" si="11"/>
        <v>0</v>
      </c>
      <c r="P176" s="288"/>
      <c r="Q176" s="69">
        <f t="shared" si="8"/>
        <v>0</v>
      </c>
      <c r="R176" s="69">
        <f t="shared" si="9"/>
        <v>0</v>
      </c>
      <c r="S176" s="32"/>
    </row>
    <row r="177" spans="1:19" s="36" customFormat="1" ht="13.5" customHeight="1" x14ac:dyDescent="0.15">
      <c r="A177" s="33">
        <v>174</v>
      </c>
      <c r="B177" s="34" t="s">
        <v>16</v>
      </c>
      <c r="C177" s="33"/>
      <c r="D177" s="35" t="s">
        <v>272</v>
      </c>
      <c r="E177" s="144" t="s">
        <v>63</v>
      </c>
      <c r="F177" s="144" t="s">
        <v>63</v>
      </c>
      <c r="G177" s="31">
        <v>37.1</v>
      </c>
      <c r="H177" s="31"/>
      <c r="I177" s="30" t="s">
        <v>209</v>
      </c>
      <c r="J177" s="30" t="s">
        <v>981</v>
      </c>
      <c r="K177" s="29">
        <v>251</v>
      </c>
      <c r="L177" s="255"/>
      <c r="M177" s="25">
        <f>Uurtarief!$B$55</f>
        <v>0</v>
      </c>
      <c r="N177" s="27">
        <f t="shared" si="10"/>
        <v>0</v>
      </c>
      <c r="O177" s="27">
        <f t="shared" si="11"/>
        <v>0</v>
      </c>
      <c r="P177" s="288"/>
      <c r="Q177" s="69">
        <f t="shared" si="8"/>
        <v>0</v>
      </c>
      <c r="R177" s="69">
        <f t="shared" si="9"/>
        <v>0</v>
      </c>
      <c r="S177" s="32"/>
    </row>
    <row r="178" spans="1:19" s="36" customFormat="1" ht="13.5" customHeight="1" x14ac:dyDescent="0.15">
      <c r="A178" s="33">
        <v>175</v>
      </c>
      <c r="B178" s="34" t="s">
        <v>16</v>
      </c>
      <c r="C178" s="33"/>
      <c r="D178" s="35" t="s">
        <v>273</v>
      </c>
      <c r="E178" s="144" t="s">
        <v>63</v>
      </c>
      <c r="F178" s="144" t="s">
        <v>63</v>
      </c>
      <c r="G178" s="31">
        <v>22.7</v>
      </c>
      <c r="H178" s="31"/>
      <c r="I178" s="30" t="s">
        <v>209</v>
      </c>
      <c r="J178" s="30" t="s">
        <v>981</v>
      </c>
      <c r="K178" s="29">
        <v>251</v>
      </c>
      <c r="L178" s="255"/>
      <c r="M178" s="25">
        <f>Uurtarief!$B$55</f>
        <v>0</v>
      </c>
      <c r="N178" s="27">
        <f t="shared" si="10"/>
        <v>0</v>
      </c>
      <c r="O178" s="27">
        <f t="shared" si="11"/>
        <v>0</v>
      </c>
      <c r="P178" s="288"/>
      <c r="Q178" s="69">
        <f t="shared" si="8"/>
        <v>0</v>
      </c>
      <c r="R178" s="69">
        <f t="shared" si="9"/>
        <v>0</v>
      </c>
      <c r="S178" s="32"/>
    </row>
    <row r="179" spans="1:19" s="36" customFormat="1" ht="13.5" customHeight="1" x14ac:dyDescent="0.15">
      <c r="A179" s="33">
        <v>176</v>
      </c>
      <c r="B179" s="34" t="s">
        <v>16</v>
      </c>
      <c r="C179" s="33"/>
      <c r="D179" s="35" t="s">
        <v>274</v>
      </c>
      <c r="E179" s="144" t="s">
        <v>63</v>
      </c>
      <c r="F179" s="144" t="s">
        <v>63</v>
      </c>
      <c r="G179" s="31">
        <v>9.3000000000000007</v>
      </c>
      <c r="H179" s="31"/>
      <c r="I179" s="30" t="s">
        <v>209</v>
      </c>
      <c r="J179" s="30" t="s">
        <v>981</v>
      </c>
      <c r="K179" s="29">
        <v>251</v>
      </c>
      <c r="L179" s="255"/>
      <c r="M179" s="25">
        <f>Uurtarief!$B$55</f>
        <v>0</v>
      </c>
      <c r="N179" s="27">
        <f t="shared" si="10"/>
        <v>0</v>
      </c>
      <c r="O179" s="27">
        <f t="shared" si="11"/>
        <v>0</v>
      </c>
      <c r="P179" s="288"/>
      <c r="Q179" s="69">
        <f t="shared" si="8"/>
        <v>0</v>
      </c>
      <c r="R179" s="69">
        <f t="shared" si="9"/>
        <v>0</v>
      </c>
      <c r="S179" s="32"/>
    </row>
    <row r="180" spans="1:19" s="36" customFormat="1" ht="13.5" customHeight="1" x14ac:dyDescent="0.15">
      <c r="A180" s="33">
        <v>177</v>
      </c>
      <c r="B180" s="34" t="s">
        <v>16</v>
      </c>
      <c r="C180" s="33"/>
      <c r="D180" s="35" t="s">
        <v>275</v>
      </c>
      <c r="E180" s="144" t="s">
        <v>190</v>
      </c>
      <c r="F180" s="144" t="s">
        <v>53</v>
      </c>
      <c r="G180" s="31">
        <v>1.8</v>
      </c>
      <c r="H180" s="31"/>
      <c r="I180" s="30" t="s">
        <v>61</v>
      </c>
      <c r="J180" s="30" t="s">
        <v>981</v>
      </c>
      <c r="K180" s="29">
        <v>251</v>
      </c>
      <c r="L180" s="255"/>
      <c r="M180" s="25">
        <f>Uurtarief!$B$55</f>
        <v>0</v>
      </c>
      <c r="N180" s="27">
        <f t="shared" si="10"/>
        <v>0</v>
      </c>
      <c r="O180" s="27">
        <f t="shared" si="11"/>
        <v>0</v>
      </c>
      <c r="P180" s="288"/>
      <c r="Q180" s="69">
        <f t="shared" si="8"/>
        <v>0</v>
      </c>
      <c r="R180" s="69">
        <f t="shared" si="9"/>
        <v>0</v>
      </c>
      <c r="S180" s="32"/>
    </row>
    <row r="181" spans="1:19" s="36" customFormat="1" ht="13.5" customHeight="1" x14ac:dyDescent="0.15">
      <c r="A181" s="33">
        <v>178</v>
      </c>
      <c r="B181" s="34" t="s">
        <v>16</v>
      </c>
      <c r="C181" s="33"/>
      <c r="D181" s="35" t="s">
        <v>276</v>
      </c>
      <c r="E181" s="144" t="s">
        <v>93</v>
      </c>
      <c r="F181" s="144" t="s">
        <v>47</v>
      </c>
      <c r="G181" s="31">
        <v>2.15</v>
      </c>
      <c r="H181" s="31"/>
      <c r="I181" s="30" t="s">
        <v>209</v>
      </c>
      <c r="J181" s="30" t="s">
        <v>981</v>
      </c>
      <c r="K181" s="29">
        <v>251</v>
      </c>
      <c r="L181" s="255"/>
      <c r="M181" s="25">
        <f>Uurtarief!$B$55</f>
        <v>0</v>
      </c>
      <c r="N181" s="27">
        <f t="shared" si="10"/>
        <v>0</v>
      </c>
      <c r="O181" s="27">
        <f t="shared" si="11"/>
        <v>0</v>
      </c>
      <c r="P181" s="288"/>
      <c r="Q181" s="69">
        <f t="shared" si="8"/>
        <v>0</v>
      </c>
      <c r="R181" s="69">
        <f t="shared" si="9"/>
        <v>0</v>
      </c>
      <c r="S181" s="32"/>
    </row>
    <row r="182" spans="1:19" s="36" customFormat="1" ht="13.5" customHeight="1" x14ac:dyDescent="0.15">
      <c r="A182" s="33">
        <v>179</v>
      </c>
      <c r="B182" s="34" t="s">
        <v>16</v>
      </c>
      <c r="C182" s="33"/>
      <c r="D182" s="35" t="s">
        <v>277</v>
      </c>
      <c r="E182" s="144" t="s">
        <v>268</v>
      </c>
      <c r="F182" s="144" t="s">
        <v>83</v>
      </c>
      <c r="G182" s="31">
        <v>1.8</v>
      </c>
      <c r="H182" s="31"/>
      <c r="I182" s="30" t="s">
        <v>209</v>
      </c>
      <c r="J182" s="30" t="s">
        <v>981</v>
      </c>
      <c r="K182" s="29">
        <v>251</v>
      </c>
      <c r="L182" s="255"/>
      <c r="M182" s="25">
        <f>Uurtarief!$B$55</f>
        <v>0</v>
      </c>
      <c r="N182" s="27">
        <f t="shared" si="10"/>
        <v>0</v>
      </c>
      <c r="O182" s="27">
        <f t="shared" si="11"/>
        <v>0</v>
      </c>
      <c r="P182" s="288"/>
      <c r="Q182" s="69">
        <f t="shared" si="8"/>
        <v>0</v>
      </c>
      <c r="R182" s="69">
        <f t="shared" si="9"/>
        <v>0</v>
      </c>
      <c r="S182" s="32"/>
    </row>
    <row r="183" spans="1:19" s="36" customFormat="1" ht="13.5" hidden="1" customHeight="1" x14ac:dyDescent="0.15">
      <c r="A183" s="33">
        <v>180</v>
      </c>
      <c r="B183" s="34" t="s">
        <v>17</v>
      </c>
      <c r="C183" s="33"/>
      <c r="D183" s="35" t="s">
        <v>278</v>
      </c>
      <c r="E183" s="144" t="s">
        <v>279</v>
      </c>
      <c r="F183" s="144" t="s">
        <v>146</v>
      </c>
      <c r="G183" s="31"/>
      <c r="H183" s="31">
        <v>6.4</v>
      </c>
      <c r="I183" s="30" t="s">
        <v>206</v>
      </c>
      <c r="J183" s="30"/>
      <c r="K183" s="29">
        <v>0</v>
      </c>
      <c r="L183" s="255"/>
      <c r="M183" s="25">
        <f>Uurtarief!$B$55</f>
        <v>0</v>
      </c>
      <c r="N183" s="27">
        <f t="shared" si="10"/>
        <v>0</v>
      </c>
      <c r="O183" s="27">
        <f t="shared" si="11"/>
        <v>0</v>
      </c>
      <c r="P183" s="288"/>
      <c r="Q183" s="69">
        <f t="shared" si="8"/>
        <v>0</v>
      </c>
      <c r="R183" s="69">
        <f t="shared" si="9"/>
        <v>0</v>
      </c>
      <c r="S183" s="32"/>
    </row>
    <row r="184" spans="1:19" s="36" customFormat="1" ht="13.5" customHeight="1" x14ac:dyDescent="0.15">
      <c r="A184" s="33">
        <v>181</v>
      </c>
      <c r="B184" s="34" t="s">
        <v>17</v>
      </c>
      <c r="C184" s="33"/>
      <c r="D184" s="35" t="s">
        <v>280</v>
      </c>
      <c r="E184" s="144" t="s">
        <v>58</v>
      </c>
      <c r="F184" s="144" t="s">
        <v>59</v>
      </c>
      <c r="G184" s="31">
        <v>12.75</v>
      </c>
      <c r="H184" s="31"/>
      <c r="I184" s="30" t="s">
        <v>206</v>
      </c>
      <c r="J184" s="30" t="s">
        <v>981</v>
      </c>
      <c r="K184" s="29">
        <v>251</v>
      </c>
      <c r="L184" s="255"/>
      <c r="M184" s="25">
        <f>Uurtarief!$B$55</f>
        <v>0</v>
      </c>
      <c r="N184" s="27">
        <f t="shared" si="10"/>
        <v>0</v>
      </c>
      <c r="O184" s="27">
        <f t="shared" si="11"/>
        <v>0</v>
      </c>
      <c r="P184" s="288"/>
      <c r="Q184" s="69">
        <f t="shared" si="8"/>
        <v>0</v>
      </c>
      <c r="R184" s="69">
        <f t="shared" si="9"/>
        <v>0</v>
      </c>
      <c r="S184" s="32"/>
    </row>
    <row r="185" spans="1:19" s="36" customFormat="1" ht="13.5" hidden="1" customHeight="1" x14ac:dyDescent="0.15">
      <c r="A185" s="33">
        <v>182</v>
      </c>
      <c r="B185" s="34" t="s">
        <v>17</v>
      </c>
      <c r="C185" s="33"/>
      <c r="D185" s="35" t="s">
        <v>281</v>
      </c>
      <c r="E185" s="144" t="s">
        <v>282</v>
      </c>
      <c r="F185" s="144" t="s">
        <v>141</v>
      </c>
      <c r="G185" s="31"/>
      <c r="H185" s="31" t="s">
        <v>146</v>
      </c>
      <c r="I185" s="30" t="s">
        <v>61</v>
      </c>
      <c r="J185" s="30"/>
      <c r="K185" s="29">
        <v>0</v>
      </c>
      <c r="L185" s="255"/>
      <c r="M185" s="25">
        <f>Uurtarief!$B$55</f>
        <v>0</v>
      </c>
      <c r="N185" s="27">
        <f t="shared" si="10"/>
        <v>0</v>
      </c>
      <c r="O185" s="27">
        <f t="shared" si="11"/>
        <v>0</v>
      </c>
      <c r="P185" s="288"/>
      <c r="Q185" s="69">
        <f t="shared" si="8"/>
        <v>0</v>
      </c>
      <c r="R185" s="69">
        <f t="shared" si="9"/>
        <v>0</v>
      </c>
      <c r="S185" s="32"/>
    </row>
    <row r="186" spans="1:19" s="36" customFormat="1" ht="13.5" customHeight="1" x14ac:dyDescent="0.15">
      <c r="A186" s="33">
        <v>183</v>
      </c>
      <c r="B186" s="34" t="s">
        <v>17</v>
      </c>
      <c r="C186" s="33"/>
      <c r="D186" s="35" t="s">
        <v>283</v>
      </c>
      <c r="E186" s="144" t="s">
        <v>58</v>
      </c>
      <c r="F186" s="144" t="s">
        <v>59</v>
      </c>
      <c r="G186" s="31">
        <v>13.3</v>
      </c>
      <c r="H186" s="31"/>
      <c r="I186" s="30" t="s">
        <v>206</v>
      </c>
      <c r="J186" s="30" t="s">
        <v>981</v>
      </c>
      <c r="K186" s="29">
        <v>251</v>
      </c>
      <c r="L186" s="255"/>
      <c r="M186" s="25">
        <f>Uurtarief!$B$55</f>
        <v>0</v>
      </c>
      <c r="N186" s="27">
        <f t="shared" si="10"/>
        <v>0</v>
      </c>
      <c r="O186" s="27">
        <f t="shared" si="11"/>
        <v>0</v>
      </c>
      <c r="P186" s="288"/>
      <c r="Q186" s="69">
        <f t="shared" si="8"/>
        <v>0</v>
      </c>
      <c r="R186" s="69">
        <f t="shared" si="9"/>
        <v>0</v>
      </c>
      <c r="S186" s="32"/>
    </row>
    <row r="187" spans="1:19" s="36" customFormat="1" ht="13.5" hidden="1" customHeight="1" x14ac:dyDescent="0.15">
      <c r="A187" s="33">
        <v>184</v>
      </c>
      <c r="B187" s="34" t="s">
        <v>17</v>
      </c>
      <c r="C187" s="33"/>
      <c r="D187" s="35" t="s">
        <v>284</v>
      </c>
      <c r="E187" s="144" t="s">
        <v>282</v>
      </c>
      <c r="F187" s="144" t="s">
        <v>146</v>
      </c>
      <c r="G187" s="31"/>
      <c r="H187" s="31">
        <v>50</v>
      </c>
      <c r="I187" s="30" t="s">
        <v>206</v>
      </c>
      <c r="J187" s="30"/>
      <c r="K187" s="29">
        <v>0</v>
      </c>
      <c r="L187" s="255"/>
      <c r="M187" s="25">
        <f>Uurtarief!$B$55</f>
        <v>0</v>
      </c>
      <c r="N187" s="27">
        <f t="shared" si="10"/>
        <v>0</v>
      </c>
      <c r="O187" s="27">
        <f t="shared" si="11"/>
        <v>0</v>
      </c>
      <c r="P187" s="288"/>
      <c r="Q187" s="69">
        <f t="shared" si="8"/>
        <v>0</v>
      </c>
      <c r="R187" s="69">
        <f t="shared" si="9"/>
        <v>0</v>
      </c>
      <c r="S187" s="32"/>
    </row>
    <row r="188" spans="1:19" s="36" customFormat="1" ht="13.5" customHeight="1" x14ac:dyDescent="0.15">
      <c r="A188" s="33">
        <v>185</v>
      </c>
      <c r="B188" s="34" t="s">
        <v>17</v>
      </c>
      <c r="C188" s="33"/>
      <c r="D188" s="35" t="s">
        <v>285</v>
      </c>
      <c r="E188" s="144" t="s">
        <v>187</v>
      </c>
      <c r="F188" s="146" t="s">
        <v>53</v>
      </c>
      <c r="G188" s="31">
        <v>10.6</v>
      </c>
      <c r="H188" s="31"/>
      <c r="I188" s="30" t="s">
        <v>196</v>
      </c>
      <c r="J188" s="30" t="s">
        <v>981</v>
      </c>
      <c r="K188" s="29">
        <v>251</v>
      </c>
      <c r="L188" s="255"/>
      <c r="M188" s="25">
        <f>Uurtarief!$B$55</f>
        <v>0</v>
      </c>
      <c r="N188" s="27">
        <f t="shared" si="10"/>
        <v>0</v>
      </c>
      <c r="O188" s="27">
        <f t="shared" si="11"/>
        <v>0</v>
      </c>
      <c r="P188" s="288"/>
      <c r="Q188" s="69">
        <f t="shared" si="8"/>
        <v>0</v>
      </c>
      <c r="R188" s="69">
        <f t="shared" si="9"/>
        <v>0</v>
      </c>
      <c r="S188" s="32"/>
    </row>
    <row r="189" spans="1:19" s="36" customFormat="1" ht="13.5" customHeight="1" x14ac:dyDescent="0.15">
      <c r="A189" s="33">
        <v>186</v>
      </c>
      <c r="B189" s="34" t="s">
        <v>17</v>
      </c>
      <c r="C189" s="33"/>
      <c r="D189" s="35" t="s">
        <v>286</v>
      </c>
      <c r="E189" s="144" t="s">
        <v>190</v>
      </c>
      <c r="F189" s="144" t="s">
        <v>53</v>
      </c>
      <c r="G189" s="31">
        <v>1</v>
      </c>
      <c r="H189" s="31"/>
      <c r="I189" s="30" t="s">
        <v>196</v>
      </c>
      <c r="J189" s="30" t="s">
        <v>981</v>
      </c>
      <c r="K189" s="29">
        <v>251</v>
      </c>
      <c r="L189" s="255"/>
      <c r="M189" s="25">
        <f>Uurtarief!$B$55</f>
        <v>0</v>
      </c>
      <c r="N189" s="27">
        <f t="shared" si="10"/>
        <v>0</v>
      </c>
      <c r="O189" s="27">
        <f t="shared" si="11"/>
        <v>0</v>
      </c>
      <c r="P189" s="288"/>
      <c r="Q189" s="69">
        <f t="shared" si="8"/>
        <v>0</v>
      </c>
      <c r="R189" s="69">
        <f t="shared" si="9"/>
        <v>0</v>
      </c>
      <c r="S189" s="32"/>
    </row>
    <row r="190" spans="1:19" s="36" customFormat="1" ht="13.5" customHeight="1" x14ac:dyDescent="0.15">
      <c r="A190" s="33">
        <v>187</v>
      </c>
      <c r="B190" s="34" t="s">
        <v>17</v>
      </c>
      <c r="C190" s="33"/>
      <c r="D190" s="35" t="s">
        <v>287</v>
      </c>
      <c r="E190" s="144" t="s">
        <v>190</v>
      </c>
      <c r="F190" s="144" t="s">
        <v>53</v>
      </c>
      <c r="G190" s="31">
        <v>1</v>
      </c>
      <c r="H190" s="31"/>
      <c r="I190" s="30" t="s">
        <v>196</v>
      </c>
      <c r="J190" s="30" t="s">
        <v>981</v>
      </c>
      <c r="K190" s="29">
        <v>251</v>
      </c>
      <c r="L190" s="255"/>
      <c r="M190" s="25">
        <f>Uurtarief!$B$55</f>
        <v>0</v>
      </c>
      <c r="N190" s="27">
        <f t="shared" si="10"/>
        <v>0</v>
      </c>
      <c r="O190" s="27">
        <f t="shared" si="11"/>
        <v>0</v>
      </c>
      <c r="P190" s="288"/>
      <c r="Q190" s="69">
        <f t="shared" si="8"/>
        <v>0</v>
      </c>
      <c r="R190" s="69">
        <f t="shared" si="9"/>
        <v>0</v>
      </c>
      <c r="S190" s="32"/>
    </row>
    <row r="191" spans="1:19" s="36" customFormat="1" ht="13.5" customHeight="1" x14ac:dyDescent="0.15">
      <c r="A191" s="33">
        <v>188</v>
      </c>
      <c r="B191" s="34" t="s">
        <v>17</v>
      </c>
      <c r="C191" s="33"/>
      <c r="D191" s="35" t="s">
        <v>288</v>
      </c>
      <c r="E191" s="144" t="s">
        <v>190</v>
      </c>
      <c r="F191" s="144" t="s">
        <v>53</v>
      </c>
      <c r="G191" s="31">
        <v>1</v>
      </c>
      <c r="H191" s="31"/>
      <c r="I191" s="30" t="s">
        <v>196</v>
      </c>
      <c r="J191" s="30" t="s">
        <v>981</v>
      </c>
      <c r="K191" s="29">
        <v>251</v>
      </c>
      <c r="L191" s="255"/>
      <c r="M191" s="25">
        <f>Uurtarief!$B$55</f>
        <v>0</v>
      </c>
      <c r="N191" s="27">
        <f t="shared" si="10"/>
        <v>0</v>
      </c>
      <c r="O191" s="27">
        <f t="shared" si="11"/>
        <v>0</v>
      </c>
      <c r="P191" s="288"/>
      <c r="Q191" s="69">
        <f t="shared" si="8"/>
        <v>0</v>
      </c>
      <c r="R191" s="69">
        <f t="shared" si="9"/>
        <v>0</v>
      </c>
      <c r="S191" s="32"/>
    </row>
    <row r="192" spans="1:19" s="36" customFormat="1" ht="13.5" customHeight="1" x14ac:dyDescent="0.15">
      <c r="A192" s="33">
        <v>189</v>
      </c>
      <c r="B192" s="34" t="s">
        <v>17</v>
      </c>
      <c r="C192" s="33"/>
      <c r="D192" s="35" t="s">
        <v>289</v>
      </c>
      <c r="E192" s="144" t="s">
        <v>190</v>
      </c>
      <c r="F192" s="144" t="s">
        <v>53</v>
      </c>
      <c r="G192" s="31">
        <v>1</v>
      </c>
      <c r="H192" s="31"/>
      <c r="I192" s="30" t="s">
        <v>196</v>
      </c>
      <c r="J192" s="30" t="s">
        <v>981</v>
      </c>
      <c r="K192" s="29">
        <v>251</v>
      </c>
      <c r="L192" s="255"/>
      <c r="M192" s="25">
        <f>Uurtarief!$B$55</f>
        <v>0</v>
      </c>
      <c r="N192" s="27">
        <f t="shared" si="10"/>
        <v>0</v>
      </c>
      <c r="O192" s="27">
        <f t="shared" si="11"/>
        <v>0</v>
      </c>
      <c r="P192" s="288"/>
      <c r="Q192" s="69">
        <f t="shared" si="8"/>
        <v>0</v>
      </c>
      <c r="R192" s="69">
        <f t="shared" si="9"/>
        <v>0</v>
      </c>
      <c r="S192" s="32"/>
    </row>
    <row r="193" spans="1:19" s="36" customFormat="1" ht="13.5" customHeight="1" x14ac:dyDescent="0.15">
      <c r="A193" s="33">
        <v>190</v>
      </c>
      <c r="B193" s="34" t="s">
        <v>17</v>
      </c>
      <c r="C193" s="33"/>
      <c r="D193" s="35" t="s">
        <v>290</v>
      </c>
      <c r="E193" s="144" t="s">
        <v>190</v>
      </c>
      <c r="F193" s="144" t="s">
        <v>53</v>
      </c>
      <c r="G193" s="31">
        <v>1</v>
      </c>
      <c r="H193" s="147"/>
      <c r="I193" s="30" t="s">
        <v>196</v>
      </c>
      <c r="J193" s="30" t="s">
        <v>981</v>
      </c>
      <c r="K193" s="29">
        <v>251</v>
      </c>
      <c r="L193" s="255"/>
      <c r="M193" s="25">
        <f>Uurtarief!$B$55</f>
        <v>0</v>
      </c>
      <c r="N193" s="27">
        <f t="shared" si="10"/>
        <v>0</v>
      </c>
      <c r="O193" s="27">
        <f t="shared" si="11"/>
        <v>0</v>
      </c>
      <c r="P193" s="288"/>
      <c r="Q193" s="69">
        <f t="shared" si="8"/>
        <v>0</v>
      </c>
      <c r="R193" s="69">
        <f t="shared" si="9"/>
        <v>0</v>
      </c>
      <c r="S193" s="32"/>
    </row>
    <row r="194" spans="1:19" s="36" customFormat="1" ht="12.75" hidden="1" customHeight="1" x14ac:dyDescent="0.15">
      <c r="A194" s="33">
        <v>191</v>
      </c>
      <c r="B194" s="34" t="s">
        <v>17</v>
      </c>
      <c r="C194" s="33"/>
      <c r="D194" s="35" t="s">
        <v>291</v>
      </c>
      <c r="E194" s="144" t="s">
        <v>292</v>
      </c>
      <c r="F194" s="144" t="s">
        <v>146</v>
      </c>
      <c r="G194" s="31"/>
      <c r="H194" s="148">
        <v>0.4</v>
      </c>
      <c r="I194" s="30" t="s">
        <v>206</v>
      </c>
      <c r="J194" s="30"/>
      <c r="K194" s="29">
        <v>0</v>
      </c>
      <c r="L194" s="255"/>
      <c r="M194" s="25">
        <f>Uurtarief!$B$55</f>
        <v>0</v>
      </c>
      <c r="N194" s="27">
        <f t="shared" si="10"/>
        <v>0</v>
      </c>
      <c r="O194" s="27">
        <f t="shared" si="11"/>
        <v>0</v>
      </c>
      <c r="P194" s="288"/>
      <c r="Q194" s="69">
        <f t="shared" si="8"/>
        <v>0</v>
      </c>
      <c r="R194" s="69">
        <f t="shared" si="9"/>
        <v>0</v>
      </c>
      <c r="S194" s="32"/>
    </row>
    <row r="195" spans="1:19" s="36" customFormat="1" ht="13.5" customHeight="1" x14ac:dyDescent="0.15">
      <c r="A195" s="33">
        <v>192</v>
      </c>
      <c r="B195" s="34" t="s">
        <v>17</v>
      </c>
      <c r="C195" s="33"/>
      <c r="D195" s="35" t="s">
        <v>293</v>
      </c>
      <c r="E195" s="144" t="s">
        <v>187</v>
      </c>
      <c r="F195" s="146" t="s">
        <v>53</v>
      </c>
      <c r="G195" s="31">
        <v>9.1999999999999993</v>
      </c>
      <c r="H195" s="31"/>
      <c r="I195" s="30" t="s">
        <v>196</v>
      </c>
      <c r="J195" s="30" t="s">
        <v>981</v>
      </c>
      <c r="K195" s="29">
        <v>251</v>
      </c>
      <c r="L195" s="255"/>
      <c r="M195" s="25">
        <f>Uurtarief!$B$55</f>
        <v>0</v>
      </c>
      <c r="N195" s="27">
        <f t="shared" si="10"/>
        <v>0</v>
      </c>
      <c r="O195" s="27">
        <f t="shared" si="11"/>
        <v>0</v>
      </c>
      <c r="P195" s="288"/>
      <c r="Q195" s="69">
        <f t="shared" ref="Q195:Q258" si="12">(M195*N195)</f>
        <v>0</v>
      </c>
      <c r="R195" s="69">
        <f t="shared" ref="R195:R258" si="13">P195+Q195</f>
        <v>0</v>
      </c>
      <c r="S195" s="32"/>
    </row>
    <row r="196" spans="1:19" s="36" customFormat="1" ht="13.5" customHeight="1" x14ac:dyDescent="0.15">
      <c r="A196" s="33">
        <v>193</v>
      </c>
      <c r="B196" s="34" t="s">
        <v>17</v>
      </c>
      <c r="C196" s="33"/>
      <c r="D196" s="35" t="s">
        <v>294</v>
      </c>
      <c r="E196" s="144" t="s">
        <v>190</v>
      </c>
      <c r="F196" s="144" t="s">
        <v>53</v>
      </c>
      <c r="G196" s="31">
        <v>1</v>
      </c>
      <c r="H196" s="31"/>
      <c r="I196" s="30" t="s">
        <v>196</v>
      </c>
      <c r="J196" s="30" t="s">
        <v>981</v>
      </c>
      <c r="K196" s="29">
        <v>251</v>
      </c>
      <c r="L196" s="255"/>
      <c r="M196" s="25">
        <f>Uurtarief!$B$55</f>
        <v>0</v>
      </c>
      <c r="N196" s="27">
        <f t="shared" ref="N196:N259" si="14">IF(L196=0,0,((G196*K196)/L196))</f>
        <v>0</v>
      </c>
      <c r="O196" s="27">
        <f t="shared" ref="O196:O259" si="15">IF(K196=0,0,(N196/K196))</f>
        <v>0</v>
      </c>
      <c r="P196" s="288"/>
      <c r="Q196" s="69">
        <f t="shared" si="12"/>
        <v>0</v>
      </c>
      <c r="R196" s="69">
        <f t="shared" si="13"/>
        <v>0</v>
      </c>
      <c r="S196" s="32"/>
    </row>
    <row r="197" spans="1:19" s="36" customFormat="1" ht="13.5" customHeight="1" x14ac:dyDescent="0.15">
      <c r="A197" s="33">
        <v>194</v>
      </c>
      <c r="B197" s="34" t="s">
        <v>17</v>
      </c>
      <c r="C197" s="33"/>
      <c r="D197" s="35" t="s">
        <v>295</v>
      </c>
      <c r="E197" s="144" t="s">
        <v>190</v>
      </c>
      <c r="F197" s="144" t="s">
        <v>53</v>
      </c>
      <c r="G197" s="31">
        <v>1</v>
      </c>
      <c r="H197" s="31"/>
      <c r="I197" s="30" t="s">
        <v>196</v>
      </c>
      <c r="J197" s="30" t="s">
        <v>981</v>
      </c>
      <c r="K197" s="29">
        <v>251</v>
      </c>
      <c r="L197" s="255"/>
      <c r="M197" s="25">
        <f>Uurtarief!$B$55</f>
        <v>0</v>
      </c>
      <c r="N197" s="27">
        <f t="shared" si="14"/>
        <v>0</v>
      </c>
      <c r="O197" s="27">
        <f t="shared" si="15"/>
        <v>0</v>
      </c>
      <c r="P197" s="288"/>
      <c r="Q197" s="69">
        <f t="shared" si="12"/>
        <v>0</v>
      </c>
      <c r="R197" s="69">
        <f t="shared" si="13"/>
        <v>0</v>
      </c>
      <c r="S197" s="32"/>
    </row>
    <row r="198" spans="1:19" s="36" customFormat="1" ht="13.5" customHeight="1" x14ac:dyDescent="0.15">
      <c r="A198" s="33">
        <v>195</v>
      </c>
      <c r="B198" s="34" t="s">
        <v>17</v>
      </c>
      <c r="C198" s="33"/>
      <c r="D198" s="35" t="s">
        <v>296</v>
      </c>
      <c r="E198" s="144" t="s">
        <v>190</v>
      </c>
      <c r="F198" s="144" t="s">
        <v>53</v>
      </c>
      <c r="G198" s="31">
        <v>1</v>
      </c>
      <c r="H198" s="31"/>
      <c r="I198" s="30" t="s">
        <v>196</v>
      </c>
      <c r="J198" s="30" t="s">
        <v>981</v>
      </c>
      <c r="K198" s="29">
        <v>251</v>
      </c>
      <c r="L198" s="255"/>
      <c r="M198" s="25">
        <f>Uurtarief!$B$55</f>
        <v>0</v>
      </c>
      <c r="N198" s="27">
        <f t="shared" si="14"/>
        <v>0</v>
      </c>
      <c r="O198" s="27">
        <f t="shared" si="15"/>
        <v>0</v>
      </c>
      <c r="P198" s="288"/>
      <c r="Q198" s="69">
        <f t="shared" si="12"/>
        <v>0</v>
      </c>
      <c r="R198" s="69">
        <f t="shared" si="13"/>
        <v>0</v>
      </c>
      <c r="S198" s="32"/>
    </row>
    <row r="199" spans="1:19" s="36" customFormat="1" ht="13.5" customHeight="1" x14ac:dyDescent="0.15">
      <c r="A199" s="33">
        <v>196</v>
      </c>
      <c r="B199" s="34" t="s">
        <v>17</v>
      </c>
      <c r="C199" s="33"/>
      <c r="D199" s="35" t="s">
        <v>297</v>
      </c>
      <c r="E199" s="144" t="s">
        <v>190</v>
      </c>
      <c r="F199" s="144" t="s">
        <v>53</v>
      </c>
      <c r="G199" s="31">
        <v>1.2</v>
      </c>
      <c r="H199" s="31"/>
      <c r="I199" s="30" t="s">
        <v>196</v>
      </c>
      <c r="J199" s="30" t="s">
        <v>981</v>
      </c>
      <c r="K199" s="29">
        <v>251</v>
      </c>
      <c r="L199" s="255"/>
      <c r="M199" s="25">
        <f>Uurtarief!$B$55</f>
        <v>0</v>
      </c>
      <c r="N199" s="27">
        <f t="shared" si="14"/>
        <v>0</v>
      </c>
      <c r="O199" s="27">
        <f t="shared" si="15"/>
        <v>0</v>
      </c>
      <c r="P199" s="288"/>
      <c r="Q199" s="69">
        <f t="shared" si="12"/>
        <v>0</v>
      </c>
      <c r="R199" s="69">
        <f t="shared" si="13"/>
        <v>0</v>
      </c>
      <c r="S199" s="32"/>
    </row>
    <row r="200" spans="1:19" s="36" customFormat="1" ht="13.5" hidden="1" customHeight="1" x14ac:dyDescent="0.15">
      <c r="A200" s="33">
        <v>197</v>
      </c>
      <c r="B200" s="34" t="s">
        <v>17</v>
      </c>
      <c r="C200" s="33"/>
      <c r="D200" s="35" t="s">
        <v>298</v>
      </c>
      <c r="E200" s="144" t="s">
        <v>292</v>
      </c>
      <c r="F200" s="144" t="s">
        <v>146</v>
      </c>
      <c r="G200" s="147"/>
      <c r="H200" s="31">
        <v>0.8</v>
      </c>
      <c r="I200" s="30" t="s">
        <v>61</v>
      </c>
      <c r="J200" s="30"/>
      <c r="K200" s="29">
        <v>0</v>
      </c>
      <c r="L200" s="255"/>
      <c r="M200" s="25">
        <f>Uurtarief!$B$55</f>
        <v>0</v>
      </c>
      <c r="N200" s="27">
        <f t="shared" si="14"/>
        <v>0</v>
      </c>
      <c r="O200" s="27">
        <f t="shared" si="15"/>
        <v>0</v>
      </c>
      <c r="P200" s="288"/>
      <c r="Q200" s="69">
        <f t="shared" si="12"/>
        <v>0</v>
      </c>
      <c r="R200" s="69">
        <f t="shared" si="13"/>
        <v>0</v>
      </c>
      <c r="S200" s="32"/>
    </row>
    <row r="201" spans="1:19" s="36" customFormat="1" ht="13.5" hidden="1" customHeight="1" x14ac:dyDescent="0.15">
      <c r="A201" s="33">
        <v>198</v>
      </c>
      <c r="B201" s="34" t="s">
        <v>17</v>
      </c>
      <c r="C201" s="33"/>
      <c r="D201" s="35" t="s">
        <v>299</v>
      </c>
      <c r="E201" s="144" t="s">
        <v>292</v>
      </c>
      <c r="F201" s="144" t="s">
        <v>146</v>
      </c>
      <c r="G201" s="147"/>
      <c r="H201" s="31">
        <v>0.4</v>
      </c>
      <c r="I201" s="30" t="s">
        <v>61</v>
      </c>
      <c r="J201" s="30"/>
      <c r="K201" s="29">
        <v>0</v>
      </c>
      <c r="L201" s="255"/>
      <c r="M201" s="25">
        <f>Uurtarief!$B$55</f>
        <v>0</v>
      </c>
      <c r="N201" s="27">
        <f t="shared" si="14"/>
        <v>0</v>
      </c>
      <c r="O201" s="27">
        <f t="shared" si="15"/>
        <v>0</v>
      </c>
      <c r="P201" s="288"/>
      <c r="Q201" s="69">
        <f t="shared" si="12"/>
        <v>0</v>
      </c>
      <c r="R201" s="69">
        <f t="shared" si="13"/>
        <v>0</v>
      </c>
      <c r="S201" s="32"/>
    </row>
    <row r="202" spans="1:19" s="36" customFormat="1" ht="13.5" hidden="1" customHeight="1" x14ac:dyDescent="0.15">
      <c r="A202" s="33">
        <v>199</v>
      </c>
      <c r="B202" s="34" t="s">
        <v>17</v>
      </c>
      <c r="C202" s="33"/>
      <c r="D202" s="35" t="s">
        <v>300</v>
      </c>
      <c r="E202" s="144" t="s">
        <v>301</v>
      </c>
      <c r="F202" s="144" t="s">
        <v>146</v>
      </c>
      <c r="G202" s="31"/>
      <c r="H202" s="31">
        <v>14.7</v>
      </c>
      <c r="I202" s="30" t="s">
        <v>206</v>
      </c>
      <c r="J202" s="30"/>
      <c r="K202" s="29">
        <v>0</v>
      </c>
      <c r="L202" s="255"/>
      <c r="M202" s="25">
        <f>Uurtarief!$B$55</f>
        <v>0</v>
      </c>
      <c r="N202" s="27">
        <f t="shared" si="14"/>
        <v>0</v>
      </c>
      <c r="O202" s="27">
        <f t="shared" si="15"/>
        <v>0</v>
      </c>
      <c r="P202" s="288"/>
      <c r="Q202" s="69">
        <f t="shared" si="12"/>
        <v>0</v>
      </c>
      <c r="R202" s="69">
        <f t="shared" si="13"/>
        <v>0</v>
      </c>
      <c r="S202" s="32"/>
    </row>
    <row r="203" spans="1:19" s="36" customFormat="1" ht="13.5" hidden="1" customHeight="1" x14ac:dyDescent="0.15">
      <c r="A203" s="33">
        <v>200</v>
      </c>
      <c r="B203" s="34" t="s">
        <v>17</v>
      </c>
      <c r="C203" s="33"/>
      <c r="D203" s="35" t="s">
        <v>302</v>
      </c>
      <c r="E203" s="144" t="s">
        <v>301</v>
      </c>
      <c r="F203" s="144" t="s">
        <v>146</v>
      </c>
      <c r="G203" s="31"/>
      <c r="H203" s="31">
        <v>5.2</v>
      </c>
      <c r="I203" s="30" t="s">
        <v>206</v>
      </c>
      <c r="J203" s="30"/>
      <c r="K203" s="29">
        <v>0</v>
      </c>
      <c r="L203" s="255"/>
      <c r="M203" s="25">
        <f>Uurtarief!$B$55</f>
        <v>0</v>
      </c>
      <c r="N203" s="27">
        <f t="shared" si="14"/>
        <v>0</v>
      </c>
      <c r="O203" s="27">
        <f t="shared" si="15"/>
        <v>0</v>
      </c>
      <c r="P203" s="288"/>
      <c r="Q203" s="69">
        <f t="shared" si="12"/>
        <v>0</v>
      </c>
      <c r="R203" s="69">
        <f t="shared" si="13"/>
        <v>0</v>
      </c>
      <c r="S203" s="32"/>
    </row>
    <row r="204" spans="1:19" s="36" customFormat="1" ht="13.5" customHeight="1" x14ac:dyDescent="0.15">
      <c r="A204" s="33">
        <v>201</v>
      </c>
      <c r="B204" s="34" t="s">
        <v>17</v>
      </c>
      <c r="C204" s="33"/>
      <c r="D204" s="35" t="s">
        <v>303</v>
      </c>
      <c r="E204" s="144" t="s">
        <v>304</v>
      </c>
      <c r="F204" s="144" t="s">
        <v>47</v>
      </c>
      <c r="G204" s="31">
        <v>8</v>
      </c>
      <c r="H204" s="31"/>
      <c r="I204" s="30" t="s">
        <v>206</v>
      </c>
      <c r="J204" s="30" t="s">
        <v>981</v>
      </c>
      <c r="K204" s="29">
        <v>251</v>
      </c>
      <c r="L204" s="255"/>
      <c r="M204" s="25">
        <f>Uurtarief!$B$55</f>
        <v>0</v>
      </c>
      <c r="N204" s="27">
        <f t="shared" si="14"/>
        <v>0</v>
      </c>
      <c r="O204" s="27">
        <f t="shared" si="15"/>
        <v>0</v>
      </c>
      <c r="P204" s="288"/>
      <c r="Q204" s="69">
        <f t="shared" si="12"/>
        <v>0</v>
      </c>
      <c r="R204" s="69">
        <f t="shared" si="13"/>
        <v>0</v>
      </c>
      <c r="S204" s="32"/>
    </row>
    <row r="205" spans="1:19" s="36" customFormat="1" ht="13.5" customHeight="1" x14ac:dyDescent="0.15">
      <c r="A205" s="33">
        <v>202</v>
      </c>
      <c r="B205" s="34" t="s">
        <v>17</v>
      </c>
      <c r="C205" s="33"/>
      <c r="D205" s="35" t="s">
        <v>305</v>
      </c>
      <c r="E205" s="144" t="s">
        <v>306</v>
      </c>
      <c r="F205" s="144" t="s">
        <v>221</v>
      </c>
      <c r="G205" s="31">
        <v>3</v>
      </c>
      <c r="H205" s="31"/>
      <c r="I205" s="30" t="s">
        <v>209</v>
      </c>
      <c r="J205" s="30" t="s">
        <v>981</v>
      </c>
      <c r="K205" s="29">
        <v>251</v>
      </c>
      <c r="L205" s="255"/>
      <c r="M205" s="25">
        <f>Uurtarief!$B$55</f>
        <v>0</v>
      </c>
      <c r="N205" s="27">
        <f t="shared" si="14"/>
        <v>0</v>
      </c>
      <c r="O205" s="27">
        <f t="shared" si="15"/>
        <v>0</v>
      </c>
      <c r="P205" s="288"/>
      <c r="Q205" s="69">
        <f t="shared" si="12"/>
        <v>0</v>
      </c>
      <c r="R205" s="69">
        <f t="shared" si="13"/>
        <v>0</v>
      </c>
      <c r="S205" s="32"/>
    </row>
    <row r="206" spans="1:19" s="36" customFormat="1" ht="13.5" customHeight="1" x14ac:dyDescent="0.15">
      <c r="A206" s="33">
        <v>203</v>
      </c>
      <c r="B206" s="34" t="s">
        <v>17</v>
      </c>
      <c r="C206" s="33"/>
      <c r="D206" s="35" t="s">
        <v>307</v>
      </c>
      <c r="E206" s="144" t="s">
        <v>308</v>
      </c>
      <c r="F206" s="144" t="s">
        <v>221</v>
      </c>
      <c r="G206" s="31">
        <v>2</v>
      </c>
      <c r="H206" s="31"/>
      <c r="I206" s="30" t="s">
        <v>209</v>
      </c>
      <c r="J206" s="30" t="s">
        <v>981</v>
      </c>
      <c r="K206" s="29">
        <v>251</v>
      </c>
      <c r="L206" s="255"/>
      <c r="M206" s="25">
        <f>Uurtarief!$B$55</f>
        <v>0</v>
      </c>
      <c r="N206" s="27">
        <f t="shared" si="14"/>
        <v>0</v>
      </c>
      <c r="O206" s="27">
        <f t="shared" si="15"/>
        <v>0</v>
      </c>
      <c r="P206" s="288"/>
      <c r="Q206" s="69">
        <f t="shared" si="12"/>
        <v>0</v>
      </c>
      <c r="R206" s="69">
        <f t="shared" si="13"/>
        <v>0</v>
      </c>
      <c r="S206" s="32"/>
    </row>
    <row r="207" spans="1:19" s="36" customFormat="1" ht="13.5" customHeight="1" x14ac:dyDescent="0.15">
      <c r="A207" s="33">
        <v>204</v>
      </c>
      <c r="B207" s="34" t="s">
        <v>17</v>
      </c>
      <c r="C207" s="33"/>
      <c r="D207" s="35" t="s">
        <v>45</v>
      </c>
      <c r="E207" s="144" t="s">
        <v>46</v>
      </c>
      <c r="F207" s="144" t="s">
        <v>47</v>
      </c>
      <c r="G207" s="31">
        <v>10</v>
      </c>
      <c r="H207" s="31"/>
      <c r="I207" s="30" t="s">
        <v>165</v>
      </c>
      <c r="J207" s="30" t="s">
        <v>981</v>
      </c>
      <c r="K207" s="29">
        <v>251</v>
      </c>
      <c r="L207" s="255"/>
      <c r="M207" s="25">
        <f>Uurtarief!$B$55</f>
        <v>0</v>
      </c>
      <c r="N207" s="27">
        <f t="shared" si="14"/>
        <v>0</v>
      </c>
      <c r="O207" s="27">
        <f t="shared" si="15"/>
        <v>0</v>
      </c>
      <c r="P207" s="288"/>
      <c r="Q207" s="69">
        <f t="shared" si="12"/>
        <v>0</v>
      </c>
      <c r="R207" s="69">
        <f t="shared" si="13"/>
        <v>0</v>
      </c>
      <c r="S207" s="32"/>
    </row>
    <row r="208" spans="1:19" s="36" customFormat="1" ht="13.5" customHeight="1" x14ac:dyDescent="0.15">
      <c r="A208" s="33">
        <v>205</v>
      </c>
      <c r="B208" s="34" t="s">
        <v>17</v>
      </c>
      <c r="C208" s="33"/>
      <c r="D208" s="35" t="s">
        <v>309</v>
      </c>
      <c r="E208" s="144" t="s">
        <v>173</v>
      </c>
      <c r="F208" s="144" t="s">
        <v>83</v>
      </c>
      <c r="G208" s="31">
        <v>13.8</v>
      </c>
      <c r="H208" s="31"/>
      <c r="I208" s="30" t="s">
        <v>196</v>
      </c>
      <c r="J208" s="30" t="s">
        <v>981</v>
      </c>
      <c r="K208" s="29">
        <v>251</v>
      </c>
      <c r="L208" s="255"/>
      <c r="M208" s="25">
        <f>Uurtarief!$B$55</f>
        <v>0</v>
      </c>
      <c r="N208" s="27">
        <f t="shared" si="14"/>
        <v>0</v>
      </c>
      <c r="O208" s="27">
        <f t="shared" si="15"/>
        <v>0</v>
      </c>
      <c r="P208" s="288"/>
      <c r="Q208" s="69">
        <f t="shared" si="12"/>
        <v>0</v>
      </c>
      <c r="R208" s="69">
        <f t="shared" si="13"/>
        <v>0</v>
      </c>
      <c r="S208" s="32"/>
    </row>
    <row r="209" spans="1:19" s="36" customFormat="1" ht="13.5" customHeight="1" x14ac:dyDescent="0.15">
      <c r="A209" s="33">
        <v>206</v>
      </c>
      <c r="B209" s="34" t="s">
        <v>17</v>
      </c>
      <c r="C209" s="33"/>
      <c r="D209" s="35" t="s">
        <v>310</v>
      </c>
      <c r="E209" s="144" t="s">
        <v>69</v>
      </c>
      <c r="F209" s="144" t="s">
        <v>69</v>
      </c>
      <c r="G209" s="31">
        <v>10.199999999999999</v>
      </c>
      <c r="H209" s="31"/>
      <c r="I209" s="30" t="s">
        <v>196</v>
      </c>
      <c r="J209" s="30" t="s">
        <v>981</v>
      </c>
      <c r="K209" s="29">
        <v>251</v>
      </c>
      <c r="L209" s="255"/>
      <c r="M209" s="25">
        <f>Uurtarief!$B$55</f>
        <v>0</v>
      </c>
      <c r="N209" s="27">
        <f t="shared" si="14"/>
        <v>0</v>
      </c>
      <c r="O209" s="27">
        <f t="shared" si="15"/>
        <v>0</v>
      </c>
      <c r="P209" s="288"/>
      <c r="Q209" s="69">
        <f t="shared" si="12"/>
        <v>0</v>
      </c>
      <c r="R209" s="69">
        <f t="shared" si="13"/>
        <v>0</v>
      </c>
      <c r="S209" s="32"/>
    </row>
    <row r="210" spans="1:19" s="36" customFormat="1" ht="13.5" customHeight="1" x14ac:dyDescent="0.15">
      <c r="A210" s="33">
        <v>207</v>
      </c>
      <c r="B210" s="34" t="s">
        <v>17</v>
      </c>
      <c r="C210" s="33"/>
      <c r="D210" s="35" t="s">
        <v>194</v>
      </c>
      <c r="E210" s="144" t="s">
        <v>311</v>
      </c>
      <c r="F210" s="144" t="s">
        <v>90</v>
      </c>
      <c r="G210" s="31">
        <v>65.5</v>
      </c>
      <c r="H210" s="31"/>
      <c r="I210" s="30" t="s">
        <v>196</v>
      </c>
      <c r="J210" s="30" t="s">
        <v>981</v>
      </c>
      <c r="K210" s="29">
        <v>251</v>
      </c>
      <c r="L210" s="255"/>
      <c r="M210" s="25">
        <f>Uurtarief!$B$55</f>
        <v>0</v>
      </c>
      <c r="N210" s="27">
        <f t="shared" si="14"/>
        <v>0</v>
      </c>
      <c r="O210" s="27">
        <f t="shared" si="15"/>
        <v>0</v>
      </c>
      <c r="P210" s="288"/>
      <c r="Q210" s="69">
        <f t="shared" si="12"/>
        <v>0</v>
      </c>
      <c r="R210" s="69">
        <f t="shared" si="13"/>
        <v>0</v>
      </c>
      <c r="S210" s="32"/>
    </row>
    <row r="211" spans="1:19" s="36" customFormat="1" ht="13.5" hidden="1" customHeight="1" x14ac:dyDescent="0.15">
      <c r="A211" s="33">
        <v>208</v>
      </c>
      <c r="B211" s="34" t="s">
        <v>17</v>
      </c>
      <c r="C211" s="33"/>
      <c r="D211" s="35" t="s">
        <v>312</v>
      </c>
      <c r="E211" s="144" t="s">
        <v>292</v>
      </c>
      <c r="F211" s="144" t="s">
        <v>146</v>
      </c>
      <c r="H211" s="31">
        <v>2.5</v>
      </c>
      <c r="I211" s="30" t="s">
        <v>196</v>
      </c>
      <c r="J211" s="30"/>
      <c r="K211" s="29">
        <v>0</v>
      </c>
      <c r="L211" s="255"/>
      <c r="M211" s="25">
        <f>Uurtarief!$B$55</f>
        <v>0</v>
      </c>
      <c r="N211" s="27">
        <f t="shared" si="14"/>
        <v>0</v>
      </c>
      <c r="O211" s="27">
        <f t="shared" si="15"/>
        <v>0</v>
      </c>
      <c r="P211" s="288"/>
      <c r="Q211" s="69">
        <f t="shared" si="12"/>
        <v>0</v>
      </c>
      <c r="R211" s="69">
        <f t="shared" si="13"/>
        <v>0</v>
      </c>
      <c r="S211" s="32"/>
    </row>
    <row r="212" spans="1:19" s="36" customFormat="1" ht="13.5" customHeight="1" x14ac:dyDescent="0.15">
      <c r="A212" s="33">
        <v>209</v>
      </c>
      <c r="B212" s="34" t="s">
        <v>17</v>
      </c>
      <c r="C212" s="33"/>
      <c r="D212" s="35" t="s">
        <v>186</v>
      </c>
      <c r="E212" s="144" t="s">
        <v>313</v>
      </c>
      <c r="F212" s="144" t="s">
        <v>87</v>
      </c>
      <c r="G212" s="31">
        <v>54</v>
      </c>
      <c r="H212" s="31"/>
      <c r="I212" s="30" t="s">
        <v>196</v>
      </c>
      <c r="J212" s="30" t="s">
        <v>981</v>
      </c>
      <c r="K212" s="29">
        <v>251</v>
      </c>
      <c r="L212" s="287"/>
      <c r="M212" s="25">
        <f>Uurtarief!$B$55</f>
        <v>0</v>
      </c>
      <c r="N212" s="27">
        <f t="shared" si="14"/>
        <v>0</v>
      </c>
      <c r="O212" s="27">
        <f t="shared" si="15"/>
        <v>0</v>
      </c>
      <c r="P212" s="288"/>
      <c r="Q212" s="69">
        <f t="shared" si="12"/>
        <v>0</v>
      </c>
      <c r="R212" s="69">
        <f t="shared" si="13"/>
        <v>0</v>
      </c>
      <c r="S212" s="32"/>
    </row>
    <row r="213" spans="1:19" s="36" customFormat="1" ht="13.5" customHeight="1" x14ac:dyDescent="0.15">
      <c r="A213" s="33">
        <v>210</v>
      </c>
      <c r="B213" s="34" t="s">
        <v>17</v>
      </c>
      <c r="C213" s="33"/>
      <c r="D213" s="35" t="s">
        <v>314</v>
      </c>
      <c r="E213" s="144" t="s">
        <v>187</v>
      </c>
      <c r="F213" s="144" t="s">
        <v>53</v>
      </c>
      <c r="G213" s="31">
        <v>1.6</v>
      </c>
      <c r="H213" s="31"/>
      <c r="I213" s="30" t="s">
        <v>54</v>
      </c>
      <c r="J213" s="30" t="s">
        <v>981</v>
      </c>
      <c r="K213" s="29">
        <v>251</v>
      </c>
      <c r="L213" s="255"/>
      <c r="M213" s="25">
        <f>Uurtarief!$B$55</f>
        <v>0</v>
      </c>
      <c r="N213" s="27">
        <f t="shared" si="14"/>
        <v>0</v>
      </c>
      <c r="O213" s="27">
        <f t="shared" si="15"/>
        <v>0</v>
      </c>
      <c r="P213" s="288"/>
      <c r="Q213" s="69">
        <f t="shared" si="12"/>
        <v>0</v>
      </c>
      <c r="R213" s="69">
        <f t="shared" si="13"/>
        <v>0</v>
      </c>
      <c r="S213" s="32"/>
    </row>
    <row r="214" spans="1:19" s="36" customFormat="1" ht="13.5" customHeight="1" x14ac:dyDescent="0.15">
      <c r="A214" s="33">
        <v>211</v>
      </c>
      <c r="B214" s="34" t="s">
        <v>17</v>
      </c>
      <c r="C214" s="33"/>
      <c r="D214" s="35" t="s">
        <v>315</v>
      </c>
      <c r="E214" s="144" t="s">
        <v>190</v>
      </c>
      <c r="F214" s="144" t="s">
        <v>53</v>
      </c>
      <c r="G214" s="31">
        <v>1.7</v>
      </c>
      <c r="H214" s="31"/>
      <c r="I214" s="30" t="s">
        <v>54</v>
      </c>
      <c r="J214" s="30" t="s">
        <v>981</v>
      </c>
      <c r="K214" s="29">
        <v>251</v>
      </c>
      <c r="L214" s="255"/>
      <c r="M214" s="25">
        <f>Uurtarief!$B$55</f>
        <v>0</v>
      </c>
      <c r="N214" s="27">
        <f t="shared" si="14"/>
        <v>0</v>
      </c>
      <c r="O214" s="27">
        <f t="shared" si="15"/>
        <v>0</v>
      </c>
      <c r="P214" s="288"/>
      <c r="Q214" s="69">
        <f t="shared" si="12"/>
        <v>0</v>
      </c>
      <c r="R214" s="69">
        <f t="shared" si="13"/>
        <v>0</v>
      </c>
      <c r="S214" s="32"/>
    </row>
    <row r="215" spans="1:19" s="36" customFormat="1" ht="13.5" customHeight="1" x14ac:dyDescent="0.15">
      <c r="A215" s="33">
        <v>212</v>
      </c>
      <c r="B215" s="34" t="s">
        <v>17</v>
      </c>
      <c r="C215" s="33"/>
      <c r="D215" s="35" t="s">
        <v>191</v>
      </c>
      <c r="E215" s="144" t="s">
        <v>86</v>
      </c>
      <c r="F215" s="144" t="s">
        <v>87</v>
      </c>
      <c r="G215" s="31">
        <v>104</v>
      </c>
      <c r="H215" s="31"/>
      <c r="I215" s="30" t="s">
        <v>196</v>
      </c>
      <c r="J215" s="30" t="s">
        <v>981</v>
      </c>
      <c r="K215" s="29">
        <v>251</v>
      </c>
      <c r="L215" s="287"/>
      <c r="M215" s="25">
        <f>Uurtarief!$B$55</f>
        <v>0</v>
      </c>
      <c r="N215" s="27">
        <f t="shared" si="14"/>
        <v>0</v>
      </c>
      <c r="O215" s="27">
        <f t="shared" si="15"/>
        <v>0</v>
      </c>
      <c r="P215" s="288"/>
      <c r="Q215" s="69">
        <f t="shared" si="12"/>
        <v>0</v>
      </c>
      <c r="R215" s="69">
        <f t="shared" si="13"/>
        <v>0</v>
      </c>
      <c r="S215" s="32"/>
    </row>
    <row r="216" spans="1:19" s="36" customFormat="1" ht="13.5" customHeight="1" x14ac:dyDescent="0.15">
      <c r="A216" s="33">
        <v>213</v>
      </c>
      <c r="B216" s="34" t="s">
        <v>17</v>
      </c>
      <c r="C216" s="33"/>
      <c r="D216" s="35" t="s">
        <v>193</v>
      </c>
      <c r="E216" s="144" t="s">
        <v>316</v>
      </c>
      <c r="F216" s="144" t="s">
        <v>317</v>
      </c>
      <c r="G216" s="31">
        <v>230</v>
      </c>
      <c r="H216" s="31"/>
      <c r="I216" s="30" t="s">
        <v>95</v>
      </c>
      <c r="J216" s="30" t="s">
        <v>981</v>
      </c>
      <c r="K216" s="29">
        <v>251</v>
      </c>
      <c r="L216" s="255"/>
      <c r="M216" s="25">
        <f>Uurtarief!$B$55</f>
        <v>0</v>
      </c>
      <c r="N216" s="27">
        <f t="shared" si="14"/>
        <v>0</v>
      </c>
      <c r="O216" s="27">
        <f t="shared" si="15"/>
        <v>0</v>
      </c>
      <c r="P216" s="256">
        <v>0</v>
      </c>
      <c r="Q216" s="69">
        <f t="shared" si="12"/>
        <v>0</v>
      </c>
      <c r="R216" s="69">
        <f t="shared" si="13"/>
        <v>0</v>
      </c>
      <c r="S216" s="32"/>
    </row>
    <row r="217" spans="1:19" s="36" customFormat="1" ht="13.5" customHeight="1" x14ac:dyDescent="0.15">
      <c r="A217" s="33">
        <v>214</v>
      </c>
      <c r="B217" s="34" t="s">
        <v>17</v>
      </c>
      <c r="C217" s="33"/>
      <c r="D217" s="35" t="s">
        <v>318</v>
      </c>
      <c r="E217" s="144" t="s">
        <v>319</v>
      </c>
      <c r="F217" s="144" t="s">
        <v>83</v>
      </c>
      <c r="G217" s="31">
        <v>8.5</v>
      </c>
      <c r="H217" s="31"/>
      <c r="I217" s="30" t="s">
        <v>196</v>
      </c>
      <c r="J217" s="30" t="s">
        <v>981</v>
      </c>
      <c r="K217" s="29">
        <v>251</v>
      </c>
      <c r="L217" s="255"/>
      <c r="M217" s="25">
        <f>Uurtarief!$B$55</f>
        <v>0</v>
      </c>
      <c r="N217" s="27">
        <f t="shared" si="14"/>
        <v>0</v>
      </c>
      <c r="O217" s="27">
        <f t="shared" si="15"/>
        <v>0</v>
      </c>
      <c r="P217" s="288"/>
      <c r="Q217" s="69">
        <f t="shared" si="12"/>
        <v>0</v>
      </c>
      <c r="R217" s="69">
        <f t="shared" si="13"/>
        <v>0</v>
      </c>
      <c r="S217" s="32"/>
    </row>
    <row r="218" spans="1:19" s="36" customFormat="1" ht="13.5" customHeight="1" x14ac:dyDescent="0.15">
      <c r="A218" s="33">
        <v>215</v>
      </c>
      <c r="B218" s="34" t="s">
        <v>17</v>
      </c>
      <c r="C218" s="33"/>
      <c r="D218" s="35" t="s">
        <v>320</v>
      </c>
      <c r="E218" s="144" t="s">
        <v>321</v>
      </c>
      <c r="F218" s="144" t="s">
        <v>83</v>
      </c>
      <c r="G218" s="31">
        <v>10</v>
      </c>
      <c r="H218" s="31"/>
      <c r="I218" s="30" t="s">
        <v>196</v>
      </c>
      <c r="J218" s="30" t="s">
        <v>981</v>
      </c>
      <c r="K218" s="29">
        <v>251</v>
      </c>
      <c r="L218" s="255"/>
      <c r="M218" s="25">
        <f>Uurtarief!$B$55</f>
        <v>0</v>
      </c>
      <c r="N218" s="27">
        <f t="shared" si="14"/>
        <v>0</v>
      </c>
      <c r="O218" s="27">
        <f t="shared" si="15"/>
        <v>0</v>
      </c>
      <c r="P218" s="288"/>
      <c r="Q218" s="69">
        <f t="shared" si="12"/>
        <v>0</v>
      </c>
      <c r="R218" s="69">
        <f t="shared" si="13"/>
        <v>0</v>
      </c>
      <c r="S218" s="32"/>
    </row>
    <row r="219" spans="1:19" s="36" customFormat="1" ht="13.5" customHeight="1" x14ac:dyDescent="0.15">
      <c r="A219" s="33">
        <v>216</v>
      </c>
      <c r="B219" s="34" t="s">
        <v>17</v>
      </c>
      <c r="C219" s="33"/>
      <c r="D219" s="35" t="s">
        <v>163</v>
      </c>
      <c r="E219" s="144" t="s">
        <v>322</v>
      </c>
      <c r="F219" s="144" t="s">
        <v>87</v>
      </c>
      <c r="G219" s="31">
        <v>42.4</v>
      </c>
      <c r="H219" s="31"/>
      <c r="I219" s="30" t="s">
        <v>196</v>
      </c>
      <c r="J219" s="30" t="s">
        <v>981</v>
      </c>
      <c r="K219" s="29">
        <v>251</v>
      </c>
      <c r="L219" s="287"/>
      <c r="M219" s="25">
        <f>Uurtarief!$B$55</f>
        <v>0</v>
      </c>
      <c r="N219" s="27">
        <f t="shared" si="14"/>
        <v>0</v>
      </c>
      <c r="O219" s="27">
        <f t="shared" si="15"/>
        <v>0</v>
      </c>
      <c r="P219" s="288"/>
      <c r="Q219" s="69">
        <f t="shared" si="12"/>
        <v>0</v>
      </c>
      <c r="R219" s="69">
        <f t="shared" si="13"/>
        <v>0</v>
      </c>
      <c r="S219" s="32"/>
    </row>
    <row r="220" spans="1:19" s="36" customFormat="1" ht="13.5" customHeight="1" x14ac:dyDescent="0.15">
      <c r="A220" s="33">
        <v>217</v>
      </c>
      <c r="B220" s="34" t="s">
        <v>17</v>
      </c>
      <c r="C220" s="33"/>
      <c r="D220" s="35" t="s">
        <v>323</v>
      </c>
      <c r="E220" s="144" t="s">
        <v>324</v>
      </c>
      <c r="F220" s="144" t="s">
        <v>59</v>
      </c>
      <c r="G220" s="31">
        <v>4.95</v>
      </c>
      <c r="H220" s="31"/>
      <c r="I220" s="30" t="s">
        <v>196</v>
      </c>
      <c r="J220" s="30" t="s">
        <v>981</v>
      </c>
      <c r="K220" s="29">
        <v>251</v>
      </c>
      <c r="L220" s="255"/>
      <c r="M220" s="25">
        <f>Uurtarief!$B$55</f>
        <v>0</v>
      </c>
      <c r="N220" s="27">
        <f t="shared" si="14"/>
        <v>0</v>
      </c>
      <c r="O220" s="27">
        <f t="shared" si="15"/>
        <v>0</v>
      </c>
      <c r="P220" s="288"/>
      <c r="Q220" s="69">
        <f t="shared" si="12"/>
        <v>0</v>
      </c>
      <c r="R220" s="69">
        <f t="shared" si="13"/>
        <v>0</v>
      </c>
      <c r="S220" s="32"/>
    </row>
    <row r="221" spans="1:19" s="36" customFormat="1" ht="13.5" customHeight="1" x14ac:dyDescent="0.15">
      <c r="A221" s="33">
        <v>218</v>
      </c>
      <c r="B221" s="34" t="s">
        <v>17</v>
      </c>
      <c r="C221" s="33"/>
      <c r="D221" s="35" t="s">
        <v>325</v>
      </c>
      <c r="E221" s="144" t="s">
        <v>326</v>
      </c>
      <c r="F221" s="144" t="s">
        <v>53</v>
      </c>
      <c r="G221" s="31">
        <v>4</v>
      </c>
      <c r="H221" s="31"/>
      <c r="I221" s="30" t="s">
        <v>54</v>
      </c>
      <c r="J221" s="30" t="s">
        <v>981</v>
      </c>
      <c r="K221" s="29">
        <v>251</v>
      </c>
      <c r="L221" s="255"/>
      <c r="M221" s="25">
        <f>Uurtarief!$B$55</f>
        <v>0</v>
      </c>
      <c r="N221" s="27">
        <f t="shared" si="14"/>
        <v>0</v>
      </c>
      <c r="O221" s="27">
        <f t="shared" si="15"/>
        <v>0</v>
      </c>
      <c r="P221" s="288"/>
      <c r="Q221" s="69">
        <f t="shared" si="12"/>
        <v>0</v>
      </c>
      <c r="R221" s="69">
        <f t="shared" si="13"/>
        <v>0</v>
      </c>
      <c r="S221" s="32"/>
    </row>
    <row r="222" spans="1:19" s="36" customFormat="1" ht="13.5" customHeight="1" x14ac:dyDescent="0.15">
      <c r="A222" s="33">
        <v>219</v>
      </c>
      <c r="B222" s="34" t="s">
        <v>17</v>
      </c>
      <c r="C222" s="33"/>
      <c r="D222" s="35" t="s">
        <v>327</v>
      </c>
      <c r="E222" s="144" t="s">
        <v>328</v>
      </c>
      <c r="F222" s="144" t="s">
        <v>47</v>
      </c>
      <c r="G222" s="31">
        <v>1.5</v>
      </c>
      <c r="H222" s="31"/>
      <c r="I222" s="30" t="s">
        <v>54</v>
      </c>
      <c r="J222" s="30" t="s">
        <v>981</v>
      </c>
      <c r="K222" s="29">
        <v>251</v>
      </c>
      <c r="L222" s="255"/>
      <c r="M222" s="25">
        <f>Uurtarief!$B$55</f>
        <v>0</v>
      </c>
      <c r="N222" s="27">
        <f t="shared" si="14"/>
        <v>0</v>
      </c>
      <c r="O222" s="27">
        <f t="shared" si="15"/>
        <v>0</v>
      </c>
      <c r="P222" s="288"/>
      <c r="Q222" s="69">
        <f t="shared" si="12"/>
        <v>0</v>
      </c>
      <c r="R222" s="69">
        <f t="shared" si="13"/>
        <v>0</v>
      </c>
      <c r="S222" s="32"/>
    </row>
    <row r="223" spans="1:19" s="36" customFormat="1" ht="13.5" customHeight="1" x14ac:dyDescent="0.15">
      <c r="A223" s="33">
        <v>220</v>
      </c>
      <c r="B223" s="34" t="s">
        <v>17</v>
      </c>
      <c r="C223" s="33"/>
      <c r="D223" s="35" t="s">
        <v>329</v>
      </c>
      <c r="E223" s="144" t="s">
        <v>190</v>
      </c>
      <c r="F223" s="144" t="s">
        <v>53</v>
      </c>
      <c r="G223" s="31">
        <v>1</v>
      </c>
      <c r="H223" s="31"/>
      <c r="I223" s="30" t="s">
        <v>54</v>
      </c>
      <c r="J223" s="30" t="s">
        <v>981</v>
      </c>
      <c r="K223" s="29">
        <v>251</v>
      </c>
      <c r="L223" s="255"/>
      <c r="M223" s="25">
        <f>Uurtarief!$B$55</f>
        <v>0</v>
      </c>
      <c r="N223" s="27">
        <f t="shared" si="14"/>
        <v>0</v>
      </c>
      <c r="O223" s="27">
        <f t="shared" si="15"/>
        <v>0</v>
      </c>
      <c r="P223" s="288"/>
      <c r="Q223" s="69">
        <f t="shared" si="12"/>
        <v>0</v>
      </c>
      <c r="R223" s="69">
        <f t="shared" si="13"/>
        <v>0</v>
      </c>
      <c r="S223" s="32"/>
    </row>
    <row r="224" spans="1:19" s="36" customFormat="1" ht="13.5" hidden="1" customHeight="1" x14ac:dyDescent="0.15">
      <c r="A224" s="33">
        <v>221</v>
      </c>
      <c r="B224" s="34" t="s">
        <v>17</v>
      </c>
      <c r="C224" s="33"/>
      <c r="D224" s="35" t="s">
        <v>330</v>
      </c>
      <c r="E224" s="144" t="s">
        <v>331</v>
      </c>
      <c r="F224" s="144" t="s">
        <v>146</v>
      </c>
      <c r="G224" s="31"/>
      <c r="H224" s="31">
        <v>1.21</v>
      </c>
      <c r="I224" s="30" t="s">
        <v>332</v>
      </c>
      <c r="J224" s="30"/>
      <c r="K224" s="29">
        <v>0</v>
      </c>
      <c r="L224" s="255"/>
      <c r="M224" s="25">
        <f>Uurtarief!$B$55</f>
        <v>0</v>
      </c>
      <c r="N224" s="27">
        <f t="shared" si="14"/>
        <v>0</v>
      </c>
      <c r="O224" s="27">
        <f t="shared" si="15"/>
        <v>0</v>
      </c>
      <c r="P224" s="288"/>
      <c r="Q224" s="69">
        <f t="shared" si="12"/>
        <v>0</v>
      </c>
      <c r="R224" s="69">
        <f t="shared" si="13"/>
        <v>0</v>
      </c>
      <c r="S224" s="32"/>
    </row>
    <row r="225" spans="1:19" s="36" customFormat="1" ht="13.5" customHeight="1" x14ac:dyDescent="0.15">
      <c r="A225" s="33">
        <v>222</v>
      </c>
      <c r="B225" s="34" t="s">
        <v>17</v>
      </c>
      <c r="C225" s="33"/>
      <c r="D225" s="35" t="s">
        <v>333</v>
      </c>
      <c r="E225" s="144" t="s">
        <v>334</v>
      </c>
      <c r="F225" s="144" t="s">
        <v>47</v>
      </c>
      <c r="G225" s="31">
        <v>1</v>
      </c>
      <c r="H225" s="31"/>
      <c r="I225" s="30" t="s">
        <v>206</v>
      </c>
      <c r="J225" s="30" t="s">
        <v>981</v>
      </c>
      <c r="K225" s="29">
        <v>251</v>
      </c>
      <c r="L225" s="255"/>
      <c r="M225" s="25">
        <f>Uurtarief!$B$55</f>
        <v>0</v>
      </c>
      <c r="N225" s="27">
        <f t="shared" si="14"/>
        <v>0</v>
      </c>
      <c r="O225" s="27">
        <f t="shared" si="15"/>
        <v>0</v>
      </c>
      <c r="P225" s="288"/>
      <c r="Q225" s="69">
        <f t="shared" si="12"/>
        <v>0</v>
      </c>
      <c r="R225" s="69">
        <f t="shared" si="13"/>
        <v>0</v>
      </c>
      <c r="S225" s="32"/>
    </row>
    <row r="226" spans="1:19" s="36" customFormat="1" ht="13.5" customHeight="1" x14ac:dyDescent="0.15">
      <c r="A226" s="33">
        <v>223</v>
      </c>
      <c r="B226" s="34" t="s">
        <v>17</v>
      </c>
      <c r="C226" s="33"/>
      <c r="D226" s="35" t="s">
        <v>335</v>
      </c>
      <c r="E226" s="144" t="s">
        <v>336</v>
      </c>
      <c r="F226" s="144" t="s">
        <v>221</v>
      </c>
      <c r="G226" s="31">
        <v>1.5</v>
      </c>
      <c r="H226" s="31"/>
      <c r="I226" s="30" t="s">
        <v>150</v>
      </c>
      <c r="J226" s="30" t="s">
        <v>981</v>
      </c>
      <c r="K226" s="29">
        <v>251</v>
      </c>
      <c r="L226" s="255"/>
      <c r="M226" s="25">
        <f>Uurtarief!$B$55</f>
        <v>0</v>
      </c>
      <c r="N226" s="27">
        <f t="shared" si="14"/>
        <v>0</v>
      </c>
      <c r="O226" s="27">
        <f t="shared" si="15"/>
        <v>0</v>
      </c>
      <c r="P226" s="288"/>
      <c r="Q226" s="69">
        <f t="shared" si="12"/>
        <v>0</v>
      </c>
      <c r="R226" s="69">
        <f t="shared" si="13"/>
        <v>0</v>
      </c>
      <c r="S226" s="32"/>
    </row>
    <row r="227" spans="1:19" s="36" customFormat="1" ht="13.5" customHeight="1" x14ac:dyDescent="0.15">
      <c r="A227" s="33">
        <v>224</v>
      </c>
      <c r="B227" s="34" t="s">
        <v>17</v>
      </c>
      <c r="C227" s="33"/>
      <c r="D227" s="35" t="s">
        <v>337</v>
      </c>
      <c r="E227" s="144" t="s">
        <v>338</v>
      </c>
      <c r="F227" s="144" t="s">
        <v>221</v>
      </c>
      <c r="G227" s="31">
        <v>3</v>
      </c>
      <c r="H227" s="31"/>
      <c r="I227" s="30" t="s">
        <v>339</v>
      </c>
      <c r="J227" s="30" t="s">
        <v>981</v>
      </c>
      <c r="K227" s="29">
        <v>251</v>
      </c>
      <c r="L227" s="255"/>
      <c r="M227" s="25">
        <f>Uurtarief!$B$55</f>
        <v>0</v>
      </c>
      <c r="N227" s="27">
        <f t="shared" si="14"/>
        <v>0</v>
      </c>
      <c r="O227" s="27">
        <f t="shared" si="15"/>
        <v>0</v>
      </c>
      <c r="P227" s="288"/>
      <c r="Q227" s="69">
        <f t="shared" si="12"/>
        <v>0</v>
      </c>
      <c r="R227" s="69">
        <f t="shared" si="13"/>
        <v>0</v>
      </c>
      <c r="S227" s="32"/>
    </row>
    <row r="228" spans="1:19" s="36" customFormat="1" ht="13.5" customHeight="1" x14ac:dyDescent="0.15">
      <c r="A228" s="33">
        <v>225</v>
      </c>
      <c r="B228" s="34" t="s">
        <v>17</v>
      </c>
      <c r="C228" s="33"/>
      <c r="D228" s="35" t="s">
        <v>51</v>
      </c>
      <c r="E228" s="144" t="s">
        <v>58</v>
      </c>
      <c r="F228" s="144" t="s">
        <v>59</v>
      </c>
      <c r="G228" s="31">
        <v>20.399999999999999</v>
      </c>
      <c r="H228" s="31"/>
      <c r="I228" s="30" t="s">
        <v>171</v>
      </c>
      <c r="J228" s="30" t="s">
        <v>981</v>
      </c>
      <c r="K228" s="29">
        <v>251</v>
      </c>
      <c r="L228" s="255"/>
      <c r="M228" s="25">
        <f>Uurtarief!$B$55</f>
        <v>0</v>
      </c>
      <c r="N228" s="27">
        <f t="shared" si="14"/>
        <v>0</v>
      </c>
      <c r="O228" s="27">
        <f t="shared" si="15"/>
        <v>0</v>
      </c>
      <c r="P228" s="288"/>
      <c r="Q228" s="69">
        <f t="shared" si="12"/>
        <v>0</v>
      </c>
      <c r="R228" s="69">
        <f t="shared" si="13"/>
        <v>0</v>
      </c>
      <c r="S228" s="32"/>
    </row>
    <row r="229" spans="1:19" s="36" customFormat="1" ht="13.5" customHeight="1" x14ac:dyDescent="0.15">
      <c r="A229" s="33">
        <v>226</v>
      </c>
      <c r="B229" s="34" t="s">
        <v>17</v>
      </c>
      <c r="C229" s="33"/>
      <c r="D229" s="35" t="s">
        <v>340</v>
      </c>
      <c r="E229" s="144" t="s">
        <v>341</v>
      </c>
      <c r="F229" s="144" t="s">
        <v>59</v>
      </c>
      <c r="G229" s="31">
        <v>11.7</v>
      </c>
      <c r="H229" s="31"/>
      <c r="I229" s="30" t="s">
        <v>147</v>
      </c>
      <c r="J229" s="30" t="s">
        <v>981</v>
      </c>
      <c r="K229" s="29">
        <v>251</v>
      </c>
      <c r="L229" s="255"/>
      <c r="M229" s="25">
        <f>Uurtarief!$B$55</f>
        <v>0</v>
      </c>
      <c r="N229" s="27">
        <f t="shared" si="14"/>
        <v>0</v>
      </c>
      <c r="O229" s="27">
        <f t="shared" si="15"/>
        <v>0</v>
      </c>
      <c r="P229" s="288"/>
      <c r="Q229" s="69">
        <f t="shared" si="12"/>
        <v>0</v>
      </c>
      <c r="R229" s="69">
        <f t="shared" si="13"/>
        <v>0</v>
      </c>
      <c r="S229" s="32"/>
    </row>
    <row r="230" spans="1:19" s="36" customFormat="1" ht="13.5" customHeight="1" x14ac:dyDescent="0.15">
      <c r="A230" s="33">
        <v>227</v>
      </c>
      <c r="B230" s="34" t="s">
        <v>17</v>
      </c>
      <c r="C230" s="33"/>
      <c r="D230" s="35" t="s">
        <v>342</v>
      </c>
      <c r="E230" s="144" t="s">
        <v>58</v>
      </c>
      <c r="F230" s="144" t="s">
        <v>59</v>
      </c>
      <c r="G230" s="31">
        <v>8</v>
      </c>
      <c r="H230" s="31"/>
      <c r="I230" s="30" t="s">
        <v>95</v>
      </c>
      <c r="J230" s="30" t="s">
        <v>981</v>
      </c>
      <c r="K230" s="29">
        <v>251</v>
      </c>
      <c r="L230" s="255"/>
      <c r="M230" s="25">
        <f>Uurtarief!$B$55</f>
        <v>0</v>
      </c>
      <c r="N230" s="27">
        <f t="shared" si="14"/>
        <v>0</v>
      </c>
      <c r="O230" s="27">
        <f t="shared" si="15"/>
        <v>0</v>
      </c>
      <c r="P230" s="256">
        <v>0</v>
      </c>
      <c r="Q230" s="69">
        <f t="shared" si="12"/>
        <v>0</v>
      </c>
      <c r="R230" s="69">
        <f t="shared" si="13"/>
        <v>0</v>
      </c>
      <c r="S230" s="32"/>
    </row>
    <row r="231" spans="1:19" s="36" customFormat="1" ht="13.5" customHeight="1" x14ac:dyDescent="0.15">
      <c r="A231" s="33">
        <v>228</v>
      </c>
      <c r="B231" s="34" t="s">
        <v>17</v>
      </c>
      <c r="C231" s="33"/>
      <c r="D231" s="35" t="s">
        <v>343</v>
      </c>
      <c r="E231" s="144" t="s">
        <v>82</v>
      </c>
      <c r="F231" s="144" t="s">
        <v>83</v>
      </c>
      <c r="G231" s="31">
        <v>28.2</v>
      </c>
      <c r="H231" s="31"/>
      <c r="I231" s="30" t="s">
        <v>171</v>
      </c>
      <c r="J231" s="30" t="s">
        <v>981</v>
      </c>
      <c r="K231" s="29">
        <v>251</v>
      </c>
      <c r="L231" s="255"/>
      <c r="M231" s="25">
        <f>Uurtarief!$B$55</f>
        <v>0</v>
      </c>
      <c r="N231" s="27">
        <f t="shared" si="14"/>
        <v>0</v>
      </c>
      <c r="O231" s="27">
        <f t="shared" si="15"/>
        <v>0</v>
      </c>
      <c r="P231" s="288"/>
      <c r="Q231" s="69">
        <f t="shared" si="12"/>
        <v>0</v>
      </c>
      <c r="R231" s="69">
        <f t="shared" si="13"/>
        <v>0</v>
      </c>
      <c r="S231" s="32"/>
    </row>
    <row r="232" spans="1:19" s="36" customFormat="1" ht="13.5" customHeight="1" x14ac:dyDescent="0.15">
      <c r="A232" s="33">
        <v>229</v>
      </c>
      <c r="B232" s="34" t="s">
        <v>17</v>
      </c>
      <c r="C232" s="33"/>
      <c r="D232" s="35" t="s">
        <v>57</v>
      </c>
      <c r="E232" s="144" t="s">
        <v>63</v>
      </c>
      <c r="F232" s="144" t="s">
        <v>63</v>
      </c>
      <c r="G232" s="31">
        <v>21.2</v>
      </c>
      <c r="H232" s="31"/>
      <c r="I232" s="30" t="s">
        <v>95</v>
      </c>
      <c r="J232" s="30" t="s">
        <v>981</v>
      </c>
      <c r="K232" s="29">
        <v>251</v>
      </c>
      <c r="L232" s="255"/>
      <c r="M232" s="25">
        <f>Uurtarief!$B$55</f>
        <v>0</v>
      </c>
      <c r="N232" s="27">
        <f t="shared" si="14"/>
        <v>0</v>
      </c>
      <c r="O232" s="27">
        <f t="shared" si="15"/>
        <v>0</v>
      </c>
      <c r="P232" s="256">
        <v>0</v>
      </c>
      <c r="Q232" s="69">
        <f t="shared" si="12"/>
        <v>0</v>
      </c>
      <c r="R232" s="69">
        <f t="shared" si="13"/>
        <v>0</v>
      </c>
      <c r="S232" s="32"/>
    </row>
    <row r="233" spans="1:19" s="36" customFormat="1" ht="13.5" customHeight="1" x14ac:dyDescent="0.15">
      <c r="A233" s="33">
        <v>230</v>
      </c>
      <c r="B233" s="34" t="s">
        <v>17</v>
      </c>
      <c r="C233" s="33"/>
      <c r="D233" s="35" t="s">
        <v>60</v>
      </c>
      <c r="E233" s="144" t="s">
        <v>63</v>
      </c>
      <c r="F233" s="144" t="s">
        <v>63</v>
      </c>
      <c r="G233" s="31">
        <v>18.2</v>
      </c>
      <c r="H233" s="31"/>
      <c r="I233" s="30" t="s">
        <v>171</v>
      </c>
      <c r="J233" s="30" t="s">
        <v>981</v>
      </c>
      <c r="K233" s="29">
        <v>251</v>
      </c>
      <c r="L233" s="255"/>
      <c r="M233" s="25">
        <f>Uurtarief!$B$55</f>
        <v>0</v>
      </c>
      <c r="N233" s="27">
        <f t="shared" si="14"/>
        <v>0</v>
      </c>
      <c r="O233" s="27">
        <f t="shared" si="15"/>
        <v>0</v>
      </c>
      <c r="P233" s="288"/>
      <c r="Q233" s="69">
        <f t="shared" si="12"/>
        <v>0</v>
      </c>
      <c r="R233" s="69">
        <f t="shared" si="13"/>
        <v>0</v>
      </c>
      <c r="S233" s="32"/>
    </row>
    <row r="234" spans="1:19" s="36" customFormat="1" ht="13.5" hidden="1" customHeight="1" x14ac:dyDescent="0.15">
      <c r="A234" s="33">
        <v>231</v>
      </c>
      <c r="B234" s="34" t="s">
        <v>17</v>
      </c>
      <c r="C234" s="33"/>
      <c r="D234" s="35" t="s">
        <v>344</v>
      </c>
      <c r="E234" s="144" t="s">
        <v>236</v>
      </c>
      <c r="F234" s="144" t="s">
        <v>146</v>
      </c>
      <c r="G234" s="31"/>
      <c r="H234" s="31">
        <v>0.8</v>
      </c>
      <c r="I234" s="30" t="s">
        <v>95</v>
      </c>
      <c r="J234" s="30"/>
      <c r="K234" s="29">
        <v>0</v>
      </c>
      <c r="L234" s="255"/>
      <c r="M234" s="25">
        <f>Uurtarief!$B$55</f>
        <v>0</v>
      </c>
      <c r="N234" s="27">
        <f t="shared" si="14"/>
        <v>0</v>
      </c>
      <c r="O234" s="27">
        <f t="shared" si="15"/>
        <v>0</v>
      </c>
      <c r="P234" s="288"/>
      <c r="Q234" s="69">
        <f t="shared" si="12"/>
        <v>0</v>
      </c>
      <c r="R234" s="69">
        <f t="shared" si="13"/>
        <v>0</v>
      </c>
      <c r="S234" s="32"/>
    </row>
    <row r="235" spans="1:19" s="36" customFormat="1" ht="13.5" customHeight="1" x14ac:dyDescent="0.15">
      <c r="A235" s="33">
        <v>232</v>
      </c>
      <c r="B235" s="34" t="s">
        <v>17</v>
      </c>
      <c r="C235" s="33"/>
      <c r="D235" s="35" t="s">
        <v>62</v>
      </c>
      <c r="E235" s="144" t="s">
        <v>69</v>
      </c>
      <c r="F235" s="144" t="s">
        <v>69</v>
      </c>
      <c r="G235" s="31">
        <v>15.6</v>
      </c>
      <c r="H235" s="31"/>
      <c r="I235" s="30" t="s">
        <v>171</v>
      </c>
      <c r="J235" s="30" t="s">
        <v>981</v>
      </c>
      <c r="K235" s="29">
        <v>251</v>
      </c>
      <c r="L235" s="255"/>
      <c r="M235" s="25">
        <f>Uurtarief!$B$55</f>
        <v>0</v>
      </c>
      <c r="N235" s="27">
        <f t="shared" si="14"/>
        <v>0</v>
      </c>
      <c r="O235" s="27">
        <f t="shared" si="15"/>
        <v>0</v>
      </c>
      <c r="P235" s="288"/>
      <c r="Q235" s="69">
        <f t="shared" si="12"/>
        <v>0</v>
      </c>
      <c r="R235" s="69">
        <f t="shared" si="13"/>
        <v>0</v>
      </c>
      <c r="S235" s="32"/>
    </row>
    <row r="236" spans="1:19" s="36" customFormat="1" ht="13.5" hidden="1" customHeight="1" x14ac:dyDescent="0.15">
      <c r="A236" s="33">
        <v>233</v>
      </c>
      <c r="B236" s="34" t="s">
        <v>17</v>
      </c>
      <c r="C236" s="33"/>
      <c r="D236" s="35" t="s">
        <v>345</v>
      </c>
      <c r="E236" s="144" t="s">
        <v>236</v>
      </c>
      <c r="F236" s="144" t="s">
        <v>146</v>
      </c>
      <c r="G236" s="31"/>
      <c r="H236" s="31">
        <v>0.8</v>
      </c>
      <c r="I236" s="30" t="s">
        <v>95</v>
      </c>
      <c r="J236" s="30"/>
      <c r="K236" s="29">
        <v>0</v>
      </c>
      <c r="L236" s="255"/>
      <c r="M236" s="25">
        <f>Uurtarief!$B$55</f>
        <v>0</v>
      </c>
      <c r="N236" s="27">
        <f t="shared" si="14"/>
        <v>0</v>
      </c>
      <c r="O236" s="27">
        <f t="shared" si="15"/>
        <v>0</v>
      </c>
      <c r="P236" s="288"/>
      <c r="Q236" s="69">
        <f t="shared" si="12"/>
        <v>0</v>
      </c>
      <c r="R236" s="69">
        <f t="shared" si="13"/>
        <v>0</v>
      </c>
      <c r="S236" s="32"/>
    </row>
    <row r="237" spans="1:19" s="36" customFormat="1" ht="13.5" customHeight="1" x14ac:dyDescent="0.15">
      <c r="A237" s="33">
        <v>234</v>
      </c>
      <c r="B237" s="34" t="s">
        <v>17</v>
      </c>
      <c r="C237" s="33"/>
      <c r="D237" s="35" t="s">
        <v>64</v>
      </c>
      <c r="E237" s="144" t="s">
        <v>63</v>
      </c>
      <c r="F237" s="144" t="s">
        <v>63</v>
      </c>
      <c r="G237" s="31">
        <v>13.2</v>
      </c>
      <c r="H237" s="31"/>
      <c r="I237" s="30" t="s">
        <v>171</v>
      </c>
      <c r="J237" s="30" t="s">
        <v>981</v>
      </c>
      <c r="K237" s="29">
        <v>251</v>
      </c>
      <c r="L237" s="255"/>
      <c r="M237" s="25">
        <f>Uurtarief!$B$55</f>
        <v>0</v>
      </c>
      <c r="N237" s="27">
        <f t="shared" si="14"/>
        <v>0</v>
      </c>
      <c r="O237" s="27">
        <f t="shared" si="15"/>
        <v>0</v>
      </c>
      <c r="P237" s="288"/>
      <c r="Q237" s="69">
        <f t="shared" si="12"/>
        <v>0</v>
      </c>
      <c r="R237" s="69">
        <f t="shared" si="13"/>
        <v>0</v>
      </c>
      <c r="S237" s="32"/>
    </row>
    <row r="238" spans="1:19" s="36" customFormat="1" ht="13.5" hidden="1" customHeight="1" x14ac:dyDescent="0.15">
      <c r="A238" s="33">
        <v>235</v>
      </c>
      <c r="B238" s="34" t="s">
        <v>17</v>
      </c>
      <c r="C238" s="33"/>
      <c r="D238" s="35" t="s">
        <v>346</v>
      </c>
      <c r="E238" s="144" t="s">
        <v>236</v>
      </c>
      <c r="F238" s="144" t="s">
        <v>146</v>
      </c>
      <c r="G238" s="31"/>
      <c r="H238" s="31">
        <v>0.5</v>
      </c>
      <c r="I238" s="30" t="s">
        <v>95</v>
      </c>
      <c r="J238" s="30"/>
      <c r="K238" s="29">
        <v>0</v>
      </c>
      <c r="L238" s="255"/>
      <c r="M238" s="25">
        <f>Uurtarief!$B$55</f>
        <v>0</v>
      </c>
      <c r="N238" s="27">
        <f t="shared" si="14"/>
        <v>0</v>
      </c>
      <c r="O238" s="27">
        <f t="shared" si="15"/>
        <v>0</v>
      </c>
      <c r="P238" s="288"/>
      <c r="Q238" s="69">
        <f t="shared" si="12"/>
        <v>0</v>
      </c>
      <c r="R238" s="69">
        <f t="shared" si="13"/>
        <v>0</v>
      </c>
      <c r="S238" s="32"/>
    </row>
    <row r="239" spans="1:19" s="36" customFormat="1" ht="13.5" customHeight="1" x14ac:dyDescent="0.15">
      <c r="A239" s="33">
        <v>236</v>
      </c>
      <c r="B239" s="34" t="s">
        <v>17</v>
      </c>
      <c r="C239" s="33"/>
      <c r="D239" s="35" t="s">
        <v>65</v>
      </c>
      <c r="E239" s="144" t="s">
        <v>282</v>
      </c>
      <c r="F239" s="144" t="s">
        <v>141</v>
      </c>
      <c r="G239" s="31">
        <v>12.9</v>
      </c>
      <c r="H239" s="31"/>
      <c r="I239" s="30" t="s">
        <v>95</v>
      </c>
      <c r="J239" s="30" t="s">
        <v>981</v>
      </c>
      <c r="K239" s="29">
        <v>52</v>
      </c>
      <c r="L239" s="255"/>
      <c r="M239" s="25">
        <f>Uurtarief!$B$55</f>
        <v>0</v>
      </c>
      <c r="N239" s="27">
        <f t="shared" si="14"/>
        <v>0</v>
      </c>
      <c r="O239" s="27">
        <f t="shared" si="15"/>
        <v>0</v>
      </c>
      <c r="P239" s="256">
        <v>0</v>
      </c>
      <c r="Q239" s="69">
        <f t="shared" si="12"/>
        <v>0</v>
      </c>
      <c r="R239" s="69">
        <f t="shared" si="13"/>
        <v>0</v>
      </c>
      <c r="S239" s="32"/>
    </row>
    <row r="240" spans="1:19" s="36" customFormat="1" ht="13.5" customHeight="1" x14ac:dyDescent="0.15">
      <c r="A240" s="33">
        <v>237</v>
      </c>
      <c r="B240" s="34" t="s">
        <v>17</v>
      </c>
      <c r="C240" s="33"/>
      <c r="D240" s="35" t="s">
        <v>68</v>
      </c>
      <c r="E240" s="144" t="s">
        <v>63</v>
      </c>
      <c r="F240" s="144" t="s">
        <v>63</v>
      </c>
      <c r="G240" s="31">
        <v>19.600000000000001</v>
      </c>
      <c r="H240" s="31"/>
      <c r="I240" s="30" t="s">
        <v>171</v>
      </c>
      <c r="J240" s="30" t="s">
        <v>981</v>
      </c>
      <c r="K240" s="29">
        <v>251</v>
      </c>
      <c r="L240" s="255"/>
      <c r="M240" s="25">
        <f>Uurtarief!$B$55</f>
        <v>0</v>
      </c>
      <c r="N240" s="27">
        <f t="shared" si="14"/>
        <v>0</v>
      </c>
      <c r="O240" s="27">
        <f t="shared" si="15"/>
        <v>0</v>
      </c>
      <c r="P240" s="288"/>
      <c r="Q240" s="69">
        <f t="shared" si="12"/>
        <v>0</v>
      </c>
      <c r="R240" s="69">
        <f t="shared" si="13"/>
        <v>0</v>
      </c>
      <c r="S240" s="32"/>
    </row>
    <row r="241" spans="1:19" s="36" customFormat="1" ht="13.5" hidden="1" customHeight="1" x14ac:dyDescent="0.15">
      <c r="A241" s="33">
        <v>238</v>
      </c>
      <c r="B241" s="34" t="s">
        <v>17</v>
      </c>
      <c r="C241" s="33"/>
      <c r="D241" s="35" t="s">
        <v>347</v>
      </c>
      <c r="E241" s="144" t="s">
        <v>236</v>
      </c>
      <c r="F241" s="144" t="s">
        <v>146</v>
      </c>
      <c r="G241" s="31"/>
      <c r="H241" s="31">
        <v>1</v>
      </c>
      <c r="I241" s="30" t="s">
        <v>95</v>
      </c>
      <c r="J241" s="30"/>
      <c r="K241" s="29">
        <v>0</v>
      </c>
      <c r="L241" s="255"/>
      <c r="M241" s="25">
        <f>Uurtarief!$B$55</f>
        <v>0</v>
      </c>
      <c r="N241" s="27">
        <f t="shared" si="14"/>
        <v>0</v>
      </c>
      <c r="O241" s="27">
        <f t="shared" si="15"/>
        <v>0</v>
      </c>
      <c r="P241" s="288"/>
      <c r="Q241" s="69">
        <f t="shared" si="12"/>
        <v>0</v>
      </c>
      <c r="R241" s="69">
        <f t="shared" si="13"/>
        <v>0</v>
      </c>
      <c r="S241" s="32"/>
    </row>
    <row r="242" spans="1:19" s="36" customFormat="1" ht="13.5" customHeight="1" x14ac:dyDescent="0.15">
      <c r="A242" s="33">
        <v>239</v>
      </c>
      <c r="B242" s="34" t="s">
        <v>17</v>
      </c>
      <c r="C242" s="33"/>
      <c r="D242" s="35" t="s">
        <v>348</v>
      </c>
      <c r="E242" s="144" t="s">
        <v>349</v>
      </c>
      <c r="F242" s="144" t="s">
        <v>350</v>
      </c>
      <c r="G242" s="31">
        <v>4</v>
      </c>
      <c r="H242" s="31"/>
      <c r="I242" s="30" t="s">
        <v>206</v>
      </c>
      <c r="J242" s="30" t="s">
        <v>981</v>
      </c>
      <c r="K242" s="29">
        <v>251</v>
      </c>
      <c r="L242" s="255"/>
      <c r="M242" s="25">
        <f>Uurtarief!$B$55</f>
        <v>0</v>
      </c>
      <c r="N242" s="27">
        <f t="shared" si="14"/>
        <v>0</v>
      </c>
      <c r="O242" s="27">
        <f t="shared" si="15"/>
        <v>0</v>
      </c>
      <c r="P242" s="288"/>
      <c r="Q242" s="69">
        <f t="shared" si="12"/>
        <v>0</v>
      </c>
      <c r="R242" s="69">
        <f t="shared" si="13"/>
        <v>0</v>
      </c>
      <c r="S242" s="32"/>
    </row>
    <row r="243" spans="1:19" s="36" customFormat="1" ht="13.5" hidden="1" customHeight="1" x14ac:dyDescent="0.15">
      <c r="A243" s="33">
        <v>240</v>
      </c>
      <c r="B243" s="34" t="s">
        <v>17</v>
      </c>
      <c r="C243" s="33"/>
      <c r="D243" s="35" t="s">
        <v>351</v>
      </c>
      <c r="E243" s="144" t="s">
        <v>279</v>
      </c>
      <c r="F243" s="144" t="s">
        <v>146</v>
      </c>
      <c r="G243" s="31"/>
      <c r="H243" s="31">
        <v>98</v>
      </c>
      <c r="I243" s="30" t="s">
        <v>206</v>
      </c>
      <c r="J243" s="30"/>
      <c r="K243" s="29">
        <v>0</v>
      </c>
      <c r="L243" s="255"/>
      <c r="M243" s="25">
        <f>Uurtarief!$B$55</f>
        <v>0</v>
      </c>
      <c r="N243" s="27">
        <f t="shared" si="14"/>
        <v>0</v>
      </c>
      <c r="O243" s="27">
        <f t="shared" si="15"/>
        <v>0</v>
      </c>
      <c r="P243" s="288"/>
      <c r="Q243" s="69">
        <f t="shared" si="12"/>
        <v>0</v>
      </c>
      <c r="R243" s="69">
        <f t="shared" si="13"/>
        <v>0</v>
      </c>
      <c r="S243" s="32"/>
    </row>
    <row r="244" spans="1:19" s="36" customFormat="1" ht="13.5" hidden="1" customHeight="1" x14ac:dyDescent="0.15">
      <c r="A244" s="33">
        <v>241</v>
      </c>
      <c r="B244" s="34" t="s">
        <v>17</v>
      </c>
      <c r="C244" s="33"/>
      <c r="D244" s="35" t="s">
        <v>352</v>
      </c>
      <c r="E244" s="144" t="s">
        <v>279</v>
      </c>
      <c r="F244" s="144" t="s">
        <v>146</v>
      </c>
      <c r="G244" s="31"/>
      <c r="H244" s="31">
        <v>61.5</v>
      </c>
      <c r="I244" s="30" t="s">
        <v>206</v>
      </c>
      <c r="J244" s="30"/>
      <c r="K244" s="29">
        <v>0</v>
      </c>
      <c r="L244" s="255"/>
      <c r="M244" s="25">
        <f>Uurtarief!$B$55</f>
        <v>0</v>
      </c>
      <c r="N244" s="27">
        <f t="shared" si="14"/>
        <v>0</v>
      </c>
      <c r="O244" s="27">
        <f t="shared" si="15"/>
        <v>0</v>
      </c>
      <c r="P244" s="288"/>
      <c r="Q244" s="69">
        <f t="shared" si="12"/>
        <v>0</v>
      </c>
      <c r="R244" s="69">
        <f t="shared" si="13"/>
        <v>0</v>
      </c>
      <c r="S244" s="32"/>
    </row>
    <row r="245" spans="1:19" s="36" customFormat="1" ht="13.5" customHeight="1" x14ac:dyDescent="0.15">
      <c r="A245" s="33">
        <v>242</v>
      </c>
      <c r="B245" s="34" t="s">
        <v>17</v>
      </c>
      <c r="C245" s="33"/>
      <c r="D245" s="35" t="s">
        <v>353</v>
      </c>
      <c r="E245" s="144" t="s">
        <v>324</v>
      </c>
      <c r="F245" s="144" t="s">
        <v>59</v>
      </c>
      <c r="G245" s="31">
        <v>4</v>
      </c>
      <c r="H245" s="31"/>
      <c r="I245" s="30" t="s">
        <v>206</v>
      </c>
      <c r="J245" s="30" t="s">
        <v>981</v>
      </c>
      <c r="K245" s="29">
        <v>251</v>
      </c>
      <c r="L245" s="255"/>
      <c r="M245" s="25">
        <f>Uurtarief!$B$55</f>
        <v>0</v>
      </c>
      <c r="N245" s="27">
        <f t="shared" si="14"/>
        <v>0</v>
      </c>
      <c r="O245" s="27">
        <f t="shared" si="15"/>
        <v>0</v>
      </c>
      <c r="P245" s="288"/>
      <c r="Q245" s="69">
        <f t="shared" si="12"/>
        <v>0</v>
      </c>
      <c r="R245" s="69">
        <f t="shared" si="13"/>
        <v>0</v>
      </c>
      <c r="S245" s="32"/>
    </row>
    <row r="246" spans="1:19" s="36" customFormat="1" ht="13.5" hidden="1" customHeight="1" x14ac:dyDescent="0.15">
      <c r="A246" s="33">
        <v>243</v>
      </c>
      <c r="B246" s="34" t="s">
        <v>17</v>
      </c>
      <c r="C246" s="33"/>
      <c r="D246" s="35" t="s">
        <v>222</v>
      </c>
      <c r="E246" s="144" t="s">
        <v>145</v>
      </c>
      <c r="F246" s="144" t="s">
        <v>146</v>
      </c>
      <c r="G246" s="31"/>
      <c r="H246" s="31">
        <v>49</v>
      </c>
      <c r="I246" s="30" t="s">
        <v>95</v>
      </c>
      <c r="J246" s="30"/>
      <c r="K246" s="29">
        <v>0</v>
      </c>
      <c r="L246" s="255"/>
      <c r="M246" s="25">
        <f>Uurtarief!$B$55</f>
        <v>0</v>
      </c>
      <c r="N246" s="27">
        <f t="shared" si="14"/>
        <v>0</v>
      </c>
      <c r="O246" s="27">
        <f t="shared" si="15"/>
        <v>0</v>
      </c>
      <c r="P246" s="288"/>
      <c r="Q246" s="69">
        <f t="shared" si="12"/>
        <v>0</v>
      </c>
      <c r="R246" s="69">
        <f t="shared" si="13"/>
        <v>0</v>
      </c>
      <c r="S246" s="32"/>
    </row>
    <row r="247" spans="1:19" s="36" customFormat="1" ht="13.5" customHeight="1" x14ac:dyDescent="0.15">
      <c r="A247" s="33">
        <v>244</v>
      </c>
      <c r="B247" s="34" t="s">
        <v>17</v>
      </c>
      <c r="C247" s="33"/>
      <c r="D247" s="35" t="s">
        <v>354</v>
      </c>
      <c r="E247" s="144" t="s">
        <v>93</v>
      </c>
      <c r="F247" s="144" t="s">
        <v>47</v>
      </c>
      <c r="G247" s="31">
        <v>19.899999999999999</v>
      </c>
      <c r="H247" s="31"/>
      <c r="I247" s="30" t="s">
        <v>61</v>
      </c>
      <c r="J247" s="30" t="s">
        <v>981</v>
      </c>
      <c r="K247" s="29">
        <v>251</v>
      </c>
      <c r="L247" s="255"/>
      <c r="M247" s="25">
        <f>Uurtarief!$B$55</f>
        <v>0</v>
      </c>
      <c r="N247" s="27">
        <f t="shared" si="14"/>
        <v>0</v>
      </c>
      <c r="O247" s="27">
        <f t="shared" si="15"/>
        <v>0</v>
      </c>
      <c r="P247" s="288"/>
      <c r="Q247" s="69">
        <f t="shared" si="12"/>
        <v>0</v>
      </c>
      <c r="R247" s="69">
        <f t="shared" si="13"/>
        <v>0</v>
      </c>
      <c r="S247" s="32"/>
    </row>
    <row r="248" spans="1:19" s="36" customFormat="1" ht="13.5" customHeight="1" x14ac:dyDescent="0.15">
      <c r="A248" s="33">
        <v>245</v>
      </c>
      <c r="B248" s="34" t="s">
        <v>17</v>
      </c>
      <c r="C248" s="33"/>
      <c r="D248" s="35" t="s">
        <v>355</v>
      </c>
      <c r="E248" s="144" t="s">
        <v>58</v>
      </c>
      <c r="F248" s="144" t="s">
        <v>59</v>
      </c>
      <c r="G248" s="31">
        <v>19.899999999999999</v>
      </c>
      <c r="H248" s="31"/>
      <c r="I248" s="30" t="s">
        <v>171</v>
      </c>
      <c r="J248" s="30" t="s">
        <v>981</v>
      </c>
      <c r="K248" s="29">
        <v>251</v>
      </c>
      <c r="L248" s="255"/>
      <c r="M248" s="25">
        <f>Uurtarief!$B$55</f>
        <v>0</v>
      </c>
      <c r="N248" s="27">
        <f t="shared" si="14"/>
        <v>0</v>
      </c>
      <c r="O248" s="27">
        <f t="shared" si="15"/>
        <v>0</v>
      </c>
      <c r="P248" s="288"/>
      <c r="Q248" s="69">
        <f t="shared" si="12"/>
        <v>0</v>
      </c>
      <c r="R248" s="69">
        <f t="shared" si="13"/>
        <v>0</v>
      </c>
      <c r="S248" s="32"/>
    </row>
    <row r="249" spans="1:19" s="36" customFormat="1" ht="13.5" customHeight="1" x14ac:dyDescent="0.15">
      <c r="A249" s="33">
        <v>246</v>
      </c>
      <c r="B249" s="34" t="s">
        <v>17</v>
      </c>
      <c r="C249" s="33"/>
      <c r="D249" s="35" t="s">
        <v>356</v>
      </c>
      <c r="E249" s="144" t="s">
        <v>58</v>
      </c>
      <c r="F249" s="144" t="s">
        <v>59</v>
      </c>
      <c r="G249" s="31">
        <v>20.2</v>
      </c>
      <c r="H249" s="31"/>
      <c r="I249" s="30" t="s">
        <v>171</v>
      </c>
      <c r="J249" s="30" t="s">
        <v>981</v>
      </c>
      <c r="K249" s="29">
        <v>251</v>
      </c>
      <c r="L249" s="255"/>
      <c r="M249" s="25">
        <f>Uurtarief!$B$55</f>
        <v>0</v>
      </c>
      <c r="N249" s="27">
        <f t="shared" si="14"/>
        <v>0</v>
      </c>
      <c r="O249" s="27">
        <f t="shared" si="15"/>
        <v>0</v>
      </c>
      <c r="P249" s="288"/>
      <c r="Q249" s="69">
        <f t="shared" si="12"/>
        <v>0</v>
      </c>
      <c r="R249" s="69">
        <f t="shared" si="13"/>
        <v>0</v>
      </c>
      <c r="S249" s="32"/>
    </row>
    <row r="250" spans="1:19" s="36" customFormat="1" ht="13.5" hidden="1" customHeight="1" x14ac:dyDescent="0.15">
      <c r="A250" s="33">
        <v>247</v>
      </c>
      <c r="B250" s="34" t="s">
        <v>17</v>
      </c>
      <c r="C250" s="33"/>
      <c r="D250" s="35" t="s">
        <v>357</v>
      </c>
      <c r="E250" s="144" t="s">
        <v>145</v>
      </c>
      <c r="F250" s="144" t="s">
        <v>146</v>
      </c>
      <c r="G250" s="31"/>
      <c r="H250" s="31">
        <v>12</v>
      </c>
      <c r="I250" s="30" t="s">
        <v>147</v>
      </c>
      <c r="J250" s="30"/>
      <c r="K250" s="29">
        <v>0</v>
      </c>
      <c r="L250" s="255"/>
      <c r="M250" s="25">
        <f>Uurtarief!$B$55</f>
        <v>0</v>
      </c>
      <c r="N250" s="27">
        <f t="shared" si="14"/>
        <v>0</v>
      </c>
      <c r="O250" s="27">
        <f t="shared" si="15"/>
        <v>0</v>
      </c>
      <c r="P250" s="288"/>
      <c r="Q250" s="69">
        <f t="shared" si="12"/>
        <v>0</v>
      </c>
      <c r="R250" s="69">
        <f t="shared" si="13"/>
        <v>0</v>
      </c>
      <c r="S250" s="32"/>
    </row>
    <row r="251" spans="1:19" s="36" customFormat="1" ht="13.5" customHeight="1" x14ac:dyDescent="0.15">
      <c r="A251" s="33">
        <v>248</v>
      </c>
      <c r="B251" s="34" t="s">
        <v>17</v>
      </c>
      <c r="C251" s="33"/>
      <c r="D251" s="35" t="s">
        <v>358</v>
      </c>
      <c r="E251" s="144" t="s">
        <v>58</v>
      </c>
      <c r="F251" s="144" t="s">
        <v>59</v>
      </c>
      <c r="G251" s="31">
        <v>28.2</v>
      </c>
      <c r="H251" s="31"/>
      <c r="I251" s="30" t="s">
        <v>171</v>
      </c>
      <c r="J251" s="30" t="s">
        <v>981</v>
      </c>
      <c r="K251" s="29">
        <v>251</v>
      </c>
      <c r="L251" s="255"/>
      <c r="M251" s="25">
        <f>Uurtarief!$B$55</f>
        <v>0</v>
      </c>
      <c r="N251" s="27">
        <f t="shared" si="14"/>
        <v>0</v>
      </c>
      <c r="O251" s="27">
        <f t="shared" si="15"/>
        <v>0</v>
      </c>
      <c r="P251" s="288"/>
      <c r="Q251" s="69">
        <f t="shared" si="12"/>
        <v>0</v>
      </c>
      <c r="R251" s="69">
        <f t="shared" si="13"/>
        <v>0</v>
      </c>
      <c r="S251" s="32"/>
    </row>
    <row r="252" spans="1:19" s="36" customFormat="1" ht="13.5" customHeight="1" x14ac:dyDescent="0.15">
      <c r="A252" s="33">
        <v>249</v>
      </c>
      <c r="B252" s="34" t="s">
        <v>17</v>
      </c>
      <c r="C252" s="33"/>
      <c r="D252" s="35" t="s">
        <v>359</v>
      </c>
      <c r="E252" s="144" t="s">
        <v>63</v>
      </c>
      <c r="F252" s="144" t="s">
        <v>63</v>
      </c>
      <c r="G252" s="31">
        <v>22.45</v>
      </c>
      <c r="H252" s="31"/>
      <c r="I252" s="30" t="s">
        <v>171</v>
      </c>
      <c r="J252" s="30" t="s">
        <v>981</v>
      </c>
      <c r="K252" s="29">
        <v>251</v>
      </c>
      <c r="L252" s="255"/>
      <c r="M252" s="25">
        <f>Uurtarief!$B$55</f>
        <v>0</v>
      </c>
      <c r="N252" s="27">
        <f t="shared" si="14"/>
        <v>0</v>
      </c>
      <c r="O252" s="27">
        <f t="shared" si="15"/>
        <v>0</v>
      </c>
      <c r="P252" s="288"/>
      <c r="Q252" s="69">
        <f t="shared" si="12"/>
        <v>0</v>
      </c>
      <c r="R252" s="69">
        <f t="shared" si="13"/>
        <v>0</v>
      </c>
      <c r="S252" s="32"/>
    </row>
    <row r="253" spans="1:19" s="36" customFormat="1" ht="13.5" hidden="1" customHeight="1" x14ac:dyDescent="0.15">
      <c r="A253" s="33">
        <v>250</v>
      </c>
      <c r="B253" s="34" t="s">
        <v>17</v>
      </c>
      <c r="C253" s="33"/>
      <c r="D253" s="35" t="s">
        <v>360</v>
      </c>
      <c r="E253" s="144" t="s">
        <v>236</v>
      </c>
      <c r="F253" s="144" t="s">
        <v>146</v>
      </c>
      <c r="G253" s="31"/>
      <c r="H253" s="31">
        <v>0</v>
      </c>
      <c r="I253" s="30" t="s">
        <v>95</v>
      </c>
      <c r="J253" s="30"/>
      <c r="K253" s="29">
        <v>0</v>
      </c>
      <c r="L253" s="255"/>
      <c r="M253" s="25">
        <f>Uurtarief!$B$55</f>
        <v>0</v>
      </c>
      <c r="N253" s="27">
        <f t="shared" si="14"/>
        <v>0</v>
      </c>
      <c r="O253" s="27">
        <f t="shared" si="15"/>
        <v>0</v>
      </c>
      <c r="P253" s="288"/>
      <c r="Q253" s="69">
        <f t="shared" si="12"/>
        <v>0</v>
      </c>
      <c r="R253" s="69">
        <f t="shared" si="13"/>
        <v>0</v>
      </c>
      <c r="S253" s="32"/>
    </row>
    <row r="254" spans="1:19" s="36" customFormat="1" ht="13.5" customHeight="1" x14ac:dyDescent="0.15">
      <c r="A254" s="33">
        <v>251</v>
      </c>
      <c r="B254" s="34" t="s">
        <v>17</v>
      </c>
      <c r="C254" s="33"/>
      <c r="D254" s="35" t="s">
        <v>361</v>
      </c>
      <c r="E254" s="144" t="s">
        <v>63</v>
      </c>
      <c r="F254" s="144" t="s">
        <v>63</v>
      </c>
      <c r="G254" s="31">
        <v>18.29</v>
      </c>
      <c r="H254" s="31"/>
      <c r="I254" s="30" t="s">
        <v>171</v>
      </c>
      <c r="J254" s="30" t="s">
        <v>981</v>
      </c>
      <c r="K254" s="29">
        <v>251</v>
      </c>
      <c r="L254" s="255"/>
      <c r="M254" s="25">
        <f>Uurtarief!$B$55</f>
        <v>0</v>
      </c>
      <c r="N254" s="27">
        <f t="shared" si="14"/>
        <v>0</v>
      </c>
      <c r="O254" s="27">
        <f t="shared" si="15"/>
        <v>0</v>
      </c>
      <c r="P254" s="288"/>
      <c r="Q254" s="69">
        <f t="shared" si="12"/>
        <v>0</v>
      </c>
      <c r="R254" s="69">
        <f t="shared" si="13"/>
        <v>0</v>
      </c>
      <c r="S254" s="32"/>
    </row>
    <row r="255" spans="1:19" s="36" customFormat="1" ht="13.5" hidden="1" customHeight="1" x14ac:dyDescent="0.15">
      <c r="A255" s="33">
        <v>252</v>
      </c>
      <c r="B255" s="34" t="s">
        <v>17</v>
      </c>
      <c r="C255" s="33"/>
      <c r="D255" s="35" t="s">
        <v>362</v>
      </c>
      <c r="E255" s="144" t="s">
        <v>236</v>
      </c>
      <c r="F255" s="144" t="s">
        <v>146</v>
      </c>
      <c r="G255" s="31"/>
      <c r="H255" s="31">
        <v>1.1499999999999999</v>
      </c>
      <c r="I255" s="30" t="s">
        <v>95</v>
      </c>
      <c r="J255" s="30"/>
      <c r="K255" s="29">
        <v>0</v>
      </c>
      <c r="L255" s="255"/>
      <c r="M255" s="25">
        <f>Uurtarief!$B$55</f>
        <v>0</v>
      </c>
      <c r="N255" s="27">
        <f t="shared" si="14"/>
        <v>0</v>
      </c>
      <c r="O255" s="27">
        <f t="shared" si="15"/>
        <v>0</v>
      </c>
      <c r="P255" s="288"/>
      <c r="Q255" s="69">
        <f t="shared" si="12"/>
        <v>0</v>
      </c>
      <c r="R255" s="69">
        <f t="shared" si="13"/>
        <v>0</v>
      </c>
      <c r="S255" s="32"/>
    </row>
    <row r="256" spans="1:19" s="36" customFormat="1" ht="13.5" customHeight="1" x14ac:dyDescent="0.15">
      <c r="A256" s="33">
        <v>253</v>
      </c>
      <c r="B256" s="34" t="s">
        <v>17</v>
      </c>
      <c r="C256" s="33"/>
      <c r="D256" s="35" t="s">
        <v>363</v>
      </c>
      <c r="E256" s="144" t="s">
        <v>63</v>
      </c>
      <c r="F256" s="144" t="s">
        <v>63</v>
      </c>
      <c r="G256" s="31">
        <v>15.7</v>
      </c>
      <c r="H256" s="31"/>
      <c r="I256" s="30" t="s">
        <v>171</v>
      </c>
      <c r="J256" s="30" t="s">
        <v>981</v>
      </c>
      <c r="K256" s="29">
        <v>251</v>
      </c>
      <c r="L256" s="255"/>
      <c r="M256" s="25">
        <f>Uurtarief!$B$55</f>
        <v>0</v>
      </c>
      <c r="N256" s="27">
        <f t="shared" si="14"/>
        <v>0</v>
      </c>
      <c r="O256" s="27">
        <f t="shared" si="15"/>
        <v>0</v>
      </c>
      <c r="P256" s="288"/>
      <c r="Q256" s="69">
        <f t="shared" si="12"/>
        <v>0</v>
      </c>
      <c r="R256" s="69">
        <f t="shared" si="13"/>
        <v>0</v>
      </c>
      <c r="S256" s="32"/>
    </row>
    <row r="257" spans="1:19" s="36" customFormat="1" ht="13.5" hidden="1" customHeight="1" x14ac:dyDescent="0.15">
      <c r="A257" s="33">
        <v>254</v>
      </c>
      <c r="B257" s="34" t="s">
        <v>17</v>
      </c>
      <c r="C257" s="33"/>
      <c r="D257" s="35" t="s">
        <v>364</v>
      </c>
      <c r="E257" s="144" t="s">
        <v>236</v>
      </c>
      <c r="F257" s="144" t="s">
        <v>146</v>
      </c>
      <c r="G257" s="31"/>
      <c r="H257" s="31">
        <v>1.38</v>
      </c>
      <c r="I257" s="30" t="s">
        <v>95</v>
      </c>
      <c r="J257" s="30"/>
      <c r="K257" s="29">
        <v>0</v>
      </c>
      <c r="L257" s="255"/>
      <c r="M257" s="25">
        <f>Uurtarief!$B$55</f>
        <v>0</v>
      </c>
      <c r="N257" s="27">
        <f t="shared" si="14"/>
        <v>0</v>
      </c>
      <c r="O257" s="27">
        <f t="shared" si="15"/>
        <v>0</v>
      </c>
      <c r="P257" s="288"/>
      <c r="Q257" s="69">
        <f t="shared" si="12"/>
        <v>0</v>
      </c>
      <c r="R257" s="69">
        <f t="shared" si="13"/>
        <v>0</v>
      </c>
      <c r="S257" s="32"/>
    </row>
    <row r="258" spans="1:19" s="36" customFormat="1" ht="13.5" customHeight="1" x14ac:dyDescent="0.15">
      <c r="A258" s="33">
        <v>255</v>
      </c>
      <c r="B258" s="34" t="s">
        <v>17</v>
      </c>
      <c r="C258" s="33"/>
      <c r="D258" s="35" t="s">
        <v>365</v>
      </c>
      <c r="E258" s="144" t="s">
        <v>63</v>
      </c>
      <c r="F258" s="144" t="s">
        <v>63</v>
      </c>
      <c r="G258" s="31">
        <v>13.48</v>
      </c>
      <c r="H258" s="31"/>
      <c r="I258" s="30" t="s">
        <v>171</v>
      </c>
      <c r="J258" s="30" t="s">
        <v>981</v>
      </c>
      <c r="K258" s="29">
        <v>251</v>
      </c>
      <c r="L258" s="255"/>
      <c r="M258" s="25">
        <f>Uurtarief!$B$55</f>
        <v>0</v>
      </c>
      <c r="N258" s="27">
        <f t="shared" si="14"/>
        <v>0</v>
      </c>
      <c r="O258" s="27">
        <f t="shared" si="15"/>
        <v>0</v>
      </c>
      <c r="P258" s="288"/>
      <c r="Q258" s="69">
        <f t="shared" si="12"/>
        <v>0</v>
      </c>
      <c r="R258" s="69">
        <f t="shared" si="13"/>
        <v>0</v>
      </c>
      <c r="S258" s="32"/>
    </row>
    <row r="259" spans="1:19" s="36" customFormat="1" ht="13.5" hidden="1" customHeight="1" x14ac:dyDescent="0.15">
      <c r="A259" s="33">
        <v>256</v>
      </c>
      <c r="B259" s="34" t="s">
        <v>17</v>
      </c>
      <c r="C259" s="33"/>
      <c r="D259" s="35" t="s">
        <v>366</v>
      </c>
      <c r="E259" s="144" t="s">
        <v>236</v>
      </c>
      <c r="F259" s="144" t="s">
        <v>146</v>
      </c>
      <c r="G259" s="31"/>
      <c r="H259" s="31">
        <v>0.7</v>
      </c>
      <c r="I259" s="30" t="s">
        <v>95</v>
      </c>
      <c r="J259" s="30"/>
      <c r="K259" s="29">
        <v>0</v>
      </c>
      <c r="L259" s="255"/>
      <c r="M259" s="25">
        <f>Uurtarief!$B$55</f>
        <v>0</v>
      </c>
      <c r="N259" s="27">
        <f t="shared" si="14"/>
        <v>0</v>
      </c>
      <c r="O259" s="27">
        <f t="shared" si="15"/>
        <v>0</v>
      </c>
      <c r="P259" s="288"/>
      <c r="Q259" s="69">
        <f t="shared" ref="Q259:Q322" si="16">(M259*N259)</f>
        <v>0</v>
      </c>
      <c r="R259" s="69">
        <f t="shared" ref="R259:R322" si="17">P259+Q259</f>
        <v>0</v>
      </c>
      <c r="S259" s="32"/>
    </row>
    <row r="260" spans="1:19" s="36" customFormat="1" ht="13.5" customHeight="1" x14ac:dyDescent="0.15">
      <c r="A260" s="33">
        <v>257</v>
      </c>
      <c r="B260" s="34" t="s">
        <v>17</v>
      </c>
      <c r="C260" s="33"/>
      <c r="D260" s="35" t="s">
        <v>367</v>
      </c>
      <c r="E260" s="144" t="s">
        <v>63</v>
      </c>
      <c r="F260" s="144" t="s">
        <v>63</v>
      </c>
      <c r="G260" s="31">
        <v>19.7</v>
      </c>
      <c r="H260" s="31"/>
      <c r="I260" s="30" t="s">
        <v>171</v>
      </c>
      <c r="J260" s="30" t="s">
        <v>981</v>
      </c>
      <c r="K260" s="29">
        <v>251</v>
      </c>
      <c r="L260" s="255"/>
      <c r="M260" s="25">
        <f>Uurtarief!$B$55</f>
        <v>0</v>
      </c>
      <c r="N260" s="27">
        <f t="shared" ref="N260:N323" si="18">IF(L260=0,0,((G260*K260)/L260))</f>
        <v>0</v>
      </c>
      <c r="O260" s="27">
        <f t="shared" ref="O260:O323" si="19">IF(K260=0,0,(N260/K260))</f>
        <v>0</v>
      </c>
      <c r="P260" s="288"/>
      <c r="Q260" s="69">
        <f t="shared" si="16"/>
        <v>0</v>
      </c>
      <c r="R260" s="69">
        <f t="shared" si="17"/>
        <v>0</v>
      </c>
      <c r="S260" s="32"/>
    </row>
    <row r="261" spans="1:19" s="36" customFormat="1" ht="13.5" hidden="1" customHeight="1" x14ac:dyDescent="0.15">
      <c r="A261" s="33">
        <v>258</v>
      </c>
      <c r="B261" s="34" t="s">
        <v>17</v>
      </c>
      <c r="C261" s="33"/>
      <c r="D261" s="35" t="s">
        <v>368</v>
      </c>
      <c r="E261" s="144" t="s">
        <v>236</v>
      </c>
      <c r="F261" s="144" t="s">
        <v>146</v>
      </c>
      <c r="G261" s="31"/>
      <c r="H261" s="31">
        <v>1.39</v>
      </c>
      <c r="I261" s="30" t="s">
        <v>95</v>
      </c>
      <c r="J261" s="30"/>
      <c r="K261" s="29">
        <v>0</v>
      </c>
      <c r="L261" s="255"/>
      <c r="M261" s="25">
        <f>Uurtarief!$B$55</f>
        <v>0</v>
      </c>
      <c r="N261" s="27">
        <f t="shared" si="18"/>
        <v>0</v>
      </c>
      <c r="O261" s="27">
        <f t="shared" si="19"/>
        <v>0</v>
      </c>
      <c r="P261" s="288"/>
      <c r="Q261" s="69">
        <f t="shared" si="16"/>
        <v>0</v>
      </c>
      <c r="R261" s="69">
        <f t="shared" si="17"/>
        <v>0</v>
      </c>
      <c r="S261" s="32"/>
    </row>
    <row r="262" spans="1:19" s="36" customFormat="1" ht="13.5" customHeight="1" x14ac:dyDescent="0.15">
      <c r="A262" s="33">
        <v>259</v>
      </c>
      <c r="B262" s="34" t="s">
        <v>17</v>
      </c>
      <c r="C262" s="33"/>
      <c r="D262" s="35" t="s">
        <v>369</v>
      </c>
      <c r="E262" s="144" t="s">
        <v>255</v>
      </c>
      <c r="F262" s="144" t="s">
        <v>47</v>
      </c>
      <c r="G262" s="31">
        <v>19.899999999999999</v>
      </c>
      <c r="H262" s="31"/>
      <c r="I262" s="30" t="s">
        <v>61</v>
      </c>
      <c r="J262" s="30" t="s">
        <v>981</v>
      </c>
      <c r="K262" s="29">
        <v>251</v>
      </c>
      <c r="L262" s="255"/>
      <c r="M262" s="25">
        <f>Uurtarief!$B$55</f>
        <v>0</v>
      </c>
      <c r="N262" s="27">
        <f t="shared" si="18"/>
        <v>0</v>
      </c>
      <c r="O262" s="27">
        <f t="shared" si="19"/>
        <v>0</v>
      </c>
      <c r="P262" s="288"/>
      <c r="Q262" s="69">
        <f t="shared" si="16"/>
        <v>0</v>
      </c>
      <c r="R262" s="69">
        <f t="shared" si="17"/>
        <v>0</v>
      </c>
      <c r="S262" s="32"/>
    </row>
    <row r="263" spans="1:19" s="36" customFormat="1" ht="13.5" customHeight="1" x14ac:dyDescent="0.15">
      <c r="A263" s="33">
        <v>260</v>
      </c>
      <c r="B263" s="34" t="s">
        <v>17</v>
      </c>
      <c r="C263" s="33"/>
      <c r="D263" s="35" t="s">
        <v>370</v>
      </c>
      <c r="E263" s="144" t="s">
        <v>58</v>
      </c>
      <c r="F263" s="144" t="s">
        <v>59</v>
      </c>
      <c r="G263" s="31">
        <v>19.899999999999999</v>
      </c>
      <c r="H263" s="31"/>
      <c r="I263" s="30" t="s">
        <v>61</v>
      </c>
      <c r="J263" s="30" t="s">
        <v>981</v>
      </c>
      <c r="K263" s="29">
        <v>251</v>
      </c>
      <c r="L263" s="255"/>
      <c r="M263" s="25">
        <f>Uurtarief!$B$55</f>
        <v>0</v>
      </c>
      <c r="N263" s="27">
        <f t="shared" si="18"/>
        <v>0</v>
      </c>
      <c r="O263" s="27">
        <f t="shared" si="19"/>
        <v>0</v>
      </c>
      <c r="P263" s="288"/>
      <c r="Q263" s="69">
        <f t="shared" si="16"/>
        <v>0</v>
      </c>
      <c r="R263" s="69">
        <f t="shared" si="17"/>
        <v>0</v>
      </c>
      <c r="S263" s="32"/>
    </row>
    <row r="264" spans="1:19" s="36" customFormat="1" ht="13.5" customHeight="1" x14ac:dyDescent="0.15">
      <c r="A264" s="33">
        <v>261</v>
      </c>
      <c r="B264" s="34" t="s">
        <v>17</v>
      </c>
      <c r="C264" s="33"/>
      <c r="D264" s="35" t="s">
        <v>371</v>
      </c>
      <c r="E264" s="144" t="s">
        <v>58</v>
      </c>
      <c r="F264" s="144" t="s">
        <v>59</v>
      </c>
      <c r="G264" s="31">
        <v>20.2</v>
      </c>
      <c r="H264" s="31"/>
      <c r="I264" s="30" t="s">
        <v>209</v>
      </c>
      <c r="J264" s="30" t="s">
        <v>981</v>
      </c>
      <c r="K264" s="29">
        <v>251</v>
      </c>
      <c r="L264" s="255"/>
      <c r="M264" s="25">
        <f>Uurtarief!$B$55</f>
        <v>0</v>
      </c>
      <c r="N264" s="27">
        <f t="shared" si="18"/>
        <v>0</v>
      </c>
      <c r="O264" s="27">
        <f t="shared" si="19"/>
        <v>0</v>
      </c>
      <c r="P264" s="288"/>
      <c r="Q264" s="69">
        <f t="shared" si="16"/>
        <v>0</v>
      </c>
      <c r="R264" s="69">
        <f t="shared" si="17"/>
        <v>0</v>
      </c>
      <c r="S264" s="32"/>
    </row>
    <row r="265" spans="1:19" s="36" customFormat="1" ht="13.5" customHeight="1" x14ac:dyDescent="0.15">
      <c r="A265" s="33">
        <v>262</v>
      </c>
      <c r="B265" s="34" t="s">
        <v>17</v>
      </c>
      <c r="C265" s="33"/>
      <c r="D265" s="35" t="s">
        <v>372</v>
      </c>
      <c r="E265" s="144" t="s">
        <v>58</v>
      </c>
      <c r="F265" s="144" t="s">
        <v>59</v>
      </c>
      <c r="G265" s="31">
        <v>12</v>
      </c>
      <c r="H265" s="31"/>
      <c r="I265" s="30" t="s">
        <v>209</v>
      </c>
      <c r="J265" s="30" t="s">
        <v>981</v>
      </c>
      <c r="K265" s="29">
        <v>251</v>
      </c>
      <c r="L265" s="255"/>
      <c r="M265" s="25">
        <f>Uurtarief!$B$55</f>
        <v>0</v>
      </c>
      <c r="N265" s="27">
        <f t="shared" si="18"/>
        <v>0</v>
      </c>
      <c r="O265" s="27">
        <f t="shared" si="19"/>
        <v>0</v>
      </c>
      <c r="P265" s="288"/>
      <c r="Q265" s="69">
        <f t="shared" si="16"/>
        <v>0</v>
      </c>
      <c r="R265" s="69">
        <f t="shared" si="17"/>
        <v>0</v>
      </c>
      <c r="S265" s="32"/>
    </row>
    <row r="266" spans="1:19" s="36" customFormat="1" ht="13.5" customHeight="1" x14ac:dyDescent="0.15">
      <c r="A266" s="33">
        <v>263</v>
      </c>
      <c r="B266" s="34" t="s">
        <v>17</v>
      </c>
      <c r="C266" s="33"/>
      <c r="D266" s="35" t="s">
        <v>373</v>
      </c>
      <c r="E266" s="144" t="s">
        <v>58</v>
      </c>
      <c r="F266" s="144" t="s">
        <v>59</v>
      </c>
      <c r="G266" s="31">
        <v>28.2</v>
      </c>
      <c r="H266" s="31"/>
      <c r="I266" s="30" t="s">
        <v>209</v>
      </c>
      <c r="J266" s="30" t="s">
        <v>981</v>
      </c>
      <c r="K266" s="29">
        <v>251</v>
      </c>
      <c r="L266" s="255"/>
      <c r="M266" s="25">
        <f>Uurtarief!$B$55</f>
        <v>0</v>
      </c>
      <c r="N266" s="27">
        <f t="shared" si="18"/>
        <v>0</v>
      </c>
      <c r="O266" s="27">
        <f t="shared" si="19"/>
        <v>0</v>
      </c>
      <c r="P266" s="288"/>
      <c r="Q266" s="69">
        <f t="shared" si="16"/>
        <v>0</v>
      </c>
      <c r="R266" s="69">
        <f t="shared" si="17"/>
        <v>0</v>
      </c>
      <c r="S266" s="32"/>
    </row>
    <row r="267" spans="1:19" s="36" customFormat="1" ht="13.5" customHeight="1" x14ac:dyDescent="0.15">
      <c r="A267" s="33">
        <v>264</v>
      </c>
      <c r="B267" s="34" t="s">
        <v>17</v>
      </c>
      <c r="C267" s="33"/>
      <c r="D267" s="35" t="s">
        <v>77</v>
      </c>
      <c r="E267" s="144" t="s">
        <v>63</v>
      </c>
      <c r="F267" s="144" t="s">
        <v>63</v>
      </c>
      <c r="G267" s="31">
        <v>19.899999999999999</v>
      </c>
      <c r="H267" s="31"/>
      <c r="I267" s="30" t="s">
        <v>171</v>
      </c>
      <c r="J267" s="30" t="s">
        <v>981</v>
      </c>
      <c r="K267" s="29">
        <v>251</v>
      </c>
      <c r="L267" s="255"/>
      <c r="M267" s="25">
        <f>Uurtarief!$B$55</f>
        <v>0</v>
      </c>
      <c r="N267" s="27">
        <f t="shared" si="18"/>
        <v>0</v>
      </c>
      <c r="O267" s="27">
        <f t="shared" si="19"/>
        <v>0</v>
      </c>
      <c r="P267" s="288"/>
      <c r="Q267" s="69">
        <f t="shared" si="16"/>
        <v>0</v>
      </c>
      <c r="R267" s="69">
        <f t="shared" si="17"/>
        <v>0</v>
      </c>
      <c r="S267" s="32"/>
    </row>
    <row r="268" spans="1:19" s="36" customFormat="1" ht="13.5" hidden="1" customHeight="1" x14ac:dyDescent="0.15">
      <c r="A268" s="33">
        <v>265</v>
      </c>
      <c r="B268" s="34" t="s">
        <v>17</v>
      </c>
      <c r="C268" s="33"/>
      <c r="D268" s="35" t="s">
        <v>374</v>
      </c>
      <c r="E268" s="144" t="s">
        <v>236</v>
      </c>
      <c r="F268" s="144" t="s">
        <v>146</v>
      </c>
      <c r="G268" s="31"/>
      <c r="H268" s="31">
        <v>3.75</v>
      </c>
      <c r="I268" s="30" t="s">
        <v>95</v>
      </c>
      <c r="J268" s="30"/>
      <c r="K268" s="29">
        <v>0</v>
      </c>
      <c r="L268" s="255"/>
      <c r="M268" s="25">
        <f>Uurtarief!$B$55</f>
        <v>0</v>
      </c>
      <c r="N268" s="27">
        <f t="shared" si="18"/>
        <v>0</v>
      </c>
      <c r="O268" s="27">
        <f t="shared" si="19"/>
        <v>0</v>
      </c>
      <c r="P268" s="288"/>
      <c r="Q268" s="69">
        <f t="shared" si="16"/>
        <v>0</v>
      </c>
      <c r="R268" s="69">
        <f t="shared" si="17"/>
        <v>0</v>
      </c>
      <c r="S268" s="32"/>
    </row>
    <row r="269" spans="1:19" s="36" customFormat="1" ht="13.5" customHeight="1" x14ac:dyDescent="0.15">
      <c r="A269" s="33">
        <v>266</v>
      </c>
      <c r="B269" s="34" t="s">
        <v>17</v>
      </c>
      <c r="C269" s="33"/>
      <c r="D269" s="35" t="s">
        <v>78</v>
      </c>
      <c r="E269" s="144" t="s">
        <v>63</v>
      </c>
      <c r="F269" s="144" t="s">
        <v>63</v>
      </c>
      <c r="G269" s="31">
        <v>20.04</v>
      </c>
      <c r="H269" s="31"/>
      <c r="I269" s="30" t="s">
        <v>171</v>
      </c>
      <c r="J269" s="30" t="s">
        <v>981</v>
      </c>
      <c r="K269" s="29">
        <v>251</v>
      </c>
      <c r="L269" s="255"/>
      <c r="M269" s="25">
        <f>Uurtarief!$B$55</f>
        <v>0</v>
      </c>
      <c r="N269" s="27">
        <f t="shared" si="18"/>
        <v>0</v>
      </c>
      <c r="O269" s="27">
        <f t="shared" si="19"/>
        <v>0</v>
      </c>
      <c r="P269" s="288"/>
      <c r="Q269" s="69">
        <f t="shared" si="16"/>
        <v>0</v>
      </c>
      <c r="R269" s="69">
        <f t="shared" si="17"/>
        <v>0</v>
      </c>
      <c r="S269" s="32"/>
    </row>
    <row r="270" spans="1:19" s="36" customFormat="1" ht="13.5" hidden="1" customHeight="1" x14ac:dyDescent="0.15">
      <c r="A270" s="33">
        <v>267</v>
      </c>
      <c r="B270" s="34" t="s">
        <v>17</v>
      </c>
      <c r="C270" s="33"/>
      <c r="D270" s="35" t="s">
        <v>375</v>
      </c>
      <c r="E270" s="144" t="s">
        <v>236</v>
      </c>
      <c r="F270" s="144" t="s">
        <v>146</v>
      </c>
      <c r="G270" s="31"/>
      <c r="H270" s="31">
        <v>1.1499999999999999</v>
      </c>
      <c r="I270" s="30" t="s">
        <v>95</v>
      </c>
      <c r="J270" s="30"/>
      <c r="K270" s="29">
        <v>0</v>
      </c>
      <c r="L270" s="255"/>
      <c r="M270" s="25">
        <f>Uurtarief!$B$55</f>
        <v>0</v>
      </c>
      <c r="N270" s="27">
        <f t="shared" si="18"/>
        <v>0</v>
      </c>
      <c r="O270" s="27">
        <f t="shared" si="19"/>
        <v>0</v>
      </c>
      <c r="P270" s="288"/>
      <c r="Q270" s="69">
        <f t="shared" si="16"/>
        <v>0</v>
      </c>
      <c r="R270" s="69">
        <f t="shared" si="17"/>
        <v>0</v>
      </c>
      <c r="S270" s="32"/>
    </row>
    <row r="271" spans="1:19" s="36" customFormat="1" ht="13.5" customHeight="1" x14ac:dyDescent="0.15">
      <c r="A271" s="33">
        <v>268</v>
      </c>
      <c r="B271" s="34" t="s">
        <v>17</v>
      </c>
      <c r="C271" s="33"/>
      <c r="D271" s="35" t="s">
        <v>79</v>
      </c>
      <c r="E271" s="144" t="s">
        <v>63</v>
      </c>
      <c r="F271" s="144" t="s">
        <v>63</v>
      </c>
      <c r="G271" s="31">
        <v>15.89</v>
      </c>
      <c r="H271" s="31"/>
      <c r="I271" s="30" t="s">
        <v>171</v>
      </c>
      <c r="J271" s="30" t="s">
        <v>981</v>
      </c>
      <c r="K271" s="29">
        <v>251</v>
      </c>
      <c r="L271" s="255"/>
      <c r="M271" s="25">
        <f>Uurtarief!$B$55</f>
        <v>0</v>
      </c>
      <c r="N271" s="27">
        <f t="shared" si="18"/>
        <v>0</v>
      </c>
      <c r="O271" s="27">
        <f t="shared" si="19"/>
        <v>0</v>
      </c>
      <c r="P271" s="288"/>
      <c r="Q271" s="69">
        <f t="shared" si="16"/>
        <v>0</v>
      </c>
      <c r="R271" s="69">
        <f t="shared" si="17"/>
        <v>0</v>
      </c>
      <c r="S271" s="32"/>
    </row>
    <row r="272" spans="1:19" s="36" customFormat="1" ht="13.5" hidden="1" customHeight="1" x14ac:dyDescent="0.15">
      <c r="A272" s="33">
        <v>269</v>
      </c>
      <c r="B272" s="34" t="s">
        <v>17</v>
      </c>
      <c r="C272" s="33"/>
      <c r="D272" s="35" t="s">
        <v>376</v>
      </c>
      <c r="E272" s="144" t="s">
        <v>236</v>
      </c>
      <c r="F272" s="144" t="s">
        <v>146</v>
      </c>
      <c r="G272" s="31"/>
      <c r="H272" s="31">
        <v>1.38</v>
      </c>
      <c r="I272" s="30" t="s">
        <v>95</v>
      </c>
      <c r="J272" s="30"/>
      <c r="K272" s="29">
        <v>0</v>
      </c>
      <c r="L272" s="255"/>
      <c r="M272" s="25">
        <f>Uurtarief!$B$55</f>
        <v>0</v>
      </c>
      <c r="N272" s="27">
        <f t="shared" si="18"/>
        <v>0</v>
      </c>
      <c r="O272" s="27">
        <f t="shared" si="19"/>
        <v>0</v>
      </c>
      <c r="P272" s="288"/>
      <c r="Q272" s="69">
        <f t="shared" si="16"/>
        <v>0</v>
      </c>
      <c r="R272" s="69">
        <f t="shared" si="17"/>
        <v>0</v>
      </c>
      <c r="S272" s="32"/>
    </row>
    <row r="273" spans="1:19" s="36" customFormat="1" ht="13.5" customHeight="1" x14ac:dyDescent="0.15">
      <c r="A273" s="33">
        <v>270</v>
      </c>
      <c r="B273" s="34" t="s">
        <v>17</v>
      </c>
      <c r="C273" s="33"/>
      <c r="D273" s="35" t="s">
        <v>377</v>
      </c>
      <c r="E273" s="144" t="s">
        <v>63</v>
      </c>
      <c r="F273" s="144" t="s">
        <v>63</v>
      </c>
      <c r="G273" s="31">
        <v>31.86</v>
      </c>
      <c r="H273" s="31"/>
      <c r="I273" s="30" t="s">
        <v>171</v>
      </c>
      <c r="J273" s="30" t="s">
        <v>981</v>
      </c>
      <c r="K273" s="29">
        <v>251</v>
      </c>
      <c r="L273" s="255"/>
      <c r="M273" s="25">
        <f>Uurtarief!$B$55</f>
        <v>0</v>
      </c>
      <c r="N273" s="27">
        <f t="shared" si="18"/>
        <v>0</v>
      </c>
      <c r="O273" s="27">
        <f t="shared" si="19"/>
        <v>0</v>
      </c>
      <c r="P273" s="288"/>
      <c r="Q273" s="69">
        <f t="shared" si="16"/>
        <v>0</v>
      </c>
      <c r="R273" s="69">
        <f t="shared" si="17"/>
        <v>0</v>
      </c>
      <c r="S273" s="32"/>
    </row>
    <row r="274" spans="1:19" s="36" customFormat="1" ht="13.5" hidden="1" customHeight="1" x14ac:dyDescent="0.15">
      <c r="A274" s="33">
        <v>271</v>
      </c>
      <c r="B274" s="34" t="s">
        <v>17</v>
      </c>
      <c r="C274" s="33"/>
      <c r="D274" s="35" t="s">
        <v>378</v>
      </c>
      <c r="E274" s="144" t="s">
        <v>236</v>
      </c>
      <c r="F274" s="144" t="s">
        <v>146</v>
      </c>
      <c r="G274" s="31"/>
      <c r="H274" s="31">
        <v>1.8</v>
      </c>
      <c r="I274" s="30" t="s">
        <v>95</v>
      </c>
      <c r="J274" s="30"/>
      <c r="K274" s="29">
        <v>0</v>
      </c>
      <c r="L274" s="255"/>
      <c r="M274" s="25">
        <f>Uurtarief!$B$55</f>
        <v>0</v>
      </c>
      <c r="N274" s="27">
        <f t="shared" si="18"/>
        <v>0</v>
      </c>
      <c r="O274" s="27">
        <f t="shared" si="19"/>
        <v>0</v>
      </c>
      <c r="P274" s="288"/>
      <c r="Q274" s="69">
        <f t="shared" si="16"/>
        <v>0</v>
      </c>
      <c r="R274" s="69">
        <f t="shared" si="17"/>
        <v>0</v>
      </c>
      <c r="S274" s="32"/>
    </row>
    <row r="275" spans="1:19" s="36" customFormat="1" ht="13.5" customHeight="1" x14ac:dyDescent="0.15">
      <c r="A275" s="33">
        <v>272</v>
      </c>
      <c r="B275" s="34" t="s">
        <v>17</v>
      </c>
      <c r="C275" s="33"/>
      <c r="D275" s="35" t="s">
        <v>379</v>
      </c>
      <c r="E275" s="144" t="s">
        <v>255</v>
      </c>
      <c r="F275" s="144" t="s">
        <v>47</v>
      </c>
      <c r="G275" s="31">
        <v>19.899999999999999</v>
      </c>
      <c r="H275" s="31"/>
      <c r="I275" s="30" t="s">
        <v>61</v>
      </c>
      <c r="J275" s="30" t="s">
        <v>981</v>
      </c>
      <c r="K275" s="29">
        <v>251</v>
      </c>
      <c r="L275" s="255"/>
      <c r="M275" s="25">
        <f>Uurtarief!$B$55</f>
        <v>0</v>
      </c>
      <c r="N275" s="27">
        <f t="shared" si="18"/>
        <v>0</v>
      </c>
      <c r="O275" s="27">
        <f t="shared" si="19"/>
        <v>0</v>
      </c>
      <c r="P275" s="288"/>
      <c r="Q275" s="69">
        <f t="shared" si="16"/>
        <v>0</v>
      </c>
      <c r="R275" s="69">
        <f t="shared" si="17"/>
        <v>0</v>
      </c>
      <c r="S275" s="32"/>
    </row>
    <row r="276" spans="1:19" s="36" customFormat="1" ht="13.5" customHeight="1" x14ac:dyDescent="0.15">
      <c r="A276" s="33">
        <v>273</v>
      </c>
      <c r="B276" s="34" t="s">
        <v>17</v>
      </c>
      <c r="C276" s="33"/>
      <c r="D276" s="35" t="s">
        <v>94</v>
      </c>
      <c r="E276" s="144" t="s">
        <v>58</v>
      </c>
      <c r="F276" s="144" t="s">
        <v>59</v>
      </c>
      <c r="G276" s="31">
        <v>19.899999999999999</v>
      </c>
      <c r="H276" s="31"/>
      <c r="I276" s="30" t="s">
        <v>61</v>
      </c>
      <c r="J276" s="30" t="s">
        <v>981</v>
      </c>
      <c r="K276" s="29">
        <v>251</v>
      </c>
      <c r="L276" s="255"/>
      <c r="M276" s="25">
        <f>Uurtarief!$B$55</f>
        <v>0</v>
      </c>
      <c r="N276" s="27">
        <f t="shared" si="18"/>
        <v>0</v>
      </c>
      <c r="O276" s="27">
        <f t="shared" si="19"/>
        <v>0</v>
      </c>
      <c r="P276" s="288"/>
      <c r="Q276" s="69">
        <f t="shared" si="16"/>
        <v>0</v>
      </c>
      <c r="R276" s="69">
        <f t="shared" si="17"/>
        <v>0</v>
      </c>
      <c r="S276" s="32"/>
    </row>
    <row r="277" spans="1:19" s="36" customFormat="1" ht="13.5" customHeight="1" x14ac:dyDescent="0.15">
      <c r="A277" s="33">
        <v>274</v>
      </c>
      <c r="B277" s="34" t="s">
        <v>17</v>
      </c>
      <c r="C277" s="33"/>
      <c r="D277" s="35" t="s">
        <v>380</v>
      </c>
      <c r="E277" s="144" t="s">
        <v>58</v>
      </c>
      <c r="F277" s="144" t="s">
        <v>59</v>
      </c>
      <c r="G277" s="31">
        <v>27.9</v>
      </c>
      <c r="H277" s="31"/>
      <c r="I277" s="30" t="s">
        <v>171</v>
      </c>
      <c r="J277" s="30" t="s">
        <v>981</v>
      </c>
      <c r="K277" s="29">
        <v>251</v>
      </c>
      <c r="L277" s="255"/>
      <c r="M277" s="25">
        <f>Uurtarief!$B$55</f>
        <v>0</v>
      </c>
      <c r="N277" s="27">
        <f t="shared" si="18"/>
        <v>0</v>
      </c>
      <c r="O277" s="27">
        <f t="shared" si="19"/>
        <v>0</v>
      </c>
      <c r="P277" s="288"/>
      <c r="Q277" s="69">
        <f t="shared" si="16"/>
        <v>0</v>
      </c>
      <c r="R277" s="69">
        <f t="shared" si="17"/>
        <v>0</v>
      </c>
      <c r="S277" s="32"/>
    </row>
    <row r="278" spans="1:19" s="36" customFormat="1" ht="13.5" customHeight="1" x14ac:dyDescent="0.15">
      <c r="A278" s="33">
        <v>275</v>
      </c>
      <c r="B278" s="34" t="s">
        <v>17</v>
      </c>
      <c r="C278" s="33"/>
      <c r="D278" s="35" t="s">
        <v>381</v>
      </c>
      <c r="E278" s="144" t="s">
        <v>58</v>
      </c>
      <c r="F278" s="144" t="s">
        <v>59</v>
      </c>
      <c r="G278" s="31">
        <v>2.2999999999999998</v>
      </c>
      <c r="H278" s="31"/>
      <c r="I278" s="30" t="s">
        <v>61</v>
      </c>
      <c r="J278" s="30" t="s">
        <v>981</v>
      </c>
      <c r="K278" s="29">
        <v>251</v>
      </c>
      <c r="L278" s="255"/>
      <c r="M278" s="25">
        <f>Uurtarief!$B$55</f>
        <v>0</v>
      </c>
      <c r="N278" s="27">
        <f t="shared" si="18"/>
        <v>0</v>
      </c>
      <c r="O278" s="27">
        <f t="shared" si="19"/>
        <v>0</v>
      </c>
      <c r="P278" s="288"/>
      <c r="Q278" s="69">
        <f t="shared" si="16"/>
        <v>0</v>
      </c>
      <c r="R278" s="69">
        <f t="shared" si="17"/>
        <v>0</v>
      </c>
      <c r="S278" s="32"/>
    </row>
    <row r="279" spans="1:19" s="36" customFormat="1" ht="13.5" customHeight="1" x14ac:dyDescent="0.15">
      <c r="A279" s="33">
        <v>276</v>
      </c>
      <c r="B279" s="34" t="s">
        <v>17</v>
      </c>
      <c r="C279" s="33"/>
      <c r="D279" s="35" t="s">
        <v>382</v>
      </c>
      <c r="E279" s="144" t="s">
        <v>58</v>
      </c>
      <c r="F279" s="144" t="s">
        <v>59</v>
      </c>
      <c r="G279" s="31">
        <v>2.2999999999999998</v>
      </c>
      <c r="H279" s="31"/>
      <c r="I279" s="30" t="s">
        <v>61</v>
      </c>
      <c r="J279" s="30" t="s">
        <v>981</v>
      </c>
      <c r="K279" s="29">
        <v>251</v>
      </c>
      <c r="L279" s="255"/>
      <c r="M279" s="25">
        <f>Uurtarief!$B$55</f>
        <v>0</v>
      </c>
      <c r="N279" s="27">
        <f t="shared" si="18"/>
        <v>0</v>
      </c>
      <c r="O279" s="27">
        <f t="shared" si="19"/>
        <v>0</v>
      </c>
      <c r="P279" s="288"/>
      <c r="Q279" s="69">
        <f t="shared" si="16"/>
        <v>0</v>
      </c>
      <c r="R279" s="69">
        <f t="shared" si="17"/>
        <v>0</v>
      </c>
      <c r="S279" s="32"/>
    </row>
    <row r="280" spans="1:19" s="36" customFormat="1" ht="13.5" customHeight="1" x14ac:dyDescent="0.15">
      <c r="A280" s="33">
        <v>277</v>
      </c>
      <c r="B280" s="34" t="s">
        <v>17</v>
      </c>
      <c r="C280" s="33"/>
      <c r="D280" s="35" t="s">
        <v>383</v>
      </c>
      <c r="E280" s="144" t="s">
        <v>58</v>
      </c>
      <c r="F280" s="144" t="s">
        <v>59</v>
      </c>
      <c r="G280" s="31">
        <v>10.7</v>
      </c>
      <c r="H280" s="31"/>
      <c r="I280" s="30" t="s">
        <v>171</v>
      </c>
      <c r="J280" s="30" t="s">
        <v>981</v>
      </c>
      <c r="K280" s="29">
        <v>251</v>
      </c>
      <c r="L280" s="255"/>
      <c r="M280" s="25">
        <f>Uurtarief!$B$55</f>
        <v>0</v>
      </c>
      <c r="N280" s="27">
        <f t="shared" si="18"/>
        <v>0</v>
      </c>
      <c r="O280" s="27">
        <f t="shared" si="19"/>
        <v>0</v>
      </c>
      <c r="P280" s="288"/>
      <c r="Q280" s="69">
        <f t="shared" si="16"/>
        <v>0</v>
      </c>
      <c r="R280" s="69">
        <f t="shared" si="17"/>
        <v>0</v>
      </c>
      <c r="S280" s="32"/>
    </row>
    <row r="281" spans="1:19" s="36" customFormat="1" ht="13.5" customHeight="1" x14ac:dyDescent="0.15">
      <c r="A281" s="33">
        <v>278</v>
      </c>
      <c r="B281" s="34" t="s">
        <v>17</v>
      </c>
      <c r="C281" s="33"/>
      <c r="D281" s="35" t="s">
        <v>97</v>
      </c>
      <c r="E281" s="144" t="s">
        <v>63</v>
      </c>
      <c r="F281" s="144" t="s">
        <v>63</v>
      </c>
      <c r="G281" s="31">
        <v>18.12</v>
      </c>
      <c r="H281" s="31"/>
      <c r="I281" s="30" t="s">
        <v>171</v>
      </c>
      <c r="J281" s="30" t="s">
        <v>981</v>
      </c>
      <c r="K281" s="29">
        <v>251</v>
      </c>
      <c r="L281" s="255"/>
      <c r="M281" s="25">
        <f>Uurtarief!$B$55</f>
        <v>0</v>
      </c>
      <c r="N281" s="27">
        <f t="shared" si="18"/>
        <v>0</v>
      </c>
      <c r="O281" s="27">
        <f t="shared" si="19"/>
        <v>0</v>
      </c>
      <c r="P281" s="288"/>
      <c r="Q281" s="69">
        <f t="shared" si="16"/>
        <v>0</v>
      </c>
      <c r="R281" s="69">
        <f t="shared" si="17"/>
        <v>0</v>
      </c>
      <c r="S281" s="32"/>
    </row>
    <row r="282" spans="1:19" s="36" customFormat="1" ht="13.5" customHeight="1" x14ac:dyDescent="0.15">
      <c r="A282" s="33">
        <v>279</v>
      </c>
      <c r="B282" s="34" t="s">
        <v>17</v>
      </c>
      <c r="C282" s="33"/>
      <c r="D282" s="35" t="s">
        <v>98</v>
      </c>
      <c r="E282" s="144" t="s">
        <v>63</v>
      </c>
      <c r="F282" s="144" t="s">
        <v>63</v>
      </c>
      <c r="G282" s="31">
        <v>19.96</v>
      </c>
      <c r="H282" s="31"/>
      <c r="I282" s="30" t="s">
        <v>171</v>
      </c>
      <c r="J282" s="30" t="s">
        <v>981</v>
      </c>
      <c r="K282" s="29">
        <v>251</v>
      </c>
      <c r="L282" s="255"/>
      <c r="M282" s="25">
        <f>Uurtarief!$B$55</f>
        <v>0</v>
      </c>
      <c r="N282" s="27">
        <f t="shared" si="18"/>
        <v>0</v>
      </c>
      <c r="O282" s="27">
        <f t="shared" si="19"/>
        <v>0</v>
      </c>
      <c r="P282" s="288"/>
      <c r="Q282" s="69">
        <f t="shared" si="16"/>
        <v>0</v>
      </c>
      <c r="R282" s="69">
        <f t="shared" si="17"/>
        <v>0</v>
      </c>
      <c r="S282" s="32"/>
    </row>
    <row r="283" spans="1:19" s="36" customFormat="1" ht="13.5" hidden="1" customHeight="1" x14ac:dyDescent="0.15">
      <c r="A283" s="33">
        <v>280</v>
      </c>
      <c r="B283" s="34" t="s">
        <v>17</v>
      </c>
      <c r="C283" s="33"/>
      <c r="D283" s="35" t="s">
        <v>384</v>
      </c>
      <c r="E283" s="144" t="s">
        <v>236</v>
      </c>
      <c r="F283" s="144" t="s">
        <v>146</v>
      </c>
      <c r="G283" s="31"/>
      <c r="H283" s="31">
        <v>1.1499999999999999</v>
      </c>
      <c r="I283" s="30" t="s">
        <v>95</v>
      </c>
      <c r="J283" s="30"/>
      <c r="K283" s="29">
        <v>0</v>
      </c>
      <c r="L283" s="255"/>
      <c r="M283" s="25">
        <f>Uurtarief!$B$55</f>
        <v>0</v>
      </c>
      <c r="N283" s="27">
        <f t="shared" si="18"/>
        <v>0</v>
      </c>
      <c r="O283" s="27">
        <f t="shared" si="19"/>
        <v>0</v>
      </c>
      <c r="P283" s="288"/>
      <c r="Q283" s="69">
        <f t="shared" si="16"/>
        <v>0</v>
      </c>
      <c r="R283" s="69">
        <f t="shared" si="17"/>
        <v>0</v>
      </c>
      <c r="S283" s="32"/>
    </row>
    <row r="284" spans="1:19" s="36" customFormat="1" ht="13.5" customHeight="1" x14ac:dyDescent="0.15">
      <c r="A284" s="33">
        <v>281</v>
      </c>
      <c r="B284" s="34" t="s">
        <v>17</v>
      </c>
      <c r="C284" s="33"/>
      <c r="D284" s="35" t="s">
        <v>99</v>
      </c>
      <c r="E284" s="144" t="s">
        <v>63</v>
      </c>
      <c r="F284" s="144" t="s">
        <v>63</v>
      </c>
      <c r="G284" s="31">
        <v>26.69</v>
      </c>
      <c r="H284" s="31"/>
      <c r="I284" s="30" t="s">
        <v>171</v>
      </c>
      <c r="J284" s="30" t="s">
        <v>981</v>
      </c>
      <c r="K284" s="29">
        <v>251</v>
      </c>
      <c r="L284" s="255"/>
      <c r="M284" s="25">
        <f>Uurtarief!$B$55</f>
        <v>0</v>
      </c>
      <c r="N284" s="27">
        <f t="shared" si="18"/>
        <v>0</v>
      </c>
      <c r="O284" s="27">
        <f t="shared" si="19"/>
        <v>0</v>
      </c>
      <c r="P284" s="288"/>
      <c r="Q284" s="69">
        <f t="shared" si="16"/>
        <v>0</v>
      </c>
      <c r="R284" s="69">
        <f t="shared" si="17"/>
        <v>0</v>
      </c>
      <c r="S284" s="32"/>
    </row>
    <row r="285" spans="1:19" s="36" customFormat="1" ht="13.5" customHeight="1" x14ac:dyDescent="0.15">
      <c r="A285" s="33">
        <v>282</v>
      </c>
      <c r="B285" s="34" t="s">
        <v>17</v>
      </c>
      <c r="C285" s="33"/>
      <c r="D285" s="35" t="s">
        <v>100</v>
      </c>
      <c r="E285" s="144" t="s">
        <v>63</v>
      </c>
      <c r="F285" s="144" t="s">
        <v>63</v>
      </c>
      <c r="G285" s="31">
        <v>31.86</v>
      </c>
      <c r="H285" s="31"/>
      <c r="I285" s="30" t="s">
        <v>171</v>
      </c>
      <c r="J285" s="30" t="s">
        <v>981</v>
      </c>
      <c r="K285" s="29">
        <v>251</v>
      </c>
      <c r="L285" s="255"/>
      <c r="M285" s="25">
        <f>Uurtarief!$B$55</f>
        <v>0</v>
      </c>
      <c r="N285" s="27">
        <f t="shared" si="18"/>
        <v>0</v>
      </c>
      <c r="O285" s="27">
        <f t="shared" si="19"/>
        <v>0</v>
      </c>
      <c r="P285" s="288"/>
      <c r="Q285" s="69">
        <f t="shared" si="16"/>
        <v>0</v>
      </c>
      <c r="R285" s="69">
        <f t="shared" si="17"/>
        <v>0</v>
      </c>
      <c r="S285" s="32"/>
    </row>
    <row r="286" spans="1:19" s="36" customFormat="1" ht="13.5" hidden="1" customHeight="1" x14ac:dyDescent="0.15">
      <c r="A286" s="33">
        <v>283</v>
      </c>
      <c r="B286" s="34" t="s">
        <v>17</v>
      </c>
      <c r="C286" s="33"/>
      <c r="D286" s="35" t="s">
        <v>385</v>
      </c>
      <c r="E286" s="144" t="s">
        <v>236</v>
      </c>
      <c r="F286" s="144" t="s">
        <v>146</v>
      </c>
      <c r="G286" s="31"/>
      <c r="H286" s="31">
        <v>1.8</v>
      </c>
      <c r="I286" s="30" t="s">
        <v>95</v>
      </c>
      <c r="J286" s="30"/>
      <c r="K286" s="29">
        <v>0</v>
      </c>
      <c r="L286" s="255"/>
      <c r="M286" s="25">
        <f>Uurtarief!$B$55</f>
        <v>0</v>
      </c>
      <c r="N286" s="27">
        <f t="shared" si="18"/>
        <v>0</v>
      </c>
      <c r="O286" s="27">
        <f t="shared" si="19"/>
        <v>0</v>
      </c>
      <c r="P286" s="288"/>
      <c r="Q286" s="69">
        <f t="shared" si="16"/>
        <v>0</v>
      </c>
      <c r="R286" s="69">
        <f t="shared" si="17"/>
        <v>0</v>
      </c>
      <c r="S286" s="32"/>
    </row>
    <row r="287" spans="1:19" s="36" customFormat="1" ht="13.5" customHeight="1" x14ac:dyDescent="0.15">
      <c r="A287" s="33">
        <v>284</v>
      </c>
      <c r="B287" s="34" t="s">
        <v>17</v>
      </c>
      <c r="C287" s="33"/>
      <c r="D287" s="35" t="s">
        <v>101</v>
      </c>
      <c r="E287" s="144" t="s">
        <v>187</v>
      </c>
      <c r="F287" s="144" t="s">
        <v>53</v>
      </c>
      <c r="G287" s="31">
        <v>2.2000000000000002</v>
      </c>
      <c r="H287" s="31"/>
      <c r="I287" s="30" t="s">
        <v>61</v>
      </c>
      <c r="J287" s="30" t="s">
        <v>981</v>
      </c>
      <c r="K287" s="29">
        <v>251</v>
      </c>
      <c r="L287" s="255"/>
      <c r="M287" s="25">
        <f>Uurtarief!$B$55</f>
        <v>0</v>
      </c>
      <c r="N287" s="27">
        <f t="shared" si="18"/>
        <v>0</v>
      </c>
      <c r="O287" s="27">
        <f t="shared" si="19"/>
        <v>0</v>
      </c>
      <c r="P287" s="288"/>
      <c r="Q287" s="69">
        <f t="shared" si="16"/>
        <v>0</v>
      </c>
      <c r="R287" s="69">
        <f t="shared" si="17"/>
        <v>0</v>
      </c>
      <c r="S287" s="32"/>
    </row>
    <row r="288" spans="1:19" s="36" customFormat="1" ht="13.5" customHeight="1" x14ac:dyDescent="0.15">
      <c r="A288" s="33">
        <v>285</v>
      </c>
      <c r="B288" s="34" t="s">
        <v>17</v>
      </c>
      <c r="C288" s="33"/>
      <c r="D288" s="35" t="s">
        <v>386</v>
      </c>
      <c r="E288" s="144" t="s">
        <v>190</v>
      </c>
      <c r="F288" s="144" t="s">
        <v>53</v>
      </c>
      <c r="G288" s="31">
        <v>1</v>
      </c>
      <c r="H288" s="31"/>
      <c r="I288" s="30" t="s">
        <v>61</v>
      </c>
      <c r="J288" s="30" t="s">
        <v>981</v>
      </c>
      <c r="K288" s="29">
        <v>251</v>
      </c>
      <c r="L288" s="255"/>
      <c r="M288" s="25">
        <f>Uurtarief!$B$55</f>
        <v>0</v>
      </c>
      <c r="N288" s="27">
        <f t="shared" si="18"/>
        <v>0</v>
      </c>
      <c r="O288" s="27">
        <f t="shared" si="19"/>
        <v>0</v>
      </c>
      <c r="P288" s="288"/>
      <c r="Q288" s="69">
        <f t="shared" si="16"/>
        <v>0</v>
      </c>
      <c r="R288" s="69">
        <f t="shared" si="17"/>
        <v>0</v>
      </c>
      <c r="S288" s="32"/>
    </row>
    <row r="289" spans="1:19" s="36" customFormat="1" ht="13.5" customHeight="1" x14ac:dyDescent="0.15">
      <c r="A289" s="33">
        <v>286</v>
      </c>
      <c r="B289" s="34" t="s">
        <v>17</v>
      </c>
      <c r="C289" s="33"/>
      <c r="D289" s="35" t="s">
        <v>387</v>
      </c>
      <c r="E289" s="144" t="s">
        <v>190</v>
      </c>
      <c r="F289" s="144" t="s">
        <v>53</v>
      </c>
      <c r="G289" s="31">
        <v>1</v>
      </c>
      <c r="H289" s="31"/>
      <c r="I289" s="30" t="s">
        <v>61</v>
      </c>
      <c r="J289" s="30" t="s">
        <v>981</v>
      </c>
      <c r="K289" s="29">
        <v>251</v>
      </c>
      <c r="L289" s="255"/>
      <c r="M289" s="25">
        <f>Uurtarief!$B$55</f>
        <v>0</v>
      </c>
      <c r="N289" s="27">
        <f t="shared" si="18"/>
        <v>0</v>
      </c>
      <c r="O289" s="27">
        <f t="shared" si="19"/>
        <v>0</v>
      </c>
      <c r="P289" s="288"/>
      <c r="Q289" s="69">
        <f t="shared" si="16"/>
        <v>0</v>
      </c>
      <c r="R289" s="69">
        <f t="shared" si="17"/>
        <v>0</v>
      </c>
      <c r="S289" s="32"/>
    </row>
    <row r="290" spans="1:19" s="36" customFormat="1" ht="13.5" customHeight="1" x14ac:dyDescent="0.15">
      <c r="A290" s="33">
        <v>287</v>
      </c>
      <c r="B290" s="34" t="s">
        <v>17</v>
      </c>
      <c r="C290" s="33"/>
      <c r="D290" s="35" t="s">
        <v>388</v>
      </c>
      <c r="E290" s="144" t="s">
        <v>255</v>
      </c>
      <c r="F290" s="144" t="s">
        <v>47</v>
      </c>
      <c r="G290" s="31">
        <v>19</v>
      </c>
      <c r="H290" s="31"/>
      <c r="I290" s="30" t="s">
        <v>61</v>
      </c>
      <c r="J290" s="30" t="s">
        <v>981</v>
      </c>
      <c r="K290" s="29">
        <v>251</v>
      </c>
      <c r="L290" s="255"/>
      <c r="M290" s="25">
        <f>Uurtarief!$B$55</f>
        <v>0</v>
      </c>
      <c r="N290" s="27">
        <f t="shared" si="18"/>
        <v>0</v>
      </c>
      <c r="O290" s="27">
        <f t="shared" si="19"/>
        <v>0</v>
      </c>
      <c r="P290" s="288"/>
      <c r="Q290" s="69">
        <f t="shared" si="16"/>
        <v>0</v>
      </c>
      <c r="R290" s="69">
        <f t="shared" si="17"/>
        <v>0</v>
      </c>
      <c r="S290" s="32"/>
    </row>
    <row r="291" spans="1:19" s="36" customFormat="1" ht="13.5" customHeight="1" x14ac:dyDescent="0.15">
      <c r="A291" s="33">
        <v>288</v>
      </c>
      <c r="B291" s="34" t="s">
        <v>17</v>
      </c>
      <c r="C291" s="33"/>
      <c r="D291" s="35" t="s">
        <v>389</v>
      </c>
      <c r="E291" s="144" t="s">
        <v>255</v>
      </c>
      <c r="F291" s="144" t="s">
        <v>47</v>
      </c>
      <c r="G291" s="31">
        <v>1</v>
      </c>
      <c r="H291" s="31"/>
      <c r="I291" s="30" t="s">
        <v>61</v>
      </c>
      <c r="J291" s="30" t="s">
        <v>981</v>
      </c>
      <c r="K291" s="29">
        <v>251</v>
      </c>
      <c r="L291" s="255"/>
      <c r="M291" s="25">
        <f>Uurtarief!$B$55</f>
        <v>0</v>
      </c>
      <c r="N291" s="27">
        <f t="shared" si="18"/>
        <v>0</v>
      </c>
      <c r="O291" s="27">
        <f t="shared" si="19"/>
        <v>0</v>
      </c>
      <c r="P291" s="288"/>
      <c r="Q291" s="69">
        <f t="shared" si="16"/>
        <v>0</v>
      </c>
      <c r="R291" s="69">
        <f t="shared" si="17"/>
        <v>0</v>
      </c>
      <c r="S291" s="32"/>
    </row>
    <row r="292" spans="1:19" s="36" customFormat="1" ht="13.5" customHeight="1" x14ac:dyDescent="0.15">
      <c r="A292" s="33">
        <v>289</v>
      </c>
      <c r="B292" s="34" t="s">
        <v>17</v>
      </c>
      <c r="C292" s="33"/>
      <c r="D292" s="35" t="s">
        <v>967</v>
      </c>
      <c r="E292" s="144" t="s">
        <v>93</v>
      </c>
      <c r="F292" s="144" t="s">
        <v>47</v>
      </c>
      <c r="G292" s="31">
        <v>18.399999999999999</v>
      </c>
      <c r="H292" s="31"/>
      <c r="I292" s="30" t="s">
        <v>61</v>
      </c>
      <c r="J292" s="30" t="s">
        <v>981</v>
      </c>
      <c r="K292" s="29">
        <v>251</v>
      </c>
      <c r="L292" s="255"/>
      <c r="M292" s="25">
        <f>Uurtarief!$B$55</f>
        <v>0</v>
      </c>
      <c r="N292" s="27">
        <f t="shared" si="18"/>
        <v>0</v>
      </c>
      <c r="O292" s="27">
        <f t="shared" si="19"/>
        <v>0</v>
      </c>
      <c r="P292" s="288"/>
      <c r="Q292" s="69">
        <f t="shared" si="16"/>
        <v>0</v>
      </c>
      <c r="R292" s="69">
        <f t="shared" si="17"/>
        <v>0</v>
      </c>
      <c r="S292" s="32"/>
    </row>
    <row r="293" spans="1:19" s="36" customFormat="1" ht="13.5" customHeight="1" x14ac:dyDescent="0.15">
      <c r="A293" s="33">
        <v>290</v>
      </c>
      <c r="B293" s="34" t="s">
        <v>17</v>
      </c>
      <c r="C293" s="33"/>
      <c r="D293" s="35" t="s">
        <v>390</v>
      </c>
      <c r="E293" s="144" t="s">
        <v>58</v>
      </c>
      <c r="F293" s="144" t="s">
        <v>59</v>
      </c>
      <c r="G293" s="31">
        <v>27.9</v>
      </c>
      <c r="H293" s="31"/>
      <c r="I293" s="30" t="s">
        <v>171</v>
      </c>
      <c r="J293" s="30" t="s">
        <v>981</v>
      </c>
      <c r="K293" s="29">
        <v>251</v>
      </c>
      <c r="L293" s="255"/>
      <c r="M293" s="25">
        <f>Uurtarief!$B$55</f>
        <v>0</v>
      </c>
      <c r="N293" s="27">
        <f t="shared" si="18"/>
        <v>0</v>
      </c>
      <c r="O293" s="27">
        <f t="shared" si="19"/>
        <v>0</v>
      </c>
      <c r="P293" s="288"/>
      <c r="Q293" s="69">
        <f t="shared" si="16"/>
        <v>0</v>
      </c>
      <c r="R293" s="69">
        <f t="shared" si="17"/>
        <v>0</v>
      </c>
      <c r="S293" s="32"/>
    </row>
    <row r="294" spans="1:19" s="36" customFormat="1" ht="13.5" hidden="1" customHeight="1" x14ac:dyDescent="0.15">
      <c r="A294" s="33">
        <v>291</v>
      </c>
      <c r="B294" s="34" t="s">
        <v>17</v>
      </c>
      <c r="C294" s="33"/>
      <c r="D294" s="35" t="s">
        <v>391</v>
      </c>
      <c r="E294" s="144" t="s">
        <v>145</v>
      </c>
      <c r="F294" s="144" t="s">
        <v>146</v>
      </c>
      <c r="G294" s="31"/>
      <c r="H294" s="31">
        <v>2.38</v>
      </c>
      <c r="I294" s="30" t="s">
        <v>147</v>
      </c>
      <c r="J294" s="30"/>
      <c r="K294" s="29">
        <v>0</v>
      </c>
      <c r="L294" s="255"/>
      <c r="M294" s="25">
        <f>Uurtarief!$B$55</f>
        <v>0</v>
      </c>
      <c r="N294" s="27">
        <f t="shared" si="18"/>
        <v>0</v>
      </c>
      <c r="O294" s="27">
        <f t="shared" si="19"/>
        <v>0</v>
      </c>
      <c r="P294" s="288"/>
      <c r="Q294" s="69">
        <f t="shared" si="16"/>
        <v>0</v>
      </c>
      <c r="R294" s="69">
        <f t="shared" si="17"/>
        <v>0</v>
      </c>
      <c r="S294" s="32"/>
    </row>
    <row r="295" spans="1:19" s="36" customFormat="1" ht="13.5" customHeight="1" x14ac:dyDescent="0.15">
      <c r="A295" s="33">
        <v>292</v>
      </c>
      <c r="B295" s="34" t="s">
        <v>17</v>
      </c>
      <c r="C295" s="33"/>
      <c r="D295" s="35" t="s">
        <v>392</v>
      </c>
      <c r="E295" s="144" t="s">
        <v>187</v>
      </c>
      <c r="F295" s="146" t="s">
        <v>53</v>
      </c>
      <c r="G295" s="31">
        <v>4.7300000000000004</v>
      </c>
      <c r="H295" s="31"/>
      <c r="I295" s="30" t="s">
        <v>61</v>
      </c>
      <c r="J295" s="30" t="s">
        <v>981</v>
      </c>
      <c r="K295" s="29">
        <v>251</v>
      </c>
      <c r="L295" s="255"/>
      <c r="M295" s="25">
        <f>Uurtarief!$B$55</f>
        <v>0</v>
      </c>
      <c r="N295" s="27">
        <f t="shared" si="18"/>
        <v>0</v>
      </c>
      <c r="O295" s="27">
        <f t="shared" si="19"/>
        <v>0</v>
      </c>
      <c r="P295" s="288"/>
      <c r="Q295" s="69">
        <f t="shared" si="16"/>
        <v>0</v>
      </c>
      <c r="R295" s="69">
        <f t="shared" si="17"/>
        <v>0</v>
      </c>
      <c r="S295" s="32"/>
    </row>
    <row r="296" spans="1:19" s="36" customFormat="1" ht="13.5" customHeight="1" x14ac:dyDescent="0.15">
      <c r="A296" s="33">
        <v>293</v>
      </c>
      <c r="B296" s="34" t="s">
        <v>17</v>
      </c>
      <c r="C296" s="33"/>
      <c r="D296" s="35" t="s">
        <v>393</v>
      </c>
      <c r="E296" s="144" t="s">
        <v>187</v>
      </c>
      <c r="F296" s="146" t="s">
        <v>53</v>
      </c>
      <c r="G296" s="31">
        <v>1.2</v>
      </c>
      <c r="H296" s="31"/>
      <c r="I296" s="30" t="s">
        <v>61</v>
      </c>
      <c r="J296" s="30" t="s">
        <v>981</v>
      </c>
      <c r="K296" s="29">
        <v>251</v>
      </c>
      <c r="L296" s="255"/>
      <c r="M296" s="25">
        <f>Uurtarief!$B$55</f>
        <v>0</v>
      </c>
      <c r="N296" s="27">
        <f t="shared" si="18"/>
        <v>0</v>
      </c>
      <c r="O296" s="27">
        <f t="shared" si="19"/>
        <v>0</v>
      </c>
      <c r="P296" s="288"/>
      <c r="Q296" s="69">
        <f t="shared" si="16"/>
        <v>0</v>
      </c>
      <c r="R296" s="69">
        <f t="shared" si="17"/>
        <v>0</v>
      </c>
      <c r="S296" s="32"/>
    </row>
    <row r="297" spans="1:19" s="36" customFormat="1" ht="13.5" customHeight="1" x14ac:dyDescent="0.15">
      <c r="A297" s="33">
        <v>294</v>
      </c>
      <c r="B297" s="34" t="s">
        <v>17</v>
      </c>
      <c r="C297" s="33"/>
      <c r="D297" s="35" t="s">
        <v>394</v>
      </c>
      <c r="E297" s="144" t="s">
        <v>190</v>
      </c>
      <c r="F297" s="144" t="s">
        <v>53</v>
      </c>
      <c r="G297" s="31">
        <v>1.2</v>
      </c>
      <c r="H297" s="31"/>
      <c r="I297" s="30" t="s">
        <v>61</v>
      </c>
      <c r="J297" s="30" t="s">
        <v>981</v>
      </c>
      <c r="K297" s="29">
        <v>251</v>
      </c>
      <c r="L297" s="255"/>
      <c r="M297" s="25">
        <f>Uurtarief!$B$55</f>
        <v>0</v>
      </c>
      <c r="N297" s="27">
        <f t="shared" si="18"/>
        <v>0</v>
      </c>
      <c r="O297" s="27">
        <f t="shared" si="19"/>
        <v>0</v>
      </c>
      <c r="P297" s="288"/>
      <c r="Q297" s="69">
        <f t="shared" si="16"/>
        <v>0</v>
      </c>
      <c r="R297" s="69">
        <f t="shared" si="17"/>
        <v>0</v>
      </c>
      <c r="S297" s="32"/>
    </row>
    <row r="298" spans="1:19" s="36" customFormat="1" ht="13.5" customHeight="1" x14ac:dyDescent="0.15">
      <c r="A298" s="33">
        <v>295</v>
      </c>
      <c r="B298" s="34" t="s">
        <v>17</v>
      </c>
      <c r="C298" s="33"/>
      <c r="D298" s="35" t="s">
        <v>395</v>
      </c>
      <c r="E298" s="144" t="s">
        <v>63</v>
      </c>
      <c r="F298" s="144" t="s">
        <v>63</v>
      </c>
      <c r="G298" s="31">
        <v>18.14</v>
      </c>
      <c r="H298" s="31"/>
      <c r="I298" s="30" t="s">
        <v>171</v>
      </c>
      <c r="J298" s="30" t="s">
        <v>981</v>
      </c>
      <c r="K298" s="29">
        <v>251</v>
      </c>
      <c r="L298" s="255"/>
      <c r="M298" s="25">
        <f>Uurtarief!$B$55</f>
        <v>0</v>
      </c>
      <c r="N298" s="27">
        <f t="shared" si="18"/>
        <v>0</v>
      </c>
      <c r="O298" s="27">
        <f t="shared" si="19"/>
        <v>0</v>
      </c>
      <c r="P298" s="288"/>
      <c r="Q298" s="69">
        <f t="shared" si="16"/>
        <v>0</v>
      </c>
      <c r="R298" s="69">
        <f t="shared" si="17"/>
        <v>0</v>
      </c>
      <c r="S298" s="32"/>
    </row>
    <row r="299" spans="1:19" s="36" customFormat="1" ht="13.5" hidden="1" customHeight="1" x14ac:dyDescent="0.15">
      <c r="A299" s="33">
        <v>296</v>
      </c>
      <c r="B299" s="34" t="s">
        <v>17</v>
      </c>
      <c r="C299" s="33"/>
      <c r="D299" s="35" t="s">
        <v>396</v>
      </c>
      <c r="E299" s="144" t="s">
        <v>236</v>
      </c>
      <c r="F299" s="144" t="s">
        <v>146</v>
      </c>
      <c r="G299" s="31"/>
      <c r="H299" s="31">
        <v>1.0900000000000001</v>
      </c>
      <c r="I299" s="30" t="s">
        <v>95</v>
      </c>
      <c r="J299" s="30"/>
      <c r="K299" s="29">
        <v>0</v>
      </c>
      <c r="L299" s="255"/>
      <c r="M299" s="25">
        <f>Uurtarief!$B$55</f>
        <v>0</v>
      </c>
      <c r="N299" s="27">
        <f t="shared" si="18"/>
        <v>0</v>
      </c>
      <c r="O299" s="27">
        <f t="shared" si="19"/>
        <v>0</v>
      </c>
      <c r="P299" s="288"/>
      <c r="Q299" s="69">
        <f t="shared" si="16"/>
        <v>0</v>
      </c>
      <c r="R299" s="69">
        <f t="shared" si="17"/>
        <v>0</v>
      </c>
      <c r="S299" s="32"/>
    </row>
    <row r="300" spans="1:19" s="36" customFormat="1" ht="13.5" customHeight="1" x14ac:dyDescent="0.15">
      <c r="A300" s="33">
        <v>297</v>
      </c>
      <c r="B300" s="34" t="s">
        <v>17</v>
      </c>
      <c r="C300" s="33"/>
      <c r="D300" s="35" t="s">
        <v>397</v>
      </c>
      <c r="E300" s="144" t="s">
        <v>63</v>
      </c>
      <c r="F300" s="144" t="s">
        <v>63</v>
      </c>
      <c r="G300" s="31">
        <v>32</v>
      </c>
      <c r="H300" s="31"/>
      <c r="I300" s="30" t="s">
        <v>171</v>
      </c>
      <c r="J300" s="30" t="s">
        <v>981</v>
      </c>
      <c r="K300" s="29">
        <v>251</v>
      </c>
      <c r="L300" s="255"/>
      <c r="M300" s="25">
        <f>Uurtarief!$B$55</f>
        <v>0</v>
      </c>
      <c r="N300" s="27">
        <f t="shared" si="18"/>
        <v>0</v>
      </c>
      <c r="O300" s="27">
        <f t="shared" si="19"/>
        <v>0</v>
      </c>
      <c r="P300" s="288"/>
      <c r="Q300" s="69">
        <f t="shared" si="16"/>
        <v>0</v>
      </c>
      <c r="R300" s="69">
        <f t="shared" si="17"/>
        <v>0</v>
      </c>
      <c r="S300" s="32"/>
    </row>
    <row r="301" spans="1:19" s="36" customFormat="1" ht="13.5" hidden="1" customHeight="1" x14ac:dyDescent="0.15">
      <c r="A301" s="33">
        <v>298</v>
      </c>
      <c r="B301" s="34" t="s">
        <v>17</v>
      </c>
      <c r="C301" s="33"/>
      <c r="D301" s="35" t="s">
        <v>398</v>
      </c>
      <c r="E301" s="144" t="s">
        <v>236</v>
      </c>
      <c r="F301" s="144" t="s">
        <v>146</v>
      </c>
      <c r="G301" s="31"/>
      <c r="H301" s="31">
        <v>2.2200000000000002</v>
      </c>
      <c r="I301" s="30" t="s">
        <v>95</v>
      </c>
      <c r="J301" s="30"/>
      <c r="K301" s="29">
        <v>0</v>
      </c>
      <c r="L301" s="255"/>
      <c r="M301" s="25">
        <f>Uurtarief!$B$55</f>
        <v>0</v>
      </c>
      <c r="N301" s="27">
        <f t="shared" si="18"/>
        <v>0</v>
      </c>
      <c r="O301" s="27">
        <f t="shared" si="19"/>
        <v>0</v>
      </c>
      <c r="P301" s="288"/>
      <c r="Q301" s="69">
        <f t="shared" si="16"/>
        <v>0</v>
      </c>
      <c r="R301" s="69">
        <f t="shared" si="17"/>
        <v>0</v>
      </c>
      <c r="S301" s="32"/>
    </row>
    <row r="302" spans="1:19" s="36" customFormat="1" ht="13.5" customHeight="1" x14ac:dyDescent="0.15">
      <c r="A302" s="33">
        <v>299</v>
      </c>
      <c r="B302" s="34" t="s">
        <v>17</v>
      </c>
      <c r="C302" s="33"/>
      <c r="D302" s="35" t="s">
        <v>399</v>
      </c>
      <c r="E302" s="144" t="s">
        <v>255</v>
      </c>
      <c r="F302" s="144" t="s">
        <v>47</v>
      </c>
      <c r="G302" s="31">
        <v>19.899999999999999</v>
      </c>
      <c r="H302" s="31"/>
      <c r="I302" s="30" t="s">
        <v>165</v>
      </c>
      <c r="J302" s="30" t="s">
        <v>981</v>
      </c>
      <c r="K302" s="29">
        <v>251</v>
      </c>
      <c r="L302" s="255"/>
      <c r="M302" s="25">
        <f>Uurtarief!$B$55</f>
        <v>0</v>
      </c>
      <c r="N302" s="27">
        <f t="shared" si="18"/>
        <v>0</v>
      </c>
      <c r="O302" s="27">
        <f t="shared" si="19"/>
        <v>0</v>
      </c>
      <c r="P302" s="288"/>
      <c r="Q302" s="69">
        <f t="shared" si="16"/>
        <v>0</v>
      </c>
      <c r="R302" s="69">
        <f t="shared" si="17"/>
        <v>0</v>
      </c>
      <c r="S302" s="32"/>
    </row>
    <row r="303" spans="1:19" s="36" customFormat="1" ht="13.5" customHeight="1" x14ac:dyDescent="0.15">
      <c r="A303" s="33">
        <v>300</v>
      </c>
      <c r="B303" s="34" t="s">
        <v>17</v>
      </c>
      <c r="C303" s="33"/>
      <c r="D303" s="35" t="s">
        <v>122</v>
      </c>
      <c r="E303" s="144" t="s">
        <v>63</v>
      </c>
      <c r="F303" s="144" t="s">
        <v>63</v>
      </c>
      <c r="G303" s="31">
        <v>52.4</v>
      </c>
      <c r="H303" s="31"/>
      <c r="I303" s="30" t="s">
        <v>209</v>
      </c>
      <c r="J303" s="30" t="s">
        <v>981</v>
      </c>
      <c r="K303" s="29">
        <v>251</v>
      </c>
      <c r="L303" s="255"/>
      <c r="M303" s="25">
        <f>Uurtarief!$B$55</f>
        <v>0</v>
      </c>
      <c r="N303" s="27">
        <f t="shared" si="18"/>
        <v>0</v>
      </c>
      <c r="O303" s="27">
        <f t="shared" si="19"/>
        <v>0</v>
      </c>
      <c r="P303" s="288"/>
      <c r="Q303" s="69">
        <f t="shared" si="16"/>
        <v>0</v>
      </c>
      <c r="R303" s="69">
        <f t="shared" si="17"/>
        <v>0</v>
      </c>
      <c r="S303" s="32"/>
    </row>
    <row r="304" spans="1:19" s="36" customFormat="1" ht="13.5" hidden="1" customHeight="1" x14ac:dyDescent="0.15">
      <c r="A304" s="33">
        <v>301</v>
      </c>
      <c r="B304" s="34" t="s">
        <v>17</v>
      </c>
      <c r="C304" s="33"/>
      <c r="D304" s="35" t="s">
        <v>400</v>
      </c>
      <c r="E304" s="144" t="s">
        <v>236</v>
      </c>
      <c r="F304" s="144" t="s">
        <v>146</v>
      </c>
      <c r="G304" s="31"/>
      <c r="H304" s="31">
        <v>0.8</v>
      </c>
      <c r="I304" s="30" t="s">
        <v>147</v>
      </c>
      <c r="J304" s="30"/>
      <c r="K304" s="29">
        <v>0</v>
      </c>
      <c r="L304" s="255"/>
      <c r="M304" s="25">
        <f>Uurtarief!$B$55</f>
        <v>0</v>
      </c>
      <c r="N304" s="27">
        <f t="shared" si="18"/>
        <v>0</v>
      </c>
      <c r="O304" s="27">
        <f t="shared" si="19"/>
        <v>0</v>
      </c>
      <c r="P304" s="288"/>
      <c r="Q304" s="69">
        <f t="shared" si="16"/>
        <v>0</v>
      </c>
      <c r="R304" s="69">
        <f t="shared" si="17"/>
        <v>0</v>
      </c>
      <c r="S304" s="32"/>
    </row>
    <row r="305" spans="1:19" s="36" customFormat="1" ht="13.5" hidden="1" customHeight="1" x14ac:dyDescent="0.15">
      <c r="A305" s="33">
        <v>302</v>
      </c>
      <c r="B305" s="34" t="s">
        <v>17</v>
      </c>
      <c r="C305" s="33"/>
      <c r="D305" s="35" t="s">
        <v>401</v>
      </c>
      <c r="E305" s="144" t="s">
        <v>236</v>
      </c>
      <c r="F305" s="144" t="s">
        <v>146</v>
      </c>
      <c r="G305" s="31"/>
      <c r="H305" s="31">
        <v>0.8</v>
      </c>
      <c r="I305" s="30" t="s">
        <v>147</v>
      </c>
      <c r="J305" s="30"/>
      <c r="K305" s="29">
        <v>0</v>
      </c>
      <c r="L305" s="255"/>
      <c r="M305" s="25">
        <f>Uurtarief!$B$55</f>
        <v>0</v>
      </c>
      <c r="N305" s="27">
        <f t="shared" si="18"/>
        <v>0</v>
      </c>
      <c r="O305" s="27">
        <f t="shared" si="19"/>
        <v>0</v>
      </c>
      <c r="P305" s="288"/>
      <c r="Q305" s="69">
        <f t="shared" si="16"/>
        <v>0</v>
      </c>
      <c r="R305" s="69">
        <f t="shared" si="17"/>
        <v>0</v>
      </c>
      <c r="S305" s="32"/>
    </row>
    <row r="306" spans="1:19" s="36" customFormat="1" ht="13.5" hidden="1" customHeight="1" x14ac:dyDescent="0.15">
      <c r="A306" s="33">
        <v>303</v>
      </c>
      <c r="B306" s="34" t="s">
        <v>17</v>
      </c>
      <c r="C306" s="33"/>
      <c r="D306" s="35" t="s">
        <v>402</v>
      </c>
      <c r="E306" s="144" t="s">
        <v>236</v>
      </c>
      <c r="F306" s="144" t="s">
        <v>146</v>
      </c>
      <c r="G306" s="31"/>
      <c r="H306" s="31">
        <v>0.8</v>
      </c>
      <c r="I306" s="30" t="s">
        <v>147</v>
      </c>
      <c r="J306" s="30"/>
      <c r="K306" s="29">
        <v>0</v>
      </c>
      <c r="L306" s="255"/>
      <c r="M306" s="25">
        <f>Uurtarief!$B$55</f>
        <v>0</v>
      </c>
      <c r="N306" s="27">
        <f t="shared" si="18"/>
        <v>0</v>
      </c>
      <c r="O306" s="27">
        <f t="shared" si="19"/>
        <v>0</v>
      </c>
      <c r="P306" s="288"/>
      <c r="Q306" s="69">
        <f t="shared" si="16"/>
        <v>0</v>
      </c>
      <c r="R306" s="69">
        <f t="shared" si="17"/>
        <v>0</v>
      </c>
      <c r="S306" s="32"/>
    </row>
    <row r="307" spans="1:19" s="36" customFormat="1" ht="13.5" hidden="1" customHeight="1" x14ac:dyDescent="0.15">
      <c r="A307" s="33">
        <v>304</v>
      </c>
      <c r="B307" s="34" t="s">
        <v>17</v>
      </c>
      <c r="C307" s="33"/>
      <c r="D307" s="35" t="s">
        <v>403</v>
      </c>
      <c r="E307" s="144" t="s">
        <v>236</v>
      </c>
      <c r="F307" s="144" t="s">
        <v>146</v>
      </c>
      <c r="G307" s="31"/>
      <c r="H307" s="31">
        <v>1</v>
      </c>
      <c r="I307" s="30" t="s">
        <v>147</v>
      </c>
      <c r="J307" s="30"/>
      <c r="K307" s="29">
        <v>0</v>
      </c>
      <c r="L307" s="255"/>
      <c r="M307" s="25">
        <f>Uurtarief!$B$55</f>
        <v>0</v>
      </c>
      <c r="N307" s="27">
        <f t="shared" si="18"/>
        <v>0</v>
      </c>
      <c r="O307" s="27">
        <f t="shared" si="19"/>
        <v>0</v>
      </c>
      <c r="P307" s="288"/>
      <c r="Q307" s="69">
        <f t="shared" si="16"/>
        <v>0</v>
      </c>
      <c r="R307" s="69">
        <f t="shared" si="17"/>
        <v>0</v>
      </c>
      <c r="S307" s="32"/>
    </row>
    <row r="308" spans="1:19" s="36" customFormat="1" ht="13.5" customHeight="1" x14ac:dyDescent="0.15">
      <c r="A308" s="33">
        <v>305</v>
      </c>
      <c r="B308" s="34" t="s">
        <v>17</v>
      </c>
      <c r="C308" s="33"/>
      <c r="D308" s="35" t="s">
        <v>123</v>
      </c>
      <c r="E308" s="144" t="s">
        <v>58</v>
      </c>
      <c r="F308" s="144" t="s">
        <v>59</v>
      </c>
      <c r="G308" s="31">
        <v>5.04</v>
      </c>
      <c r="H308" s="31"/>
      <c r="I308" s="30" t="s">
        <v>209</v>
      </c>
      <c r="J308" s="30" t="s">
        <v>981</v>
      </c>
      <c r="K308" s="29">
        <v>251</v>
      </c>
      <c r="L308" s="255"/>
      <c r="M308" s="25">
        <f>Uurtarief!$B$55</f>
        <v>0</v>
      </c>
      <c r="N308" s="27">
        <f t="shared" si="18"/>
        <v>0</v>
      </c>
      <c r="O308" s="27">
        <f t="shared" si="19"/>
        <v>0</v>
      </c>
      <c r="P308" s="288"/>
      <c r="Q308" s="69">
        <f t="shared" si="16"/>
        <v>0</v>
      </c>
      <c r="R308" s="69">
        <f t="shared" si="17"/>
        <v>0</v>
      </c>
      <c r="S308" s="32"/>
    </row>
    <row r="309" spans="1:19" s="36" customFormat="1" ht="13.5" hidden="1" customHeight="1" x14ac:dyDescent="0.15">
      <c r="A309" s="33">
        <v>306</v>
      </c>
      <c r="B309" s="34" t="s">
        <v>17</v>
      </c>
      <c r="C309" s="33"/>
      <c r="D309" s="35" t="s">
        <v>404</v>
      </c>
      <c r="E309" s="144" t="s">
        <v>167</v>
      </c>
      <c r="F309" s="144" t="s">
        <v>146</v>
      </c>
      <c r="G309" s="31"/>
      <c r="H309" s="31">
        <v>0.8</v>
      </c>
      <c r="I309" s="30" t="s">
        <v>147</v>
      </c>
      <c r="J309" s="30"/>
      <c r="K309" s="29">
        <v>0</v>
      </c>
      <c r="L309" s="255"/>
      <c r="M309" s="25">
        <f>Uurtarief!$B$55</f>
        <v>0</v>
      </c>
      <c r="N309" s="27">
        <f t="shared" si="18"/>
        <v>0</v>
      </c>
      <c r="O309" s="27">
        <f t="shared" si="19"/>
        <v>0</v>
      </c>
      <c r="P309" s="288"/>
      <c r="Q309" s="69">
        <f t="shared" si="16"/>
        <v>0</v>
      </c>
      <c r="R309" s="69">
        <f t="shared" si="17"/>
        <v>0</v>
      </c>
      <c r="S309" s="32"/>
    </row>
    <row r="310" spans="1:19" s="36" customFormat="1" ht="13.5" customHeight="1" x14ac:dyDescent="0.15">
      <c r="A310" s="33">
        <v>307</v>
      </c>
      <c r="B310" s="34" t="s">
        <v>17</v>
      </c>
      <c r="C310" s="33"/>
      <c r="D310" s="35" t="s">
        <v>125</v>
      </c>
      <c r="E310" s="144" t="s">
        <v>187</v>
      </c>
      <c r="F310" s="146" t="s">
        <v>53</v>
      </c>
      <c r="G310" s="31">
        <v>3.8</v>
      </c>
      <c r="H310" s="31"/>
      <c r="I310" s="30" t="s">
        <v>61</v>
      </c>
      <c r="J310" s="30" t="s">
        <v>981</v>
      </c>
      <c r="K310" s="29">
        <v>251</v>
      </c>
      <c r="L310" s="255"/>
      <c r="M310" s="25">
        <f>Uurtarief!$B$55</f>
        <v>0</v>
      </c>
      <c r="N310" s="27">
        <f t="shared" si="18"/>
        <v>0</v>
      </c>
      <c r="O310" s="27">
        <f t="shared" si="19"/>
        <v>0</v>
      </c>
      <c r="P310" s="288"/>
      <c r="Q310" s="69">
        <f t="shared" si="16"/>
        <v>0</v>
      </c>
      <c r="R310" s="69">
        <f t="shared" si="17"/>
        <v>0</v>
      </c>
      <c r="S310" s="32"/>
    </row>
    <row r="311" spans="1:19" s="36" customFormat="1" ht="13.5" customHeight="1" x14ac:dyDescent="0.15">
      <c r="A311" s="33">
        <v>308</v>
      </c>
      <c r="B311" s="34" t="s">
        <v>17</v>
      </c>
      <c r="C311" s="33"/>
      <c r="D311" s="35" t="s">
        <v>405</v>
      </c>
      <c r="E311" s="144" t="s">
        <v>190</v>
      </c>
      <c r="F311" s="144" t="s">
        <v>53</v>
      </c>
      <c r="G311" s="31">
        <v>1</v>
      </c>
      <c r="H311" s="31"/>
      <c r="I311" s="30" t="s">
        <v>61</v>
      </c>
      <c r="J311" s="30" t="s">
        <v>981</v>
      </c>
      <c r="K311" s="29">
        <v>251</v>
      </c>
      <c r="L311" s="255"/>
      <c r="M311" s="25">
        <f>Uurtarief!$B$55</f>
        <v>0</v>
      </c>
      <c r="N311" s="27">
        <f t="shared" si="18"/>
        <v>0</v>
      </c>
      <c r="O311" s="27">
        <f t="shared" si="19"/>
        <v>0</v>
      </c>
      <c r="P311" s="288"/>
      <c r="Q311" s="69">
        <f t="shared" si="16"/>
        <v>0</v>
      </c>
      <c r="R311" s="69">
        <f t="shared" si="17"/>
        <v>0</v>
      </c>
      <c r="S311" s="32"/>
    </row>
    <row r="312" spans="1:19" s="36" customFormat="1" ht="13.5" customHeight="1" x14ac:dyDescent="0.15">
      <c r="A312" s="33">
        <v>309</v>
      </c>
      <c r="B312" s="34" t="s">
        <v>17</v>
      </c>
      <c r="C312" s="33"/>
      <c r="D312" s="35" t="s">
        <v>406</v>
      </c>
      <c r="E312" s="144" t="s">
        <v>190</v>
      </c>
      <c r="F312" s="144" t="s">
        <v>53</v>
      </c>
      <c r="G312" s="31">
        <v>1</v>
      </c>
      <c r="H312" s="31"/>
      <c r="I312" s="30" t="s">
        <v>61</v>
      </c>
      <c r="J312" s="30" t="s">
        <v>981</v>
      </c>
      <c r="K312" s="29">
        <v>251</v>
      </c>
      <c r="L312" s="255"/>
      <c r="M312" s="25">
        <f>Uurtarief!$B$55</f>
        <v>0</v>
      </c>
      <c r="N312" s="27">
        <f t="shared" si="18"/>
        <v>0</v>
      </c>
      <c r="O312" s="27">
        <f t="shared" si="19"/>
        <v>0</v>
      </c>
      <c r="P312" s="288"/>
      <c r="Q312" s="69">
        <f t="shared" si="16"/>
        <v>0</v>
      </c>
      <c r="R312" s="69">
        <f t="shared" si="17"/>
        <v>0</v>
      </c>
      <c r="S312" s="32"/>
    </row>
    <row r="313" spans="1:19" s="36" customFormat="1" ht="13.5" customHeight="1" x14ac:dyDescent="0.15">
      <c r="A313" s="33">
        <v>310</v>
      </c>
      <c r="B313" s="34" t="s">
        <v>17</v>
      </c>
      <c r="C313" s="33"/>
      <c r="D313" s="35" t="s">
        <v>407</v>
      </c>
      <c r="E313" s="144" t="s">
        <v>408</v>
      </c>
      <c r="F313" s="144" t="s">
        <v>63</v>
      </c>
      <c r="G313" s="31">
        <v>7.9</v>
      </c>
      <c r="H313" s="31"/>
      <c r="I313" s="30" t="s">
        <v>209</v>
      </c>
      <c r="J313" s="30" t="s">
        <v>981</v>
      </c>
      <c r="K313" s="29">
        <v>251</v>
      </c>
      <c r="L313" s="255"/>
      <c r="M313" s="25">
        <f>Uurtarief!$B$55</f>
        <v>0</v>
      </c>
      <c r="N313" s="27">
        <f t="shared" si="18"/>
        <v>0</v>
      </c>
      <c r="O313" s="27">
        <f t="shared" si="19"/>
        <v>0</v>
      </c>
      <c r="P313" s="288"/>
      <c r="Q313" s="69">
        <f t="shared" si="16"/>
        <v>0</v>
      </c>
      <c r="R313" s="69">
        <f t="shared" si="17"/>
        <v>0</v>
      </c>
      <c r="S313" s="32"/>
    </row>
    <row r="314" spans="1:19" s="36" customFormat="1" ht="13.5" customHeight="1" x14ac:dyDescent="0.15">
      <c r="A314" s="33">
        <v>311</v>
      </c>
      <c r="B314" s="34" t="s">
        <v>17</v>
      </c>
      <c r="C314" s="33"/>
      <c r="D314" s="35" t="s">
        <v>409</v>
      </c>
      <c r="E314" s="144" t="s">
        <v>66</v>
      </c>
      <c r="F314" s="144" t="s">
        <v>67</v>
      </c>
      <c r="G314" s="31">
        <v>3.78</v>
      </c>
      <c r="H314" s="31"/>
      <c r="I314" s="30" t="s">
        <v>61</v>
      </c>
      <c r="J314" s="30" t="s">
        <v>981</v>
      </c>
      <c r="K314" s="29">
        <v>251</v>
      </c>
      <c r="L314" s="255"/>
      <c r="M314" s="25">
        <f>Uurtarief!$B$55</f>
        <v>0</v>
      </c>
      <c r="N314" s="27">
        <f t="shared" si="18"/>
        <v>0</v>
      </c>
      <c r="O314" s="27">
        <f t="shared" si="19"/>
        <v>0</v>
      </c>
      <c r="P314" s="288"/>
      <c r="Q314" s="69">
        <f t="shared" si="16"/>
        <v>0</v>
      </c>
      <c r="R314" s="69">
        <f t="shared" si="17"/>
        <v>0</v>
      </c>
      <c r="S314" s="32"/>
    </row>
    <row r="315" spans="1:19" s="36" customFormat="1" ht="13.5" customHeight="1" x14ac:dyDescent="0.15">
      <c r="A315" s="33">
        <v>312</v>
      </c>
      <c r="B315" s="34" t="s">
        <v>17</v>
      </c>
      <c r="C315" s="33"/>
      <c r="D315" s="35" t="s">
        <v>410</v>
      </c>
      <c r="E315" s="144" t="s">
        <v>63</v>
      </c>
      <c r="F315" s="144" t="s">
        <v>63</v>
      </c>
      <c r="G315" s="31">
        <v>11.4</v>
      </c>
      <c r="H315" s="31"/>
      <c r="I315" s="30" t="s">
        <v>171</v>
      </c>
      <c r="J315" s="30" t="s">
        <v>981</v>
      </c>
      <c r="K315" s="29">
        <v>251</v>
      </c>
      <c r="L315" s="255"/>
      <c r="M315" s="25">
        <f>Uurtarief!$B$55</f>
        <v>0</v>
      </c>
      <c r="N315" s="27">
        <f t="shared" si="18"/>
        <v>0</v>
      </c>
      <c r="O315" s="27">
        <f t="shared" si="19"/>
        <v>0</v>
      </c>
      <c r="P315" s="288"/>
      <c r="Q315" s="69">
        <f t="shared" si="16"/>
        <v>0</v>
      </c>
      <c r="R315" s="69">
        <f t="shared" si="17"/>
        <v>0</v>
      </c>
      <c r="S315" s="32"/>
    </row>
    <row r="316" spans="1:19" s="36" customFormat="1" ht="13.5" hidden="1" customHeight="1" x14ac:dyDescent="0.15">
      <c r="A316" s="33">
        <v>313</v>
      </c>
      <c r="B316" s="34" t="s">
        <v>17</v>
      </c>
      <c r="C316" s="33"/>
      <c r="D316" s="35" t="s">
        <v>411</v>
      </c>
      <c r="E316" s="144" t="s">
        <v>236</v>
      </c>
      <c r="F316" s="144" t="s">
        <v>146</v>
      </c>
      <c r="G316" s="31"/>
      <c r="H316" s="31">
        <v>0.8</v>
      </c>
      <c r="I316" s="30" t="s">
        <v>171</v>
      </c>
      <c r="J316" s="30"/>
      <c r="K316" s="29">
        <v>0</v>
      </c>
      <c r="L316" s="255"/>
      <c r="M316" s="25">
        <f>Uurtarief!$B$55</f>
        <v>0</v>
      </c>
      <c r="N316" s="27">
        <f t="shared" si="18"/>
        <v>0</v>
      </c>
      <c r="O316" s="27">
        <f t="shared" si="19"/>
        <v>0</v>
      </c>
      <c r="P316" s="288"/>
      <c r="Q316" s="69">
        <f t="shared" si="16"/>
        <v>0</v>
      </c>
      <c r="R316" s="69">
        <f t="shared" si="17"/>
        <v>0</v>
      </c>
      <c r="S316" s="32"/>
    </row>
    <row r="317" spans="1:19" s="36" customFormat="1" ht="13.5" hidden="1" customHeight="1" x14ac:dyDescent="0.15">
      <c r="A317" s="33">
        <v>314</v>
      </c>
      <c r="B317" s="34" t="s">
        <v>17</v>
      </c>
      <c r="C317" s="33"/>
      <c r="D317" s="35" t="s">
        <v>412</v>
      </c>
      <c r="E317" s="144" t="s">
        <v>236</v>
      </c>
      <c r="F317" s="144" t="s">
        <v>146</v>
      </c>
      <c r="G317" s="31"/>
      <c r="H317" s="31">
        <v>0.8</v>
      </c>
      <c r="I317" s="30" t="s">
        <v>171</v>
      </c>
      <c r="J317" s="30"/>
      <c r="K317" s="29">
        <v>0</v>
      </c>
      <c r="L317" s="255"/>
      <c r="M317" s="25">
        <f>Uurtarief!$B$55</f>
        <v>0</v>
      </c>
      <c r="N317" s="27">
        <f t="shared" si="18"/>
        <v>0</v>
      </c>
      <c r="O317" s="27">
        <f t="shared" si="19"/>
        <v>0</v>
      </c>
      <c r="P317" s="288"/>
      <c r="Q317" s="69">
        <f t="shared" si="16"/>
        <v>0</v>
      </c>
      <c r="R317" s="69">
        <f t="shared" si="17"/>
        <v>0</v>
      </c>
      <c r="S317" s="32"/>
    </row>
    <row r="318" spans="1:19" s="36" customFormat="1" ht="13.5" customHeight="1" x14ac:dyDescent="0.15">
      <c r="A318" s="33">
        <v>315</v>
      </c>
      <c r="B318" s="34" t="s">
        <v>17</v>
      </c>
      <c r="C318" s="33"/>
      <c r="D318" s="35" t="s">
        <v>413</v>
      </c>
      <c r="E318" s="144" t="s">
        <v>63</v>
      </c>
      <c r="F318" s="144" t="s">
        <v>63</v>
      </c>
      <c r="G318" s="31">
        <v>13.53</v>
      </c>
      <c r="H318" s="31"/>
      <c r="I318" s="30" t="s">
        <v>171</v>
      </c>
      <c r="J318" s="30" t="s">
        <v>981</v>
      </c>
      <c r="K318" s="29">
        <v>251</v>
      </c>
      <c r="L318" s="255"/>
      <c r="M318" s="25">
        <f>Uurtarief!$B$55</f>
        <v>0</v>
      </c>
      <c r="N318" s="27">
        <f t="shared" si="18"/>
        <v>0</v>
      </c>
      <c r="O318" s="27">
        <f t="shared" si="19"/>
        <v>0</v>
      </c>
      <c r="P318" s="288"/>
      <c r="Q318" s="69">
        <f t="shared" si="16"/>
        <v>0</v>
      </c>
      <c r="R318" s="69">
        <f t="shared" si="17"/>
        <v>0</v>
      </c>
      <c r="S318" s="32"/>
    </row>
    <row r="319" spans="1:19" s="36" customFormat="1" ht="13.5" customHeight="1" x14ac:dyDescent="0.15">
      <c r="A319" s="33">
        <v>316</v>
      </c>
      <c r="B319" s="34" t="s">
        <v>17</v>
      </c>
      <c r="C319" s="33"/>
      <c r="D319" s="35" t="s">
        <v>414</v>
      </c>
      <c r="E319" s="144" t="s">
        <v>93</v>
      </c>
      <c r="F319" s="144" t="s">
        <v>47</v>
      </c>
      <c r="G319" s="31">
        <v>9.6999999999999993</v>
      </c>
      <c r="H319" s="31"/>
      <c r="I319" s="30" t="s">
        <v>61</v>
      </c>
      <c r="J319" s="30" t="s">
        <v>981</v>
      </c>
      <c r="K319" s="29">
        <v>251</v>
      </c>
      <c r="L319" s="255"/>
      <c r="M319" s="25">
        <f>Uurtarief!$B$55</f>
        <v>0</v>
      </c>
      <c r="N319" s="27">
        <f t="shared" si="18"/>
        <v>0</v>
      </c>
      <c r="O319" s="27">
        <f t="shared" si="19"/>
        <v>0</v>
      </c>
      <c r="P319" s="288"/>
      <c r="Q319" s="69">
        <f t="shared" si="16"/>
        <v>0</v>
      </c>
      <c r="R319" s="69">
        <f t="shared" si="17"/>
        <v>0</v>
      </c>
      <c r="S319" s="32"/>
    </row>
    <row r="320" spans="1:19" s="36" customFormat="1" ht="13.5" customHeight="1" x14ac:dyDescent="0.15">
      <c r="A320" s="33">
        <v>317</v>
      </c>
      <c r="B320" s="34" t="s">
        <v>17</v>
      </c>
      <c r="C320" s="33"/>
      <c r="D320" s="35" t="s">
        <v>415</v>
      </c>
      <c r="E320" s="144" t="s">
        <v>416</v>
      </c>
      <c r="F320" s="144" t="s">
        <v>59</v>
      </c>
      <c r="G320" s="31">
        <v>6.55</v>
      </c>
      <c r="H320" s="31"/>
      <c r="I320" s="30" t="s">
        <v>209</v>
      </c>
      <c r="J320" s="30" t="s">
        <v>981</v>
      </c>
      <c r="K320" s="29">
        <v>251</v>
      </c>
      <c r="L320" s="255"/>
      <c r="M320" s="25">
        <f>Uurtarief!$B$55</f>
        <v>0</v>
      </c>
      <c r="N320" s="27">
        <f t="shared" si="18"/>
        <v>0</v>
      </c>
      <c r="O320" s="27">
        <f t="shared" si="19"/>
        <v>0</v>
      </c>
      <c r="P320" s="288"/>
      <c r="Q320" s="69">
        <f t="shared" si="16"/>
        <v>0</v>
      </c>
      <c r="R320" s="69">
        <f t="shared" si="17"/>
        <v>0</v>
      </c>
      <c r="S320" s="32"/>
    </row>
    <row r="321" spans="1:19" s="36" customFormat="1" ht="13.5" customHeight="1" x14ac:dyDescent="0.15">
      <c r="A321" s="33">
        <v>318</v>
      </c>
      <c r="B321" s="34" t="s">
        <v>18</v>
      </c>
      <c r="C321" s="33"/>
      <c r="D321" s="35" t="s">
        <v>417</v>
      </c>
      <c r="E321" s="144" t="s">
        <v>58</v>
      </c>
      <c r="F321" s="144" t="s">
        <v>59</v>
      </c>
      <c r="G321" s="31">
        <v>14.82</v>
      </c>
      <c r="H321" s="31"/>
      <c r="I321" s="30" t="s">
        <v>165</v>
      </c>
      <c r="J321" s="30" t="s">
        <v>981</v>
      </c>
      <c r="K321" s="29">
        <v>251</v>
      </c>
      <c r="L321" s="255"/>
      <c r="M321" s="25">
        <f>Uurtarief!$B$55</f>
        <v>0</v>
      </c>
      <c r="N321" s="27">
        <f t="shared" si="18"/>
        <v>0</v>
      </c>
      <c r="O321" s="27">
        <f t="shared" si="19"/>
        <v>0</v>
      </c>
      <c r="P321" s="288"/>
      <c r="Q321" s="69">
        <f t="shared" si="16"/>
        <v>0</v>
      </c>
      <c r="R321" s="69">
        <f t="shared" si="17"/>
        <v>0</v>
      </c>
      <c r="S321" s="32"/>
    </row>
    <row r="322" spans="1:19" s="36" customFormat="1" ht="13.5" customHeight="1" x14ac:dyDescent="0.15">
      <c r="A322" s="33">
        <v>319</v>
      </c>
      <c r="B322" s="34" t="s">
        <v>18</v>
      </c>
      <c r="C322" s="33"/>
      <c r="D322" s="35" t="s">
        <v>418</v>
      </c>
      <c r="E322" s="144" t="s">
        <v>58</v>
      </c>
      <c r="F322" s="144" t="s">
        <v>59</v>
      </c>
      <c r="G322" s="31">
        <v>18.02</v>
      </c>
      <c r="H322" s="31"/>
      <c r="I322" s="30" t="s">
        <v>165</v>
      </c>
      <c r="J322" s="30" t="s">
        <v>981</v>
      </c>
      <c r="K322" s="29">
        <v>251</v>
      </c>
      <c r="L322" s="255"/>
      <c r="M322" s="25">
        <f>Uurtarief!$B$55</f>
        <v>0</v>
      </c>
      <c r="N322" s="27">
        <f t="shared" si="18"/>
        <v>0</v>
      </c>
      <c r="O322" s="27">
        <f t="shared" si="19"/>
        <v>0</v>
      </c>
      <c r="P322" s="288"/>
      <c r="Q322" s="69">
        <f t="shared" si="16"/>
        <v>0</v>
      </c>
      <c r="R322" s="69">
        <f t="shared" si="17"/>
        <v>0</v>
      </c>
      <c r="S322" s="32"/>
    </row>
    <row r="323" spans="1:19" s="36" customFormat="1" ht="13.5" hidden="1" customHeight="1" x14ac:dyDescent="0.15">
      <c r="A323" s="33">
        <v>320</v>
      </c>
      <c r="B323" s="34" t="s">
        <v>18</v>
      </c>
      <c r="C323" s="33"/>
      <c r="D323" s="35" t="s">
        <v>419</v>
      </c>
      <c r="E323" s="144" t="s">
        <v>279</v>
      </c>
      <c r="F323" s="144" t="s">
        <v>146</v>
      </c>
      <c r="G323" s="31"/>
      <c r="H323" s="31">
        <v>0</v>
      </c>
      <c r="I323" s="30" t="s">
        <v>147</v>
      </c>
      <c r="J323" s="30"/>
      <c r="K323" s="29">
        <v>0</v>
      </c>
      <c r="L323" s="255"/>
      <c r="M323" s="25">
        <f>Uurtarief!$B$55</f>
        <v>0</v>
      </c>
      <c r="N323" s="27">
        <f t="shared" si="18"/>
        <v>0</v>
      </c>
      <c r="O323" s="27">
        <f t="shared" si="19"/>
        <v>0</v>
      </c>
      <c r="P323" s="288"/>
      <c r="Q323" s="69">
        <f t="shared" ref="Q323:Q386" si="20">(M323*N323)</f>
        <v>0</v>
      </c>
      <c r="R323" s="69">
        <f t="shared" ref="R323:R386" si="21">P323+Q323</f>
        <v>0</v>
      </c>
      <c r="S323" s="32"/>
    </row>
    <row r="324" spans="1:19" s="36" customFormat="1" ht="13.5" customHeight="1" x14ac:dyDescent="0.15">
      <c r="A324" s="33">
        <v>321</v>
      </c>
      <c r="B324" s="34" t="s">
        <v>18</v>
      </c>
      <c r="C324" s="33"/>
      <c r="D324" s="35" t="s">
        <v>420</v>
      </c>
      <c r="E324" s="144" t="s">
        <v>977</v>
      </c>
      <c r="F324" s="144" t="s">
        <v>83</v>
      </c>
      <c r="G324" s="31">
        <v>12</v>
      </c>
      <c r="H324" s="31"/>
      <c r="I324" s="30" t="s">
        <v>165</v>
      </c>
      <c r="J324" s="30" t="s">
        <v>981</v>
      </c>
      <c r="K324" s="29">
        <v>251</v>
      </c>
      <c r="L324" s="255"/>
      <c r="M324" s="25">
        <f>Uurtarief!$B$55</f>
        <v>0</v>
      </c>
      <c r="N324" s="27">
        <f t="shared" ref="N324:N387" si="22">IF(L324=0,0,((G324*K324)/L324))</f>
        <v>0</v>
      </c>
      <c r="O324" s="27">
        <f t="shared" ref="O324:O387" si="23">IF(K324=0,0,(N324/K324))</f>
        <v>0</v>
      </c>
      <c r="P324" s="288"/>
      <c r="Q324" s="69">
        <f t="shared" si="20"/>
        <v>0</v>
      </c>
      <c r="R324" s="69">
        <f t="shared" si="21"/>
        <v>0</v>
      </c>
      <c r="S324" s="32"/>
    </row>
    <row r="325" spans="1:19" s="36" customFormat="1" ht="13.5" customHeight="1" x14ac:dyDescent="0.15">
      <c r="A325" s="33">
        <v>322</v>
      </c>
      <c r="B325" s="34" t="s">
        <v>18</v>
      </c>
      <c r="C325" s="33"/>
      <c r="D325" s="35" t="s">
        <v>421</v>
      </c>
      <c r="E325" s="144" t="s">
        <v>422</v>
      </c>
      <c r="F325" s="144" t="s">
        <v>223</v>
      </c>
      <c r="G325" s="31">
        <v>39.53</v>
      </c>
      <c r="H325" s="31"/>
      <c r="I325" s="30" t="s">
        <v>165</v>
      </c>
      <c r="J325" s="30" t="s">
        <v>981</v>
      </c>
      <c r="K325" s="29">
        <v>251</v>
      </c>
      <c r="L325" s="255"/>
      <c r="M325" s="25">
        <f>Uurtarief!$B$55</f>
        <v>0</v>
      </c>
      <c r="N325" s="27">
        <f t="shared" si="22"/>
        <v>0</v>
      </c>
      <c r="O325" s="27">
        <f t="shared" si="23"/>
        <v>0</v>
      </c>
      <c r="P325" s="288"/>
      <c r="Q325" s="69">
        <f t="shared" si="20"/>
        <v>0</v>
      </c>
      <c r="R325" s="69">
        <f t="shared" si="21"/>
        <v>0</v>
      </c>
      <c r="S325" s="32"/>
    </row>
    <row r="326" spans="1:19" s="36" customFormat="1" ht="13.5" customHeight="1" x14ac:dyDescent="0.15">
      <c r="A326" s="33">
        <v>323</v>
      </c>
      <c r="B326" s="34" t="s">
        <v>18</v>
      </c>
      <c r="C326" s="33"/>
      <c r="D326" s="35" t="s">
        <v>423</v>
      </c>
      <c r="E326" s="144" t="s">
        <v>424</v>
      </c>
      <c r="F326" s="144" t="s">
        <v>83</v>
      </c>
      <c r="G326" s="31">
        <v>1.2</v>
      </c>
      <c r="H326" s="31"/>
      <c r="I326" s="30" t="s">
        <v>61</v>
      </c>
      <c r="J326" s="30" t="s">
        <v>981</v>
      </c>
      <c r="K326" s="29">
        <v>251</v>
      </c>
      <c r="L326" s="255"/>
      <c r="M326" s="25">
        <f>Uurtarief!$B$55</f>
        <v>0</v>
      </c>
      <c r="N326" s="27">
        <f t="shared" si="22"/>
        <v>0</v>
      </c>
      <c r="O326" s="27">
        <f t="shared" si="23"/>
        <v>0</v>
      </c>
      <c r="P326" s="288"/>
      <c r="Q326" s="69">
        <f t="shared" si="20"/>
        <v>0</v>
      </c>
      <c r="R326" s="69">
        <f t="shared" si="21"/>
        <v>0</v>
      </c>
      <c r="S326" s="32"/>
    </row>
    <row r="327" spans="1:19" s="36" customFormat="1" ht="13.5" hidden="1" customHeight="1" x14ac:dyDescent="0.15">
      <c r="A327" s="33">
        <v>324</v>
      </c>
      <c r="B327" s="34" t="s">
        <v>18</v>
      </c>
      <c r="C327" s="33"/>
      <c r="D327" s="35" t="s">
        <v>425</v>
      </c>
      <c r="E327" s="144" t="s">
        <v>426</v>
      </c>
      <c r="F327" s="144" t="s">
        <v>146</v>
      </c>
      <c r="G327" s="31"/>
      <c r="H327" s="31">
        <v>36.74</v>
      </c>
      <c r="I327" s="30" t="s">
        <v>54</v>
      </c>
      <c r="J327" s="30"/>
      <c r="K327" s="29">
        <v>0</v>
      </c>
      <c r="L327" s="255"/>
      <c r="M327" s="25">
        <f>Uurtarief!$B$55</f>
        <v>0</v>
      </c>
      <c r="N327" s="27">
        <f t="shared" si="22"/>
        <v>0</v>
      </c>
      <c r="O327" s="27">
        <f t="shared" si="23"/>
        <v>0</v>
      </c>
      <c r="P327" s="288"/>
      <c r="Q327" s="69">
        <f t="shared" si="20"/>
        <v>0</v>
      </c>
      <c r="R327" s="69">
        <f t="shared" si="21"/>
        <v>0</v>
      </c>
      <c r="S327" s="32"/>
    </row>
    <row r="328" spans="1:19" s="36" customFormat="1" ht="13.5" customHeight="1" x14ac:dyDescent="0.15">
      <c r="A328" s="33">
        <v>325</v>
      </c>
      <c r="B328" s="34" t="s">
        <v>18</v>
      </c>
      <c r="C328" s="33"/>
      <c r="D328" s="35" t="s">
        <v>427</v>
      </c>
      <c r="E328" s="144" t="s">
        <v>428</v>
      </c>
      <c r="F328" s="144" t="s">
        <v>223</v>
      </c>
      <c r="G328" s="31">
        <v>34.46</v>
      </c>
      <c r="H328" s="31"/>
      <c r="I328" s="30" t="s">
        <v>429</v>
      </c>
      <c r="J328" s="30" t="s">
        <v>981</v>
      </c>
      <c r="K328" s="29">
        <v>251</v>
      </c>
      <c r="L328" s="255"/>
      <c r="M328" s="25">
        <f>Uurtarief!$B$55</f>
        <v>0</v>
      </c>
      <c r="N328" s="27">
        <f t="shared" si="22"/>
        <v>0</v>
      </c>
      <c r="O328" s="27">
        <f t="shared" si="23"/>
        <v>0</v>
      </c>
      <c r="P328" s="288"/>
      <c r="Q328" s="69">
        <f t="shared" si="20"/>
        <v>0</v>
      </c>
      <c r="R328" s="69">
        <f t="shared" si="21"/>
        <v>0</v>
      </c>
      <c r="S328" s="32"/>
    </row>
    <row r="329" spans="1:19" s="36" customFormat="1" ht="13.5" customHeight="1" x14ac:dyDescent="0.15">
      <c r="A329" s="33">
        <v>326</v>
      </c>
      <c r="B329" s="34" t="s">
        <v>18</v>
      </c>
      <c r="C329" s="33"/>
      <c r="D329" s="35" t="s">
        <v>430</v>
      </c>
      <c r="E329" s="144" t="s">
        <v>431</v>
      </c>
      <c r="F329" s="144" t="s">
        <v>83</v>
      </c>
      <c r="G329" s="31">
        <v>13</v>
      </c>
      <c r="H329" s="31"/>
      <c r="I329" s="30" t="s">
        <v>165</v>
      </c>
      <c r="J329" s="30" t="s">
        <v>981</v>
      </c>
      <c r="K329" s="29">
        <v>251</v>
      </c>
      <c r="L329" s="255"/>
      <c r="M329" s="25">
        <f>Uurtarief!$B$55</f>
        <v>0</v>
      </c>
      <c r="N329" s="27">
        <f t="shared" si="22"/>
        <v>0</v>
      </c>
      <c r="O329" s="27">
        <f t="shared" si="23"/>
        <v>0</v>
      </c>
      <c r="P329" s="288"/>
      <c r="Q329" s="69">
        <f t="shared" si="20"/>
        <v>0</v>
      </c>
      <c r="R329" s="69">
        <f t="shared" si="21"/>
        <v>0</v>
      </c>
      <c r="S329" s="32"/>
    </row>
    <row r="330" spans="1:19" s="36" customFormat="1" ht="13.5" hidden="1" customHeight="1" x14ac:dyDescent="0.15">
      <c r="A330" s="33">
        <v>327</v>
      </c>
      <c r="B330" s="34" t="s">
        <v>18</v>
      </c>
      <c r="C330" s="33"/>
      <c r="D330" s="35" t="s">
        <v>432</v>
      </c>
      <c r="E330" s="144" t="s">
        <v>282</v>
      </c>
      <c r="F330" s="144" t="s">
        <v>146</v>
      </c>
      <c r="G330" s="31"/>
      <c r="H330" s="31">
        <v>31.25</v>
      </c>
      <c r="I330" s="30" t="s">
        <v>147</v>
      </c>
      <c r="J330" s="30"/>
      <c r="K330" s="29">
        <v>0</v>
      </c>
      <c r="L330" s="255"/>
      <c r="M330" s="25">
        <f>Uurtarief!$B$55</f>
        <v>0</v>
      </c>
      <c r="N330" s="27">
        <f t="shared" si="22"/>
        <v>0</v>
      </c>
      <c r="O330" s="27">
        <f t="shared" si="23"/>
        <v>0</v>
      </c>
      <c r="P330" s="288"/>
      <c r="Q330" s="69">
        <f t="shared" si="20"/>
        <v>0</v>
      </c>
      <c r="R330" s="69">
        <f t="shared" si="21"/>
        <v>0</v>
      </c>
      <c r="S330" s="32"/>
    </row>
    <row r="331" spans="1:19" s="36" customFormat="1" ht="13.5" hidden="1" customHeight="1" x14ac:dyDescent="0.15">
      <c r="A331" s="33">
        <v>328</v>
      </c>
      <c r="B331" s="34" t="s">
        <v>18</v>
      </c>
      <c r="C331" s="33"/>
      <c r="D331" s="35" t="s">
        <v>433</v>
      </c>
      <c r="E331" s="144" t="s">
        <v>292</v>
      </c>
      <c r="F331" s="144" t="s">
        <v>146</v>
      </c>
      <c r="G331" s="31"/>
      <c r="H331" s="31">
        <v>0</v>
      </c>
      <c r="I331" s="30" t="s">
        <v>147</v>
      </c>
      <c r="J331" s="30"/>
      <c r="K331" s="29">
        <v>0</v>
      </c>
      <c r="L331" s="255"/>
      <c r="M331" s="25">
        <f>Uurtarief!$B$55</f>
        <v>0</v>
      </c>
      <c r="N331" s="27">
        <f t="shared" si="22"/>
        <v>0</v>
      </c>
      <c r="O331" s="27">
        <f t="shared" si="23"/>
        <v>0</v>
      </c>
      <c r="P331" s="288"/>
      <c r="Q331" s="69">
        <f t="shared" si="20"/>
        <v>0</v>
      </c>
      <c r="R331" s="69">
        <f t="shared" si="21"/>
        <v>0</v>
      </c>
      <c r="S331" s="32"/>
    </row>
    <row r="332" spans="1:19" s="36" customFormat="1" ht="13.5" customHeight="1" x14ac:dyDescent="0.15">
      <c r="A332" s="33">
        <v>329</v>
      </c>
      <c r="B332" s="34" t="s">
        <v>18</v>
      </c>
      <c r="C332" s="33"/>
      <c r="D332" s="35" t="s">
        <v>434</v>
      </c>
      <c r="E332" s="144" t="s">
        <v>58</v>
      </c>
      <c r="F332" s="144" t="s">
        <v>59</v>
      </c>
      <c r="G332" s="31">
        <v>14.82</v>
      </c>
      <c r="H332" s="31"/>
      <c r="I332" s="30" t="s">
        <v>165</v>
      </c>
      <c r="J332" s="30" t="s">
        <v>981</v>
      </c>
      <c r="K332" s="29">
        <v>251</v>
      </c>
      <c r="L332" s="255"/>
      <c r="M332" s="25">
        <f>Uurtarief!$B$55</f>
        <v>0</v>
      </c>
      <c r="N332" s="27">
        <f t="shared" si="22"/>
        <v>0</v>
      </c>
      <c r="O332" s="27">
        <f t="shared" si="23"/>
        <v>0</v>
      </c>
      <c r="P332" s="288"/>
      <c r="Q332" s="69">
        <f t="shared" si="20"/>
        <v>0</v>
      </c>
      <c r="R332" s="69">
        <f t="shared" si="21"/>
        <v>0</v>
      </c>
      <c r="S332" s="32"/>
    </row>
    <row r="333" spans="1:19" s="36" customFormat="1" ht="13.5" customHeight="1" x14ac:dyDescent="0.15">
      <c r="A333" s="33">
        <v>330</v>
      </c>
      <c r="B333" s="34" t="s">
        <v>18</v>
      </c>
      <c r="C333" s="33"/>
      <c r="D333" s="35" t="s">
        <v>435</v>
      </c>
      <c r="E333" s="144" t="s">
        <v>58</v>
      </c>
      <c r="F333" s="144" t="s">
        <v>59</v>
      </c>
      <c r="G333" s="31">
        <v>18.95</v>
      </c>
      <c r="H333" s="31"/>
      <c r="I333" s="30" t="s">
        <v>165</v>
      </c>
      <c r="J333" s="30" t="s">
        <v>981</v>
      </c>
      <c r="K333" s="29">
        <v>251</v>
      </c>
      <c r="L333" s="255"/>
      <c r="M333" s="25">
        <f>Uurtarief!$B$55</f>
        <v>0</v>
      </c>
      <c r="N333" s="27">
        <f t="shared" si="22"/>
        <v>0</v>
      </c>
      <c r="O333" s="27">
        <f t="shared" si="23"/>
        <v>0</v>
      </c>
      <c r="P333" s="288"/>
      <c r="Q333" s="69">
        <f t="shared" si="20"/>
        <v>0</v>
      </c>
      <c r="R333" s="69">
        <f t="shared" si="21"/>
        <v>0</v>
      </c>
      <c r="S333" s="32"/>
    </row>
    <row r="334" spans="1:19" s="36" customFormat="1" ht="13.5" hidden="1" customHeight="1" x14ac:dyDescent="0.15">
      <c r="A334" s="33">
        <v>331</v>
      </c>
      <c r="B334" s="34" t="s">
        <v>18</v>
      </c>
      <c r="C334" s="33"/>
      <c r="D334" s="35" t="s">
        <v>436</v>
      </c>
      <c r="E334" s="144" t="s">
        <v>292</v>
      </c>
      <c r="F334" s="144" t="s">
        <v>146</v>
      </c>
      <c r="G334" s="31"/>
      <c r="H334" s="31">
        <v>0</v>
      </c>
      <c r="I334" s="30" t="s">
        <v>147</v>
      </c>
      <c r="J334" s="30"/>
      <c r="K334" s="29">
        <v>0</v>
      </c>
      <c r="L334" s="255"/>
      <c r="M334" s="25">
        <f>Uurtarief!$B$55</f>
        <v>0</v>
      </c>
      <c r="N334" s="27">
        <f t="shared" si="22"/>
        <v>0</v>
      </c>
      <c r="O334" s="27">
        <f t="shared" si="23"/>
        <v>0</v>
      </c>
      <c r="P334" s="288"/>
      <c r="Q334" s="69">
        <f t="shared" si="20"/>
        <v>0</v>
      </c>
      <c r="R334" s="69">
        <f t="shared" si="21"/>
        <v>0</v>
      </c>
      <c r="S334" s="32"/>
    </row>
    <row r="335" spans="1:19" s="36" customFormat="1" ht="13.5" hidden="1" customHeight="1" x14ac:dyDescent="0.15">
      <c r="A335" s="33">
        <v>332</v>
      </c>
      <c r="B335" s="34" t="s">
        <v>18</v>
      </c>
      <c r="C335" s="33"/>
      <c r="D335" s="35" t="s">
        <v>437</v>
      </c>
      <c r="E335" s="144" t="s">
        <v>282</v>
      </c>
      <c r="F335" s="144" t="s">
        <v>146</v>
      </c>
      <c r="G335" s="31"/>
      <c r="H335" s="31">
        <v>0</v>
      </c>
      <c r="I335" s="30" t="s">
        <v>165</v>
      </c>
      <c r="J335" s="30"/>
      <c r="K335" s="29">
        <v>0</v>
      </c>
      <c r="L335" s="255"/>
      <c r="M335" s="25">
        <f>Uurtarief!$B$55</f>
        <v>0</v>
      </c>
      <c r="N335" s="27">
        <f t="shared" si="22"/>
        <v>0</v>
      </c>
      <c r="O335" s="27">
        <f t="shared" si="23"/>
        <v>0</v>
      </c>
      <c r="P335" s="288"/>
      <c r="Q335" s="69">
        <f t="shared" si="20"/>
        <v>0</v>
      </c>
      <c r="R335" s="69">
        <f t="shared" si="21"/>
        <v>0</v>
      </c>
      <c r="S335" s="32"/>
    </row>
    <row r="336" spans="1:19" s="36" customFormat="1" ht="13.5" customHeight="1" x14ac:dyDescent="0.15">
      <c r="A336" s="33">
        <v>333</v>
      </c>
      <c r="B336" s="34" t="s">
        <v>18</v>
      </c>
      <c r="C336" s="33"/>
      <c r="D336" s="35" t="s">
        <v>438</v>
      </c>
      <c r="E336" s="144" t="s">
        <v>439</v>
      </c>
      <c r="F336" s="144" t="s">
        <v>223</v>
      </c>
      <c r="G336" s="31">
        <v>34.880000000000003</v>
      </c>
      <c r="H336" s="31"/>
      <c r="I336" s="30" t="s">
        <v>429</v>
      </c>
      <c r="J336" s="30" t="s">
        <v>981</v>
      </c>
      <c r="K336" s="29">
        <v>251</v>
      </c>
      <c r="L336" s="255"/>
      <c r="M336" s="25">
        <f>Uurtarief!$B$55</f>
        <v>0</v>
      </c>
      <c r="N336" s="27">
        <f t="shared" si="22"/>
        <v>0</v>
      </c>
      <c r="O336" s="27">
        <f t="shared" si="23"/>
        <v>0</v>
      </c>
      <c r="P336" s="288"/>
      <c r="Q336" s="69">
        <f t="shared" si="20"/>
        <v>0</v>
      </c>
      <c r="R336" s="69">
        <f t="shared" si="21"/>
        <v>0</v>
      </c>
      <c r="S336" s="32"/>
    </row>
    <row r="337" spans="1:19" s="36" customFormat="1" ht="13.5" customHeight="1" x14ac:dyDescent="0.15">
      <c r="A337" s="33">
        <v>334</v>
      </c>
      <c r="B337" s="34" t="s">
        <v>18</v>
      </c>
      <c r="C337" s="33"/>
      <c r="D337" s="35" t="s">
        <v>440</v>
      </c>
      <c r="E337" s="144" t="s">
        <v>441</v>
      </c>
      <c r="F337" s="144" t="s">
        <v>83</v>
      </c>
      <c r="G337" s="31">
        <v>10</v>
      </c>
      <c r="H337" s="31"/>
      <c r="I337" s="30" t="s">
        <v>165</v>
      </c>
      <c r="J337" s="30" t="s">
        <v>981</v>
      </c>
      <c r="K337" s="29">
        <v>251</v>
      </c>
      <c r="L337" s="255"/>
      <c r="M337" s="25">
        <f>Uurtarief!$B$55</f>
        <v>0</v>
      </c>
      <c r="N337" s="27">
        <f t="shared" si="22"/>
        <v>0</v>
      </c>
      <c r="O337" s="27">
        <f t="shared" si="23"/>
        <v>0</v>
      </c>
      <c r="P337" s="288"/>
      <c r="Q337" s="69">
        <f t="shared" si="20"/>
        <v>0</v>
      </c>
      <c r="R337" s="69">
        <f t="shared" si="21"/>
        <v>0</v>
      </c>
      <c r="S337" s="32"/>
    </row>
    <row r="338" spans="1:19" s="36" customFormat="1" ht="13.5" hidden="1" customHeight="1" x14ac:dyDescent="0.15">
      <c r="A338" s="33">
        <v>335</v>
      </c>
      <c r="B338" s="34" t="s">
        <v>18</v>
      </c>
      <c r="C338" s="33"/>
      <c r="D338" s="35" t="s">
        <v>442</v>
      </c>
      <c r="E338" s="144" t="s">
        <v>282</v>
      </c>
      <c r="F338" s="144" t="s">
        <v>146</v>
      </c>
      <c r="G338" s="31"/>
      <c r="H338" s="31">
        <v>34.53</v>
      </c>
      <c r="I338" s="30" t="s">
        <v>147</v>
      </c>
      <c r="J338" s="30"/>
      <c r="K338" s="29">
        <v>0</v>
      </c>
      <c r="L338" s="255"/>
      <c r="M338" s="25">
        <f>Uurtarief!$B$55</f>
        <v>0</v>
      </c>
      <c r="N338" s="27">
        <f t="shared" si="22"/>
        <v>0</v>
      </c>
      <c r="O338" s="27">
        <f t="shared" si="23"/>
        <v>0</v>
      </c>
      <c r="P338" s="288"/>
      <c r="Q338" s="69">
        <f t="shared" si="20"/>
        <v>0</v>
      </c>
      <c r="R338" s="69">
        <f t="shared" si="21"/>
        <v>0</v>
      </c>
      <c r="S338" s="32"/>
    </row>
    <row r="339" spans="1:19" s="36" customFormat="1" ht="13.5" customHeight="1" x14ac:dyDescent="0.15">
      <c r="A339" s="33">
        <v>336</v>
      </c>
      <c r="B339" s="34" t="s">
        <v>18</v>
      </c>
      <c r="C339" s="33"/>
      <c r="D339" s="35" t="s">
        <v>443</v>
      </c>
      <c r="E339" s="144" t="s">
        <v>444</v>
      </c>
      <c r="F339" s="144" t="s">
        <v>223</v>
      </c>
      <c r="G339" s="31">
        <v>25</v>
      </c>
      <c r="H339" s="31"/>
      <c r="I339" s="30" t="s">
        <v>165</v>
      </c>
      <c r="J339" s="30" t="s">
        <v>981</v>
      </c>
      <c r="K339" s="29">
        <v>251</v>
      </c>
      <c r="L339" s="255"/>
      <c r="M339" s="25">
        <f>Uurtarief!$B$55</f>
        <v>0</v>
      </c>
      <c r="N339" s="27">
        <f t="shared" si="22"/>
        <v>0</v>
      </c>
      <c r="O339" s="27">
        <f t="shared" si="23"/>
        <v>0</v>
      </c>
      <c r="P339" s="288"/>
      <c r="Q339" s="69">
        <f t="shared" si="20"/>
        <v>0</v>
      </c>
      <c r="R339" s="69">
        <f t="shared" si="21"/>
        <v>0</v>
      </c>
      <c r="S339" s="32"/>
    </row>
    <row r="340" spans="1:19" s="36" customFormat="1" ht="13.5" customHeight="1" x14ac:dyDescent="0.15">
      <c r="A340" s="33">
        <v>337</v>
      </c>
      <c r="B340" s="34" t="s">
        <v>18</v>
      </c>
      <c r="C340" s="33"/>
      <c r="D340" s="35" t="s">
        <v>445</v>
      </c>
      <c r="E340" s="144" t="s">
        <v>446</v>
      </c>
      <c r="F340" s="144" t="s">
        <v>83</v>
      </c>
      <c r="G340" s="31">
        <v>1.2</v>
      </c>
      <c r="H340" s="31"/>
      <c r="I340" s="30" t="s">
        <v>61</v>
      </c>
      <c r="J340" s="30" t="s">
        <v>981</v>
      </c>
      <c r="K340" s="29">
        <v>251</v>
      </c>
      <c r="L340" s="255"/>
      <c r="M340" s="25">
        <f>Uurtarief!$B$55</f>
        <v>0</v>
      </c>
      <c r="N340" s="27">
        <f t="shared" si="22"/>
        <v>0</v>
      </c>
      <c r="O340" s="27">
        <f t="shared" si="23"/>
        <v>0</v>
      </c>
      <c r="P340" s="288"/>
      <c r="Q340" s="69">
        <f t="shared" si="20"/>
        <v>0</v>
      </c>
      <c r="R340" s="69">
        <f t="shared" si="21"/>
        <v>0</v>
      </c>
      <c r="S340" s="32"/>
    </row>
    <row r="341" spans="1:19" s="36" customFormat="1" ht="13.5" hidden="1" customHeight="1" x14ac:dyDescent="0.15">
      <c r="A341" s="33">
        <v>338</v>
      </c>
      <c r="B341" s="34" t="s">
        <v>18</v>
      </c>
      <c r="C341" s="33"/>
      <c r="D341" s="35" t="s">
        <v>447</v>
      </c>
      <c r="E341" s="144" t="s">
        <v>282</v>
      </c>
      <c r="F341" s="144" t="s">
        <v>146</v>
      </c>
      <c r="G341" s="31"/>
      <c r="H341" s="31">
        <v>44.42</v>
      </c>
      <c r="I341" s="30" t="s">
        <v>448</v>
      </c>
      <c r="J341" s="30"/>
      <c r="K341" s="29">
        <v>0</v>
      </c>
      <c r="L341" s="255"/>
      <c r="M341" s="25">
        <f>Uurtarief!$B$55</f>
        <v>0</v>
      </c>
      <c r="N341" s="27">
        <f t="shared" si="22"/>
        <v>0</v>
      </c>
      <c r="O341" s="27">
        <f t="shared" si="23"/>
        <v>0</v>
      </c>
      <c r="P341" s="288"/>
      <c r="Q341" s="69">
        <f t="shared" si="20"/>
        <v>0</v>
      </c>
      <c r="R341" s="69">
        <f t="shared" si="21"/>
        <v>0</v>
      </c>
      <c r="S341" s="32"/>
    </row>
    <row r="342" spans="1:19" s="36" customFormat="1" ht="13.5" customHeight="1" x14ac:dyDescent="0.15">
      <c r="A342" s="33">
        <v>339</v>
      </c>
      <c r="B342" s="34" t="s">
        <v>18</v>
      </c>
      <c r="C342" s="33"/>
      <c r="D342" s="35" t="s">
        <v>449</v>
      </c>
      <c r="E342" s="144" t="s">
        <v>450</v>
      </c>
      <c r="F342" s="144" t="s">
        <v>47</v>
      </c>
      <c r="G342" s="31">
        <v>10</v>
      </c>
      <c r="H342" s="31"/>
      <c r="I342" s="30" t="s">
        <v>165</v>
      </c>
      <c r="J342" s="30" t="s">
        <v>981</v>
      </c>
      <c r="K342" s="29">
        <v>251</v>
      </c>
      <c r="L342" s="255"/>
      <c r="M342" s="25">
        <f>Uurtarief!$B$55</f>
        <v>0</v>
      </c>
      <c r="N342" s="27">
        <f t="shared" si="22"/>
        <v>0</v>
      </c>
      <c r="O342" s="27">
        <f t="shared" si="23"/>
        <v>0</v>
      </c>
      <c r="P342" s="288"/>
      <c r="Q342" s="69">
        <f t="shared" si="20"/>
        <v>0</v>
      </c>
      <c r="R342" s="69">
        <f t="shared" si="21"/>
        <v>0</v>
      </c>
      <c r="S342" s="32"/>
    </row>
    <row r="343" spans="1:19" s="36" customFormat="1" ht="13.5" customHeight="1" x14ac:dyDescent="0.15">
      <c r="A343" s="33">
        <v>340</v>
      </c>
      <c r="B343" s="34" t="s">
        <v>18</v>
      </c>
      <c r="C343" s="33"/>
      <c r="D343" s="35" t="s">
        <v>451</v>
      </c>
      <c r="E343" s="144" t="s">
        <v>187</v>
      </c>
      <c r="F343" s="144" t="s">
        <v>53</v>
      </c>
      <c r="G343" s="31">
        <v>6.8</v>
      </c>
      <c r="H343" s="31"/>
      <c r="I343" s="30" t="s">
        <v>165</v>
      </c>
      <c r="J343" s="30" t="s">
        <v>981</v>
      </c>
      <c r="K343" s="29">
        <v>251</v>
      </c>
      <c r="L343" s="255"/>
      <c r="M343" s="25">
        <f>Uurtarief!$B$55</f>
        <v>0</v>
      </c>
      <c r="N343" s="27">
        <f t="shared" si="22"/>
        <v>0</v>
      </c>
      <c r="O343" s="27">
        <f t="shared" si="23"/>
        <v>0</v>
      </c>
      <c r="P343" s="288"/>
      <c r="Q343" s="69">
        <f t="shared" si="20"/>
        <v>0</v>
      </c>
      <c r="R343" s="69">
        <f t="shared" si="21"/>
        <v>0</v>
      </c>
      <c r="S343" s="32"/>
    </row>
    <row r="344" spans="1:19" s="36" customFormat="1" ht="13.5" customHeight="1" x14ac:dyDescent="0.15">
      <c r="A344" s="33">
        <v>341</v>
      </c>
      <c r="B344" s="34" t="s">
        <v>18</v>
      </c>
      <c r="C344" s="33"/>
      <c r="D344" s="35" t="s">
        <v>452</v>
      </c>
      <c r="E344" s="144" t="s">
        <v>190</v>
      </c>
      <c r="F344" s="144" t="s">
        <v>53</v>
      </c>
      <c r="G344" s="31">
        <v>1.73</v>
      </c>
      <c r="H344" s="31"/>
      <c r="I344" s="30" t="s">
        <v>61</v>
      </c>
      <c r="J344" s="30" t="s">
        <v>981</v>
      </c>
      <c r="K344" s="29">
        <v>251</v>
      </c>
      <c r="L344" s="255"/>
      <c r="M344" s="25">
        <f>Uurtarief!$B$55</f>
        <v>0</v>
      </c>
      <c r="N344" s="27">
        <f t="shared" si="22"/>
        <v>0</v>
      </c>
      <c r="O344" s="27">
        <f t="shared" si="23"/>
        <v>0</v>
      </c>
      <c r="P344" s="288"/>
      <c r="Q344" s="69">
        <f t="shared" si="20"/>
        <v>0</v>
      </c>
      <c r="R344" s="69">
        <f t="shared" si="21"/>
        <v>0</v>
      </c>
      <c r="S344" s="32"/>
    </row>
    <row r="345" spans="1:19" s="36" customFormat="1" ht="13.5" customHeight="1" x14ac:dyDescent="0.15">
      <c r="A345" s="33">
        <v>342</v>
      </c>
      <c r="B345" s="34" t="s">
        <v>18</v>
      </c>
      <c r="C345" s="33"/>
      <c r="D345" s="35" t="s">
        <v>453</v>
      </c>
      <c r="E345" s="144" t="s">
        <v>190</v>
      </c>
      <c r="F345" s="144" t="s">
        <v>53</v>
      </c>
      <c r="G345" s="31">
        <v>1.73</v>
      </c>
      <c r="H345" s="31"/>
      <c r="I345" s="30" t="s">
        <v>61</v>
      </c>
      <c r="J345" s="30" t="s">
        <v>981</v>
      </c>
      <c r="K345" s="29">
        <v>251</v>
      </c>
      <c r="L345" s="255"/>
      <c r="M345" s="25">
        <f>Uurtarief!$B$55</f>
        <v>0</v>
      </c>
      <c r="N345" s="27">
        <f t="shared" si="22"/>
        <v>0</v>
      </c>
      <c r="O345" s="27">
        <f t="shared" si="23"/>
        <v>0</v>
      </c>
      <c r="P345" s="288"/>
      <c r="Q345" s="69">
        <f t="shared" si="20"/>
        <v>0</v>
      </c>
      <c r="R345" s="69">
        <f t="shared" si="21"/>
        <v>0</v>
      </c>
      <c r="S345" s="32"/>
    </row>
    <row r="346" spans="1:19" s="36" customFormat="1" ht="13.5" hidden="1" customHeight="1" x14ac:dyDescent="0.15">
      <c r="A346" s="33">
        <v>343</v>
      </c>
      <c r="B346" s="34" t="s">
        <v>18</v>
      </c>
      <c r="C346" s="33"/>
      <c r="D346" s="35" t="s">
        <v>454</v>
      </c>
      <c r="E346" s="144" t="s">
        <v>279</v>
      </c>
      <c r="F346" s="144" t="s">
        <v>146</v>
      </c>
      <c r="G346" s="31"/>
      <c r="H346" s="31">
        <v>0</v>
      </c>
      <c r="I346" s="30" t="s">
        <v>147</v>
      </c>
      <c r="J346" s="30"/>
      <c r="K346" s="29">
        <v>0</v>
      </c>
      <c r="L346" s="255"/>
      <c r="M346" s="25">
        <f>Uurtarief!$B$55</f>
        <v>0</v>
      </c>
      <c r="N346" s="27">
        <f t="shared" si="22"/>
        <v>0</v>
      </c>
      <c r="O346" s="27">
        <f t="shared" si="23"/>
        <v>0</v>
      </c>
      <c r="P346" s="288"/>
      <c r="Q346" s="69">
        <f t="shared" si="20"/>
        <v>0</v>
      </c>
      <c r="R346" s="69">
        <f t="shared" si="21"/>
        <v>0</v>
      </c>
      <c r="S346" s="32"/>
    </row>
    <row r="347" spans="1:19" s="36" customFormat="1" ht="13.5" customHeight="1" x14ac:dyDescent="0.15">
      <c r="A347" s="33">
        <v>344</v>
      </c>
      <c r="B347" s="34" t="s">
        <v>18</v>
      </c>
      <c r="C347" s="33"/>
      <c r="D347" s="35" t="s">
        <v>455</v>
      </c>
      <c r="E347" s="144" t="s">
        <v>456</v>
      </c>
      <c r="F347" s="144" t="s">
        <v>47</v>
      </c>
      <c r="G347" s="31">
        <v>1.5</v>
      </c>
      <c r="H347" s="31"/>
      <c r="I347" s="30" t="s">
        <v>165</v>
      </c>
      <c r="J347" s="30" t="s">
        <v>981</v>
      </c>
      <c r="K347" s="29">
        <v>251</v>
      </c>
      <c r="L347" s="255"/>
      <c r="M347" s="25">
        <f>Uurtarief!$B$55</f>
        <v>0</v>
      </c>
      <c r="N347" s="27">
        <f t="shared" si="22"/>
        <v>0</v>
      </c>
      <c r="O347" s="27">
        <f t="shared" si="23"/>
        <v>0</v>
      </c>
      <c r="P347" s="288"/>
      <c r="Q347" s="69">
        <f t="shared" si="20"/>
        <v>0</v>
      </c>
      <c r="R347" s="69">
        <f t="shared" si="21"/>
        <v>0</v>
      </c>
      <c r="S347" s="32"/>
    </row>
    <row r="348" spans="1:19" s="36" customFormat="1" ht="13.5" customHeight="1" x14ac:dyDescent="0.15">
      <c r="A348" s="33">
        <v>345</v>
      </c>
      <c r="B348" s="34" t="s">
        <v>18</v>
      </c>
      <c r="C348" s="33"/>
      <c r="D348" s="35" t="s">
        <v>457</v>
      </c>
      <c r="E348" s="144" t="s">
        <v>458</v>
      </c>
      <c r="F348" s="144" t="s">
        <v>47</v>
      </c>
      <c r="G348" s="31">
        <v>4.75</v>
      </c>
      <c r="H348" s="31"/>
      <c r="I348" s="30" t="s">
        <v>95</v>
      </c>
      <c r="J348" s="30" t="s">
        <v>981</v>
      </c>
      <c r="K348" s="29">
        <v>251</v>
      </c>
      <c r="L348" s="255"/>
      <c r="M348" s="25">
        <f>Uurtarief!$B$55</f>
        <v>0</v>
      </c>
      <c r="N348" s="27">
        <f t="shared" si="22"/>
        <v>0</v>
      </c>
      <c r="O348" s="27">
        <f t="shared" si="23"/>
        <v>0</v>
      </c>
      <c r="P348" s="256">
        <v>0</v>
      </c>
      <c r="Q348" s="69">
        <f t="shared" si="20"/>
        <v>0</v>
      </c>
      <c r="R348" s="69">
        <f t="shared" si="21"/>
        <v>0</v>
      </c>
      <c r="S348" s="32"/>
    </row>
    <row r="349" spans="1:19" s="36" customFormat="1" ht="13.5" customHeight="1" x14ac:dyDescent="0.15">
      <c r="A349" s="33">
        <v>346</v>
      </c>
      <c r="B349" s="34" t="s">
        <v>18</v>
      </c>
      <c r="C349" s="33"/>
      <c r="D349" s="35" t="s">
        <v>459</v>
      </c>
      <c r="E349" s="144" t="s">
        <v>456</v>
      </c>
      <c r="F349" s="144" t="s">
        <v>47</v>
      </c>
      <c r="G349" s="31">
        <v>1.5</v>
      </c>
      <c r="H349" s="31"/>
      <c r="I349" s="30" t="s">
        <v>165</v>
      </c>
      <c r="J349" s="30" t="s">
        <v>981</v>
      </c>
      <c r="K349" s="29">
        <v>251</v>
      </c>
      <c r="L349" s="255"/>
      <c r="M349" s="25">
        <f>Uurtarief!$B$55</f>
        <v>0</v>
      </c>
      <c r="N349" s="27">
        <f t="shared" si="22"/>
        <v>0</v>
      </c>
      <c r="O349" s="27">
        <f t="shared" si="23"/>
        <v>0</v>
      </c>
      <c r="P349" s="288"/>
      <c r="Q349" s="69">
        <f t="shared" si="20"/>
        <v>0</v>
      </c>
      <c r="R349" s="69">
        <f t="shared" si="21"/>
        <v>0</v>
      </c>
      <c r="S349" s="32"/>
    </row>
    <row r="350" spans="1:19" s="36" customFormat="1" ht="13.5" customHeight="1" x14ac:dyDescent="0.15">
      <c r="A350" s="33">
        <v>347</v>
      </c>
      <c r="B350" s="34" t="s">
        <v>18</v>
      </c>
      <c r="C350" s="33"/>
      <c r="D350" s="35" t="s">
        <v>45</v>
      </c>
      <c r="E350" s="144" t="s">
        <v>46</v>
      </c>
      <c r="F350" s="144" t="s">
        <v>47</v>
      </c>
      <c r="G350" s="31">
        <v>4.2</v>
      </c>
      <c r="H350" s="31"/>
      <c r="I350" s="30" t="s">
        <v>460</v>
      </c>
      <c r="J350" s="30" t="s">
        <v>981</v>
      </c>
      <c r="K350" s="29">
        <v>251</v>
      </c>
      <c r="L350" s="255"/>
      <c r="M350" s="25">
        <f>Uurtarief!$B$55</f>
        <v>0</v>
      </c>
      <c r="N350" s="27">
        <f t="shared" si="22"/>
        <v>0</v>
      </c>
      <c r="O350" s="27">
        <f t="shared" si="23"/>
        <v>0</v>
      </c>
      <c r="P350" s="288"/>
      <c r="Q350" s="69">
        <f t="shared" si="20"/>
        <v>0</v>
      </c>
      <c r="R350" s="69">
        <f t="shared" si="21"/>
        <v>0</v>
      </c>
      <c r="S350" s="32"/>
    </row>
    <row r="351" spans="1:19" s="36" customFormat="1" ht="13.5" hidden="1" customHeight="1" x14ac:dyDescent="0.15">
      <c r="A351" s="33">
        <v>347</v>
      </c>
      <c r="B351" s="34" t="s">
        <v>18</v>
      </c>
      <c r="C351" s="33"/>
      <c r="D351" s="35" t="s">
        <v>471</v>
      </c>
      <c r="E351" s="144" t="s">
        <v>282</v>
      </c>
      <c r="F351" s="144" t="s">
        <v>146</v>
      </c>
      <c r="G351" s="31"/>
      <c r="H351" s="31">
        <v>9.6</v>
      </c>
      <c r="I351" s="30" t="s">
        <v>61</v>
      </c>
      <c r="J351" s="30"/>
      <c r="K351" s="29">
        <v>0</v>
      </c>
      <c r="L351" s="255"/>
      <c r="M351" s="25">
        <f>Uurtarief!$B$55</f>
        <v>0</v>
      </c>
      <c r="N351" s="27">
        <f t="shared" si="22"/>
        <v>0</v>
      </c>
      <c r="O351" s="27">
        <f t="shared" si="23"/>
        <v>0</v>
      </c>
      <c r="P351" s="288"/>
      <c r="Q351" s="69">
        <f t="shared" si="20"/>
        <v>0</v>
      </c>
      <c r="R351" s="69">
        <f t="shared" si="21"/>
        <v>0</v>
      </c>
      <c r="S351" s="32"/>
    </row>
    <row r="352" spans="1:19" s="36" customFormat="1" ht="13.5" customHeight="1" x14ac:dyDescent="0.15">
      <c r="A352" s="33">
        <v>348</v>
      </c>
      <c r="B352" s="34" t="s">
        <v>18</v>
      </c>
      <c r="C352" s="33"/>
      <c r="D352" s="35" t="s">
        <v>461</v>
      </c>
      <c r="E352" s="144" t="s">
        <v>46</v>
      </c>
      <c r="F352" s="144" t="s">
        <v>47</v>
      </c>
      <c r="G352" s="31">
        <v>4.2</v>
      </c>
      <c r="H352" s="31"/>
      <c r="I352" s="30" t="s">
        <v>165</v>
      </c>
      <c r="J352" s="30" t="s">
        <v>981</v>
      </c>
      <c r="K352" s="29">
        <v>251</v>
      </c>
      <c r="L352" s="255"/>
      <c r="M352" s="25">
        <f>Uurtarief!$B$55</f>
        <v>0</v>
      </c>
      <c r="N352" s="27">
        <f t="shared" si="22"/>
        <v>0</v>
      </c>
      <c r="O352" s="27">
        <f t="shared" si="23"/>
        <v>0</v>
      </c>
      <c r="P352" s="288"/>
      <c r="Q352" s="69">
        <f t="shared" si="20"/>
        <v>0</v>
      </c>
      <c r="R352" s="69">
        <f t="shared" si="21"/>
        <v>0</v>
      </c>
      <c r="S352" s="32"/>
    </row>
    <row r="353" spans="1:19" s="36" customFormat="1" ht="13.5" customHeight="1" x14ac:dyDescent="0.15">
      <c r="A353" s="33">
        <v>348</v>
      </c>
      <c r="B353" s="34" t="s">
        <v>18</v>
      </c>
      <c r="C353" s="33"/>
      <c r="D353" s="35" t="s">
        <v>472</v>
      </c>
      <c r="E353" s="144" t="s">
        <v>328</v>
      </c>
      <c r="F353" s="144" t="s">
        <v>47</v>
      </c>
      <c r="G353" s="31">
        <v>3</v>
      </c>
      <c r="H353" s="31"/>
      <c r="I353" s="30" t="s">
        <v>147</v>
      </c>
      <c r="J353" s="30" t="s">
        <v>981</v>
      </c>
      <c r="K353" s="29">
        <v>251</v>
      </c>
      <c r="L353" s="255"/>
      <c r="M353" s="25">
        <f>Uurtarief!$B$55</f>
        <v>0</v>
      </c>
      <c r="N353" s="27">
        <f t="shared" si="22"/>
        <v>0</v>
      </c>
      <c r="O353" s="27">
        <f t="shared" si="23"/>
        <v>0</v>
      </c>
      <c r="P353" s="288"/>
      <c r="Q353" s="69">
        <f t="shared" si="20"/>
        <v>0</v>
      </c>
      <c r="R353" s="69">
        <f t="shared" si="21"/>
        <v>0</v>
      </c>
      <c r="S353" s="32"/>
    </row>
    <row r="354" spans="1:19" s="36" customFormat="1" ht="13.5" customHeight="1" x14ac:dyDescent="0.15">
      <c r="A354" s="33">
        <v>349</v>
      </c>
      <c r="B354" s="34" t="s">
        <v>18</v>
      </c>
      <c r="C354" s="33"/>
      <c r="D354" s="35" t="s">
        <v>473</v>
      </c>
      <c r="E354" s="144" t="s">
        <v>58</v>
      </c>
      <c r="F354" s="144" t="s">
        <v>59</v>
      </c>
      <c r="G354" s="31">
        <v>6.14</v>
      </c>
      <c r="H354" s="31"/>
      <c r="I354" s="30" t="s">
        <v>171</v>
      </c>
      <c r="J354" s="30" t="s">
        <v>981</v>
      </c>
      <c r="K354" s="29">
        <v>251</v>
      </c>
      <c r="L354" s="255"/>
      <c r="M354" s="25">
        <f>Uurtarief!$B$55</f>
        <v>0</v>
      </c>
      <c r="N354" s="27">
        <f t="shared" si="22"/>
        <v>0</v>
      </c>
      <c r="O354" s="27">
        <f t="shared" si="23"/>
        <v>0</v>
      </c>
      <c r="P354" s="288"/>
      <c r="Q354" s="69">
        <f t="shared" si="20"/>
        <v>0</v>
      </c>
      <c r="R354" s="69">
        <f t="shared" si="21"/>
        <v>0</v>
      </c>
      <c r="S354" s="32"/>
    </row>
    <row r="355" spans="1:19" s="36" customFormat="1" ht="13.5" hidden="1" customHeight="1" x14ac:dyDescent="0.15">
      <c r="A355" s="33">
        <v>349</v>
      </c>
      <c r="B355" s="34" t="s">
        <v>18</v>
      </c>
      <c r="C355" s="33"/>
      <c r="D355" s="35" t="s">
        <v>462</v>
      </c>
      <c r="E355" s="144" t="s">
        <v>463</v>
      </c>
      <c r="F355" s="144" t="s">
        <v>146</v>
      </c>
      <c r="G355" s="31"/>
      <c r="H355" s="31">
        <v>0</v>
      </c>
      <c r="I355" s="30" t="s">
        <v>48</v>
      </c>
      <c r="J355" s="30"/>
      <c r="K355" s="29">
        <v>0</v>
      </c>
      <c r="L355" s="255"/>
      <c r="M355" s="25">
        <f>Uurtarief!$B$55</f>
        <v>0</v>
      </c>
      <c r="N355" s="27">
        <f t="shared" si="22"/>
        <v>0</v>
      </c>
      <c r="O355" s="27">
        <f t="shared" si="23"/>
        <v>0</v>
      </c>
      <c r="P355" s="288"/>
      <c r="Q355" s="69">
        <f t="shared" si="20"/>
        <v>0</v>
      </c>
      <c r="R355" s="69">
        <f t="shared" si="21"/>
        <v>0</v>
      </c>
      <c r="S355" s="32"/>
    </row>
    <row r="356" spans="1:19" s="36" customFormat="1" ht="13.5" customHeight="1" x14ac:dyDescent="0.15">
      <c r="A356" s="33">
        <v>350</v>
      </c>
      <c r="B356" s="34" t="s">
        <v>18</v>
      </c>
      <c r="C356" s="33"/>
      <c r="D356" s="35" t="s">
        <v>464</v>
      </c>
      <c r="E356" s="144" t="s">
        <v>63</v>
      </c>
      <c r="F356" s="144" t="s">
        <v>63</v>
      </c>
      <c r="G356" s="31">
        <v>28.5</v>
      </c>
      <c r="H356" s="31"/>
      <c r="I356" s="30" t="s">
        <v>95</v>
      </c>
      <c r="J356" s="30" t="s">
        <v>981</v>
      </c>
      <c r="K356" s="29">
        <v>251</v>
      </c>
      <c r="L356" s="255"/>
      <c r="M356" s="25">
        <f>Uurtarief!$B$55</f>
        <v>0</v>
      </c>
      <c r="N356" s="27">
        <f t="shared" si="22"/>
        <v>0</v>
      </c>
      <c r="O356" s="27">
        <f t="shared" si="23"/>
        <v>0</v>
      </c>
      <c r="P356" s="256">
        <v>0</v>
      </c>
      <c r="Q356" s="69">
        <f t="shared" si="20"/>
        <v>0</v>
      </c>
      <c r="R356" s="69">
        <f t="shared" si="21"/>
        <v>0</v>
      </c>
      <c r="S356" s="32"/>
    </row>
    <row r="357" spans="1:19" s="36" customFormat="1" ht="13.5" customHeight="1" x14ac:dyDescent="0.15">
      <c r="A357" s="33">
        <v>350</v>
      </c>
      <c r="B357" s="34" t="s">
        <v>18</v>
      </c>
      <c r="C357" s="33"/>
      <c r="D357" s="35" t="s">
        <v>474</v>
      </c>
      <c r="E357" s="144" t="s">
        <v>58</v>
      </c>
      <c r="F357" s="144" t="s">
        <v>59</v>
      </c>
      <c r="G357" s="31">
        <v>4.5</v>
      </c>
      <c r="H357" s="31"/>
      <c r="I357" s="30" t="s">
        <v>171</v>
      </c>
      <c r="J357" s="30" t="s">
        <v>981</v>
      </c>
      <c r="K357" s="29">
        <v>251</v>
      </c>
      <c r="L357" s="255"/>
      <c r="M357" s="25">
        <f>Uurtarief!$B$55</f>
        <v>0</v>
      </c>
      <c r="N357" s="27">
        <f t="shared" si="22"/>
        <v>0</v>
      </c>
      <c r="O357" s="27">
        <f t="shared" si="23"/>
        <v>0</v>
      </c>
      <c r="P357" s="288"/>
      <c r="Q357" s="69">
        <f t="shared" si="20"/>
        <v>0</v>
      </c>
      <c r="R357" s="69">
        <f t="shared" si="21"/>
        <v>0</v>
      </c>
      <c r="S357" s="32"/>
    </row>
    <row r="358" spans="1:19" s="36" customFormat="1" ht="13.5" customHeight="1" x14ac:dyDescent="0.15">
      <c r="A358" s="33">
        <v>351</v>
      </c>
      <c r="B358" s="34" t="s">
        <v>18</v>
      </c>
      <c r="C358" s="33"/>
      <c r="D358" s="35" t="s">
        <v>465</v>
      </c>
      <c r="E358" s="144" t="s">
        <v>466</v>
      </c>
      <c r="F358" s="144" t="s">
        <v>87</v>
      </c>
      <c r="G358" s="31">
        <v>45.1</v>
      </c>
      <c r="H358" s="31"/>
      <c r="I358" s="30" t="s">
        <v>448</v>
      </c>
      <c r="J358" s="30" t="s">
        <v>981</v>
      </c>
      <c r="K358" s="29">
        <v>251</v>
      </c>
      <c r="L358" s="287"/>
      <c r="M358" s="25">
        <f>Uurtarief!$B$55</f>
        <v>0</v>
      </c>
      <c r="N358" s="27">
        <f t="shared" si="22"/>
        <v>0</v>
      </c>
      <c r="O358" s="27">
        <f t="shared" si="23"/>
        <v>0</v>
      </c>
      <c r="P358" s="288"/>
      <c r="Q358" s="69">
        <f t="shared" si="20"/>
        <v>0</v>
      </c>
      <c r="R358" s="69">
        <f t="shared" si="21"/>
        <v>0</v>
      </c>
      <c r="S358" s="32"/>
    </row>
    <row r="359" spans="1:19" s="36" customFormat="1" ht="13.5" hidden="1" customHeight="1" x14ac:dyDescent="0.15">
      <c r="A359" s="33">
        <v>351</v>
      </c>
      <c r="B359" s="34" t="s">
        <v>18</v>
      </c>
      <c r="C359" s="33"/>
      <c r="D359" s="35" t="s">
        <v>475</v>
      </c>
      <c r="E359" s="144" t="s">
        <v>463</v>
      </c>
      <c r="F359" s="144" t="s">
        <v>146</v>
      </c>
      <c r="G359" s="31"/>
      <c r="H359" s="31">
        <v>0</v>
      </c>
      <c r="I359" s="30" t="s">
        <v>48</v>
      </c>
      <c r="J359" s="30"/>
      <c r="K359" s="29">
        <v>0</v>
      </c>
      <c r="L359" s="255"/>
      <c r="M359" s="25">
        <f>Uurtarief!$B$55</f>
        <v>0</v>
      </c>
      <c r="N359" s="27">
        <f t="shared" si="22"/>
        <v>0</v>
      </c>
      <c r="O359" s="27">
        <f t="shared" si="23"/>
        <v>0</v>
      </c>
      <c r="P359" s="288"/>
      <c r="Q359" s="69">
        <f t="shared" si="20"/>
        <v>0</v>
      </c>
      <c r="R359" s="69">
        <f t="shared" si="21"/>
        <v>0</v>
      </c>
      <c r="S359" s="32"/>
    </row>
    <row r="360" spans="1:19" s="36" customFormat="1" ht="13.5" customHeight="1" x14ac:dyDescent="0.15">
      <c r="A360" s="33">
        <v>352</v>
      </c>
      <c r="B360" s="34" t="s">
        <v>18</v>
      </c>
      <c r="C360" s="33"/>
      <c r="D360" s="35" t="s">
        <v>467</v>
      </c>
      <c r="E360" s="144" t="s">
        <v>63</v>
      </c>
      <c r="F360" s="144" t="s">
        <v>63</v>
      </c>
      <c r="G360" s="31">
        <v>38.1</v>
      </c>
      <c r="H360" s="31"/>
      <c r="I360" s="30" t="s">
        <v>95</v>
      </c>
      <c r="J360" s="30" t="s">
        <v>981</v>
      </c>
      <c r="K360" s="29">
        <v>251</v>
      </c>
      <c r="L360" s="255"/>
      <c r="M360" s="25">
        <f>Uurtarief!$B$55</f>
        <v>0</v>
      </c>
      <c r="N360" s="27">
        <f t="shared" si="22"/>
        <v>0</v>
      </c>
      <c r="O360" s="27">
        <f t="shared" si="23"/>
        <v>0</v>
      </c>
      <c r="P360" s="256">
        <v>0</v>
      </c>
      <c r="Q360" s="69">
        <f t="shared" si="20"/>
        <v>0</v>
      </c>
      <c r="R360" s="69">
        <f t="shared" si="21"/>
        <v>0</v>
      </c>
      <c r="S360" s="32"/>
    </row>
    <row r="361" spans="1:19" s="36" customFormat="1" ht="13.5" hidden="1" customHeight="1" x14ac:dyDescent="0.15">
      <c r="A361" s="33">
        <v>352</v>
      </c>
      <c r="B361" s="34" t="s">
        <v>18</v>
      </c>
      <c r="C361" s="33"/>
      <c r="D361" s="35" t="s">
        <v>476</v>
      </c>
      <c r="E361" s="144" t="s">
        <v>477</v>
      </c>
      <c r="F361" s="144" t="s">
        <v>146</v>
      </c>
      <c r="G361" s="31"/>
      <c r="H361" s="31">
        <v>0</v>
      </c>
      <c r="I361" s="30" t="s">
        <v>48</v>
      </c>
      <c r="J361" s="30"/>
      <c r="K361" s="29">
        <v>0</v>
      </c>
      <c r="L361" s="255"/>
      <c r="M361" s="25">
        <f>Uurtarief!$B$55</f>
        <v>0</v>
      </c>
      <c r="N361" s="27">
        <f t="shared" si="22"/>
        <v>0</v>
      </c>
      <c r="O361" s="27">
        <f t="shared" si="23"/>
        <v>0</v>
      </c>
      <c r="P361" s="288"/>
      <c r="Q361" s="69">
        <f t="shared" si="20"/>
        <v>0</v>
      </c>
      <c r="R361" s="69">
        <f t="shared" si="21"/>
        <v>0</v>
      </c>
      <c r="S361" s="32"/>
    </row>
    <row r="362" spans="1:19" s="36" customFormat="1" ht="13.5" customHeight="1" x14ac:dyDescent="0.15">
      <c r="A362" s="33">
        <v>353</v>
      </c>
      <c r="B362" s="34" t="s">
        <v>18</v>
      </c>
      <c r="C362" s="33"/>
      <c r="D362" s="35" t="s">
        <v>478</v>
      </c>
      <c r="E362" s="144" t="s">
        <v>479</v>
      </c>
      <c r="F362" s="144" t="s">
        <v>83</v>
      </c>
      <c r="G362" s="31">
        <v>50</v>
      </c>
      <c r="H362" s="31"/>
      <c r="I362" s="30" t="s">
        <v>448</v>
      </c>
      <c r="J362" s="30" t="s">
        <v>981</v>
      </c>
      <c r="K362" s="29">
        <v>251</v>
      </c>
      <c r="L362" s="255"/>
      <c r="M362" s="25">
        <f>Uurtarief!$B$55</f>
        <v>0</v>
      </c>
      <c r="N362" s="27">
        <f t="shared" si="22"/>
        <v>0</v>
      </c>
      <c r="O362" s="27">
        <f t="shared" si="23"/>
        <v>0</v>
      </c>
      <c r="P362" s="288"/>
      <c r="Q362" s="69">
        <f t="shared" si="20"/>
        <v>0</v>
      </c>
      <c r="R362" s="69">
        <f t="shared" si="21"/>
        <v>0</v>
      </c>
      <c r="S362" s="32"/>
    </row>
    <row r="363" spans="1:19" s="36" customFormat="1" ht="13.5" customHeight="1" x14ac:dyDescent="0.15">
      <c r="A363" s="33">
        <v>353</v>
      </c>
      <c r="B363" s="34" t="s">
        <v>18</v>
      </c>
      <c r="C363" s="33"/>
      <c r="D363" s="35" t="s">
        <v>468</v>
      </c>
      <c r="E363" s="144" t="s">
        <v>87</v>
      </c>
      <c r="F363" s="144" t="s">
        <v>87</v>
      </c>
      <c r="G363" s="31">
        <v>38.1</v>
      </c>
      <c r="H363" s="31"/>
      <c r="I363" s="30" t="s">
        <v>171</v>
      </c>
      <c r="J363" s="30" t="s">
        <v>981</v>
      </c>
      <c r="K363" s="29">
        <v>251</v>
      </c>
      <c r="L363" s="255"/>
      <c r="M363" s="25">
        <f>Uurtarief!$B$55</f>
        <v>0</v>
      </c>
      <c r="N363" s="27">
        <f t="shared" si="22"/>
        <v>0</v>
      </c>
      <c r="O363" s="27">
        <f t="shared" si="23"/>
        <v>0</v>
      </c>
      <c r="P363" s="288"/>
      <c r="Q363" s="69">
        <f t="shared" si="20"/>
        <v>0</v>
      </c>
      <c r="R363" s="69">
        <f t="shared" si="21"/>
        <v>0</v>
      </c>
      <c r="S363" s="32"/>
    </row>
    <row r="364" spans="1:19" s="36" customFormat="1" ht="13.5" customHeight="1" x14ac:dyDescent="0.15">
      <c r="A364" s="33">
        <v>354</v>
      </c>
      <c r="B364" s="34" t="s">
        <v>18</v>
      </c>
      <c r="C364" s="33"/>
      <c r="D364" s="35" t="s">
        <v>480</v>
      </c>
      <c r="E364" s="144" t="s">
        <v>63</v>
      </c>
      <c r="F364" s="144" t="s">
        <v>63</v>
      </c>
      <c r="G364" s="31">
        <v>38.1</v>
      </c>
      <c r="H364" s="31"/>
      <c r="I364" s="30" t="s">
        <v>95</v>
      </c>
      <c r="J364" s="30" t="s">
        <v>981</v>
      </c>
      <c r="K364" s="29">
        <v>251</v>
      </c>
      <c r="L364" s="255"/>
      <c r="M364" s="25">
        <f>Uurtarief!$B$55</f>
        <v>0</v>
      </c>
      <c r="N364" s="27">
        <f t="shared" si="22"/>
        <v>0</v>
      </c>
      <c r="O364" s="27">
        <f t="shared" si="23"/>
        <v>0</v>
      </c>
      <c r="P364" s="256">
        <v>0</v>
      </c>
      <c r="Q364" s="69">
        <f t="shared" si="20"/>
        <v>0</v>
      </c>
      <c r="R364" s="69">
        <f t="shared" si="21"/>
        <v>0</v>
      </c>
      <c r="S364" s="32"/>
    </row>
    <row r="365" spans="1:19" s="36" customFormat="1" ht="13.5" customHeight="1" x14ac:dyDescent="0.15">
      <c r="A365" s="33">
        <v>354</v>
      </c>
      <c r="B365" s="34" t="s">
        <v>18</v>
      </c>
      <c r="C365" s="33"/>
      <c r="D365" s="35" t="s">
        <v>469</v>
      </c>
      <c r="E365" s="144" t="s">
        <v>470</v>
      </c>
      <c r="F365" s="144" t="s">
        <v>83</v>
      </c>
      <c r="G365" s="31">
        <v>13</v>
      </c>
      <c r="H365" s="31"/>
      <c r="I365" s="30" t="s">
        <v>61</v>
      </c>
      <c r="J365" s="30" t="s">
        <v>981</v>
      </c>
      <c r="K365" s="29">
        <v>251</v>
      </c>
      <c r="L365" s="255"/>
      <c r="M365" s="25">
        <f>Uurtarief!$B$55</f>
        <v>0</v>
      </c>
      <c r="N365" s="27">
        <f t="shared" si="22"/>
        <v>0</v>
      </c>
      <c r="O365" s="27">
        <f t="shared" si="23"/>
        <v>0</v>
      </c>
      <c r="P365" s="288"/>
      <c r="Q365" s="69">
        <f t="shared" si="20"/>
        <v>0</v>
      </c>
      <c r="R365" s="69">
        <f t="shared" si="21"/>
        <v>0</v>
      </c>
      <c r="S365" s="32"/>
    </row>
    <row r="366" spans="1:19" s="36" customFormat="1" ht="13.5" customHeight="1" x14ac:dyDescent="0.15">
      <c r="A366" s="33">
        <v>355</v>
      </c>
      <c r="B366" s="34" t="s">
        <v>18</v>
      </c>
      <c r="C366" s="33"/>
      <c r="D366" s="35" t="s">
        <v>481</v>
      </c>
      <c r="E366" s="144" t="s">
        <v>482</v>
      </c>
      <c r="F366" s="144" t="s">
        <v>223</v>
      </c>
      <c r="G366" s="31">
        <v>33.869999999999997</v>
      </c>
      <c r="H366" s="31"/>
      <c r="I366" s="30" t="s">
        <v>95</v>
      </c>
      <c r="J366" s="30" t="s">
        <v>981</v>
      </c>
      <c r="K366" s="29">
        <v>251</v>
      </c>
      <c r="L366" s="255"/>
      <c r="M366" s="25">
        <f>Uurtarief!$B$55</f>
        <v>0</v>
      </c>
      <c r="N366" s="27">
        <f t="shared" si="22"/>
        <v>0</v>
      </c>
      <c r="O366" s="27">
        <f t="shared" si="23"/>
        <v>0</v>
      </c>
      <c r="P366" s="256">
        <v>0</v>
      </c>
      <c r="Q366" s="69">
        <f t="shared" si="20"/>
        <v>0</v>
      </c>
      <c r="R366" s="69">
        <f t="shared" si="21"/>
        <v>0</v>
      </c>
      <c r="S366" s="32"/>
    </row>
    <row r="367" spans="1:19" s="36" customFormat="1" ht="13.5" customHeight="1" x14ac:dyDescent="0.15">
      <c r="A367" s="33">
        <v>356</v>
      </c>
      <c r="B367" s="34" t="s">
        <v>18</v>
      </c>
      <c r="C367" s="33"/>
      <c r="D367" s="35" t="s">
        <v>483</v>
      </c>
      <c r="E367" s="144" t="s">
        <v>63</v>
      </c>
      <c r="F367" s="144" t="s">
        <v>63</v>
      </c>
      <c r="G367" s="31">
        <v>28.07</v>
      </c>
      <c r="H367" s="31"/>
      <c r="I367" s="30" t="s">
        <v>95</v>
      </c>
      <c r="J367" s="30" t="s">
        <v>981</v>
      </c>
      <c r="K367" s="29">
        <v>251</v>
      </c>
      <c r="L367" s="255"/>
      <c r="M367" s="25">
        <f>Uurtarief!$B$55</f>
        <v>0</v>
      </c>
      <c r="N367" s="27">
        <f t="shared" si="22"/>
        <v>0</v>
      </c>
      <c r="O367" s="27">
        <f t="shared" si="23"/>
        <v>0</v>
      </c>
      <c r="P367" s="256">
        <v>0</v>
      </c>
      <c r="Q367" s="69">
        <f t="shared" si="20"/>
        <v>0</v>
      </c>
      <c r="R367" s="69">
        <f t="shared" si="21"/>
        <v>0</v>
      </c>
      <c r="S367" s="32"/>
    </row>
    <row r="368" spans="1:19" s="36" customFormat="1" ht="13.5" customHeight="1" x14ac:dyDescent="0.15">
      <c r="A368" s="33">
        <v>357</v>
      </c>
      <c r="B368" s="34" t="s">
        <v>18</v>
      </c>
      <c r="C368" s="33"/>
      <c r="D368" s="35" t="s">
        <v>484</v>
      </c>
      <c r="E368" s="144" t="s">
        <v>482</v>
      </c>
      <c r="F368" s="144" t="s">
        <v>223</v>
      </c>
      <c r="G368" s="31">
        <v>33.880000000000003</v>
      </c>
      <c r="H368" s="31"/>
      <c r="I368" s="30" t="s">
        <v>95</v>
      </c>
      <c r="J368" s="30" t="s">
        <v>981</v>
      </c>
      <c r="K368" s="29">
        <v>251</v>
      </c>
      <c r="L368" s="255"/>
      <c r="M368" s="25">
        <f>Uurtarief!$B$55</f>
        <v>0</v>
      </c>
      <c r="N368" s="27">
        <f t="shared" si="22"/>
        <v>0</v>
      </c>
      <c r="O368" s="27">
        <f t="shared" si="23"/>
        <v>0</v>
      </c>
      <c r="P368" s="256">
        <v>0</v>
      </c>
      <c r="Q368" s="69">
        <f t="shared" si="20"/>
        <v>0</v>
      </c>
      <c r="R368" s="69">
        <f t="shared" si="21"/>
        <v>0</v>
      </c>
      <c r="S368" s="32"/>
    </row>
    <row r="369" spans="1:19" s="36" customFormat="1" ht="13.5" hidden="1" customHeight="1" x14ac:dyDescent="0.15">
      <c r="A369" s="33">
        <v>358</v>
      </c>
      <c r="B369" s="34" t="s">
        <v>18</v>
      </c>
      <c r="C369" s="33"/>
      <c r="D369" s="35" t="s">
        <v>485</v>
      </c>
      <c r="E369" s="144" t="s">
        <v>486</v>
      </c>
      <c r="F369" s="144" t="s">
        <v>146</v>
      </c>
      <c r="G369" s="31"/>
      <c r="H369" s="31">
        <v>0</v>
      </c>
      <c r="I369" s="30" t="s">
        <v>61</v>
      </c>
      <c r="J369" s="30"/>
      <c r="K369" s="29">
        <v>0</v>
      </c>
      <c r="L369" s="255"/>
      <c r="M369" s="25">
        <f>Uurtarief!$B$55</f>
        <v>0</v>
      </c>
      <c r="N369" s="27">
        <f t="shared" si="22"/>
        <v>0</v>
      </c>
      <c r="O369" s="27">
        <f t="shared" si="23"/>
        <v>0</v>
      </c>
      <c r="P369" s="288"/>
      <c r="Q369" s="69">
        <f t="shared" si="20"/>
        <v>0</v>
      </c>
      <c r="R369" s="69">
        <f t="shared" si="21"/>
        <v>0</v>
      </c>
      <c r="S369" s="32"/>
    </row>
    <row r="370" spans="1:19" s="36" customFormat="1" ht="13.5" hidden="1" customHeight="1" x14ac:dyDescent="0.15">
      <c r="A370" s="33">
        <v>359</v>
      </c>
      <c r="B370" s="34" t="s">
        <v>18</v>
      </c>
      <c r="C370" s="33"/>
      <c r="D370" s="35" t="s">
        <v>487</v>
      </c>
      <c r="E370" s="144" t="s">
        <v>488</v>
      </c>
      <c r="F370" s="144" t="s">
        <v>146</v>
      </c>
      <c r="G370" s="31"/>
      <c r="H370" s="31">
        <v>0</v>
      </c>
      <c r="I370" s="30" t="s">
        <v>61</v>
      </c>
      <c r="J370" s="30"/>
      <c r="K370" s="29">
        <v>0</v>
      </c>
      <c r="L370" s="255"/>
      <c r="M370" s="25">
        <f>Uurtarief!$B$55</f>
        <v>0</v>
      </c>
      <c r="N370" s="27">
        <f t="shared" si="22"/>
        <v>0</v>
      </c>
      <c r="O370" s="27">
        <f t="shared" si="23"/>
        <v>0</v>
      </c>
      <c r="P370" s="288"/>
      <c r="Q370" s="69">
        <f t="shared" si="20"/>
        <v>0</v>
      </c>
      <c r="R370" s="69">
        <f t="shared" si="21"/>
        <v>0</v>
      </c>
      <c r="S370" s="32"/>
    </row>
    <row r="371" spans="1:19" s="36" customFormat="1" ht="13.5" customHeight="1" x14ac:dyDescent="0.15">
      <c r="A371" s="33">
        <v>360</v>
      </c>
      <c r="B371" s="34" t="s">
        <v>18</v>
      </c>
      <c r="C371" s="33"/>
      <c r="D371" s="35" t="s">
        <v>489</v>
      </c>
      <c r="E371" s="144" t="s">
        <v>58</v>
      </c>
      <c r="F371" s="144" t="s">
        <v>59</v>
      </c>
      <c r="G371" s="31">
        <v>6.3</v>
      </c>
      <c r="H371" s="31"/>
      <c r="I371" s="30" t="s">
        <v>165</v>
      </c>
      <c r="J371" s="30" t="s">
        <v>981</v>
      </c>
      <c r="K371" s="29">
        <v>251</v>
      </c>
      <c r="L371" s="255"/>
      <c r="M371" s="25">
        <f>Uurtarief!$B$55</f>
        <v>0</v>
      </c>
      <c r="N371" s="27">
        <f t="shared" si="22"/>
        <v>0</v>
      </c>
      <c r="O371" s="27">
        <f t="shared" si="23"/>
        <v>0</v>
      </c>
      <c r="P371" s="288"/>
      <c r="Q371" s="69">
        <f t="shared" si="20"/>
        <v>0</v>
      </c>
      <c r="R371" s="69">
        <f t="shared" si="21"/>
        <v>0</v>
      </c>
      <c r="S371" s="32"/>
    </row>
    <row r="372" spans="1:19" s="36" customFormat="1" ht="13.5" hidden="1" customHeight="1" x14ac:dyDescent="0.15">
      <c r="A372" s="33">
        <v>361</v>
      </c>
      <c r="B372" s="34" t="s">
        <v>18</v>
      </c>
      <c r="C372" s="33"/>
      <c r="D372" s="35" t="s">
        <v>490</v>
      </c>
      <c r="E372" s="144" t="s">
        <v>282</v>
      </c>
      <c r="F372" s="144" t="s">
        <v>146</v>
      </c>
      <c r="G372" s="31"/>
      <c r="H372" s="31">
        <v>0</v>
      </c>
      <c r="I372" s="30" t="s">
        <v>61</v>
      </c>
      <c r="J372" s="30"/>
      <c r="K372" s="29">
        <v>0</v>
      </c>
      <c r="L372" s="255"/>
      <c r="M372" s="25">
        <f>Uurtarief!$B$55</f>
        <v>0</v>
      </c>
      <c r="N372" s="27">
        <f t="shared" si="22"/>
        <v>0</v>
      </c>
      <c r="O372" s="27">
        <f t="shared" si="23"/>
        <v>0</v>
      </c>
      <c r="P372" s="288"/>
      <c r="Q372" s="69">
        <f t="shared" si="20"/>
        <v>0</v>
      </c>
      <c r="R372" s="69">
        <f t="shared" si="21"/>
        <v>0</v>
      </c>
      <c r="S372" s="32"/>
    </row>
    <row r="373" spans="1:19" s="36" customFormat="1" ht="13.5" hidden="1" customHeight="1" x14ac:dyDescent="0.15">
      <c r="A373" s="33">
        <v>362</v>
      </c>
      <c r="B373" s="34" t="s">
        <v>18</v>
      </c>
      <c r="C373" s="33"/>
      <c r="D373" s="35" t="s">
        <v>491</v>
      </c>
      <c r="E373" s="144" t="s">
        <v>282</v>
      </c>
      <c r="F373" s="144" t="s">
        <v>146</v>
      </c>
      <c r="G373" s="31"/>
      <c r="H373" s="31">
        <v>0</v>
      </c>
      <c r="I373" s="30" t="s">
        <v>61</v>
      </c>
      <c r="J373" s="30"/>
      <c r="K373" s="29">
        <v>0</v>
      </c>
      <c r="L373" s="255"/>
      <c r="M373" s="25">
        <f>Uurtarief!$B$55</f>
        <v>0</v>
      </c>
      <c r="N373" s="27">
        <f t="shared" si="22"/>
        <v>0</v>
      </c>
      <c r="O373" s="27">
        <f t="shared" si="23"/>
        <v>0</v>
      </c>
      <c r="P373" s="288"/>
      <c r="Q373" s="69">
        <f t="shared" si="20"/>
        <v>0</v>
      </c>
      <c r="R373" s="69">
        <f t="shared" si="21"/>
        <v>0</v>
      </c>
      <c r="S373" s="32"/>
    </row>
    <row r="374" spans="1:19" s="36" customFormat="1" ht="13.5" customHeight="1" x14ac:dyDescent="0.15">
      <c r="A374" s="33">
        <v>363</v>
      </c>
      <c r="B374" s="34" t="s">
        <v>18</v>
      </c>
      <c r="C374" s="33"/>
      <c r="D374" s="35" t="s">
        <v>492</v>
      </c>
      <c r="E374" s="144" t="s">
        <v>58</v>
      </c>
      <c r="F374" s="144" t="s">
        <v>59</v>
      </c>
      <c r="G374" s="31">
        <v>2.33</v>
      </c>
      <c r="H374" s="31"/>
      <c r="I374" s="30" t="s">
        <v>165</v>
      </c>
      <c r="J374" s="30" t="s">
        <v>981</v>
      </c>
      <c r="K374" s="29">
        <v>251</v>
      </c>
      <c r="L374" s="255"/>
      <c r="M374" s="25">
        <f>Uurtarief!$B$55</f>
        <v>0</v>
      </c>
      <c r="N374" s="27">
        <f t="shared" si="22"/>
        <v>0</v>
      </c>
      <c r="O374" s="27">
        <f t="shared" si="23"/>
        <v>0</v>
      </c>
      <c r="P374" s="288"/>
      <c r="Q374" s="69">
        <f t="shared" si="20"/>
        <v>0</v>
      </c>
      <c r="R374" s="69">
        <f t="shared" si="21"/>
        <v>0</v>
      </c>
      <c r="S374" s="32"/>
    </row>
    <row r="375" spans="1:19" s="36" customFormat="1" ht="13.5" customHeight="1" x14ac:dyDescent="0.15">
      <c r="A375" s="33">
        <v>364</v>
      </c>
      <c r="B375" s="34" t="s">
        <v>18</v>
      </c>
      <c r="C375" s="33"/>
      <c r="D375" s="35" t="s">
        <v>493</v>
      </c>
      <c r="E375" s="144" t="s">
        <v>58</v>
      </c>
      <c r="F375" s="144" t="s">
        <v>59</v>
      </c>
      <c r="G375" s="31">
        <v>24.1</v>
      </c>
      <c r="H375" s="31"/>
      <c r="I375" s="30" t="s">
        <v>165</v>
      </c>
      <c r="J375" s="30" t="s">
        <v>981</v>
      </c>
      <c r="K375" s="29">
        <v>251</v>
      </c>
      <c r="L375" s="255"/>
      <c r="M375" s="25">
        <f>Uurtarief!$B$55</f>
        <v>0</v>
      </c>
      <c r="N375" s="27">
        <f t="shared" si="22"/>
        <v>0</v>
      </c>
      <c r="O375" s="27">
        <f t="shared" si="23"/>
        <v>0</v>
      </c>
      <c r="P375" s="288"/>
      <c r="Q375" s="69">
        <f t="shared" si="20"/>
        <v>0</v>
      </c>
      <c r="R375" s="69">
        <f t="shared" si="21"/>
        <v>0</v>
      </c>
      <c r="S375" s="32"/>
    </row>
    <row r="376" spans="1:19" s="36" customFormat="1" ht="13.5" customHeight="1" x14ac:dyDescent="0.15">
      <c r="A376" s="33">
        <v>365</v>
      </c>
      <c r="B376" s="34" t="s">
        <v>18</v>
      </c>
      <c r="C376" s="33"/>
      <c r="D376" s="35" t="s">
        <v>494</v>
      </c>
      <c r="E376" s="144" t="s">
        <v>495</v>
      </c>
      <c r="F376" s="144" t="s">
        <v>87</v>
      </c>
      <c r="G376" s="31">
        <v>6</v>
      </c>
      <c r="H376" s="31"/>
      <c r="I376" s="30" t="s">
        <v>165</v>
      </c>
      <c r="J376" s="30" t="s">
        <v>981</v>
      </c>
      <c r="K376" s="29">
        <v>251</v>
      </c>
      <c r="L376" s="255"/>
      <c r="M376" s="25">
        <f>Uurtarief!$B$55</f>
        <v>0</v>
      </c>
      <c r="N376" s="27">
        <f t="shared" si="22"/>
        <v>0</v>
      </c>
      <c r="O376" s="27">
        <f t="shared" si="23"/>
        <v>0</v>
      </c>
      <c r="P376" s="288"/>
      <c r="Q376" s="69">
        <f t="shared" si="20"/>
        <v>0</v>
      </c>
      <c r="R376" s="69">
        <f t="shared" si="21"/>
        <v>0</v>
      </c>
      <c r="S376" s="32"/>
    </row>
    <row r="377" spans="1:19" s="36" customFormat="1" ht="13.5" customHeight="1" x14ac:dyDescent="0.15">
      <c r="A377" s="33">
        <v>366</v>
      </c>
      <c r="B377" s="34" t="s">
        <v>18</v>
      </c>
      <c r="C377" s="33"/>
      <c r="D377" s="35" t="s">
        <v>496</v>
      </c>
      <c r="E377" s="144" t="s">
        <v>497</v>
      </c>
      <c r="F377" s="144" t="s">
        <v>47</v>
      </c>
      <c r="G377" s="31">
        <v>3</v>
      </c>
      <c r="H377" s="31"/>
      <c r="I377" s="30" t="s">
        <v>165</v>
      </c>
      <c r="J377" s="30" t="s">
        <v>981</v>
      </c>
      <c r="K377" s="29">
        <v>251</v>
      </c>
      <c r="L377" s="255"/>
      <c r="M377" s="25">
        <f>Uurtarief!$B$55</f>
        <v>0</v>
      </c>
      <c r="N377" s="27">
        <f t="shared" si="22"/>
        <v>0</v>
      </c>
      <c r="O377" s="27">
        <f t="shared" si="23"/>
        <v>0</v>
      </c>
      <c r="P377" s="288"/>
      <c r="Q377" s="69">
        <f t="shared" si="20"/>
        <v>0</v>
      </c>
      <c r="R377" s="69">
        <f t="shared" si="21"/>
        <v>0</v>
      </c>
      <c r="S377" s="32"/>
    </row>
    <row r="378" spans="1:19" s="36" customFormat="1" ht="13.5" customHeight="1" x14ac:dyDescent="0.15">
      <c r="A378" s="33">
        <v>367</v>
      </c>
      <c r="B378" s="34" t="s">
        <v>18</v>
      </c>
      <c r="C378" s="33"/>
      <c r="D378" s="35" t="s">
        <v>498</v>
      </c>
      <c r="E378" s="144" t="s">
        <v>255</v>
      </c>
      <c r="F378" s="144" t="s">
        <v>47</v>
      </c>
      <c r="G378" s="31">
        <v>4.3</v>
      </c>
      <c r="H378" s="31"/>
      <c r="I378" s="30" t="s">
        <v>95</v>
      </c>
      <c r="J378" s="30" t="s">
        <v>981</v>
      </c>
      <c r="K378" s="29">
        <v>251</v>
      </c>
      <c r="L378" s="255"/>
      <c r="M378" s="25">
        <f>Uurtarief!$B$55</f>
        <v>0</v>
      </c>
      <c r="N378" s="27">
        <f t="shared" si="22"/>
        <v>0</v>
      </c>
      <c r="O378" s="27">
        <f t="shared" si="23"/>
        <v>0</v>
      </c>
      <c r="P378" s="256">
        <v>0</v>
      </c>
      <c r="Q378" s="69">
        <f t="shared" si="20"/>
        <v>0</v>
      </c>
      <c r="R378" s="69">
        <f t="shared" si="21"/>
        <v>0</v>
      </c>
      <c r="S378" s="32"/>
    </row>
    <row r="379" spans="1:19" s="36" customFormat="1" ht="13.5" customHeight="1" x14ac:dyDescent="0.15">
      <c r="A379" s="33">
        <v>368</v>
      </c>
      <c r="B379" s="34" t="s">
        <v>18</v>
      </c>
      <c r="C379" s="33"/>
      <c r="D379" s="35" t="s">
        <v>499</v>
      </c>
      <c r="E379" s="144" t="s">
        <v>328</v>
      </c>
      <c r="F379" s="144" t="s">
        <v>47</v>
      </c>
      <c r="G379" s="31">
        <v>7.7</v>
      </c>
      <c r="H379" s="31"/>
      <c r="I379" s="30" t="s">
        <v>95</v>
      </c>
      <c r="J379" s="30" t="s">
        <v>981</v>
      </c>
      <c r="K379" s="29">
        <v>251</v>
      </c>
      <c r="L379" s="255"/>
      <c r="M379" s="25">
        <f>Uurtarief!$B$55</f>
        <v>0</v>
      </c>
      <c r="N379" s="27">
        <f t="shared" si="22"/>
        <v>0</v>
      </c>
      <c r="O379" s="27">
        <f t="shared" si="23"/>
        <v>0</v>
      </c>
      <c r="P379" s="256">
        <v>0</v>
      </c>
      <c r="Q379" s="69">
        <f t="shared" si="20"/>
        <v>0</v>
      </c>
      <c r="R379" s="69">
        <f t="shared" si="21"/>
        <v>0</v>
      </c>
      <c r="S379" s="32"/>
    </row>
    <row r="380" spans="1:19" s="36" customFormat="1" ht="13.5" customHeight="1" x14ac:dyDescent="0.15">
      <c r="A380" s="33">
        <v>369</v>
      </c>
      <c r="B380" s="34" t="s">
        <v>18</v>
      </c>
      <c r="C380" s="33"/>
      <c r="D380" s="35" t="s">
        <v>500</v>
      </c>
      <c r="E380" s="144" t="s">
        <v>255</v>
      </c>
      <c r="F380" s="144" t="s">
        <v>47</v>
      </c>
      <c r="G380" s="31">
        <v>4.4000000000000004</v>
      </c>
      <c r="H380" s="31"/>
      <c r="I380" s="30" t="s">
        <v>95</v>
      </c>
      <c r="J380" s="30" t="s">
        <v>981</v>
      </c>
      <c r="K380" s="29">
        <v>251</v>
      </c>
      <c r="L380" s="255"/>
      <c r="M380" s="25">
        <f>Uurtarief!$B$55</f>
        <v>0</v>
      </c>
      <c r="N380" s="27">
        <f t="shared" si="22"/>
        <v>0</v>
      </c>
      <c r="O380" s="27">
        <f t="shared" si="23"/>
        <v>0</v>
      </c>
      <c r="P380" s="256">
        <v>0</v>
      </c>
      <c r="Q380" s="69">
        <f t="shared" si="20"/>
        <v>0</v>
      </c>
      <c r="R380" s="69">
        <f t="shared" si="21"/>
        <v>0</v>
      </c>
      <c r="S380" s="32"/>
    </row>
    <row r="381" spans="1:19" s="36" customFormat="1" ht="13.5" customHeight="1" x14ac:dyDescent="0.15">
      <c r="A381" s="33">
        <v>370</v>
      </c>
      <c r="B381" s="34" t="s">
        <v>18</v>
      </c>
      <c r="C381" s="33"/>
      <c r="D381" s="35" t="s">
        <v>501</v>
      </c>
      <c r="E381" s="144" t="s">
        <v>255</v>
      </c>
      <c r="F381" s="144" t="s">
        <v>47</v>
      </c>
      <c r="G381" s="31">
        <v>4.3</v>
      </c>
      <c r="H381" s="31"/>
      <c r="I381" s="30" t="s">
        <v>95</v>
      </c>
      <c r="J381" s="30" t="s">
        <v>981</v>
      </c>
      <c r="K381" s="29">
        <v>251</v>
      </c>
      <c r="L381" s="255"/>
      <c r="M381" s="25">
        <f>Uurtarief!$B$55</f>
        <v>0</v>
      </c>
      <c r="N381" s="27">
        <f t="shared" si="22"/>
        <v>0</v>
      </c>
      <c r="O381" s="27">
        <f t="shared" si="23"/>
        <v>0</v>
      </c>
      <c r="P381" s="256">
        <v>0</v>
      </c>
      <c r="Q381" s="69">
        <f t="shared" si="20"/>
        <v>0</v>
      </c>
      <c r="R381" s="69">
        <f t="shared" si="21"/>
        <v>0</v>
      </c>
      <c r="S381" s="32"/>
    </row>
    <row r="382" spans="1:19" s="36" customFormat="1" ht="13.5" customHeight="1" x14ac:dyDescent="0.15">
      <c r="A382" s="33">
        <v>371</v>
      </c>
      <c r="B382" s="34" t="s">
        <v>18</v>
      </c>
      <c r="C382" s="33"/>
      <c r="D382" s="35" t="s">
        <v>502</v>
      </c>
      <c r="E382" s="144" t="s">
        <v>328</v>
      </c>
      <c r="F382" s="144" t="s">
        <v>47</v>
      </c>
      <c r="G382" s="31">
        <v>7.7</v>
      </c>
      <c r="H382" s="31"/>
      <c r="I382" s="30" t="s">
        <v>95</v>
      </c>
      <c r="J382" s="30" t="s">
        <v>981</v>
      </c>
      <c r="K382" s="29">
        <v>251</v>
      </c>
      <c r="L382" s="255"/>
      <c r="M382" s="25">
        <f>Uurtarief!$B$55</f>
        <v>0</v>
      </c>
      <c r="N382" s="27">
        <f t="shared" si="22"/>
        <v>0</v>
      </c>
      <c r="O382" s="27">
        <f t="shared" si="23"/>
        <v>0</v>
      </c>
      <c r="P382" s="256">
        <v>0</v>
      </c>
      <c r="Q382" s="69">
        <f t="shared" si="20"/>
        <v>0</v>
      </c>
      <c r="R382" s="69">
        <f t="shared" si="21"/>
        <v>0</v>
      </c>
      <c r="S382" s="32"/>
    </row>
    <row r="383" spans="1:19" s="36" customFormat="1" ht="13.5" customHeight="1" x14ac:dyDescent="0.15">
      <c r="A383" s="33">
        <v>372</v>
      </c>
      <c r="B383" s="34" t="s">
        <v>18</v>
      </c>
      <c r="C383" s="33"/>
      <c r="D383" s="35" t="s">
        <v>503</v>
      </c>
      <c r="E383" s="144" t="s">
        <v>255</v>
      </c>
      <c r="F383" s="144" t="s">
        <v>47</v>
      </c>
      <c r="G383" s="31">
        <v>4.4000000000000004</v>
      </c>
      <c r="H383" s="31"/>
      <c r="I383" s="30" t="s">
        <v>95</v>
      </c>
      <c r="J383" s="30" t="s">
        <v>981</v>
      </c>
      <c r="K383" s="29">
        <v>251</v>
      </c>
      <c r="L383" s="255"/>
      <c r="M383" s="25">
        <f>Uurtarief!$B$55</f>
        <v>0</v>
      </c>
      <c r="N383" s="27">
        <f t="shared" si="22"/>
        <v>0</v>
      </c>
      <c r="O383" s="27">
        <f t="shared" si="23"/>
        <v>0</v>
      </c>
      <c r="P383" s="256">
        <v>0</v>
      </c>
      <c r="Q383" s="69">
        <f t="shared" si="20"/>
        <v>0</v>
      </c>
      <c r="R383" s="69">
        <f t="shared" si="21"/>
        <v>0</v>
      </c>
      <c r="S383" s="32"/>
    </row>
    <row r="384" spans="1:19" s="36" customFormat="1" ht="13.5" customHeight="1" x14ac:dyDescent="0.15">
      <c r="A384" s="33">
        <v>373</v>
      </c>
      <c r="B384" s="34" t="s">
        <v>18</v>
      </c>
      <c r="C384" s="33"/>
      <c r="D384" s="35" t="s">
        <v>504</v>
      </c>
      <c r="E384" s="144" t="s">
        <v>505</v>
      </c>
      <c r="F384" s="144" t="s">
        <v>47</v>
      </c>
      <c r="G384" s="31">
        <v>2.6</v>
      </c>
      <c r="H384" s="31"/>
      <c r="I384" s="30" t="s">
        <v>165</v>
      </c>
      <c r="J384" s="30" t="s">
        <v>981</v>
      </c>
      <c r="K384" s="29">
        <v>251</v>
      </c>
      <c r="L384" s="255"/>
      <c r="M384" s="25">
        <f>Uurtarief!$B$55</f>
        <v>0</v>
      </c>
      <c r="N384" s="27">
        <f t="shared" si="22"/>
        <v>0</v>
      </c>
      <c r="O384" s="27">
        <f t="shared" si="23"/>
        <v>0</v>
      </c>
      <c r="P384" s="288"/>
      <c r="Q384" s="69">
        <f t="shared" si="20"/>
        <v>0</v>
      </c>
      <c r="R384" s="69">
        <f t="shared" si="21"/>
        <v>0</v>
      </c>
      <c r="S384" s="32"/>
    </row>
    <row r="385" spans="1:19" s="36" customFormat="1" ht="13.5" customHeight="1" x14ac:dyDescent="0.15">
      <c r="A385" s="33">
        <v>374</v>
      </c>
      <c r="B385" s="34" t="s">
        <v>18</v>
      </c>
      <c r="C385" s="33"/>
      <c r="D385" s="35" t="s">
        <v>506</v>
      </c>
      <c r="E385" s="144" t="s">
        <v>456</v>
      </c>
      <c r="F385" s="144" t="s">
        <v>47</v>
      </c>
      <c r="G385" s="31">
        <v>1.5</v>
      </c>
      <c r="H385" s="31"/>
      <c r="I385" s="30" t="s">
        <v>165</v>
      </c>
      <c r="J385" s="30" t="s">
        <v>981</v>
      </c>
      <c r="K385" s="29">
        <v>251</v>
      </c>
      <c r="L385" s="255"/>
      <c r="M385" s="25">
        <f>Uurtarief!$B$55</f>
        <v>0</v>
      </c>
      <c r="N385" s="27">
        <f t="shared" si="22"/>
        <v>0</v>
      </c>
      <c r="O385" s="27">
        <f t="shared" si="23"/>
        <v>0</v>
      </c>
      <c r="P385" s="288"/>
      <c r="Q385" s="69">
        <f t="shared" si="20"/>
        <v>0</v>
      </c>
      <c r="R385" s="69">
        <f t="shared" si="21"/>
        <v>0</v>
      </c>
      <c r="S385" s="32"/>
    </row>
    <row r="386" spans="1:19" s="36" customFormat="1" ht="13.5" customHeight="1" x14ac:dyDescent="0.15">
      <c r="A386" s="33">
        <v>375</v>
      </c>
      <c r="B386" s="34" t="s">
        <v>18</v>
      </c>
      <c r="C386" s="33"/>
      <c r="D386" s="35" t="s">
        <v>507</v>
      </c>
      <c r="E386" s="144" t="s">
        <v>456</v>
      </c>
      <c r="F386" s="144" t="s">
        <v>47</v>
      </c>
      <c r="G386" s="31">
        <v>1.5</v>
      </c>
      <c r="H386" s="31"/>
      <c r="I386" s="30" t="s">
        <v>165</v>
      </c>
      <c r="J386" s="30" t="s">
        <v>981</v>
      </c>
      <c r="K386" s="29">
        <v>251</v>
      </c>
      <c r="L386" s="255"/>
      <c r="M386" s="25">
        <f>Uurtarief!$B$55</f>
        <v>0</v>
      </c>
      <c r="N386" s="27">
        <f t="shared" si="22"/>
        <v>0</v>
      </c>
      <c r="O386" s="27">
        <f t="shared" si="23"/>
        <v>0</v>
      </c>
      <c r="P386" s="288"/>
      <c r="Q386" s="69">
        <f t="shared" si="20"/>
        <v>0</v>
      </c>
      <c r="R386" s="69">
        <f t="shared" si="21"/>
        <v>0</v>
      </c>
      <c r="S386" s="32"/>
    </row>
    <row r="387" spans="1:19" s="36" customFormat="1" ht="13.5" customHeight="1" x14ac:dyDescent="0.15">
      <c r="A387" s="33">
        <v>376</v>
      </c>
      <c r="B387" s="34" t="s">
        <v>18</v>
      </c>
      <c r="C387" s="33"/>
      <c r="D387" s="35" t="s">
        <v>51</v>
      </c>
      <c r="E387" s="144" t="s">
        <v>58</v>
      </c>
      <c r="F387" s="144" t="s">
        <v>59</v>
      </c>
      <c r="G387" s="31">
        <v>13.8</v>
      </c>
      <c r="H387" s="31"/>
      <c r="I387" s="30" t="s">
        <v>95</v>
      </c>
      <c r="J387" s="30" t="s">
        <v>981</v>
      </c>
      <c r="K387" s="29">
        <v>251</v>
      </c>
      <c r="L387" s="255"/>
      <c r="M387" s="25">
        <f>Uurtarief!$B$55</f>
        <v>0</v>
      </c>
      <c r="N387" s="27">
        <f t="shared" si="22"/>
        <v>0</v>
      </c>
      <c r="O387" s="27">
        <f t="shared" si="23"/>
        <v>0</v>
      </c>
      <c r="P387" s="256">
        <v>0</v>
      </c>
      <c r="Q387" s="69">
        <f t="shared" ref="Q387:Q450" si="24">(M387*N387)</f>
        <v>0</v>
      </c>
      <c r="R387" s="69">
        <f t="shared" ref="R387:R450" si="25">P387+Q387</f>
        <v>0</v>
      </c>
      <c r="S387" s="32"/>
    </row>
    <row r="388" spans="1:19" s="36" customFormat="1" ht="13.5" hidden="1" customHeight="1" x14ac:dyDescent="0.15">
      <c r="A388" s="33">
        <v>377</v>
      </c>
      <c r="B388" s="34" t="s">
        <v>18</v>
      </c>
      <c r="C388" s="33"/>
      <c r="D388" s="35" t="s">
        <v>340</v>
      </c>
      <c r="E388" s="144" t="s">
        <v>279</v>
      </c>
      <c r="F388" s="144" t="s">
        <v>146</v>
      </c>
      <c r="G388" s="31"/>
      <c r="H388" s="31">
        <v>0</v>
      </c>
      <c r="I388" s="30" t="s">
        <v>95</v>
      </c>
      <c r="J388" s="30"/>
      <c r="K388" s="29">
        <v>0</v>
      </c>
      <c r="L388" s="255"/>
      <c r="M388" s="25">
        <f>Uurtarief!$B$55</f>
        <v>0</v>
      </c>
      <c r="N388" s="27">
        <f t="shared" ref="N388:N451" si="26">IF(L388=0,0,((G388*K388)/L388))</f>
        <v>0</v>
      </c>
      <c r="O388" s="27">
        <f t="shared" ref="O388:O451" si="27">IF(K388=0,0,(N388/K388))</f>
        <v>0</v>
      </c>
      <c r="P388" s="288"/>
      <c r="Q388" s="69">
        <f t="shared" si="24"/>
        <v>0</v>
      </c>
      <c r="R388" s="69">
        <f t="shared" si="25"/>
        <v>0</v>
      </c>
      <c r="S388" s="32"/>
    </row>
    <row r="389" spans="1:19" s="36" customFormat="1" ht="13.5" hidden="1" customHeight="1" x14ac:dyDescent="0.15">
      <c r="A389" s="33">
        <v>378</v>
      </c>
      <c r="B389" s="34" t="s">
        <v>18</v>
      </c>
      <c r="C389" s="33"/>
      <c r="D389" s="35" t="s">
        <v>342</v>
      </c>
      <c r="E389" s="144" t="s">
        <v>279</v>
      </c>
      <c r="F389" s="144" t="s">
        <v>146</v>
      </c>
      <c r="G389" s="31"/>
      <c r="H389" s="31">
        <v>0</v>
      </c>
      <c r="I389" s="30" t="s">
        <v>95</v>
      </c>
      <c r="J389" s="30"/>
      <c r="K389" s="29">
        <v>0</v>
      </c>
      <c r="L389" s="255"/>
      <c r="M389" s="25">
        <f>Uurtarief!$B$55</f>
        <v>0</v>
      </c>
      <c r="N389" s="27">
        <f t="shared" si="26"/>
        <v>0</v>
      </c>
      <c r="O389" s="27">
        <f t="shared" si="27"/>
        <v>0</v>
      </c>
      <c r="P389" s="288"/>
      <c r="Q389" s="69">
        <f t="shared" si="24"/>
        <v>0</v>
      </c>
      <c r="R389" s="69">
        <f t="shared" si="25"/>
        <v>0</v>
      </c>
      <c r="S389" s="32"/>
    </row>
    <row r="390" spans="1:19" s="36" customFormat="1" ht="13.5" customHeight="1" x14ac:dyDescent="0.15">
      <c r="A390" s="33">
        <v>379</v>
      </c>
      <c r="B390" s="34" t="s">
        <v>18</v>
      </c>
      <c r="C390" s="33"/>
      <c r="D390" s="35" t="s">
        <v>55</v>
      </c>
      <c r="E390" s="144" t="s">
        <v>187</v>
      </c>
      <c r="F390" s="146" t="s">
        <v>53</v>
      </c>
      <c r="G390" s="31">
        <v>12.4</v>
      </c>
      <c r="H390" s="31"/>
      <c r="I390" s="30" t="s">
        <v>61</v>
      </c>
      <c r="J390" s="30" t="s">
        <v>981</v>
      </c>
      <c r="K390" s="29">
        <v>251</v>
      </c>
      <c r="L390" s="255"/>
      <c r="M390" s="25">
        <f>Uurtarief!$B$55</f>
        <v>0</v>
      </c>
      <c r="N390" s="27">
        <f t="shared" si="26"/>
        <v>0</v>
      </c>
      <c r="O390" s="27">
        <f t="shared" si="27"/>
        <v>0</v>
      </c>
      <c r="P390" s="288"/>
      <c r="Q390" s="69">
        <f t="shared" si="24"/>
        <v>0</v>
      </c>
      <c r="R390" s="69">
        <f t="shared" si="25"/>
        <v>0</v>
      </c>
      <c r="S390" s="32"/>
    </row>
    <row r="391" spans="1:19" s="36" customFormat="1" ht="13.5" customHeight="1" x14ac:dyDescent="0.15">
      <c r="A391" s="33">
        <v>380</v>
      </c>
      <c r="B391" s="34" t="s">
        <v>18</v>
      </c>
      <c r="C391" s="33"/>
      <c r="D391" s="35" t="s">
        <v>508</v>
      </c>
      <c r="E391" s="144" t="s">
        <v>190</v>
      </c>
      <c r="F391" s="144" t="s">
        <v>53</v>
      </c>
      <c r="G391" s="31">
        <v>1.23</v>
      </c>
      <c r="H391" s="31"/>
      <c r="I391" s="30" t="s">
        <v>61</v>
      </c>
      <c r="J391" s="30" t="s">
        <v>981</v>
      </c>
      <c r="K391" s="29">
        <v>251</v>
      </c>
      <c r="L391" s="255"/>
      <c r="M391" s="25">
        <f>Uurtarief!$B$55</f>
        <v>0</v>
      </c>
      <c r="N391" s="27">
        <f t="shared" si="26"/>
        <v>0</v>
      </c>
      <c r="O391" s="27">
        <f t="shared" si="27"/>
        <v>0</v>
      </c>
      <c r="P391" s="288"/>
      <c r="Q391" s="69">
        <f t="shared" si="24"/>
        <v>0</v>
      </c>
      <c r="R391" s="69">
        <f t="shared" si="25"/>
        <v>0</v>
      </c>
      <c r="S391" s="32"/>
    </row>
    <row r="392" spans="1:19" s="36" customFormat="1" ht="13.5" customHeight="1" x14ac:dyDescent="0.15">
      <c r="A392" s="33">
        <v>381</v>
      </c>
      <c r="B392" s="34" t="s">
        <v>18</v>
      </c>
      <c r="C392" s="33"/>
      <c r="D392" s="35" t="s">
        <v>509</v>
      </c>
      <c r="E392" s="144" t="s">
        <v>190</v>
      </c>
      <c r="F392" s="144" t="s">
        <v>53</v>
      </c>
      <c r="G392" s="31">
        <v>1.26</v>
      </c>
      <c r="H392" s="31"/>
      <c r="I392" s="30" t="s">
        <v>61</v>
      </c>
      <c r="J392" s="30" t="s">
        <v>981</v>
      </c>
      <c r="K392" s="29">
        <v>251</v>
      </c>
      <c r="L392" s="255"/>
      <c r="M392" s="25">
        <f>Uurtarief!$B$55</f>
        <v>0</v>
      </c>
      <c r="N392" s="27">
        <f t="shared" si="26"/>
        <v>0</v>
      </c>
      <c r="O392" s="27">
        <f t="shared" si="27"/>
        <v>0</v>
      </c>
      <c r="P392" s="288"/>
      <c r="Q392" s="69">
        <f t="shared" si="24"/>
        <v>0</v>
      </c>
      <c r="R392" s="69">
        <f t="shared" si="25"/>
        <v>0</v>
      </c>
      <c r="S392" s="32"/>
    </row>
    <row r="393" spans="1:19" s="36" customFormat="1" ht="13.5" hidden="1" customHeight="1" x14ac:dyDescent="0.15">
      <c r="A393" s="33">
        <v>382</v>
      </c>
      <c r="B393" s="34" t="s">
        <v>18</v>
      </c>
      <c r="C393" s="33"/>
      <c r="D393" s="35" t="s">
        <v>510</v>
      </c>
      <c r="E393" s="144" t="s">
        <v>145</v>
      </c>
      <c r="F393" s="144" t="s">
        <v>146</v>
      </c>
      <c r="G393" s="31"/>
      <c r="H393" s="31">
        <v>0</v>
      </c>
      <c r="I393" s="30" t="s">
        <v>61</v>
      </c>
      <c r="J393" s="30"/>
      <c r="K393" s="29">
        <v>0</v>
      </c>
      <c r="L393" s="255"/>
      <c r="M393" s="25">
        <f>Uurtarief!$B$55</f>
        <v>0</v>
      </c>
      <c r="N393" s="27">
        <f t="shared" si="26"/>
        <v>0</v>
      </c>
      <c r="O393" s="27">
        <f t="shared" si="27"/>
        <v>0</v>
      </c>
      <c r="P393" s="288"/>
      <c r="Q393" s="69">
        <f t="shared" si="24"/>
        <v>0</v>
      </c>
      <c r="R393" s="69">
        <f t="shared" si="25"/>
        <v>0</v>
      </c>
      <c r="S393" s="32"/>
    </row>
    <row r="394" spans="1:19" s="36" customFormat="1" ht="13.5" customHeight="1" x14ac:dyDescent="0.15">
      <c r="A394" s="33">
        <v>383</v>
      </c>
      <c r="B394" s="34" t="s">
        <v>18</v>
      </c>
      <c r="C394" s="33"/>
      <c r="D394" s="35" t="s">
        <v>511</v>
      </c>
      <c r="E394" s="144" t="s">
        <v>512</v>
      </c>
      <c r="F394" s="144" t="s">
        <v>223</v>
      </c>
      <c r="G394" s="31">
        <v>39.299999999999997</v>
      </c>
      <c r="H394" s="31"/>
      <c r="I394" s="30" t="s">
        <v>95</v>
      </c>
      <c r="J394" s="30" t="s">
        <v>981</v>
      </c>
      <c r="K394" s="29">
        <v>251</v>
      </c>
      <c r="L394" s="255"/>
      <c r="M394" s="25">
        <f>Uurtarief!$B$55</f>
        <v>0</v>
      </c>
      <c r="N394" s="27">
        <f t="shared" si="26"/>
        <v>0</v>
      </c>
      <c r="O394" s="27">
        <f t="shared" si="27"/>
        <v>0</v>
      </c>
      <c r="P394" s="256">
        <v>0</v>
      </c>
      <c r="Q394" s="69">
        <f t="shared" si="24"/>
        <v>0</v>
      </c>
      <c r="R394" s="69">
        <f t="shared" si="25"/>
        <v>0</v>
      </c>
      <c r="S394" s="32"/>
    </row>
    <row r="395" spans="1:19" s="36" customFormat="1" ht="13.5" customHeight="1" x14ac:dyDescent="0.15">
      <c r="A395" s="33">
        <v>384</v>
      </c>
      <c r="B395" s="34" t="s">
        <v>18</v>
      </c>
      <c r="C395" s="33"/>
      <c r="D395" s="35" t="s">
        <v>513</v>
      </c>
      <c r="E395" s="144" t="s">
        <v>514</v>
      </c>
      <c r="F395" s="144" t="s">
        <v>317</v>
      </c>
      <c r="G395" s="31">
        <v>82.5</v>
      </c>
      <c r="H395" s="31"/>
      <c r="I395" s="30" t="s">
        <v>95</v>
      </c>
      <c r="J395" s="30" t="s">
        <v>981</v>
      </c>
      <c r="K395" s="29">
        <v>251</v>
      </c>
      <c r="L395" s="255"/>
      <c r="M395" s="25">
        <f>Uurtarief!$B$55</f>
        <v>0</v>
      </c>
      <c r="N395" s="27">
        <f t="shared" si="26"/>
        <v>0</v>
      </c>
      <c r="O395" s="27">
        <f t="shared" si="27"/>
        <v>0</v>
      </c>
      <c r="P395" s="256">
        <v>0</v>
      </c>
      <c r="Q395" s="69">
        <f t="shared" si="24"/>
        <v>0</v>
      </c>
      <c r="R395" s="69">
        <f t="shared" si="25"/>
        <v>0</v>
      </c>
      <c r="S395" s="32"/>
    </row>
    <row r="396" spans="1:19" s="36" customFormat="1" ht="13.5" customHeight="1" x14ac:dyDescent="0.15">
      <c r="A396" s="33">
        <v>385</v>
      </c>
      <c r="B396" s="34" t="s">
        <v>18</v>
      </c>
      <c r="C396" s="33"/>
      <c r="D396" s="35" t="s">
        <v>515</v>
      </c>
      <c r="E396" s="144" t="s">
        <v>516</v>
      </c>
      <c r="F396" s="144" t="s">
        <v>516</v>
      </c>
      <c r="G396" s="31">
        <v>50.94</v>
      </c>
      <c r="H396" s="31"/>
      <c r="I396" s="30" t="s">
        <v>95</v>
      </c>
      <c r="J396" s="30" t="s">
        <v>981</v>
      </c>
      <c r="K396" s="29">
        <v>251</v>
      </c>
      <c r="L396" s="255"/>
      <c r="M396" s="25">
        <f>Uurtarief!$B$55</f>
        <v>0</v>
      </c>
      <c r="N396" s="27">
        <f t="shared" si="26"/>
        <v>0</v>
      </c>
      <c r="O396" s="27">
        <f t="shared" si="27"/>
        <v>0</v>
      </c>
      <c r="P396" s="256">
        <v>0</v>
      </c>
      <c r="Q396" s="69">
        <f t="shared" si="24"/>
        <v>0</v>
      </c>
      <c r="R396" s="69">
        <f t="shared" si="25"/>
        <v>0</v>
      </c>
      <c r="S396" s="32"/>
    </row>
    <row r="397" spans="1:19" s="36" customFormat="1" ht="13.5" customHeight="1" x14ac:dyDescent="0.15">
      <c r="A397" s="33">
        <v>386</v>
      </c>
      <c r="B397" s="34" t="s">
        <v>18</v>
      </c>
      <c r="C397" s="33"/>
      <c r="D397" s="35" t="s">
        <v>517</v>
      </c>
      <c r="E397" s="144" t="s">
        <v>518</v>
      </c>
      <c r="F397" s="144" t="s">
        <v>59</v>
      </c>
      <c r="G397" s="31">
        <v>12.3</v>
      </c>
      <c r="H397" s="31"/>
      <c r="I397" s="30" t="s">
        <v>95</v>
      </c>
      <c r="J397" s="30" t="s">
        <v>981</v>
      </c>
      <c r="K397" s="29">
        <v>251</v>
      </c>
      <c r="L397" s="255"/>
      <c r="M397" s="25">
        <f>Uurtarief!$B$55</f>
        <v>0</v>
      </c>
      <c r="N397" s="27">
        <f t="shared" si="26"/>
        <v>0</v>
      </c>
      <c r="O397" s="27">
        <f t="shared" si="27"/>
        <v>0</v>
      </c>
      <c r="P397" s="256">
        <v>0</v>
      </c>
      <c r="Q397" s="69">
        <f t="shared" si="24"/>
        <v>0</v>
      </c>
      <c r="R397" s="69">
        <f t="shared" si="25"/>
        <v>0</v>
      </c>
      <c r="S397" s="32"/>
    </row>
    <row r="398" spans="1:19" s="36" customFormat="1" ht="13.5" hidden="1" customHeight="1" x14ac:dyDescent="0.15">
      <c r="A398" s="33">
        <v>387</v>
      </c>
      <c r="B398" s="34" t="s">
        <v>18</v>
      </c>
      <c r="C398" s="33"/>
      <c r="D398" s="35" t="s">
        <v>519</v>
      </c>
      <c r="E398" s="144" t="s">
        <v>279</v>
      </c>
      <c r="F398" s="144" t="s">
        <v>146</v>
      </c>
      <c r="G398" s="31"/>
      <c r="H398" s="31">
        <v>0</v>
      </c>
      <c r="I398" s="30" t="s">
        <v>95</v>
      </c>
      <c r="J398" s="30"/>
      <c r="K398" s="29">
        <v>0</v>
      </c>
      <c r="L398" s="255"/>
      <c r="M398" s="25">
        <f>Uurtarief!$B$55</f>
        <v>0</v>
      </c>
      <c r="N398" s="27">
        <f t="shared" si="26"/>
        <v>0</v>
      </c>
      <c r="O398" s="27">
        <f t="shared" si="27"/>
        <v>0</v>
      </c>
      <c r="P398" s="288"/>
      <c r="Q398" s="69">
        <f t="shared" si="24"/>
        <v>0</v>
      </c>
      <c r="R398" s="69">
        <f t="shared" si="25"/>
        <v>0</v>
      </c>
      <c r="S398" s="32"/>
    </row>
    <row r="399" spans="1:19" s="36" customFormat="1" ht="13.5" hidden="1" customHeight="1" x14ac:dyDescent="0.15">
      <c r="A399" s="33">
        <v>388</v>
      </c>
      <c r="B399" s="34" t="s">
        <v>18</v>
      </c>
      <c r="C399" s="33"/>
      <c r="D399" s="35" t="s">
        <v>520</v>
      </c>
      <c r="E399" s="144" t="s">
        <v>279</v>
      </c>
      <c r="F399" s="144" t="s">
        <v>146</v>
      </c>
      <c r="G399" s="31"/>
      <c r="H399" s="31">
        <v>0</v>
      </c>
      <c r="I399" s="30" t="s">
        <v>95</v>
      </c>
      <c r="J399" s="30"/>
      <c r="K399" s="29">
        <v>0</v>
      </c>
      <c r="L399" s="255"/>
      <c r="M399" s="25">
        <f>Uurtarief!$B$55</f>
        <v>0</v>
      </c>
      <c r="N399" s="27">
        <f t="shared" si="26"/>
        <v>0</v>
      </c>
      <c r="O399" s="27">
        <f t="shared" si="27"/>
        <v>0</v>
      </c>
      <c r="P399" s="288"/>
      <c r="Q399" s="69">
        <f t="shared" si="24"/>
        <v>0</v>
      </c>
      <c r="R399" s="69">
        <f t="shared" si="25"/>
        <v>0</v>
      </c>
      <c r="S399" s="32"/>
    </row>
    <row r="400" spans="1:19" s="36" customFormat="1" ht="13.5" customHeight="1" x14ac:dyDescent="0.15">
      <c r="A400" s="33">
        <v>389</v>
      </c>
      <c r="B400" s="34" t="s">
        <v>18</v>
      </c>
      <c r="C400" s="33"/>
      <c r="D400" s="35" t="s">
        <v>521</v>
      </c>
      <c r="E400" s="144" t="s">
        <v>516</v>
      </c>
      <c r="F400" s="144" t="s">
        <v>516</v>
      </c>
      <c r="G400" s="31">
        <v>50.94</v>
      </c>
      <c r="H400" s="31"/>
      <c r="I400" s="30" t="s">
        <v>95</v>
      </c>
      <c r="J400" s="30" t="s">
        <v>981</v>
      </c>
      <c r="K400" s="29">
        <v>251</v>
      </c>
      <c r="L400" s="255"/>
      <c r="M400" s="25">
        <f>Uurtarief!$B$55</f>
        <v>0</v>
      </c>
      <c r="N400" s="27">
        <f t="shared" si="26"/>
        <v>0</v>
      </c>
      <c r="O400" s="27">
        <f t="shared" si="27"/>
        <v>0</v>
      </c>
      <c r="P400" s="256">
        <v>0</v>
      </c>
      <c r="Q400" s="69">
        <f t="shared" si="24"/>
        <v>0</v>
      </c>
      <c r="R400" s="69">
        <f t="shared" si="25"/>
        <v>0</v>
      </c>
      <c r="S400" s="32"/>
    </row>
    <row r="401" spans="1:19" s="36" customFormat="1" ht="13.5" customHeight="1" x14ac:dyDescent="0.15">
      <c r="A401" s="33">
        <v>390</v>
      </c>
      <c r="B401" s="34" t="s">
        <v>18</v>
      </c>
      <c r="C401" s="33"/>
      <c r="D401" s="35" t="s">
        <v>522</v>
      </c>
      <c r="E401" s="149" t="s">
        <v>523</v>
      </c>
      <c r="F401" s="146" t="s">
        <v>317</v>
      </c>
      <c r="G401" s="31">
        <v>88.83</v>
      </c>
      <c r="H401" s="31"/>
      <c r="I401" s="30" t="s">
        <v>95</v>
      </c>
      <c r="J401" s="30" t="s">
        <v>981</v>
      </c>
      <c r="K401" s="29">
        <v>251</v>
      </c>
      <c r="L401" s="255"/>
      <c r="M401" s="25">
        <f>Uurtarief!$B$55</f>
        <v>0</v>
      </c>
      <c r="N401" s="27">
        <f t="shared" si="26"/>
        <v>0</v>
      </c>
      <c r="O401" s="27">
        <f t="shared" si="27"/>
        <v>0</v>
      </c>
      <c r="P401" s="256">
        <v>0</v>
      </c>
      <c r="Q401" s="69">
        <f t="shared" si="24"/>
        <v>0</v>
      </c>
      <c r="R401" s="69">
        <f t="shared" si="25"/>
        <v>0</v>
      </c>
      <c r="S401" s="32"/>
    </row>
    <row r="402" spans="1:19" s="36" customFormat="1" ht="13.5" customHeight="1" x14ac:dyDescent="0.15">
      <c r="A402" s="33">
        <v>391</v>
      </c>
      <c r="B402" s="34" t="s">
        <v>18</v>
      </c>
      <c r="C402" s="33"/>
      <c r="D402" s="35" t="s">
        <v>524</v>
      </c>
      <c r="E402" s="144" t="s">
        <v>525</v>
      </c>
      <c r="F402" s="144" t="s">
        <v>223</v>
      </c>
      <c r="G402" s="31">
        <v>37.83</v>
      </c>
      <c r="H402" s="31"/>
      <c r="I402" s="30" t="s">
        <v>95</v>
      </c>
      <c r="J402" s="30" t="s">
        <v>981</v>
      </c>
      <c r="K402" s="29">
        <v>251</v>
      </c>
      <c r="L402" s="255"/>
      <c r="M402" s="25">
        <f>Uurtarief!$B$55</f>
        <v>0</v>
      </c>
      <c r="N402" s="27">
        <f t="shared" si="26"/>
        <v>0</v>
      </c>
      <c r="O402" s="27">
        <f t="shared" si="27"/>
        <v>0</v>
      </c>
      <c r="P402" s="256">
        <v>0</v>
      </c>
      <c r="Q402" s="69">
        <f t="shared" si="24"/>
        <v>0</v>
      </c>
      <c r="R402" s="69">
        <f t="shared" si="25"/>
        <v>0</v>
      </c>
      <c r="S402" s="32"/>
    </row>
    <row r="403" spans="1:19" s="36" customFormat="1" ht="13.5" customHeight="1" x14ac:dyDescent="0.15">
      <c r="A403" s="33">
        <v>392</v>
      </c>
      <c r="B403" s="34" t="s">
        <v>18</v>
      </c>
      <c r="C403" s="33"/>
      <c r="D403" s="35" t="s">
        <v>526</v>
      </c>
      <c r="E403" s="144" t="s">
        <v>187</v>
      </c>
      <c r="F403" s="146" t="s">
        <v>53</v>
      </c>
      <c r="G403" s="31">
        <v>8.8000000000000007</v>
      </c>
      <c r="H403" s="31"/>
      <c r="I403" s="30" t="s">
        <v>61</v>
      </c>
      <c r="J403" s="30" t="s">
        <v>981</v>
      </c>
      <c r="K403" s="29">
        <v>251</v>
      </c>
      <c r="L403" s="255"/>
      <c r="M403" s="25">
        <f>Uurtarief!$B$55</f>
        <v>0</v>
      </c>
      <c r="N403" s="27">
        <f t="shared" si="26"/>
        <v>0</v>
      </c>
      <c r="O403" s="27">
        <f t="shared" si="27"/>
        <v>0</v>
      </c>
      <c r="P403" s="288"/>
      <c r="Q403" s="69">
        <f t="shared" si="24"/>
        <v>0</v>
      </c>
      <c r="R403" s="69">
        <f t="shared" si="25"/>
        <v>0</v>
      </c>
      <c r="S403" s="32"/>
    </row>
    <row r="404" spans="1:19" s="36" customFormat="1" ht="13.5" customHeight="1" x14ac:dyDescent="0.15">
      <c r="A404" s="33">
        <v>393</v>
      </c>
      <c r="B404" s="34" t="s">
        <v>18</v>
      </c>
      <c r="C404" s="33"/>
      <c r="D404" s="35" t="s">
        <v>527</v>
      </c>
      <c r="E404" s="144" t="s">
        <v>190</v>
      </c>
      <c r="F404" s="144" t="s">
        <v>53</v>
      </c>
      <c r="G404" s="31">
        <v>1.2</v>
      </c>
      <c r="H404" s="31"/>
      <c r="I404" s="30" t="s">
        <v>61</v>
      </c>
      <c r="J404" s="30" t="s">
        <v>981</v>
      </c>
      <c r="K404" s="29">
        <v>251</v>
      </c>
      <c r="L404" s="255"/>
      <c r="M404" s="25">
        <f>Uurtarief!$B$55</f>
        <v>0</v>
      </c>
      <c r="N404" s="27">
        <f t="shared" si="26"/>
        <v>0</v>
      </c>
      <c r="O404" s="27">
        <f t="shared" si="27"/>
        <v>0</v>
      </c>
      <c r="P404" s="288"/>
      <c r="Q404" s="69">
        <f t="shared" si="24"/>
        <v>0</v>
      </c>
      <c r="R404" s="69">
        <f t="shared" si="25"/>
        <v>0</v>
      </c>
      <c r="S404" s="32"/>
    </row>
    <row r="405" spans="1:19" s="36" customFormat="1" ht="13.5" customHeight="1" x14ac:dyDescent="0.15">
      <c r="A405" s="33">
        <v>394</v>
      </c>
      <c r="B405" s="34" t="s">
        <v>18</v>
      </c>
      <c r="C405" s="33"/>
      <c r="D405" s="35" t="s">
        <v>528</v>
      </c>
      <c r="E405" s="144" t="s">
        <v>190</v>
      </c>
      <c r="F405" s="144" t="s">
        <v>53</v>
      </c>
      <c r="G405" s="31">
        <v>1.27</v>
      </c>
      <c r="H405" s="31"/>
      <c r="I405" s="30" t="s">
        <v>61</v>
      </c>
      <c r="J405" s="30" t="s">
        <v>981</v>
      </c>
      <c r="K405" s="29">
        <v>251</v>
      </c>
      <c r="L405" s="255"/>
      <c r="M405" s="25">
        <f>Uurtarief!$B$55</f>
        <v>0</v>
      </c>
      <c r="N405" s="27">
        <f t="shared" si="26"/>
        <v>0</v>
      </c>
      <c r="O405" s="27">
        <f t="shared" si="27"/>
        <v>0</v>
      </c>
      <c r="P405" s="288"/>
      <c r="Q405" s="69">
        <f t="shared" si="24"/>
        <v>0</v>
      </c>
      <c r="R405" s="69">
        <f t="shared" si="25"/>
        <v>0</v>
      </c>
      <c r="S405" s="32"/>
    </row>
    <row r="406" spans="1:19" s="36" customFormat="1" ht="13.5" customHeight="1" x14ac:dyDescent="0.15">
      <c r="A406" s="33">
        <v>395</v>
      </c>
      <c r="B406" s="34" t="s">
        <v>18</v>
      </c>
      <c r="C406" s="33"/>
      <c r="D406" s="35" t="s">
        <v>529</v>
      </c>
      <c r="E406" s="144" t="s">
        <v>255</v>
      </c>
      <c r="F406" s="144" t="s">
        <v>47</v>
      </c>
      <c r="G406" s="31">
        <v>6.12</v>
      </c>
      <c r="H406" s="31"/>
      <c r="I406" s="30" t="s">
        <v>95</v>
      </c>
      <c r="J406" s="30" t="s">
        <v>981</v>
      </c>
      <c r="K406" s="29">
        <v>251</v>
      </c>
      <c r="L406" s="255"/>
      <c r="M406" s="25">
        <f>Uurtarief!$B$55</f>
        <v>0</v>
      </c>
      <c r="N406" s="27">
        <f t="shared" si="26"/>
        <v>0</v>
      </c>
      <c r="O406" s="27">
        <f t="shared" si="27"/>
        <v>0</v>
      </c>
      <c r="P406" s="256">
        <v>0</v>
      </c>
      <c r="Q406" s="69">
        <f t="shared" si="24"/>
        <v>0</v>
      </c>
      <c r="R406" s="69">
        <f t="shared" si="25"/>
        <v>0</v>
      </c>
      <c r="S406" s="32"/>
    </row>
    <row r="407" spans="1:19" s="36" customFormat="1" ht="13.5" customHeight="1" x14ac:dyDescent="0.15">
      <c r="A407" s="33">
        <v>396</v>
      </c>
      <c r="B407" s="34" t="s">
        <v>18</v>
      </c>
      <c r="C407" s="33"/>
      <c r="D407" s="35" t="s">
        <v>530</v>
      </c>
      <c r="E407" s="144" t="s">
        <v>328</v>
      </c>
      <c r="F407" s="144" t="s">
        <v>47</v>
      </c>
      <c r="G407" s="31">
        <v>6.1</v>
      </c>
      <c r="H407" s="31"/>
      <c r="I407" s="30" t="s">
        <v>95</v>
      </c>
      <c r="J407" s="30" t="s">
        <v>981</v>
      </c>
      <c r="K407" s="29">
        <v>251</v>
      </c>
      <c r="L407" s="255"/>
      <c r="M407" s="25">
        <f>Uurtarief!$B$55</f>
        <v>0</v>
      </c>
      <c r="N407" s="27">
        <f t="shared" si="26"/>
        <v>0</v>
      </c>
      <c r="O407" s="27">
        <f t="shared" si="27"/>
        <v>0</v>
      </c>
      <c r="P407" s="256">
        <v>0</v>
      </c>
      <c r="Q407" s="69">
        <f t="shared" si="24"/>
        <v>0</v>
      </c>
      <c r="R407" s="69">
        <f t="shared" si="25"/>
        <v>0</v>
      </c>
      <c r="S407" s="32"/>
    </row>
    <row r="408" spans="1:19" s="36" customFormat="1" ht="13.5" customHeight="1" x14ac:dyDescent="0.15">
      <c r="A408" s="33">
        <v>397</v>
      </c>
      <c r="B408" s="34" t="s">
        <v>18</v>
      </c>
      <c r="C408" s="33"/>
      <c r="D408" s="35" t="s">
        <v>531</v>
      </c>
      <c r="E408" s="144" t="s">
        <v>255</v>
      </c>
      <c r="F408" s="144" t="s">
        <v>47</v>
      </c>
      <c r="G408" s="31">
        <v>6.2</v>
      </c>
      <c r="H408" s="31"/>
      <c r="I408" s="30" t="s">
        <v>95</v>
      </c>
      <c r="J408" s="30" t="s">
        <v>981</v>
      </c>
      <c r="K408" s="29">
        <v>251</v>
      </c>
      <c r="L408" s="255"/>
      <c r="M408" s="25">
        <f>Uurtarief!$B$55</f>
        <v>0</v>
      </c>
      <c r="N408" s="27">
        <f t="shared" si="26"/>
        <v>0</v>
      </c>
      <c r="O408" s="27">
        <f t="shared" si="27"/>
        <v>0</v>
      </c>
      <c r="P408" s="256">
        <v>0</v>
      </c>
      <c r="Q408" s="69">
        <f t="shared" si="24"/>
        <v>0</v>
      </c>
      <c r="R408" s="69">
        <f t="shared" si="25"/>
        <v>0</v>
      </c>
      <c r="S408" s="32"/>
    </row>
    <row r="409" spans="1:19" s="36" customFormat="1" ht="13.5" customHeight="1" x14ac:dyDescent="0.15">
      <c r="A409" s="33">
        <v>398</v>
      </c>
      <c r="B409" s="34" t="s">
        <v>18</v>
      </c>
      <c r="C409" s="33"/>
      <c r="D409" s="35" t="s">
        <v>532</v>
      </c>
      <c r="E409" s="144" t="s">
        <v>255</v>
      </c>
      <c r="F409" s="144" t="s">
        <v>47</v>
      </c>
      <c r="G409" s="31">
        <v>6.12</v>
      </c>
      <c r="H409" s="31"/>
      <c r="I409" s="30" t="s">
        <v>95</v>
      </c>
      <c r="J409" s="30" t="s">
        <v>981</v>
      </c>
      <c r="K409" s="29">
        <v>251</v>
      </c>
      <c r="L409" s="255"/>
      <c r="M409" s="25">
        <f>Uurtarief!$B$55</f>
        <v>0</v>
      </c>
      <c r="N409" s="27">
        <f t="shared" si="26"/>
        <v>0</v>
      </c>
      <c r="O409" s="27">
        <f t="shared" si="27"/>
        <v>0</v>
      </c>
      <c r="P409" s="256">
        <v>0</v>
      </c>
      <c r="Q409" s="69">
        <f t="shared" si="24"/>
        <v>0</v>
      </c>
      <c r="R409" s="69">
        <f t="shared" si="25"/>
        <v>0</v>
      </c>
      <c r="S409" s="32"/>
    </row>
    <row r="410" spans="1:19" s="36" customFormat="1" ht="13.5" customHeight="1" x14ac:dyDescent="0.15">
      <c r="A410" s="33">
        <v>399</v>
      </c>
      <c r="B410" s="34" t="s">
        <v>18</v>
      </c>
      <c r="C410" s="33"/>
      <c r="D410" s="35" t="s">
        <v>533</v>
      </c>
      <c r="E410" s="144" t="s">
        <v>328</v>
      </c>
      <c r="F410" s="144" t="s">
        <v>47</v>
      </c>
      <c r="G410" s="31">
        <v>6.1</v>
      </c>
      <c r="H410" s="31"/>
      <c r="I410" s="30" t="s">
        <v>95</v>
      </c>
      <c r="J410" s="30" t="s">
        <v>981</v>
      </c>
      <c r="K410" s="29">
        <v>251</v>
      </c>
      <c r="L410" s="255"/>
      <c r="M410" s="25">
        <f>Uurtarief!$B$55</f>
        <v>0</v>
      </c>
      <c r="N410" s="27">
        <f t="shared" si="26"/>
        <v>0</v>
      </c>
      <c r="O410" s="27">
        <f t="shared" si="27"/>
        <v>0</v>
      </c>
      <c r="P410" s="256">
        <v>0</v>
      </c>
      <c r="Q410" s="69">
        <f t="shared" si="24"/>
        <v>0</v>
      </c>
      <c r="R410" s="69">
        <f t="shared" si="25"/>
        <v>0</v>
      </c>
      <c r="S410" s="32"/>
    </row>
    <row r="411" spans="1:19" s="36" customFormat="1" ht="13.5" customHeight="1" x14ac:dyDescent="0.15">
      <c r="A411" s="33">
        <v>400</v>
      </c>
      <c r="B411" s="34" t="s">
        <v>18</v>
      </c>
      <c r="C411" s="33"/>
      <c r="D411" s="35" t="s">
        <v>534</v>
      </c>
      <c r="E411" s="144" t="s">
        <v>255</v>
      </c>
      <c r="F411" s="144" t="s">
        <v>47</v>
      </c>
      <c r="G411" s="31">
        <v>6.2</v>
      </c>
      <c r="H411" s="31"/>
      <c r="I411" s="30" t="s">
        <v>95</v>
      </c>
      <c r="J411" s="30" t="s">
        <v>981</v>
      </c>
      <c r="K411" s="29">
        <v>251</v>
      </c>
      <c r="L411" s="255"/>
      <c r="M411" s="25">
        <f>Uurtarief!$B$55</f>
        <v>0</v>
      </c>
      <c r="N411" s="27">
        <f t="shared" si="26"/>
        <v>0</v>
      </c>
      <c r="O411" s="27">
        <f t="shared" si="27"/>
        <v>0</v>
      </c>
      <c r="P411" s="256">
        <v>0</v>
      </c>
      <c r="Q411" s="69">
        <f t="shared" si="24"/>
        <v>0</v>
      </c>
      <c r="R411" s="69">
        <f t="shared" si="25"/>
        <v>0</v>
      </c>
      <c r="S411" s="32"/>
    </row>
    <row r="412" spans="1:19" s="36" customFormat="1" ht="13.5" customHeight="1" x14ac:dyDescent="0.15">
      <c r="A412" s="33">
        <v>401</v>
      </c>
      <c r="B412" s="34" t="s">
        <v>18</v>
      </c>
      <c r="C412" s="33"/>
      <c r="D412" s="35" t="s">
        <v>535</v>
      </c>
      <c r="E412" s="144" t="s">
        <v>218</v>
      </c>
      <c r="F412" s="144" t="s">
        <v>47</v>
      </c>
      <c r="G412" s="31">
        <v>6.06</v>
      </c>
      <c r="H412" s="31"/>
      <c r="I412" s="30" t="s">
        <v>95</v>
      </c>
      <c r="J412" s="30" t="s">
        <v>981</v>
      </c>
      <c r="K412" s="29">
        <v>251</v>
      </c>
      <c r="L412" s="255"/>
      <c r="M412" s="25">
        <f>Uurtarief!$B$55</f>
        <v>0</v>
      </c>
      <c r="N412" s="27">
        <f t="shared" si="26"/>
        <v>0</v>
      </c>
      <c r="O412" s="27">
        <f t="shared" si="27"/>
        <v>0</v>
      </c>
      <c r="P412" s="256">
        <v>0</v>
      </c>
      <c r="Q412" s="69">
        <f t="shared" si="24"/>
        <v>0</v>
      </c>
      <c r="R412" s="69">
        <f t="shared" si="25"/>
        <v>0</v>
      </c>
      <c r="S412" s="32"/>
    </row>
    <row r="413" spans="1:19" s="36" customFormat="1" ht="13.5" customHeight="1" x14ac:dyDescent="0.15">
      <c r="A413" s="33">
        <v>402</v>
      </c>
      <c r="B413" s="34" t="s">
        <v>18</v>
      </c>
      <c r="C413" s="33"/>
      <c r="D413" s="35" t="s">
        <v>536</v>
      </c>
      <c r="E413" s="144" t="s">
        <v>537</v>
      </c>
      <c r="F413" s="144" t="s">
        <v>59</v>
      </c>
      <c r="G413" s="31">
        <v>19.96</v>
      </c>
      <c r="H413" s="31"/>
      <c r="I413" s="30" t="s">
        <v>95</v>
      </c>
      <c r="J413" s="30" t="s">
        <v>981</v>
      </c>
      <c r="K413" s="29">
        <v>251</v>
      </c>
      <c r="L413" s="255"/>
      <c r="M413" s="25">
        <f>Uurtarief!$B$55</f>
        <v>0</v>
      </c>
      <c r="N413" s="27">
        <f t="shared" si="26"/>
        <v>0</v>
      </c>
      <c r="O413" s="27">
        <f t="shared" si="27"/>
        <v>0</v>
      </c>
      <c r="P413" s="256">
        <v>0</v>
      </c>
      <c r="Q413" s="69">
        <f t="shared" si="24"/>
        <v>0</v>
      </c>
      <c r="R413" s="69">
        <f t="shared" si="25"/>
        <v>0</v>
      </c>
      <c r="S413" s="32"/>
    </row>
    <row r="414" spans="1:19" s="36" customFormat="1" ht="13.5" customHeight="1" x14ac:dyDescent="0.15">
      <c r="A414" s="33">
        <v>403</v>
      </c>
      <c r="B414" s="34" t="s">
        <v>18</v>
      </c>
      <c r="C414" s="33"/>
      <c r="D414" s="35" t="s">
        <v>538</v>
      </c>
      <c r="E414" s="144" t="s">
        <v>539</v>
      </c>
      <c r="F414" s="144" t="s">
        <v>59</v>
      </c>
      <c r="G414" s="31">
        <v>6.1</v>
      </c>
      <c r="H414" s="31"/>
      <c r="I414" s="30" t="s">
        <v>95</v>
      </c>
      <c r="J414" s="30" t="s">
        <v>981</v>
      </c>
      <c r="K414" s="29">
        <v>251</v>
      </c>
      <c r="L414" s="255"/>
      <c r="M414" s="25">
        <f>Uurtarief!$B$55</f>
        <v>0</v>
      </c>
      <c r="N414" s="27">
        <f t="shared" si="26"/>
        <v>0</v>
      </c>
      <c r="O414" s="27">
        <f t="shared" si="27"/>
        <v>0</v>
      </c>
      <c r="P414" s="256">
        <v>0</v>
      </c>
      <c r="Q414" s="69">
        <f t="shared" si="24"/>
        <v>0</v>
      </c>
      <c r="R414" s="69">
        <f t="shared" si="25"/>
        <v>0</v>
      </c>
      <c r="S414" s="33"/>
    </row>
    <row r="415" spans="1:19" s="36" customFormat="1" ht="13.5" customHeight="1" x14ac:dyDescent="0.15">
      <c r="A415" s="33">
        <v>404</v>
      </c>
      <c r="B415" s="34" t="s">
        <v>18</v>
      </c>
      <c r="C415" s="33"/>
      <c r="D415" s="35" t="s">
        <v>258</v>
      </c>
      <c r="E415" s="144" t="s">
        <v>482</v>
      </c>
      <c r="F415" s="144" t="s">
        <v>223</v>
      </c>
      <c r="G415" s="31">
        <v>39.299999999999997</v>
      </c>
      <c r="H415" s="31"/>
      <c r="I415" s="30" t="s">
        <v>95</v>
      </c>
      <c r="J415" s="30" t="s">
        <v>981</v>
      </c>
      <c r="K415" s="29">
        <v>251</v>
      </c>
      <c r="L415" s="255"/>
      <c r="M415" s="25">
        <f>Uurtarief!$B$55</f>
        <v>0</v>
      </c>
      <c r="N415" s="27">
        <f t="shared" si="26"/>
        <v>0</v>
      </c>
      <c r="O415" s="27">
        <f t="shared" si="27"/>
        <v>0</v>
      </c>
      <c r="P415" s="256">
        <v>0</v>
      </c>
      <c r="Q415" s="69">
        <f t="shared" si="24"/>
        <v>0</v>
      </c>
      <c r="R415" s="69">
        <f t="shared" si="25"/>
        <v>0</v>
      </c>
      <c r="S415" s="33"/>
    </row>
    <row r="416" spans="1:19" s="36" customFormat="1" ht="13.5" customHeight="1" x14ac:dyDescent="0.15">
      <c r="A416" s="33">
        <v>405</v>
      </c>
      <c r="B416" s="34" t="s">
        <v>18</v>
      </c>
      <c r="C416" s="33"/>
      <c r="D416" s="35" t="s">
        <v>540</v>
      </c>
      <c r="E416" s="144" t="s">
        <v>63</v>
      </c>
      <c r="F416" s="144" t="s">
        <v>63</v>
      </c>
      <c r="G416" s="31">
        <v>19.7</v>
      </c>
      <c r="H416" s="31"/>
      <c r="I416" s="30" t="s">
        <v>95</v>
      </c>
      <c r="J416" s="30" t="s">
        <v>981</v>
      </c>
      <c r="K416" s="29">
        <v>251</v>
      </c>
      <c r="L416" s="255"/>
      <c r="M416" s="25">
        <f>Uurtarief!$B$55</f>
        <v>0</v>
      </c>
      <c r="N416" s="27">
        <f t="shared" si="26"/>
        <v>0</v>
      </c>
      <c r="O416" s="27">
        <f t="shared" si="27"/>
        <v>0</v>
      </c>
      <c r="P416" s="256">
        <v>0</v>
      </c>
      <c r="Q416" s="69">
        <f t="shared" si="24"/>
        <v>0</v>
      </c>
      <c r="R416" s="69">
        <f t="shared" si="25"/>
        <v>0</v>
      </c>
      <c r="S416" s="33"/>
    </row>
    <row r="417" spans="1:19" s="36" customFormat="1" ht="13.5" customHeight="1" x14ac:dyDescent="0.15">
      <c r="A417" s="33">
        <v>406</v>
      </c>
      <c r="B417" s="34" t="s">
        <v>18</v>
      </c>
      <c r="C417" s="33"/>
      <c r="D417" s="35" t="s">
        <v>541</v>
      </c>
      <c r="E417" s="144" t="s">
        <v>63</v>
      </c>
      <c r="F417" s="144" t="s">
        <v>63</v>
      </c>
      <c r="G417" s="31">
        <v>49.89</v>
      </c>
      <c r="H417" s="31"/>
      <c r="I417" s="30" t="s">
        <v>95</v>
      </c>
      <c r="J417" s="30" t="s">
        <v>981</v>
      </c>
      <c r="K417" s="29">
        <v>251</v>
      </c>
      <c r="L417" s="255"/>
      <c r="M417" s="25">
        <f>Uurtarief!$B$55</f>
        <v>0</v>
      </c>
      <c r="N417" s="27">
        <f t="shared" si="26"/>
        <v>0</v>
      </c>
      <c r="O417" s="27">
        <f t="shared" si="27"/>
        <v>0</v>
      </c>
      <c r="P417" s="256">
        <v>0</v>
      </c>
      <c r="Q417" s="69">
        <f t="shared" si="24"/>
        <v>0</v>
      </c>
      <c r="R417" s="69">
        <f t="shared" si="25"/>
        <v>0</v>
      </c>
      <c r="S417" s="33"/>
    </row>
    <row r="418" spans="1:19" s="36" customFormat="1" ht="13.5" customHeight="1" x14ac:dyDescent="0.15">
      <c r="A418" s="33">
        <v>407</v>
      </c>
      <c r="B418" s="34" t="s">
        <v>18</v>
      </c>
      <c r="C418" s="33"/>
      <c r="D418" s="35" t="s">
        <v>542</v>
      </c>
      <c r="E418" s="144" t="s">
        <v>63</v>
      </c>
      <c r="F418" s="144" t="s">
        <v>63</v>
      </c>
      <c r="G418" s="31">
        <v>17.63</v>
      </c>
      <c r="H418" s="31"/>
      <c r="I418" s="30" t="s">
        <v>95</v>
      </c>
      <c r="J418" s="30" t="s">
        <v>981</v>
      </c>
      <c r="K418" s="29">
        <v>251</v>
      </c>
      <c r="L418" s="255"/>
      <c r="M418" s="25">
        <f>Uurtarief!$B$55</f>
        <v>0</v>
      </c>
      <c r="N418" s="27">
        <f t="shared" si="26"/>
        <v>0</v>
      </c>
      <c r="O418" s="27">
        <f t="shared" si="27"/>
        <v>0</v>
      </c>
      <c r="P418" s="256">
        <v>0</v>
      </c>
      <c r="Q418" s="69">
        <f t="shared" si="24"/>
        <v>0</v>
      </c>
      <c r="R418" s="69">
        <f t="shared" si="25"/>
        <v>0</v>
      </c>
      <c r="S418" s="33"/>
    </row>
    <row r="419" spans="1:19" s="36" customFormat="1" ht="13.5" customHeight="1" x14ac:dyDescent="0.15">
      <c r="A419" s="33">
        <v>408</v>
      </c>
      <c r="B419" s="34" t="s">
        <v>18</v>
      </c>
      <c r="C419" s="33"/>
      <c r="D419" s="35" t="s">
        <v>543</v>
      </c>
      <c r="E419" s="144" t="s">
        <v>187</v>
      </c>
      <c r="F419" s="146" t="s">
        <v>53</v>
      </c>
      <c r="G419" s="31">
        <v>10.73</v>
      </c>
      <c r="H419" s="31"/>
      <c r="I419" s="30" t="s">
        <v>61</v>
      </c>
      <c r="J419" s="30" t="s">
        <v>981</v>
      </c>
      <c r="K419" s="29">
        <v>251</v>
      </c>
      <c r="L419" s="255"/>
      <c r="M419" s="25">
        <f>Uurtarief!$B$55</f>
        <v>0</v>
      </c>
      <c r="N419" s="27">
        <f t="shared" si="26"/>
        <v>0</v>
      </c>
      <c r="O419" s="27">
        <f t="shared" si="27"/>
        <v>0</v>
      </c>
      <c r="P419" s="288"/>
      <c r="Q419" s="69">
        <f t="shared" si="24"/>
        <v>0</v>
      </c>
      <c r="R419" s="69">
        <f t="shared" si="25"/>
        <v>0</v>
      </c>
      <c r="S419" s="33"/>
    </row>
    <row r="420" spans="1:19" s="36" customFormat="1" ht="13.5" customHeight="1" x14ac:dyDescent="0.15">
      <c r="A420" s="33">
        <v>409</v>
      </c>
      <c r="B420" s="34" t="s">
        <v>18</v>
      </c>
      <c r="C420" s="33"/>
      <c r="D420" s="35" t="s">
        <v>544</v>
      </c>
      <c r="E420" s="144" t="s">
        <v>190</v>
      </c>
      <c r="F420" s="144" t="s">
        <v>53</v>
      </c>
      <c r="G420" s="31">
        <v>1.23</v>
      </c>
      <c r="H420" s="31"/>
      <c r="I420" s="30" t="s">
        <v>61</v>
      </c>
      <c r="J420" s="30" t="s">
        <v>981</v>
      </c>
      <c r="K420" s="29">
        <v>251</v>
      </c>
      <c r="L420" s="255"/>
      <c r="M420" s="25">
        <f>Uurtarief!$B$55</f>
        <v>0</v>
      </c>
      <c r="N420" s="27">
        <f t="shared" si="26"/>
        <v>0</v>
      </c>
      <c r="O420" s="27">
        <f t="shared" si="27"/>
        <v>0</v>
      </c>
      <c r="P420" s="288"/>
      <c r="Q420" s="69">
        <f t="shared" si="24"/>
        <v>0</v>
      </c>
      <c r="R420" s="69">
        <f t="shared" si="25"/>
        <v>0</v>
      </c>
      <c r="S420" s="33"/>
    </row>
    <row r="421" spans="1:19" s="36" customFormat="1" ht="13.5" customHeight="1" x14ac:dyDescent="0.15">
      <c r="A421" s="33">
        <v>410</v>
      </c>
      <c r="B421" s="34" t="s">
        <v>18</v>
      </c>
      <c r="C421" s="33"/>
      <c r="D421" s="35" t="s">
        <v>545</v>
      </c>
      <c r="E421" s="144" t="s">
        <v>190</v>
      </c>
      <c r="F421" s="144" t="s">
        <v>53</v>
      </c>
      <c r="G421" s="31">
        <v>1.26</v>
      </c>
      <c r="H421" s="31"/>
      <c r="I421" s="30" t="s">
        <v>61</v>
      </c>
      <c r="J421" s="30" t="s">
        <v>981</v>
      </c>
      <c r="K421" s="29">
        <v>251</v>
      </c>
      <c r="L421" s="255"/>
      <c r="M421" s="25">
        <f>Uurtarief!$B$55</f>
        <v>0</v>
      </c>
      <c r="N421" s="27">
        <f t="shared" si="26"/>
        <v>0</v>
      </c>
      <c r="O421" s="27">
        <f t="shared" si="27"/>
        <v>0</v>
      </c>
      <c r="P421" s="288"/>
      <c r="Q421" s="69">
        <f t="shared" si="24"/>
        <v>0</v>
      </c>
      <c r="R421" s="69">
        <f t="shared" si="25"/>
        <v>0</v>
      </c>
      <c r="S421" s="33"/>
    </row>
    <row r="422" spans="1:19" s="36" customFormat="1" ht="13.5" hidden="1" customHeight="1" x14ac:dyDescent="0.15">
      <c r="A422" s="33">
        <v>411</v>
      </c>
      <c r="B422" s="34" t="s">
        <v>18</v>
      </c>
      <c r="C422" s="33"/>
      <c r="D422" s="35" t="s">
        <v>546</v>
      </c>
      <c r="E422" s="144" t="s">
        <v>145</v>
      </c>
      <c r="F422" s="144" t="s">
        <v>146</v>
      </c>
      <c r="G422" s="31"/>
      <c r="H422" s="31">
        <v>0.4</v>
      </c>
      <c r="I422" s="30" t="s">
        <v>150</v>
      </c>
      <c r="J422" s="30"/>
      <c r="K422" s="29">
        <v>0</v>
      </c>
      <c r="L422" s="255"/>
      <c r="M422" s="25">
        <f>Uurtarief!$B$55</f>
        <v>0</v>
      </c>
      <c r="N422" s="27">
        <f t="shared" si="26"/>
        <v>0</v>
      </c>
      <c r="O422" s="27">
        <f t="shared" si="27"/>
        <v>0</v>
      </c>
      <c r="P422" s="288"/>
      <c r="Q422" s="69">
        <f t="shared" si="24"/>
        <v>0</v>
      </c>
      <c r="R422" s="69">
        <f t="shared" si="25"/>
        <v>0</v>
      </c>
      <c r="S422" s="33"/>
    </row>
    <row r="423" spans="1:19" s="36" customFormat="1" ht="13.5" customHeight="1" x14ac:dyDescent="0.15">
      <c r="A423" s="33">
        <v>412</v>
      </c>
      <c r="B423" s="34" t="s">
        <v>18</v>
      </c>
      <c r="C423" s="33"/>
      <c r="D423" s="35" t="s">
        <v>547</v>
      </c>
      <c r="E423" s="144" t="s">
        <v>63</v>
      </c>
      <c r="F423" s="144" t="s">
        <v>63</v>
      </c>
      <c r="G423" s="31">
        <v>25.1</v>
      </c>
      <c r="H423" s="31"/>
      <c r="I423" s="30" t="s">
        <v>95</v>
      </c>
      <c r="J423" s="30" t="s">
        <v>981</v>
      </c>
      <c r="K423" s="29">
        <v>251</v>
      </c>
      <c r="L423" s="255"/>
      <c r="M423" s="25">
        <f>Uurtarief!$B$55</f>
        <v>0</v>
      </c>
      <c r="N423" s="27">
        <f t="shared" si="26"/>
        <v>0</v>
      </c>
      <c r="O423" s="27">
        <f t="shared" si="27"/>
        <v>0</v>
      </c>
      <c r="P423" s="256">
        <v>0</v>
      </c>
      <c r="Q423" s="69">
        <f t="shared" si="24"/>
        <v>0</v>
      </c>
      <c r="R423" s="69">
        <f t="shared" si="25"/>
        <v>0</v>
      </c>
      <c r="S423" s="33"/>
    </row>
    <row r="424" spans="1:19" s="36" customFormat="1" ht="13.5" hidden="1" customHeight="1" x14ac:dyDescent="0.15">
      <c r="A424" s="33">
        <v>413</v>
      </c>
      <c r="B424" s="34" t="s">
        <v>18</v>
      </c>
      <c r="C424" s="33"/>
      <c r="D424" s="35" t="s">
        <v>548</v>
      </c>
      <c r="E424" s="144" t="s">
        <v>236</v>
      </c>
      <c r="F424" s="144" t="s">
        <v>146</v>
      </c>
      <c r="G424" s="31"/>
      <c r="H424" s="31">
        <v>0</v>
      </c>
      <c r="I424" s="30" t="s">
        <v>95</v>
      </c>
      <c r="J424" s="30"/>
      <c r="K424" s="29">
        <v>0</v>
      </c>
      <c r="L424" s="255"/>
      <c r="M424" s="25">
        <f>Uurtarief!$B$55</f>
        <v>0</v>
      </c>
      <c r="N424" s="27">
        <f t="shared" si="26"/>
        <v>0</v>
      </c>
      <c r="O424" s="27">
        <f t="shared" si="27"/>
        <v>0</v>
      </c>
      <c r="P424" s="288"/>
      <c r="Q424" s="69">
        <f t="shared" si="24"/>
        <v>0</v>
      </c>
      <c r="R424" s="69">
        <f t="shared" si="25"/>
        <v>0</v>
      </c>
      <c r="S424" s="33"/>
    </row>
    <row r="425" spans="1:19" s="36" customFormat="1" ht="13.5" customHeight="1" x14ac:dyDescent="0.15">
      <c r="A425" s="33">
        <v>414</v>
      </c>
      <c r="B425" s="34" t="s">
        <v>18</v>
      </c>
      <c r="C425" s="33"/>
      <c r="D425" s="35" t="s">
        <v>549</v>
      </c>
      <c r="E425" s="144" t="s">
        <v>550</v>
      </c>
      <c r="F425" s="144" t="s">
        <v>59</v>
      </c>
      <c r="G425" s="31">
        <v>6.1</v>
      </c>
      <c r="H425" s="31"/>
      <c r="I425" s="30" t="s">
        <v>95</v>
      </c>
      <c r="J425" s="30" t="s">
        <v>981</v>
      </c>
      <c r="K425" s="29">
        <v>251</v>
      </c>
      <c r="L425" s="255"/>
      <c r="M425" s="25">
        <f>Uurtarief!$B$55</f>
        <v>0</v>
      </c>
      <c r="N425" s="27">
        <f t="shared" si="26"/>
        <v>0</v>
      </c>
      <c r="O425" s="27">
        <f t="shared" si="27"/>
        <v>0</v>
      </c>
      <c r="P425" s="256">
        <v>0</v>
      </c>
      <c r="Q425" s="69">
        <f t="shared" si="24"/>
        <v>0</v>
      </c>
      <c r="R425" s="69">
        <f t="shared" si="25"/>
        <v>0</v>
      </c>
      <c r="S425" s="33"/>
    </row>
    <row r="426" spans="1:19" s="36" customFormat="1" ht="13.5" customHeight="1" x14ac:dyDescent="0.15">
      <c r="A426" s="33">
        <v>415</v>
      </c>
      <c r="B426" s="34" t="s">
        <v>18</v>
      </c>
      <c r="C426" s="33"/>
      <c r="D426" s="35" t="s">
        <v>551</v>
      </c>
      <c r="E426" s="144" t="s">
        <v>552</v>
      </c>
      <c r="F426" s="144" t="s">
        <v>59</v>
      </c>
      <c r="G426" s="31">
        <v>21.17</v>
      </c>
      <c r="H426" s="31"/>
      <c r="I426" s="30" t="s">
        <v>95</v>
      </c>
      <c r="J426" s="30" t="s">
        <v>981</v>
      </c>
      <c r="K426" s="29">
        <v>251</v>
      </c>
      <c r="L426" s="255"/>
      <c r="M426" s="25">
        <f>Uurtarief!$B$55</f>
        <v>0</v>
      </c>
      <c r="N426" s="27">
        <f t="shared" si="26"/>
        <v>0</v>
      </c>
      <c r="O426" s="27">
        <f t="shared" si="27"/>
        <v>0</v>
      </c>
      <c r="P426" s="256">
        <v>0</v>
      </c>
      <c r="Q426" s="69">
        <f t="shared" si="24"/>
        <v>0</v>
      </c>
      <c r="R426" s="69">
        <f t="shared" si="25"/>
        <v>0</v>
      </c>
      <c r="S426" s="33"/>
    </row>
    <row r="427" spans="1:19" s="36" customFormat="1" ht="13.5" customHeight="1" x14ac:dyDescent="0.15">
      <c r="A427" s="33">
        <v>416</v>
      </c>
      <c r="B427" s="34" t="s">
        <v>18</v>
      </c>
      <c r="C427" s="33"/>
      <c r="D427" s="35" t="s">
        <v>553</v>
      </c>
      <c r="E427" s="144" t="s">
        <v>63</v>
      </c>
      <c r="F427" s="144" t="s">
        <v>63</v>
      </c>
      <c r="G427" s="31">
        <v>50.3</v>
      </c>
      <c r="H427" s="31"/>
      <c r="I427" s="30" t="s">
        <v>95</v>
      </c>
      <c r="J427" s="30" t="s">
        <v>981</v>
      </c>
      <c r="K427" s="29">
        <v>251</v>
      </c>
      <c r="L427" s="255"/>
      <c r="M427" s="25">
        <f>Uurtarief!$B$55</f>
        <v>0</v>
      </c>
      <c r="N427" s="27">
        <f t="shared" si="26"/>
        <v>0</v>
      </c>
      <c r="O427" s="27">
        <f t="shared" si="27"/>
        <v>0</v>
      </c>
      <c r="P427" s="256">
        <v>0</v>
      </c>
      <c r="Q427" s="69">
        <f t="shared" si="24"/>
        <v>0</v>
      </c>
      <c r="R427" s="69">
        <f t="shared" si="25"/>
        <v>0</v>
      </c>
      <c r="S427" s="33"/>
    </row>
    <row r="428" spans="1:19" s="36" customFormat="1" ht="13.5" customHeight="1" x14ac:dyDescent="0.15">
      <c r="A428" s="33">
        <v>417</v>
      </c>
      <c r="B428" s="34" t="s">
        <v>18</v>
      </c>
      <c r="C428" s="33"/>
      <c r="D428" s="35" t="s">
        <v>554</v>
      </c>
      <c r="E428" s="144" t="s">
        <v>63</v>
      </c>
      <c r="F428" s="144" t="s">
        <v>63</v>
      </c>
      <c r="G428" s="31">
        <v>24.9</v>
      </c>
      <c r="H428" s="31"/>
      <c r="I428" s="30" t="s">
        <v>95</v>
      </c>
      <c r="J428" s="30" t="s">
        <v>981</v>
      </c>
      <c r="K428" s="29">
        <v>251</v>
      </c>
      <c r="L428" s="255"/>
      <c r="M428" s="25">
        <f>Uurtarief!$B$55</f>
        <v>0</v>
      </c>
      <c r="N428" s="27">
        <f t="shared" si="26"/>
        <v>0</v>
      </c>
      <c r="O428" s="27">
        <f t="shared" si="27"/>
        <v>0</v>
      </c>
      <c r="P428" s="256">
        <v>0</v>
      </c>
      <c r="Q428" s="69">
        <f t="shared" si="24"/>
        <v>0</v>
      </c>
      <c r="R428" s="69">
        <f t="shared" si="25"/>
        <v>0</v>
      </c>
      <c r="S428" s="33"/>
    </row>
    <row r="429" spans="1:19" s="36" customFormat="1" ht="13.5" customHeight="1" x14ac:dyDescent="0.15">
      <c r="A429" s="33">
        <v>418</v>
      </c>
      <c r="B429" s="34" t="s">
        <v>18</v>
      </c>
      <c r="C429" s="33"/>
      <c r="D429" s="35" t="s">
        <v>555</v>
      </c>
      <c r="E429" s="144" t="s">
        <v>63</v>
      </c>
      <c r="F429" s="144" t="s">
        <v>63</v>
      </c>
      <c r="G429" s="31">
        <v>39</v>
      </c>
      <c r="H429" s="31"/>
      <c r="I429" s="30" t="s">
        <v>95</v>
      </c>
      <c r="J429" s="30" t="s">
        <v>981</v>
      </c>
      <c r="K429" s="29">
        <v>251</v>
      </c>
      <c r="L429" s="255"/>
      <c r="M429" s="25">
        <f>Uurtarief!$B$55</f>
        <v>0</v>
      </c>
      <c r="N429" s="27">
        <f t="shared" si="26"/>
        <v>0</v>
      </c>
      <c r="O429" s="27">
        <f t="shared" si="27"/>
        <v>0</v>
      </c>
      <c r="P429" s="256">
        <v>0</v>
      </c>
      <c r="Q429" s="69">
        <f t="shared" si="24"/>
        <v>0</v>
      </c>
      <c r="R429" s="69">
        <f t="shared" si="25"/>
        <v>0</v>
      </c>
      <c r="S429" s="33"/>
    </row>
    <row r="430" spans="1:19" s="36" customFormat="1" ht="13.5" customHeight="1" x14ac:dyDescent="0.15">
      <c r="A430" s="33">
        <v>419</v>
      </c>
      <c r="B430" s="34" t="s">
        <v>18</v>
      </c>
      <c r="C430" s="33"/>
      <c r="D430" s="35" t="s">
        <v>556</v>
      </c>
      <c r="E430" s="144" t="s">
        <v>63</v>
      </c>
      <c r="F430" s="144" t="s">
        <v>63</v>
      </c>
      <c r="G430" s="31">
        <v>18.5</v>
      </c>
      <c r="H430" s="31"/>
      <c r="I430" s="30" t="s">
        <v>95</v>
      </c>
      <c r="J430" s="30" t="s">
        <v>981</v>
      </c>
      <c r="K430" s="29">
        <v>251</v>
      </c>
      <c r="L430" s="255"/>
      <c r="M430" s="25">
        <f>Uurtarief!$B$55</f>
        <v>0</v>
      </c>
      <c r="N430" s="27">
        <f t="shared" si="26"/>
        <v>0</v>
      </c>
      <c r="O430" s="27">
        <f t="shared" si="27"/>
        <v>0</v>
      </c>
      <c r="P430" s="256">
        <v>0</v>
      </c>
      <c r="Q430" s="69">
        <f t="shared" si="24"/>
        <v>0</v>
      </c>
      <c r="R430" s="69">
        <f t="shared" si="25"/>
        <v>0</v>
      </c>
      <c r="S430" s="33"/>
    </row>
    <row r="431" spans="1:19" s="36" customFormat="1" ht="13.5" customHeight="1" x14ac:dyDescent="0.15">
      <c r="A431" s="33">
        <v>420</v>
      </c>
      <c r="B431" s="34" t="s">
        <v>18</v>
      </c>
      <c r="C431" s="33"/>
      <c r="D431" s="35" t="s">
        <v>557</v>
      </c>
      <c r="E431" s="144" t="s">
        <v>63</v>
      </c>
      <c r="F431" s="144" t="s">
        <v>63</v>
      </c>
      <c r="G431" s="31">
        <v>22</v>
      </c>
      <c r="H431" s="31"/>
      <c r="I431" s="30" t="s">
        <v>95</v>
      </c>
      <c r="J431" s="30" t="s">
        <v>981</v>
      </c>
      <c r="K431" s="29">
        <v>251</v>
      </c>
      <c r="L431" s="255"/>
      <c r="M431" s="25">
        <f>Uurtarief!$B$55</f>
        <v>0</v>
      </c>
      <c r="N431" s="27">
        <f t="shared" si="26"/>
        <v>0</v>
      </c>
      <c r="O431" s="27">
        <f t="shared" si="27"/>
        <v>0</v>
      </c>
      <c r="P431" s="256">
        <v>0</v>
      </c>
      <c r="Q431" s="69">
        <f t="shared" si="24"/>
        <v>0</v>
      </c>
      <c r="R431" s="69">
        <f t="shared" si="25"/>
        <v>0</v>
      </c>
      <c r="S431" s="33"/>
    </row>
    <row r="432" spans="1:19" s="36" customFormat="1" ht="13.5" hidden="1" customHeight="1" x14ac:dyDescent="0.15">
      <c r="A432" s="33">
        <v>421</v>
      </c>
      <c r="B432" s="34" t="s">
        <v>18</v>
      </c>
      <c r="C432" s="33"/>
      <c r="D432" s="35" t="s">
        <v>558</v>
      </c>
      <c r="E432" s="144" t="s">
        <v>149</v>
      </c>
      <c r="F432" s="144" t="s">
        <v>146</v>
      </c>
      <c r="G432" s="31"/>
      <c r="H432" s="31">
        <v>15.3</v>
      </c>
      <c r="I432" s="30" t="s">
        <v>150</v>
      </c>
      <c r="J432" s="30"/>
      <c r="K432" s="29">
        <v>0</v>
      </c>
      <c r="L432" s="255"/>
      <c r="M432" s="25">
        <f>Uurtarief!$B$55</f>
        <v>0</v>
      </c>
      <c r="N432" s="27">
        <f t="shared" si="26"/>
        <v>0</v>
      </c>
      <c r="O432" s="27">
        <f t="shared" si="27"/>
        <v>0</v>
      </c>
      <c r="P432" s="288"/>
      <c r="Q432" s="69">
        <f t="shared" si="24"/>
        <v>0</v>
      </c>
      <c r="R432" s="69">
        <f t="shared" si="25"/>
        <v>0</v>
      </c>
      <c r="S432" s="33"/>
    </row>
    <row r="433" spans="1:19" s="36" customFormat="1" ht="13.5" customHeight="1" x14ac:dyDescent="0.15">
      <c r="A433" s="33">
        <v>422</v>
      </c>
      <c r="B433" s="34" t="s">
        <v>18</v>
      </c>
      <c r="C433" s="33"/>
      <c r="D433" s="35" t="s">
        <v>559</v>
      </c>
      <c r="E433" s="144" t="s">
        <v>255</v>
      </c>
      <c r="F433" s="144" t="s">
        <v>47</v>
      </c>
      <c r="G433" s="31">
        <v>5.2</v>
      </c>
      <c r="H433" s="31"/>
      <c r="I433" s="30" t="s">
        <v>95</v>
      </c>
      <c r="J433" s="30" t="s">
        <v>981</v>
      </c>
      <c r="K433" s="29">
        <v>251</v>
      </c>
      <c r="L433" s="255"/>
      <c r="M433" s="25">
        <f>Uurtarief!$B$55</f>
        <v>0</v>
      </c>
      <c r="N433" s="27">
        <f t="shared" si="26"/>
        <v>0</v>
      </c>
      <c r="O433" s="27">
        <f t="shared" si="27"/>
        <v>0</v>
      </c>
      <c r="P433" s="256">
        <v>0</v>
      </c>
      <c r="Q433" s="69">
        <f t="shared" si="24"/>
        <v>0</v>
      </c>
      <c r="R433" s="69">
        <f t="shared" si="25"/>
        <v>0</v>
      </c>
      <c r="S433" s="33"/>
    </row>
    <row r="434" spans="1:19" s="36" customFormat="1" ht="13.5" customHeight="1" x14ac:dyDescent="0.15">
      <c r="A434" s="33">
        <v>423</v>
      </c>
      <c r="B434" s="34" t="s">
        <v>18</v>
      </c>
      <c r="C434" s="33"/>
      <c r="D434" s="35" t="s">
        <v>560</v>
      </c>
      <c r="E434" s="144" t="s">
        <v>328</v>
      </c>
      <c r="F434" s="144" t="s">
        <v>47</v>
      </c>
      <c r="G434" s="31">
        <v>7.5</v>
      </c>
      <c r="H434" s="31"/>
      <c r="I434" s="30" t="s">
        <v>95</v>
      </c>
      <c r="J434" s="30" t="s">
        <v>981</v>
      </c>
      <c r="K434" s="29">
        <v>251</v>
      </c>
      <c r="L434" s="255"/>
      <c r="M434" s="25">
        <f>Uurtarief!$B$55</f>
        <v>0</v>
      </c>
      <c r="N434" s="27">
        <f t="shared" si="26"/>
        <v>0</v>
      </c>
      <c r="O434" s="27">
        <f t="shared" si="27"/>
        <v>0</v>
      </c>
      <c r="P434" s="256">
        <v>0</v>
      </c>
      <c r="Q434" s="69">
        <f t="shared" si="24"/>
        <v>0</v>
      </c>
      <c r="R434" s="69">
        <f t="shared" si="25"/>
        <v>0</v>
      </c>
      <c r="S434" s="33"/>
    </row>
    <row r="435" spans="1:19" s="36" customFormat="1" ht="13.5" customHeight="1" x14ac:dyDescent="0.15">
      <c r="A435" s="33">
        <v>424</v>
      </c>
      <c r="B435" s="34" t="s">
        <v>18</v>
      </c>
      <c r="C435" s="33"/>
      <c r="D435" s="35" t="s">
        <v>561</v>
      </c>
      <c r="E435" s="144" t="s">
        <v>255</v>
      </c>
      <c r="F435" s="144" t="s">
        <v>47</v>
      </c>
      <c r="G435" s="31">
        <v>4.8</v>
      </c>
      <c r="H435" s="31"/>
      <c r="I435" s="30" t="s">
        <v>95</v>
      </c>
      <c r="J435" s="30" t="s">
        <v>981</v>
      </c>
      <c r="K435" s="29">
        <v>251</v>
      </c>
      <c r="L435" s="255"/>
      <c r="M435" s="25">
        <f>Uurtarief!$B$55</f>
        <v>0</v>
      </c>
      <c r="N435" s="27">
        <f t="shared" si="26"/>
        <v>0</v>
      </c>
      <c r="O435" s="27">
        <f t="shared" si="27"/>
        <v>0</v>
      </c>
      <c r="P435" s="256">
        <v>0</v>
      </c>
      <c r="Q435" s="69">
        <f t="shared" si="24"/>
        <v>0</v>
      </c>
      <c r="R435" s="69">
        <f t="shared" si="25"/>
        <v>0</v>
      </c>
      <c r="S435" s="33"/>
    </row>
    <row r="436" spans="1:19" s="36" customFormat="1" ht="13.5" customHeight="1" x14ac:dyDescent="0.15">
      <c r="A436" s="33">
        <v>425</v>
      </c>
      <c r="B436" s="34" t="s">
        <v>18</v>
      </c>
      <c r="C436" s="33"/>
      <c r="D436" s="35" t="s">
        <v>562</v>
      </c>
      <c r="E436" s="144" t="s">
        <v>255</v>
      </c>
      <c r="F436" s="144" t="s">
        <v>47</v>
      </c>
      <c r="G436" s="31">
        <v>5.2</v>
      </c>
      <c r="H436" s="31"/>
      <c r="I436" s="30" t="s">
        <v>95</v>
      </c>
      <c r="J436" s="30" t="s">
        <v>981</v>
      </c>
      <c r="K436" s="29">
        <v>251</v>
      </c>
      <c r="L436" s="255"/>
      <c r="M436" s="25">
        <f>Uurtarief!$B$55</f>
        <v>0</v>
      </c>
      <c r="N436" s="27">
        <f t="shared" si="26"/>
        <v>0</v>
      </c>
      <c r="O436" s="27">
        <f t="shared" si="27"/>
        <v>0</v>
      </c>
      <c r="P436" s="256">
        <v>0</v>
      </c>
      <c r="Q436" s="69">
        <f t="shared" si="24"/>
        <v>0</v>
      </c>
      <c r="R436" s="69">
        <f t="shared" si="25"/>
        <v>0</v>
      </c>
      <c r="S436" s="33"/>
    </row>
    <row r="437" spans="1:19" s="36" customFormat="1" ht="13.5" customHeight="1" x14ac:dyDescent="0.15">
      <c r="A437" s="33">
        <v>426</v>
      </c>
      <c r="B437" s="34" t="s">
        <v>18</v>
      </c>
      <c r="C437" s="33"/>
      <c r="D437" s="35" t="s">
        <v>563</v>
      </c>
      <c r="E437" s="144" t="s">
        <v>328</v>
      </c>
      <c r="F437" s="144" t="s">
        <v>47</v>
      </c>
      <c r="G437" s="31">
        <v>7.5</v>
      </c>
      <c r="H437" s="31"/>
      <c r="I437" s="30" t="s">
        <v>95</v>
      </c>
      <c r="J437" s="30" t="s">
        <v>981</v>
      </c>
      <c r="K437" s="29">
        <v>251</v>
      </c>
      <c r="L437" s="255"/>
      <c r="M437" s="25">
        <f>Uurtarief!$B$55</f>
        <v>0</v>
      </c>
      <c r="N437" s="27">
        <f t="shared" si="26"/>
        <v>0</v>
      </c>
      <c r="O437" s="27">
        <f t="shared" si="27"/>
        <v>0</v>
      </c>
      <c r="P437" s="256">
        <v>0</v>
      </c>
      <c r="Q437" s="69">
        <f t="shared" si="24"/>
        <v>0</v>
      </c>
      <c r="R437" s="69">
        <f t="shared" si="25"/>
        <v>0</v>
      </c>
      <c r="S437" s="33"/>
    </row>
    <row r="438" spans="1:19" s="36" customFormat="1" ht="13.5" customHeight="1" x14ac:dyDescent="0.15">
      <c r="A438" s="33">
        <v>427</v>
      </c>
      <c r="B438" s="34" t="s">
        <v>18</v>
      </c>
      <c r="C438" s="33"/>
      <c r="D438" s="35" t="s">
        <v>564</v>
      </c>
      <c r="E438" s="144" t="s">
        <v>255</v>
      </c>
      <c r="F438" s="144" t="s">
        <v>47</v>
      </c>
      <c r="G438" s="31">
        <v>4.8</v>
      </c>
      <c r="H438" s="31"/>
      <c r="I438" s="30" t="s">
        <v>95</v>
      </c>
      <c r="J438" s="30" t="s">
        <v>981</v>
      </c>
      <c r="K438" s="29">
        <v>251</v>
      </c>
      <c r="L438" s="255"/>
      <c r="M438" s="25">
        <f>Uurtarief!$B$55</f>
        <v>0</v>
      </c>
      <c r="N438" s="27">
        <f t="shared" si="26"/>
        <v>0</v>
      </c>
      <c r="O438" s="27">
        <f t="shared" si="27"/>
        <v>0</v>
      </c>
      <c r="P438" s="256">
        <v>0</v>
      </c>
      <c r="Q438" s="69">
        <f t="shared" si="24"/>
        <v>0</v>
      </c>
      <c r="R438" s="69">
        <f t="shared" si="25"/>
        <v>0</v>
      </c>
      <c r="S438" s="33"/>
    </row>
    <row r="439" spans="1:19" s="36" customFormat="1" ht="13.5" customHeight="1" x14ac:dyDescent="0.15">
      <c r="A439" s="33">
        <v>428</v>
      </c>
      <c r="B439" s="34" t="s">
        <v>18</v>
      </c>
      <c r="C439" s="33"/>
      <c r="D439" s="35" t="s">
        <v>565</v>
      </c>
      <c r="E439" s="144" t="s">
        <v>58</v>
      </c>
      <c r="F439" s="144" t="s">
        <v>59</v>
      </c>
      <c r="G439" s="31">
        <v>6.1</v>
      </c>
      <c r="H439" s="31"/>
      <c r="I439" s="30" t="s">
        <v>95</v>
      </c>
      <c r="J439" s="30" t="s">
        <v>981</v>
      </c>
      <c r="K439" s="29">
        <v>251</v>
      </c>
      <c r="L439" s="255"/>
      <c r="M439" s="25">
        <f>Uurtarief!$B$55</f>
        <v>0</v>
      </c>
      <c r="N439" s="27">
        <f t="shared" si="26"/>
        <v>0</v>
      </c>
      <c r="O439" s="27">
        <f t="shared" si="27"/>
        <v>0</v>
      </c>
      <c r="P439" s="256">
        <v>0</v>
      </c>
      <c r="Q439" s="69">
        <f t="shared" si="24"/>
        <v>0</v>
      </c>
      <c r="R439" s="69">
        <f t="shared" si="25"/>
        <v>0</v>
      </c>
      <c r="S439" s="33"/>
    </row>
    <row r="440" spans="1:19" s="36" customFormat="1" ht="13.5" customHeight="1" x14ac:dyDescent="0.15">
      <c r="A440" s="33">
        <v>429</v>
      </c>
      <c r="B440" s="34" t="s">
        <v>18</v>
      </c>
      <c r="C440" s="33"/>
      <c r="D440" s="35" t="s">
        <v>566</v>
      </c>
      <c r="E440" s="144" t="s">
        <v>567</v>
      </c>
      <c r="F440" s="144" t="s">
        <v>59</v>
      </c>
      <c r="G440" s="31">
        <v>19.96</v>
      </c>
      <c r="H440" s="31"/>
      <c r="I440" s="30" t="s">
        <v>95</v>
      </c>
      <c r="J440" s="30" t="s">
        <v>981</v>
      </c>
      <c r="K440" s="29">
        <v>251</v>
      </c>
      <c r="L440" s="255"/>
      <c r="M440" s="25">
        <f>Uurtarief!$B$55</f>
        <v>0</v>
      </c>
      <c r="N440" s="27">
        <f t="shared" si="26"/>
        <v>0</v>
      </c>
      <c r="O440" s="27">
        <f t="shared" si="27"/>
        <v>0</v>
      </c>
      <c r="P440" s="256">
        <v>0</v>
      </c>
      <c r="Q440" s="69">
        <f t="shared" si="24"/>
        <v>0</v>
      </c>
      <c r="R440" s="69">
        <f t="shared" si="25"/>
        <v>0</v>
      </c>
      <c r="S440" s="32"/>
    </row>
    <row r="441" spans="1:19" s="36" customFormat="1" ht="13.5" customHeight="1" x14ac:dyDescent="0.15">
      <c r="A441" s="33">
        <v>430</v>
      </c>
      <c r="B441" s="34" t="s">
        <v>18</v>
      </c>
      <c r="C441" s="33"/>
      <c r="D441" s="35" t="s">
        <v>107</v>
      </c>
      <c r="E441" s="144" t="s">
        <v>63</v>
      </c>
      <c r="F441" s="144" t="s">
        <v>63</v>
      </c>
      <c r="G441" s="31">
        <v>113.2</v>
      </c>
      <c r="H441" s="31"/>
      <c r="I441" s="30" t="s">
        <v>95</v>
      </c>
      <c r="J441" s="30" t="s">
        <v>981</v>
      </c>
      <c r="K441" s="29">
        <v>251</v>
      </c>
      <c r="L441" s="255"/>
      <c r="M441" s="25">
        <f>Uurtarief!$B$55</f>
        <v>0</v>
      </c>
      <c r="N441" s="27">
        <f t="shared" si="26"/>
        <v>0</v>
      </c>
      <c r="O441" s="27">
        <f t="shared" si="27"/>
        <v>0</v>
      </c>
      <c r="P441" s="256">
        <v>0</v>
      </c>
      <c r="Q441" s="69">
        <f t="shared" si="24"/>
        <v>0</v>
      </c>
      <c r="R441" s="69">
        <f t="shared" si="25"/>
        <v>0</v>
      </c>
      <c r="S441" s="32"/>
    </row>
    <row r="442" spans="1:19" s="36" customFormat="1" ht="13.5" customHeight="1" x14ac:dyDescent="0.15">
      <c r="A442" s="33">
        <v>431</v>
      </c>
      <c r="B442" s="34" t="s">
        <v>18</v>
      </c>
      <c r="C442" s="33"/>
      <c r="D442" s="35" t="s">
        <v>108</v>
      </c>
      <c r="E442" s="144" t="s">
        <v>63</v>
      </c>
      <c r="F442" s="144" t="s">
        <v>63</v>
      </c>
      <c r="G442" s="31">
        <v>17.48</v>
      </c>
      <c r="H442" s="31"/>
      <c r="I442" s="30" t="s">
        <v>95</v>
      </c>
      <c r="J442" s="30" t="s">
        <v>981</v>
      </c>
      <c r="K442" s="29">
        <v>251</v>
      </c>
      <c r="L442" s="255"/>
      <c r="M442" s="25">
        <f>Uurtarief!$B$55</f>
        <v>0</v>
      </c>
      <c r="N442" s="27">
        <f t="shared" si="26"/>
        <v>0</v>
      </c>
      <c r="O442" s="27">
        <f t="shared" si="27"/>
        <v>0</v>
      </c>
      <c r="P442" s="256">
        <v>0</v>
      </c>
      <c r="Q442" s="69">
        <f t="shared" si="24"/>
        <v>0</v>
      </c>
      <c r="R442" s="69">
        <f t="shared" si="25"/>
        <v>0</v>
      </c>
      <c r="S442" s="33"/>
    </row>
    <row r="443" spans="1:19" s="36" customFormat="1" ht="13.5" customHeight="1" x14ac:dyDescent="0.15">
      <c r="A443" s="33">
        <v>432</v>
      </c>
      <c r="B443" s="34" t="s">
        <v>18</v>
      </c>
      <c r="C443" s="33"/>
      <c r="D443" s="35" t="s">
        <v>568</v>
      </c>
      <c r="E443" s="144" t="s">
        <v>63</v>
      </c>
      <c r="F443" s="144" t="s">
        <v>63</v>
      </c>
      <c r="G443" s="31">
        <v>15.94</v>
      </c>
      <c r="H443" s="31"/>
      <c r="I443" s="30" t="s">
        <v>95</v>
      </c>
      <c r="J443" s="30" t="s">
        <v>981</v>
      </c>
      <c r="K443" s="29">
        <v>251</v>
      </c>
      <c r="L443" s="255"/>
      <c r="M443" s="25">
        <f>Uurtarief!$B$55</f>
        <v>0</v>
      </c>
      <c r="N443" s="27">
        <f t="shared" si="26"/>
        <v>0</v>
      </c>
      <c r="O443" s="27">
        <f t="shared" si="27"/>
        <v>0</v>
      </c>
      <c r="P443" s="256">
        <v>0</v>
      </c>
      <c r="Q443" s="69">
        <f t="shared" si="24"/>
        <v>0</v>
      </c>
      <c r="R443" s="69">
        <f t="shared" si="25"/>
        <v>0</v>
      </c>
      <c r="S443" s="33"/>
    </row>
    <row r="444" spans="1:19" s="36" customFormat="1" ht="13.5" customHeight="1" x14ac:dyDescent="0.15">
      <c r="A444" s="33">
        <v>433</v>
      </c>
      <c r="B444" s="34" t="s">
        <v>18</v>
      </c>
      <c r="C444" s="33"/>
      <c r="D444" s="35" t="s">
        <v>111</v>
      </c>
      <c r="E444" s="144" t="s">
        <v>63</v>
      </c>
      <c r="F444" s="144" t="s">
        <v>63</v>
      </c>
      <c r="G444" s="31">
        <v>23.97</v>
      </c>
      <c r="H444" s="31"/>
      <c r="I444" s="30" t="s">
        <v>95</v>
      </c>
      <c r="J444" s="30" t="s">
        <v>981</v>
      </c>
      <c r="K444" s="29">
        <v>251</v>
      </c>
      <c r="L444" s="255"/>
      <c r="M444" s="25">
        <f>Uurtarief!$B$55</f>
        <v>0</v>
      </c>
      <c r="N444" s="27">
        <f t="shared" si="26"/>
        <v>0</v>
      </c>
      <c r="O444" s="27">
        <f t="shared" si="27"/>
        <v>0</v>
      </c>
      <c r="P444" s="256">
        <v>0</v>
      </c>
      <c r="Q444" s="69">
        <f t="shared" si="24"/>
        <v>0</v>
      </c>
      <c r="R444" s="69">
        <f t="shared" si="25"/>
        <v>0</v>
      </c>
      <c r="S444" s="32"/>
    </row>
    <row r="445" spans="1:19" s="36" customFormat="1" ht="13.5" customHeight="1" x14ac:dyDescent="0.15">
      <c r="A445" s="33">
        <v>434</v>
      </c>
      <c r="B445" s="34" t="s">
        <v>18</v>
      </c>
      <c r="C445" s="33"/>
      <c r="D445" s="35" t="s">
        <v>569</v>
      </c>
      <c r="E445" s="144" t="s">
        <v>218</v>
      </c>
      <c r="F445" s="144" t="s">
        <v>47</v>
      </c>
      <c r="G445" s="31">
        <v>5.9</v>
      </c>
      <c r="H445" s="31"/>
      <c r="I445" s="30" t="s">
        <v>95</v>
      </c>
      <c r="J445" s="30" t="s">
        <v>981</v>
      </c>
      <c r="K445" s="29">
        <v>251</v>
      </c>
      <c r="L445" s="255"/>
      <c r="M445" s="25">
        <f>Uurtarief!$B$55</f>
        <v>0</v>
      </c>
      <c r="N445" s="27">
        <f t="shared" si="26"/>
        <v>0</v>
      </c>
      <c r="O445" s="27">
        <f t="shared" si="27"/>
        <v>0</v>
      </c>
      <c r="P445" s="256">
        <v>0</v>
      </c>
      <c r="Q445" s="69">
        <f t="shared" si="24"/>
        <v>0</v>
      </c>
      <c r="R445" s="69">
        <f t="shared" si="25"/>
        <v>0</v>
      </c>
      <c r="S445" s="33"/>
    </row>
    <row r="446" spans="1:19" s="36" customFormat="1" ht="13.5" customHeight="1" x14ac:dyDescent="0.15">
      <c r="A446" s="33">
        <v>435</v>
      </c>
      <c r="B446" s="34" t="s">
        <v>18</v>
      </c>
      <c r="C446" s="33"/>
      <c r="D446" s="35" t="s">
        <v>570</v>
      </c>
      <c r="E446" s="144" t="s">
        <v>571</v>
      </c>
      <c r="F446" s="144" t="s">
        <v>59</v>
      </c>
      <c r="G446" s="31">
        <v>21.17</v>
      </c>
      <c r="H446" s="31"/>
      <c r="I446" s="30" t="s">
        <v>95</v>
      </c>
      <c r="J446" s="30" t="s">
        <v>981</v>
      </c>
      <c r="K446" s="29">
        <v>251</v>
      </c>
      <c r="L446" s="255"/>
      <c r="M446" s="25">
        <f>Uurtarief!$B$55</f>
        <v>0</v>
      </c>
      <c r="N446" s="27">
        <f t="shared" si="26"/>
        <v>0</v>
      </c>
      <c r="O446" s="27">
        <f t="shared" si="27"/>
        <v>0</v>
      </c>
      <c r="P446" s="256">
        <v>0</v>
      </c>
      <c r="Q446" s="69">
        <f t="shared" si="24"/>
        <v>0</v>
      </c>
      <c r="R446" s="69">
        <f t="shared" si="25"/>
        <v>0</v>
      </c>
      <c r="S446" s="32"/>
    </row>
    <row r="447" spans="1:19" s="36" customFormat="1" ht="13.5" customHeight="1" x14ac:dyDescent="0.15">
      <c r="A447" s="33">
        <v>436</v>
      </c>
      <c r="B447" s="34" t="s">
        <v>18</v>
      </c>
      <c r="C447" s="33"/>
      <c r="D447" s="35" t="s">
        <v>572</v>
      </c>
      <c r="E447" s="144" t="s">
        <v>63</v>
      </c>
      <c r="F447" s="144" t="s">
        <v>63</v>
      </c>
      <c r="G447" s="31">
        <v>113.96</v>
      </c>
      <c r="H447" s="31"/>
      <c r="I447" s="30" t="s">
        <v>95</v>
      </c>
      <c r="J447" s="30" t="s">
        <v>981</v>
      </c>
      <c r="K447" s="29">
        <v>251</v>
      </c>
      <c r="L447" s="255"/>
      <c r="M447" s="25">
        <f>Uurtarief!$B$55</f>
        <v>0</v>
      </c>
      <c r="N447" s="27">
        <f t="shared" si="26"/>
        <v>0</v>
      </c>
      <c r="O447" s="27">
        <f t="shared" si="27"/>
        <v>0</v>
      </c>
      <c r="P447" s="256">
        <v>0</v>
      </c>
      <c r="Q447" s="69">
        <f t="shared" si="24"/>
        <v>0</v>
      </c>
      <c r="R447" s="69">
        <f t="shared" si="25"/>
        <v>0</v>
      </c>
      <c r="S447" s="33"/>
    </row>
    <row r="448" spans="1:19" s="36" customFormat="1" ht="13.5" customHeight="1" x14ac:dyDescent="0.15">
      <c r="A448" s="33">
        <v>437</v>
      </c>
      <c r="B448" s="34" t="s">
        <v>18</v>
      </c>
      <c r="C448" s="33"/>
      <c r="D448" s="35" t="s">
        <v>573</v>
      </c>
      <c r="E448" s="144" t="s">
        <v>63</v>
      </c>
      <c r="F448" s="144" t="s">
        <v>63</v>
      </c>
      <c r="G448" s="31">
        <v>22.45</v>
      </c>
      <c r="H448" s="31"/>
      <c r="I448" s="30" t="s">
        <v>95</v>
      </c>
      <c r="J448" s="30" t="s">
        <v>981</v>
      </c>
      <c r="K448" s="29">
        <v>251</v>
      </c>
      <c r="L448" s="255"/>
      <c r="M448" s="25">
        <f>Uurtarief!$B$55</f>
        <v>0</v>
      </c>
      <c r="N448" s="27">
        <f t="shared" si="26"/>
        <v>0</v>
      </c>
      <c r="O448" s="27">
        <f t="shared" si="27"/>
        <v>0</v>
      </c>
      <c r="P448" s="256">
        <v>0</v>
      </c>
      <c r="Q448" s="69">
        <f t="shared" si="24"/>
        <v>0</v>
      </c>
      <c r="R448" s="69">
        <f t="shared" si="25"/>
        <v>0</v>
      </c>
      <c r="S448" s="33"/>
    </row>
    <row r="449" spans="1:19" s="36" customFormat="1" ht="13.5" customHeight="1" x14ac:dyDescent="0.15">
      <c r="A449" s="33">
        <v>438</v>
      </c>
      <c r="B449" s="34" t="s">
        <v>18</v>
      </c>
      <c r="C449" s="33"/>
      <c r="D449" s="35" t="s">
        <v>574</v>
      </c>
      <c r="E449" s="144" t="s">
        <v>63</v>
      </c>
      <c r="F449" s="144" t="s">
        <v>63</v>
      </c>
      <c r="G449" s="31">
        <v>23.41</v>
      </c>
      <c r="H449" s="31"/>
      <c r="I449" s="30" t="s">
        <v>95</v>
      </c>
      <c r="J449" s="30" t="s">
        <v>981</v>
      </c>
      <c r="K449" s="29">
        <v>251</v>
      </c>
      <c r="L449" s="255"/>
      <c r="M449" s="25">
        <f>Uurtarief!$B$55</f>
        <v>0</v>
      </c>
      <c r="N449" s="27">
        <f t="shared" si="26"/>
        <v>0</v>
      </c>
      <c r="O449" s="27">
        <f t="shared" si="27"/>
        <v>0</v>
      </c>
      <c r="P449" s="256">
        <v>0</v>
      </c>
      <c r="Q449" s="69">
        <f t="shared" si="24"/>
        <v>0</v>
      </c>
      <c r="R449" s="69">
        <f t="shared" si="25"/>
        <v>0</v>
      </c>
      <c r="S449" s="33"/>
    </row>
    <row r="450" spans="1:19" s="36" customFormat="1" ht="13.5" customHeight="1" x14ac:dyDescent="0.15">
      <c r="A450" s="33">
        <v>439</v>
      </c>
      <c r="B450" s="34" t="s">
        <v>18</v>
      </c>
      <c r="C450" s="33"/>
      <c r="D450" s="35" t="s">
        <v>575</v>
      </c>
      <c r="E450" s="144" t="s">
        <v>63</v>
      </c>
      <c r="F450" s="144" t="s">
        <v>63</v>
      </c>
      <c r="G450" s="31">
        <v>26.14</v>
      </c>
      <c r="H450" s="31"/>
      <c r="I450" s="30" t="s">
        <v>95</v>
      </c>
      <c r="J450" s="30" t="s">
        <v>981</v>
      </c>
      <c r="K450" s="29">
        <v>251</v>
      </c>
      <c r="L450" s="255"/>
      <c r="M450" s="25">
        <f>Uurtarief!$B$55</f>
        <v>0</v>
      </c>
      <c r="N450" s="27">
        <f t="shared" si="26"/>
        <v>0</v>
      </c>
      <c r="O450" s="27">
        <f t="shared" si="27"/>
        <v>0</v>
      </c>
      <c r="P450" s="256">
        <v>0</v>
      </c>
      <c r="Q450" s="69">
        <f t="shared" si="24"/>
        <v>0</v>
      </c>
      <c r="R450" s="69">
        <f t="shared" si="25"/>
        <v>0</v>
      </c>
      <c r="S450" s="32"/>
    </row>
    <row r="451" spans="1:19" s="36" customFormat="1" ht="13.5" hidden="1" customHeight="1" x14ac:dyDescent="0.15">
      <c r="A451" s="33">
        <v>440</v>
      </c>
      <c r="B451" s="34" t="s">
        <v>18</v>
      </c>
      <c r="C451" s="33"/>
      <c r="D451" s="35" t="s">
        <v>576</v>
      </c>
      <c r="E451" s="144" t="s">
        <v>279</v>
      </c>
      <c r="F451" s="144" t="s">
        <v>146</v>
      </c>
      <c r="G451" s="31"/>
      <c r="H451" s="31">
        <v>0</v>
      </c>
      <c r="I451" s="30" t="s">
        <v>147</v>
      </c>
      <c r="J451" s="30"/>
      <c r="K451" s="29">
        <v>0</v>
      </c>
      <c r="L451" s="255"/>
      <c r="M451" s="25">
        <f>Uurtarief!$B$55</f>
        <v>0</v>
      </c>
      <c r="N451" s="27">
        <f t="shared" si="26"/>
        <v>0</v>
      </c>
      <c r="O451" s="27">
        <f t="shared" si="27"/>
        <v>0</v>
      </c>
      <c r="P451" s="288"/>
      <c r="Q451" s="69">
        <f t="shared" ref="Q451:Q514" si="28">(M451*N451)</f>
        <v>0</v>
      </c>
      <c r="R451" s="69">
        <f t="shared" ref="R451:R514" si="29">P451+Q451</f>
        <v>0</v>
      </c>
      <c r="S451" s="33"/>
    </row>
    <row r="452" spans="1:19" s="36" customFormat="1" ht="13.5" customHeight="1" x14ac:dyDescent="0.15">
      <c r="A452" s="33">
        <v>441</v>
      </c>
      <c r="B452" s="34" t="s">
        <v>18</v>
      </c>
      <c r="C452" s="33"/>
      <c r="D452" s="35" t="s">
        <v>577</v>
      </c>
      <c r="E452" s="144" t="s">
        <v>255</v>
      </c>
      <c r="F452" s="144" t="s">
        <v>47</v>
      </c>
      <c r="G452" s="31">
        <v>5.2</v>
      </c>
      <c r="H452" s="31"/>
      <c r="I452" s="30" t="s">
        <v>95</v>
      </c>
      <c r="J452" s="30" t="s">
        <v>981</v>
      </c>
      <c r="K452" s="29">
        <v>251</v>
      </c>
      <c r="L452" s="255"/>
      <c r="M452" s="25">
        <f>Uurtarief!$B$55</f>
        <v>0</v>
      </c>
      <c r="N452" s="27">
        <f t="shared" ref="N452:N515" si="30">IF(L452=0,0,((G452*K452)/L452))</f>
        <v>0</v>
      </c>
      <c r="O452" s="27">
        <f t="shared" ref="O452:O515" si="31">IF(K452=0,0,(N452/K452))</f>
        <v>0</v>
      </c>
      <c r="P452" s="256">
        <v>0</v>
      </c>
      <c r="Q452" s="69">
        <f t="shared" si="28"/>
        <v>0</v>
      </c>
      <c r="R452" s="69">
        <f t="shared" si="29"/>
        <v>0</v>
      </c>
      <c r="S452" s="32"/>
    </row>
    <row r="453" spans="1:19" s="36" customFormat="1" ht="13.5" customHeight="1" x14ac:dyDescent="0.15">
      <c r="A453" s="33">
        <v>442</v>
      </c>
      <c r="B453" s="34" t="s">
        <v>18</v>
      </c>
      <c r="C453" s="33"/>
      <c r="D453" s="35" t="s">
        <v>578</v>
      </c>
      <c r="E453" s="144" t="s">
        <v>328</v>
      </c>
      <c r="F453" s="144" t="s">
        <v>47</v>
      </c>
      <c r="G453" s="31">
        <v>7.5</v>
      </c>
      <c r="H453" s="31"/>
      <c r="I453" s="30" t="s">
        <v>95</v>
      </c>
      <c r="J453" s="30" t="s">
        <v>981</v>
      </c>
      <c r="K453" s="29">
        <v>251</v>
      </c>
      <c r="L453" s="255"/>
      <c r="M453" s="25">
        <f>Uurtarief!$B$55</f>
        <v>0</v>
      </c>
      <c r="N453" s="27">
        <f t="shared" si="30"/>
        <v>0</v>
      </c>
      <c r="O453" s="27">
        <f t="shared" si="31"/>
        <v>0</v>
      </c>
      <c r="P453" s="256">
        <v>0</v>
      </c>
      <c r="Q453" s="69">
        <f t="shared" si="28"/>
        <v>0</v>
      </c>
      <c r="R453" s="69">
        <f t="shared" si="29"/>
        <v>0</v>
      </c>
      <c r="S453" s="33"/>
    </row>
    <row r="454" spans="1:19" s="36" customFormat="1" ht="13.5" customHeight="1" x14ac:dyDescent="0.15">
      <c r="A454" s="33">
        <v>443</v>
      </c>
      <c r="B454" s="34" t="s">
        <v>18</v>
      </c>
      <c r="C454" s="33"/>
      <c r="D454" s="35" t="s">
        <v>579</v>
      </c>
      <c r="E454" s="144" t="s">
        <v>255</v>
      </c>
      <c r="F454" s="144" t="s">
        <v>47</v>
      </c>
      <c r="G454" s="31">
        <v>4.8</v>
      </c>
      <c r="H454" s="31"/>
      <c r="I454" s="30" t="s">
        <v>95</v>
      </c>
      <c r="J454" s="30" t="s">
        <v>981</v>
      </c>
      <c r="K454" s="29">
        <v>251</v>
      </c>
      <c r="L454" s="255"/>
      <c r="M454" s="25">
        <f>Uurtarief!$B$55</f>
        <v>0</v>
      </c>
      <c r="N454" s="27">
        <f t="shared" si="30"/>
        <v>0</v>
      </c>
      <c r="O454" s="27">
        <f t="shared" si="31"/>
        <v>0</v>
      </c>
      <c r="P454" s="256">
        <v>0</v>
      </c>
      <c r="Q454" s="69">
        <f t="shared" si="28"/>
        <v>0</v>
      </c>
      <c r="R454" s="69">
        <f t="shared" si="29"/>
        <v>0</v>
      </c>
      <c r="S454" s="33"/>
    </row>
    <row r="455" spans="1:19" s="36" customFormat="1" ht="13.5" customHeight="1" x14ac:dyDescent="0.15">
      <c r="A455" s="33">
        <v>444</v>
      </c>
      <c r="B455" s="34" t="s">
        <v>18</v>
      </c>
      <c r="C455" s="33"/>
      <c r="D455" s="35" t="s">
        <v>580</v>
      </c>
      <c r="E455" s="144" t="s">
        <v>255</v>
      </c>
      <c r="F455" s="144" t="s">
        <v>47</v>
      </c>
      <c r="G455" s="31">
        <v>5.2</v>
      </c>
      <c r="H455" s="31"/>
      <c r="I455" s="30" t="s">
        <v>95</v>
      </c>
      <c r="J455" s="30" t="s">
        <v>981</v>
      </c>
      <c r="K455" s="29">
        <v>251</v>
      </c>
      <c r="L455" s="255"/>
      <c r="M455" s="25">
        <f>Uurtarief!$B$55</f>
        <v>0</v>
      </c>
      <c r="N455" s="27">
        <f t="shared" si="30"/>
        <v>0</v>
      </c>
      <c r="O455" s="27">
        <f t="shared" si="31"/>
        <v>0</v>
      </c>
      <c r="P455" s="256">
        <v>0</v>
      </c>
      <c r="Q455" s="69">
        <f t="shared" si="28"/>
        <v>0</v>
      </c>
      <c r="R455" s="69">
        <f t="shared" si="29"/>
        <v>0</v>
      </c>
      <c r="S455" s="33"/>
    </row>
    <row r="456" spans="1:19" s="36" customFormat="1" ht="13.5" customHeight="1" x14ac:dyDescent="0.15">
      <c r="A456" s="33">
        <v>445</v>
      </c>
      <c r="B456" s="34" t="s">
        <v>18</v>
      </c>
      <c r="C456" s="33"/>
      <c r="D456" s="35" t="s">
        <v>581</v>
      </c>
      <c r="E456" s="144" t="s">
        <v>328</v>
      </c>
      <c r="F456" s="144" t="s">
        <v>47</v>
      </c>
      <c r="G456" s="31">
        <v>7.5</v>
      </c>
      <c r="H456" s="31"/>
      <c r="I456" s="30" t="s">
        <v>95</v>
      </c>
      <c r="J456" s="30" t="s">
        <v>981</v>
      </c>
      <c r="K456" s="29">
        <v>251</v>
      </c>
      <c r="L456" s="255"/>
      <c r="M456" s="25">
        <f>Uurtarief!$B$55</f>
        <v>0</v>
      </c>
      <c r="N456" s="27">
        <f t="shared" si="30"/>
        <v>0</v>
      </c>
      <c r="O456" s="27">
        <f t="shared" si="31"/>
        <v>0</v>
      </c>
      <c r="P456" s="256">
        <v>0</v>
      </c>
      <c r="Q456" s="69">
        <f t="shared" si="28"/>
        <v>0</v>
      </c>
      <c r="R456" s="69">
        <f t="shared" si="29"/>
        <v>0</v>
      </c>
      <c r="S456" s="32"/>
    </row>
    <row r="457" spans="1:19" s="36" customFormat="1" ht="13.5" customHeight="1" x14ac:dyDescent="0.15">
      <c r="A457" s="33">
        <v>446</v>
      </c>
      <c r="B457" s="34" t="s">
        <v>18</v>
      </c>
      <c r="C457" s="33"/>
      <c r="D457" s="35" t="s">
        <v>582</v>
      </c>
      <c r="E457" s="144" t="s">
        <v>255</v>
      </c>
      <c r="F457" s="144" t="s">
        <v>47</v>
      </c>
      <c r="G457" s="31">
        <v>4.8</v>
      </c>
      <c r="H457" s="31"/>
      <c r="I457" s="30" t="s">
        <v>95</v>
      </c>
      <c r="J457" s="30" t="s">
        <v>981</v>
      </c>
      <c r="K457" s="29">
        <v>251</v>
      </c>
      <c r="L457" s="255"/>
      <c r="M457" s="25">
        <f>Uurtarief!$B$55</f>
        <v>0</v>
      </c>
      <c r="N457" s="27">
        <f t="shared" si="30"/>
        <v>0</v>
      </c>
      <c r="O457" s="27">
        <f t="shared" si="31"/>
        <v>0</v>
      </c>
      <c r="P457" s="256">
        <v>0</v>
      </c>
      <c r="Q457" s="69">
        <f t="shared" si="28"/>
        <v>0</v>
      </c>
      <c r="R457" s="69">
        <f t="shared" si="29"/>
        <v>0</v>
      </c>
      <c r="S457" s="33"/>
    </row>
    <row r="458" spans="1:19" s="36" customFormat="1" ht="13.5" customHeight="1" x14ac:dyDescent="0.15">
      <c r="A458" s="33">
        <v>447</v>
      </c>
      <c r="B458" s="34" t="s">
        <v>18</v>
      </c>
      <c r="C458" s="33"/>
      <c r="D458" s="35" t="s">
        <v>583</v>
      </c>
      <c r="E458" s="144" t="s">
        <v>86</v>
      </c>
      <c r="F458" s="144" t="s">
        <v>87</v>
      </c>
      <c r="G458" s="31">
        <v>60</v>
      </c>
      <c r="H458" s="31"/>
      <c r="I458" s="30" t="s">
        <v>209</v>
      </c>
      <c r="J458" s="30" t="s">
        <v>981</v>
      </c>
      <c r="K458" s="29">
        <v>251</v>
      </c>
      <c r="L458" s="287"/>
      <c r="M458" s="25">
        <f>Uurtarief!$B$55</f>
        <v>0</v>
      </c>
      <c r="N458" s="27">
        <f t="shared" si="30"/>
        <v>0</v>
      </c>
      <c r="O458" s="27">
        <f t="shared" si="31"/>
        <v>0</v>
      </c>
      <c r="P458" s="288"/>
      <c r="Q458" s="69">
        <f t="shared" si="28"/>
        <v>0</v>
      </c>
      <c r="R458" s="69">
        <f t="shared" si="29"/>
        <v>0</v>
      </c>
      <c r="S458" s="33"/>
    </row>
    <row r="459" spans="1:19" s="36" customFormat="1" ht="13.5" customHeight="1" x14ac:dyDescent="0.15">
      <c r="A459" s="33">
        <v>448</v>
      </c>
      <c r="B459" s="34" t="s">
        <v>18</v>
      </c>
      <c r="C459" s="33"/>
      <c r="D459" s="35" t="s">
        <v>584</v>
      </c>
      <c r="E459" s="144" t="s">
        <v>585</v>
      </c>
      <c r="F459" s="144" t="s">
        <v>63</v>
      </c>
      <c r="G459" s="31">
        <v>83</v>
      </c>
      <c r="H459" s="31"/>
      <c r="I459" s="30" t="s">
        <v>209</v>
      </c>
      <c r="J459" s="30" t="s">
        <v>981</v>
      </c>
      <c r="K459" s="29">
        <v>251</v>
      </c>
      <c r="L459" s="255"/>
      <c r="M459" s="25">
        <f>Uurtarief!$B$55</f>
        <v>0</v>
      </c>
      <c r="N459" s="27">
        <f t="shared" si="30"/>
        <v>0</v>
      </c>
      <c r="O459" s="27">
        <f t="shared" si="31"/>
        <v>0</v>
      </c>
      <c r="P459" s="288"/>
      <c r="Q459" s="69">
        <f t="shared" si="28"/>
        <v>0</v>
      </c>
      <c r="R459" s="69">
        <f t="shared" si="29"/>
        <v>0</v>
      </c>
      <c r="S459" s="33"/>
    </row>
    <row r="460" spans="1:19" s="36" customFormat="1" ht="13.5" hidden="1" customHeight="1" x14ac:dyDescent="0.15">
      <c r="A460" s="33">
        <v>449</v>
      </c>
      <c r="B460" s="34" t="s">
        <v>18</v>
      </c>
      <c r="C460" s="33"/>
      <c r="D460" s="35" t="s">
        <v>586</v>
      </c>
      <c r="E460" s="144" t="s">
        <v>282</v>
      </c>
      <c r="F460" s="144" t="s">
        <v>146</v>
      </c>
      <c r="G460" s="31"/>
      <c r="H460" s="31">
        <v>65</v>
      </c>
      <c r="I460" s="30" t="s">
        <v>209</v>
      </c>
      <c r="J460" s="30"/>
      <c r="K460" s="29">
        <v>0</v>
      </c>
      <c r="L460" s="255"/>
      <c r="M460" s="25">
        <f>Uurtarief!$B$55</f>
        <v>0</v>
      </c>
      <c r="N460" s="27">
        <f t="shared" si="30"/>
        <v>0</v>
      </c>
      <c r="O460" s="27">
        <f t="shared" si="31"/>
        <v>0</v>
      </c>
      <c r="P460" s="288"/>
      <c r="Q460" s="69">
        <f t="shared" si="28"/>
        <v>0</v>
      </c>
      <c r="R460" s="69">
        <f t="shared" si="29"/>
        <v>0</v>
      </c>
      <c r="S460" s="33"/>
    </row>
    <row r="461" spans="1:19" s="36" customFormat="1" ht="13.5" customHeight="1" x14ac:dyDescent="0.15">
      <c r="A461" s="33">
        <v>450</v>
      </c>
      <c r="B461" s="34" t="s">
        <v>18</v>
      </c>
      <c r="C461" s="33"/>
      <c r="D461" s="35" t="s">
        <v>587</v>
      </c>
      <c r="E461" s="149" t="s">
        <v>588</v>
      </c>
      <c r="F461" s="149" t="s">
        <v>223</v>
      </c>
      <c r="G461" s="150">
        <v>77</v>
      </c>
      <c r="H461" s="31"/>
      <c r="I461" s="30" t="s">
        <v>209</v>
      </c>
      <c r="J461" s="30" t="s">
        <v>981</v>
      </c>
      <c r="K461" s="29">
        <v>251</v>
      </c>
      <c r="L461" s="255"/>
      <c r="M461" s="25">
        <f>Uurtarief!$B$55</f>
        <v>0</v>
      </c>
      <c r="N461" s="27">
        <f t="shared" si="30"/>
        <v>0</v>
      </c>
      <c r="O461" s="27">
        <f t="shared" si="31"/>
        <v>0</v>
      </c>
      <c r="P461" s="288"/>
      <c r="Q461" s="69">
        <f t="shared" si="28"/>
        <v>0</v>
      </c>
      <c r="R461" s="69">
        <f t="shared" si="29"/>
        <v>0</v>
      </c>
      <c r="S461" s="33"/>
    </row>
    <row r="462" spans="1:19" s="36" customFormat="1" ht="13.5" customHeight="1" x14ac:dyDescent="0.15">
      <c r="A462" s="33">
        <v>451</v>
      </c>
      <c r="B462" s="34" t="s">
        <v>18</v>
      </c>
      <c r="C462" s="33"/>
      <c r="D462" s="35" t="s">
        <v>589</v>
      </c>
      <c r="E462" s="144" t="s">
        <v>255</v>
      </c>
      <c r="F462" s="144" t="s">
        <v>47</v>
      </c>
      <c r="G462" s="31">
        <v>5.2</v>
      </c>
      <c r="H462" s="31"/>
      <c r="I462" s="30" t="s">
        <v>95</v>
      </c>
      <c r="J462" s="30" t="s">
        <v>981</v>
      </c>
      <c r="K462" s="29">
        <v>251</v>
      </c>
      <c r="L462" s="255"/>
      <c r="M462" s="25">
        <f>Uurtarief!$B$55</f>
        <v>0</v>
      </c>
      <c r="N462" s="27">
        <f t="shared" si="30"/>
        <v>0</v>
      </c>
      <c r="O462" s="27">
        <f t="shared" si="31"/>
        <v>0</v>
      </c>
      <c r="P462" s="256">
        <v>0</v>
      </c>
      <c r="Q462" s="69">
        <f t="shared" si="28"/>
        <v>0</v>
      </c>
      <c r="R462" s="69">
        <f t="shared" si="29"/>
        <v>0</v>
      </c>
      <c r="S462" s="32"/>
    </row>
    <row r="463" spans="1:19" s="36" customFormat="1" ht="13.5" customHeight="1" x14ac:dyDescent="0.15">
      <c r="A463" s="33">
        <v>452</v>
      </c>
      <c r="B463" s="34" t="s">
        <v>18</v>
      </c>
      <c r="C463" s="33"/>
      <c r="D463" s="35" t="s">
        <v>590</v>
      </c>
      <c r="E463" s="144" t="s">
        <v>255</v>
      </c>
      <c r="F463" s="144" t="s">
        <v>47</v>
      </c>
      <c r="G463" s="31">
        <v>5.2</v>
      </c>
      <c r="H463" s="31"/>
      <c r="I463" s="30" t="s">
        <v>95</v>
      </c>
      <c r="J463" s="30" t="s">
        <v>981</v>
      </c>
      <c r="K463" s="29">
        <v>251</v>
      </c>
      <c r="L463" s="255"/>
      <c r="M463" s="25">
        <f>Uurtarief!$B$55</f>
        <v>0</v>
      </c>
      <c r="N463" s="27">
        <f t="shared" si="30"/>
        <v>0</v>
      </c>
      <c r="O463" s="27">
        <f t="shared" si="31"/>
        <v>0</v>
      </c>
      <c r="P463" s="256">
        <v>0</v>
      </c>
      <c r="Q463" s="69">
        <f t="shared" si="28"/>
        <v>0</v>
      </c>
      <c r="R463" s="69">
        <f t="shared" si="29"/>
        <v>0</v>
      </c>
      <c r="S463" s="33"/>
    </row>
    <row r="464" spans="1:19" s="36" customFormat="1" ht="13.5" hidden="1" customHeight="1" x14ac:dyDescent="0.15">
      <c r="A464" s="33">
        <v>453</v>
      </c>
      <c r="B464" s="34" t="s">
        <v>18</v>
      </c>
      <c r="C464" s="33"/>
      <c r="D464" s="35" t="s">
        <v>591</v>
      </c>
      <c r="E464" s="144" t="s">
        <v>282</v>
      </c>
      <c r="F464" s="144" t="s">
        <v>146</v>
      </c>
      <c r="G464" s="31"/>
      <c r="H464" s="31">
        <v>100</v>
      </c>
      <c r="I464" s="30" t="s">
        <v>592</v>
      </c>
      <c r="J464" s="30"/>
      <c r="K464" s="29">
        <v>0</v>
      </c>
      <c r="L464" s="255"/>
      <c r="M464" s="25">
        <f>Uurtarief!$B$55</f>
        <v>0</v>
      </c>
      <c r="N464" s="27">
        <f t="shared" si="30"/>
        <v>0</v>
      </c>
      <c r="O464" s="27">
        <f t="shared" si="31"/>
        <v>0</v>
      </c>
      <c r="P464" s="288"/>
      <c r="Q464" s="69">
        <f t="shared" si="28"/>
        <v>0</v>
      </c>
      <c r="R464" s="69">
        <f t="shared" si="29"/>
        <v>0</v>
      </c>
      <c r="S464" s="33"/>
    </row>
    <row r="465" spans="1:19" s="36" customFormat="1" ht="13.5" hidden="1" customHeight="1" x14ac:dyDescent="0.15">
      <c r="A465" s="33">
        <v>454</v>
      </c>
      <c r="B465" s="34" t="s">
        <v>18</v>
      </c>
      <c r="C465" s="33"/>
      <c r="D465" s="35" t="s">
        <v>593</v>
      </c>
      <c r="E465" s="144" t="s">
        <v>282</v>
      </c>
      <c r="F465" s="144" t="s">
        <v>146</v>
      </c>
      <c r="G465" s="31"/>
      <c r="H465" s="31">
        <v>100</v>
      </c>
      <c r="I465" s="30" t="s">
        <v>95</v>
      </c>
      <c r="J465" s="30"/>
      <c r="K465" s="29">
        <v>0</v>
      </c>
      <c r="L465" s="255"/>
      <c r="M465" s="25">
        <f>Uurtarief!$B$55</f>
        <v>0</v>
      </c>
      <c r="N465" s="27">
        <f t="shared" si="30"/>
        <v>0</v>
      </c>
      <c r="O465" s="27">
        <f t="shared" si="31"/>
        <v>0</v>
      </c>
      <c r="P465" s="288"/>
      <c r="Q465" s="69">
        <f t="shared" si="28"/>
        <v>0</v>
      </c>
      <c r="R465" s="69">
        <f t="shared" si="29"/>
        <v>0</v>
      </c>
      <c r="S465" s="33"/>
    </row>
    <row r="466" spans="1:19" s="36" customFormat="1" ht="13.5" customHeight="1" x14ac:dyDescent="0.15">
      <c r="A466" s="33">
        <v>455</v>
      </c>
      <c r="B466" s="34" t="s">
        <v>19</v>
      </c>
      <c r="C466" s="33"/>
      <c r="D466" s="35" t="s">
        <v>45</v>
      </c>
      <c r="E466" s="144" t="s">
        <v>46</v>
      </c>
      <c r="F466" s="144" t="s">
        <v>47</v>
      </c>
      <c r="G466" s="31">
        <v>5</v>
      </c>
      <c r="H466" s="31"/>
      <c r="I466" s="30" t="s">
        <v>165</v>
      </c>
      <c r="J466" s="30" t="s">
        <v>981</v>
      </c>
      <c r="K466" s="29">
        <v>251</v>
      </c>
      <c r="L466" s="255"/>
      <c r="M466" s="25">
        <f>Uurtarief!$B$55</f>
        <v>0</v>
      </c>
      <c r="N466" s="27">
        <f t="shared" si="30"/>
        <v>0</v>
      </c>
      <c r="O466" s="27">
        <f t="shared" si="31"/>
        <v>0</v>
      </c>
      <c r="P466" s="288"/>
      <c r="Q466" s="69">
        <f t="shared" si="28"/>
        <v>0</v>
      </c>
      <c r="R466" s="69">
        <f t="shared" si="29"/>
        <v>0</v>
      </c>
      <c r="S466" s="32"/>
    </row>
    <row r="467" spans="1:19" s="36" customFormat="1" ht="13.5" customHeight="1" x14ac:dyDescent="0.15">
      <c r="A467" s="33">
        <v>456</v>
      </c>
      <c r="B467" s="34" t="s">
        <v>19</v>
      </c>
      <c r="C467" s="33"/>
      <c r="D467" s="35" t="s">
        <v>968</v>
      </c>
      <c r="E467" s="144" t="s">
        <v>58</v>
      </c>
      <c r="F467" s="144" t="s">
        <v>59</v>
      </c>
      <c r="G467" s="31">
        <v>6</v>
      </c>
      <c r="H467" s="31"/>
      <c r="I467" s="30" t="s">
        <v>171</v>
      </c>
      <c r="J467" s="30" t="s">
        <v>981</v>
      </c>
      <c r="K467" s="29">
        <v>251</v>
      </c>
      <c r="L467" s="255"/>
      <c r="M467" s="25">
        <f>Uurtarief!$B$55</f>
        <v>0</v>
      </c>
      <c r="N467" s="27">
        <f t="shared" si="30"/>
        <v>0</v>
      </c>
      <c r="O467" s="27">
        <f t="shared" si="31"/>
        <v>0</v>
      </c>
      <c r="P467" s="288"/>
      <c r="Q467" s="69">
        <f t="shared" si="28"/>
        <v>0</v>
      </c>
      <c r="R467" s="69">
        <f t="shared" si="29"/>
        <v>0</v>
      </c>
      <c r="S467" s="32"/>
    </row>
    <row r="468" spans="1:19" s="36" customFormat="1" ht="13.5" customHeight="1" x14ac:dyDescent="0.15">
      <c r="A468" s="33">
        <v>457</v>
      </c>
      <c r="B468" s="34" t="s">
        <v>19</v>
      </c>
      <c r="C468" s="33"/>
      <c r="D468" s="35" t="s">
        <v>594</v>
      </c>
      <c r="E468" s="144" t="s">
        <v>58</v>
      </c>
      <c r="F468" s="144" t="s">
        <v>59</v>
      </c>
      <c r="G468" s="31">
        <v>2</v>
      </c>
      <c r="H468" s="31"/>
      <c r="I468" s="30" t="s">
        <v>171</v>
      </c>
      <c r="J468" s="30" t="s">
        <v>981</v>
      </c>
      <c r="K468" s="29">
        <v>251</v>
      </c>
      <c r="L468" s="255"/>
      <c r="M468" s="25">
        <f>Uurtarief!$B$55</f>
        <v>0</v>
      </c>
      <c r="N468" s="27">
        <f t="shared" si="30"/>
        <v>0</v>
      </c>
      <c r="O468" s="27">
        <f t="shared" si="31"/>
        <v>0</v>
      </c>
      <c r="P468" s="288"/>
      <c r="Q468" s="69">
        <f t="shared" si="28"/>
        <v>0</v>
      </c>
      <c r="R468" s="69">
        <f t="shared" si="29"/>
        <v>0</v>
      </c>
      <c r="S468" s="33"/>
    </row>
    <row r="469" spans="1:19" s="36" customFormat="1" ht="13.5" customHeight="1" x14ac:dyDescent="0.15">
      <c r="A469" s="33">
        <v>458</v>
      </c>
      <c r="B469" s="34" t="s">
        <v>19</v>
      </c>
      <c r="C469" s="33"/>
      <c r="D469" s="35" t="s">
        <v>595</v>
      </c>
      <c r="E469" s="144" t="s">
        <v>58</v>
      </c>
      <c r="F469" s="144" t="s">
        <v>59</v>
      </c>
      <c r="G469" s="31">
        <v>8.1999999999999993</v>
      </c>
      <c r="H469" s="31"/>
      <c r="I469" s="30" t="s">
        <v>171</v>
      </c>
      <c r="J469" s="30" t="s">
        <v>981</v>
      </c>
      <c r="K469" s="29">
        <v>251</v>
      </c>
      <c r="L469" s="255"/>
      <c r="M469" s="25">
        <f>Uurtarief!$B$55</f>
        <v>0</v>
      </c>
      <c r="N469" s="27">
        <f t="shared" si="30"/>
        <v>0</v>
      </c>
      <c r="O469" s="27">
        <f t="shared" si="31"/>
        <v>0</v>
      </c>
      <c r="P469" s="288"/>
      <c r="Q469" s="69">
        <f t="shared" si="28"/>
        <v>0</v>
      </c>
      <c r="R469" s="69">
        <f t="shared" si="29"/>
        <v>0</v>
      </c>
      <c r="S469" s="33"/>
    </row>
    <row r="470" spans="1:19" s="36" customFormat="1" ht="13.5" hidden="1" customHeight="1" x14ac:dyDescent="0.15">
      <c r="A470" s="33">
        <v>459</v>
      </c>
      <c r="B470" s="34" t="s">
        <v>19</v>
      </c>
      <c r="C470" s="33"/>
      <c r="D470" s="35" t="s">
        <v>596</v>
      </c>
      <c r="E470" s="144" t="s">
        <v>426</v>
      </c>
      <c r="F470" s="144" t="s">
        <v>146</v>
      </c>
      <c r="G470" s="31"/>
      <c r="H470" s="31">
        <v>20.53</v>
      </c>
      <c r="I470" s="30" t="s">
        <v>146</v>
      </c>
      <c r="J470" s="30"/>
      <c r="K470" s="29">
        <v>0</v>
      </c>
      <c r="L470" s="255"/>
      <c r="M470" s="25">
        <f>Uurtarief!$B$55</f>
        <v>0</v>
      </c>
      <c r="N470" s="27">
        <f t="shared" si="30"/>
        <v>0</v>
      </c>
      <c r="O470" s="27">
        <f t="shared" si="31"/>
        <v>0</v>
      </c>
      <c r="P470" s="288"/>
      <c r="Q470" s="69">
        <f t="shared" si="28"/>
        <v>0</v>
      </c>
      <c r="R470" s="69">
        <f t="shared" si="29"/>
        <v>0</v>
      </c>
      <c r="S470" s="33"/>
    </row>
    <row r="471" spans="1:19" s="36" customFormat="1" ht="13.5" hidden="1" customHeight="1" x14ac:dyDescent="0.15">
      <c r="A471" s="33">
        <v>460</v>
      </c>
      <c r="B471" s="34" t="s">
        <v>19</v>
      </c>
      <c r="C471" s="33"/>
      <c r="D471" s="35" t="s">
        <v>597</v>
      </c>
      <c r="E471" s="144" t="s">
        <v>426</v>
      </c>
      <c r="F471" s="144" t="s">
        <v>146</v>
      </c>
      <c r="G471" s="31"/>
      <c r="H471" s="31">
        <v>89.4</v>
      </c>
      <c r="I471" s="30" t="s">
        <v>146</v>
      </c>
      <c r="J471" s="30"/>
      <c r="K471" s="29">
        <v>0</v>
      </c>
      <c r="L471" s="255"/>
      <c r="M471" s="25">
        <f>Uurtarief!$B$55</f>
        <v>0</v>
      </c>
      <c r="N471" s="27">
        <f t="shared" si="30"/>
        <v>0</v>
      </c>
      <c r="O471" s="27">
        <f t="shared" si="31"/>
        <v>0</v>
      </c>
      <c r="P471" s="288"/>
      <c r="Q471" s="69">
        <f t="shared" si="28"/>
        <v>0</v>
      </c>
      <c r="R471" s="69">
        <f t="shared" si="29"/>
        <v>0</v>
      </c>
      <c r="S471" s="33"/>
    </row>
    <row r="472" spans="1:19" s="36" customFormat="1" ht="13.5" hidden="1" customHeight="1" x14ac:dyDescent="0.15">
      <c r="A472" s="33">
        <v>461</v>
      </c>
      <c r="B472" s="34" t="s">
        <v>19</v>
      </c>
      <c r="C472" s="33"/>
      <c r="D472" s="35" t="s">
        <v>598</v>
      </c>
      <c r="E472" s="144" t="s">
        <v>426</v>
      </c>
      <c r="F472" s="144" t="s">
        <v>146</v>
      </c>
      <c r="G472" s="31"/>
      <c r="H472" s="31">
        <v>0</v>
      </c>
      <c r="I472" s="30" t="s">
        <v>146</v>
      </c>
      <c r="J472" s="30"/>
      <c r="K472" s="29">
        <v>0</v>
      </c>
      <c r="L472" s="255"/>
      <c r="M472" s="25">
        <f>Uurtarief!$B$55</f>
        <v>0</v>
      </c>
      <c r="N472" s="27">
        <f t="shared" si="30"/>
        <v>0</v>
      </c>
      <c r="O472" s="27">
        <f t="shared" si="31"/>
        <v>0</v>
      </c>
      <c r="P472" s="288"/>
      <c r="Q472" s="69">
        <f t="shared" si="28"/>
        <v>0</v>
      </c>
      <c r="R472" s="69">
        <f t="shared" si="29"/>
        <v>0</v>
      </c>
      <c r="S472" s="32"/>
    </row>
    <row r="473" spans="1:19" s="36" customFormat="1" ht="13.5" hidden="1" customHeight="1" x14ac:dyDescent="0.15">
      <c r="A473" s="33">
        <v>462</v>
      </c>
      <c r="B473" s="34" t="s">
        <v>19</v>
      </c>
      <c r="C473" s="33"/>
      <c r="D473" s="35" t="s">
        <v>599</v>
      </c>
      <c r="E473" s="144" t="s">
        <v>282</v>
      </c>
      <c r="F473" s="144" t="s">
        <v>146</v>
      </c>
      <c r="G473" s="31"/>
      <c r="H473" s="31">
        <v>0</v>
      </c>
      <c r="I473" s="30" t="s">
        <v>146</v>
      </c>
      <c r="J473" s="30"/>
      <c r="K473" s="29">
        <v>0</v>
      </c>
      <c r="L473" s="255"/>
      <c r="M473" s="25">
        <f>Uurtarief!$B$55</f>
        <v>0</v>
      </c>
      <c r="N473" s="27">
        <f t="shared" si="30"/>
        <v>0</v>
      </c>
      <c r="O473" s="27">
        <f t="shared" si="31"/>
        <v>0</v>
      </c>
      <c r="P473" s="288"/>
      <c r="Q473" s="69">
        <f t="shared" si="28"/>
        <v>0</v>
      </c>
      <c r="R473" s="69">
        <f t="shared" si="29"/>
        <v>0</v>
      </c>
      <c r="S473" s="33"/>
    </row>
    <row r="474" spans="1:19" s="36" customFormat="1" ht="13.5" hidden="1" customHeight="1" x14ac:dyDescent="0.15">
      <c r="A474" s="33">
        <v>463</v>
      </c>
      <c r="B474" s="34" t="s">
        <v>19</v>
      </c>
      <c r="C474" s="33"/>
      <c r="D474" s="35" t="s">
        <v>600</v>
      </c>
      <c r="E474" s="144" t="s">
        <v>601</v>
      </c>
      <c r="F474" s="144" t="s">
        <v>146</v>
      </c>
      <c r="G474" s="31"/>
      <c r="H474" s="31">
        <v>15</v>
      </c>
      <c r="I474" s="30" t="s">
        <v>147</v>
      </c>
      <c r="J474" s="30"/>
      <c r="K474" s="29">
        <v>0</v>
      </c>
      <c r="L474" s="255"/>
      <c r="M474" s="25">
        <f>Uurtarief!$B$55</f>
        <v>0</v>
      </c>
      <c r="N474" s="27">
        <f t="shared" si="30"/>
        <v>0</v>
      </c>
      <c r="O474" s="27">
        <f t="shared" si="31"/>
        <v>0</v>
      </c>
      <c r="P474" s="288"/>
      <c r="Q474" s="69">
        <f t="shared" si="28"/>
        <v>0</v>
      </c>
      <c r="R474" s="69">
        <f t="shared" si="29"/>
        <v>0</v>
      </c>
      <c r="S474" s="33"/>
    </row>
    <row r="475" spans="1:19" s="36" customFormat="1" ht="13.5" hidden="1" customHeight="1" x14ac:dyDescent="0.15">
      <c r="A475" s="33">
        <v>464</v>
      </c>
      <c r="B475" s="34" t="s">
        <v>19</v>
      </c>
      <c r="C475" s="33"/>
      <c r="D475" s="35" t="s">
        <v>602</v>
      </c>
      <c r="E475" s="144" t="s">
        <v>279</v>
      </c>
      <c r="F475" s="144" t="s">
        <v>146</v>
      </c>
      <c r="G475" s="31"/>
      <c r="H475" s="31">
        <v>4.5</v>
      </c>
      <c r="I475" s="30" t="s">
        <v>147</v>
      </c>
      <c r="J475" s="30"/>
      <c r="K475" s="29">
        <v>0</v>
      </c>
      <c r="L475" s="255"/>
      <c r="M475" s="25">
        <f>Uurtarief!$B$55</f>
        <v>0</v>
      </c>
      <c r="N475" s="27">
        <f t="shared" si="30"/>
        <v>0</v>
      </c>
      <c r="O475" s="27">
        <f t="shared" si="31"/>
        <v>0</v>
      </c>
      <c r="P475" s="288"/>
      <c r="Q475" s="69">
        <f t="shared" si="28"/>
        <v>0</v>
      </c>
      <c r="R475" s="69">
        <f t="shared" si="29"/>
        <v>0</v>
      </c>
      <c r="S475" s="32"/>
    </row>
    <row r="476" spans="1:19" s="36" customFormat="1" ht="13.5" customHeight="1" x14ac:dyDescent="0.15">
      <c r="A476" s="33">
        <v>465</v>
      </c>
      <c r="B476" s="34" t="s">
        <v>19</v>
      </c>
      <c r="C476" s="33"/>
      <c r="D476" s="35" t="s">
        <v>603</v>
      </c>
      <c r="E476" s="144" t="s">
        <v>255</v>
      </c>
      <c r="F476" s="144" t="s">
        <v>47</v>
      </c>
      <c r="G476" s="31">
        <v>6.3</v>
      </c>
      <c r="H476" s="31"/>
      <c r="I476" s="30" t="s">
        <v>95</v>
      </c>
      <c r="J476" s="30" t="s">
        <v>981</v>
      </c>
      <c r="K476" s="29">
        <v>251</v>
      </c>
      <c r="L476" s="255"/>
      <c r="M476" s="25">
        <f>Uurtarief!$B$55</f>
        <v>0</v>
      </c>
      <c r="N476" s="27">
        <f t="shared" si="30"/>
        <v>0</v>
      </c>
      <c r="O476" s="27">
        <f t="shared" si="31"/>
        <v>0</v>
      </c>
      <c r="P476" s="256">
        <v>0</v>
      </c>
      <c r="Q476" s="69">
        <f t="shared" si="28"/>
        <v>0</v>
      </c>
      <c r="R476" s="69">
        <f t="shared" si="29"/>
        <v>0</v>
      </c>
      <c r="S476" s="32"/>
    </row>
    <row r="477" spans="1:19" s="36" customFormat="1" ht="13.5" customHeight="1" x14ac:dyDescent="0.15">
      <c r="A477" s="33">
        <v>466</v>
      </c>
      <c r="B477" s="34" t="s">
        <v>19</v>
      </c>
      <c r="C477" s="33"/>
      <c r="D477" s="35" t="s">
        <v>604</v>
      </c>
      <c r="E477" s="144" t="s">
        <v>58</v>
      </c>
      <c r="F477" s="144" t="s">
        <v>59</v>
      </c>
      <c r="G477" s="31">
        <v>35.25</v>
      </c>
      <c r="H477" s="31"/>
      <c r="I477" s="30" t="s">
        <v>165</v>
      </c>
      <c r="J477" s="30" t="s">
        <v>981</v>
      </c>
      <c r="K477" s="29">
        <v>251</v>
      </c>
      <c r="L477" s="255"/>
      <c r="M477" s="25">
        <f>Uurtarief!$B$55</f>
        <v>0</v>
      </c>
      <c r="N477" s="27">
        <f t="shared" si="30"/>
        <v>0</v>
      </c>
      <c r="O477" s="27">
        <f t="shared" si="31"/>
        <v>0</v>
      </c>
      <c r="P477" s="288"/>
      <c r="Q477" s="69">
        <f t="shared" si="28"/>
        <v>0</v>
      </c>
      <c r="R477" s="69">
        <f t="shared" si="29"/>
        <v>0</v>
      </c>
      <c r="S477" s="32"/>
    </row>
    <row r="478" spans="1:19" s="36" customFormat="1" ht="13.5" hidden="1" customHeight="1" x14ac:dyDescent="0.15">
      <c r="A478" s="33">
        <v>467</v>
      </c>
      <c r="B478" s="34" t="s">
        <v>19</v>
      </c>
      <c r="C478" s="33"/>
      <c r="D478" s="35" t="s">
        <v>605</v>
      </c>
      <c r="E478" s="144" t="s">
        <v>606</v>
      </c>
      <c r="F478" s="144" t="s">
        <v>146</v>
      </c>
      <c r="G478" s="31"/>
      <c r="H478" s="31">
        <v>0</v>
      </c>
      <c r="I478" s="30" t="s">
        <v>146</v>
      </c>
      <c r="J478" s="30"/>
      <c r="K478" s="29">
        <v>0</v>
      </c>
      <c r="L478" s="255"/>
      <c r="M478" s="25">
        <f>Uurtarief!$B$55</f>
        <v>0</v>
      </c>
      <c r="N478" s="27">
        <f t="shared" si="30"/>
        <v>0</v>
      </c>
      <c r="O478" s="27">
        <f t="shared" si="31"/>
        <v>0</v>
      </c>
      <c r="P478" s="288"/>
      <c r="Q478" s="69">
        <f t="shared" si="28"/>
        <v>0</v>
      </c>
      <c r="R478" s="69">
        <f t="shared" si="29"/>
        <v>0</v>
      </c>
      <c r="S478" s="26"/>
    </row>
    <row r="479" spans="1:19" s="36" customFormat="1" ht="13.5" hidden="1" customHeight="1" x14ac:dyDescent="0.15">
      <c r="A479" s="33">
        <v>468</v>
      </c>
      <c r="B479" s="34" t="s">
        <v>19</v>
      </c>
      <c r="C479" s="33"/>
      <c r="D479" s="35" t="s">
        <v>607</v>
      </c>
      <c r="E479" s="144" t="s">
        <v>606</v>
      </c>
      <c r="F479" s="144" t="s">
        <v>146</v>
      </c>
      <c r="G479" s="31"/>
      <c r="H479" s="31">
        <v>0</v>
      </c>
      <c r="I479" s="30" t="s">
        <v>146</v>
      </c>
      <c r="J479" s="30"/>
      <c r="K479" s="29">
        <v>0</v>
      </c>
      <c r="L479" s="255"/>
      <c r="M479" s="25">
        <f>Uurtarief!$B$55</f>
        <v>0</v>
      </c>
      <c r="N479" s="27">
        <f t="shared" si="30"/>
        <v>0</v>
      </c>
      <c r="O479" s="27">
        <f t="shared" si="31"/>
        <v>0</v>
      </c>
      <c r="P479" s="288"/>
      <c r="Q479" s="69">
        <f t="shared" si="28"/>
        <v>0</v>
      </c>
      <c r="R479" s="69">
        <f t="shared" si="29"/>
        <v>0</v>
      </c>
      <c r="S479" s="26"/>
    </row>
    <row r="480" spans="1:19" s="36" customFormat="1" ht="13.5" customHeight="1" x14ac:dyDescent="0.15">
      <c r="A480" s="33">
        <v>469</v>
      </c>
      <c r="B480" s="34" t="s">
        <v>19</v>
      </c>
      <c r="C480" s="33"/>
      <c r="D480" s="35" t="s">
        <v>608</v>
      </c>
      <c r="E480" s="144" t="s">
        <v>482</v>
      </c>
      <c r="F480" s="144" t="s">
        <v>223</v>
      </c>
      <c r="G480" s="31">
        <v>28.91</v>
      </c>
      <c r="H480" s="31"/>
      <c r="I480" s="30" t="s">
        <v>209</v>
      </c>
      <c r="J480" s="30" t="s">
        <v>981</v>
      </c>
      <c r="K480" s="29">
        <v>251</v>
      </c>
      <c r="L480" s="255"/>
      <c r="M480" s="25">
        <f>Uurtarief!$B$55</f>
        <v>0</v>
      </c>
      <c r="N480" s="27">
        <f t="shared" si="30"/>
        <v>0</v>
      </c>
      <c r="O480" s="27">
        <f t="shared" si="31"/>
        <v>0</v>
      </c>
      <c r="P480" s="288"/>
      <c r="Q480" s="69">
        <f t="shared" si="28"/>
        <v>0</v>
      </c>
      <c r="R480" s="69">
        <f t="shared" si="29"/>
        <v>0</v>
      </c>
      <c r="S480" s="26"/>
    </row>
    <row r="481" spans="1:19" s="36" customFormat="1" ht="13.5" customHeight="1" x14ac:dyDescent="0.15">
      <c r="A481" s="33">
        <v>470</v>
      </c>
      <c r="B481" s="34" t="s">
        <v>19</v>
      </c>
      <c r="C481" s="33"/>
      <c r="D481" s="35" t="s">
        <v>609</v>
      </c>
      <c r="E481" s="144" t="s">
        <v>63</v>
      </c>
      <c r="F481" s="144" t="s">
        <v>63</v>
      </c>
      <c r="G481" s="31">
        <v>29.35</v>
      </c>
      <c r="H481" s="31"/>
      <c r="I481" s="30" t="s">
        <v>95</v>
      </c>
      <c r="J481" s="30" t="s">
        <v>981</v>
      </c>
      <c r="K481" s="29">
        <v>251</v>
      </c>
      <c r="L481" s="255"/>
      <c r="M481" s="25">
        <f>Uurtarief!$B$55</f>
        <v>0</v>
      </c>
      <c r="N481" s="27">
        <f t="shared" si="30"/>
        <v>0</v>
      </c>
      <c r="O481" s="27">
        <f t="shared" si="31"/>
        <v>0</v>
      </c>
      <c r="P481" s="256">
        <v>0</v>
      </c>
      <c r="Q481" s="69">
        <f t="shared" si="28"/>
        <v>0</v>
      </c>
      <c r="R481" s="69">
        <f t="shared" si="29"/>
        <v>0</v>
      </c>
      <c r="S481" s="26"/>
    </row>
    <row r="482" spans="1:19" s="36" customFormat="1" ht="13.5" customHeight="1" x14ac:dyDescent="0.15">
      <c r="A482" s="33">
        <v>471</v>
      </c>
      <c r="B482" s="34" t="s">
        <v>19</v>
      </c>
      <c r="C482" s="33"/>
      <c r="D482" s="35" t="s">
        <v>610</v>
      </c>
      <c r="E482" s="144" t="s">
        <v>63</v>
      </c>
      <c r="F482" s="144" t="s">
        <v>63</v>
      </c>
      <c r="G482" s="31">
        <v>36.700000000000003</v>
      </c>
      <c r="H482" s="31"/>
      <c r="I482" s="30" t="s">
        <v>95</v>
      </c>
      <c r="J482" s="30" t="s">
        <v>981</v>
      </c>
      <c r="K482" s="29">
        <v>251</v>
      </c>
      <c r="L482" s="255"/>
      <c r="M482" s="25">
        <f>Uurtarief!$B$55</f>
        <v>0</v>
      </c>
      <c r="N482" s="27">
        <f t="shared" si="30"/>
        <v>0</v>
      </c>
      <c r="O482" s="27">
        <f t="shared" si="31"/>
        <v>0</v>
      </c>
      <c r="P482" s="256">
        <v>0</v>
      </c>
      <c r="Q482" s="69">
        <f t="shared" si="28"/>
        <v>0</v>
      </c>
      <c r="R482" s="69">
        <f t="shared" si="29"/>
        <v>0</v>
      </c>
      <c r="S482" s="26"/>
    </row>
    <row r="483" spans="1:19" s="36" customFormat="1" ht="13.5" customHeight="1" x14ac:dyDescent="0.15">
      <c r="A483" s="33">
        <v>472</v>
      </c>
      <c r="B483" s="34" t="s">
        <v>19</v>
      </c>
      <c r="C483" s="33"/>
      <c r="D483" s="35" t="s">
        <v>611</v>
      </c>
      <c r="E483" s="144" t="s">
        <v>255</v>
      </c>
      <c r="F483" s="144" t="s">
        <v>47</v>
      </c>
      <c r="G483" s="31">
        <v>2.5</v>
      </c>
      <c r="H483" s="31"/>
      <c r="I483" s="30" t="s">
        <v>95</v>
      </c>
      <c r="J483" s="30" t="s">
        <v>981</v>
      </c>
      <c r="K483" s="29">
        <v>251</v>
      </c>
      <c r="L483" s="255"/>
      <c r="M483" s="25">
        <f>Uurtarief!$B$55</f>
        <v>0</v>
      </c>
      <c r="N483" s="27">
        <f t="shared" si="30"/>
        <v>0</v>
      </c>
      <c r="O483" s="27">
        <f t="shared" si="31"/>
        <v>0</v>
      </c>
      <c r="P483" s="256">
        <v>0</v>
      </c>
      <c r="Q483" s="69">
        <f t="shared" si="28"/>
        <v>0</v>
      </c>
      <c r="R483" s="69">
        <f t="shared" si="29"/>
        <v>0</v>
      </c>
      <c r="S483" s="26"/>
    </row>
    <row r="484" spans="1:19" s="36" customFormat="1" ht="13.5" customHeight="1" x14ac:dyDescent="0.15">
      <c r="A484" s="33">
        <v>473</v>
      </c>
      <c r="B484" s="34" t="s">
        <v>19</v>
      </c>
      <c r="C484" s="33"/>
      <c r="D484" s="35" t="s">
        <v>612</v>
      </c>
      <c r="E484" s="144" t="s">
        <v>328</v>
      </c>
      <c r="F484" s="144" t="s">
        <v>47</v>
      </c>
      <c r="G484" s="31">
        <v>1.4</v>
      </c>
      <c r="H484" s="31"/>
      <c r="I484" s="30" t="s">
        <v>95</v>
      </c>
      <c r="J484" s="30" t="s">
        <v>981</v>
      </c>
      <c r="K484" s="29">
        <v>251</v>
      </c>
      <c r="L484" s="255"/>
      <c r="M484" s="25">
        <f>Uurtarief!$B$55</f>
        <v>0</v>
      </c>
      <c r="N484" s="27">
        <f t="shared" si="30"/>
        <v>0</v>
      </c>
      <c r="O484" s="27">
        <f t="shared" si="31"/>
        <v>0</v>
      </c>
      <c r="P484" s="256">
        <v>0</v>
      </c>
      <c r="Q484" s="69">
        <f t="shared" si="28"/>
        <v>0</v>
      </c>
      <c r="R484" s="69">
        <f t="shared" si="29"/>
        <v>0</v>
      </c>
      <c r="S484" s="32"/>
    </row>
    <row r="485" spans="1:19" s="36" customFormat="1" ht="13.5" customHeight="1" x14ac:dyDescent="0.15">
      <c r="A485" s="33">
        <v>474</v>
      </c>
      <c r="B485" s="34" t="s">
        <v>19</v>
      </c>
      <c r="C485" s="33"/>
      <c r="D485" s="35" t="s">
        <v>613</v>
      </c>
      <c r="E485" s="144" t="s">
        <v>614</v>
      </c>
      <c r="F485" s="144" t="s">
        <v>47</v>
      </c>
      <c r="G485" s="31">
        <v>6.5</v>
      </c>
      <c r="H485" s="31"/>
      <c r="I485" s="30" t="s">
        <v>95</v>
      </c>
      <c r="J485" s="30" t="s">
        <v>981</v>
      </c>
      <c r="K485" s="29">
        <v>251</v>
      </c>
      <c r="L485" s="255"/>
      <c r="M485" s="25">
        <f>Uurtarief!$B$55</f>
        <v>0</v>
      </c>
      <c r="N485" s="27">
        <f t="shared" si="30"/>
        <v>0</v>
      </c>
      <c r="O485" s="27">
        <f t="shared" si="31"/>
        <v>0</v>
      </c>
      <c r="P485" s="256">
        <v>0</v>
      </c>
      <c r="Q485" s="69">
        <f t="shared" si="28"/>
        <v>0</v>
      </c>
      <c r="R485" s="69">
        <f t="shared" si="29"/>
        <v>0</v>
      </c>
      <c r="S485" s="32"/>
    </row>
    <row r="486" spans="1:19" s="36" customFormat="1" ht="13.5" hidden="1" customHeight="1" x14ac:dyDescent="0.15">
      <c r="A486" s="33">
        <v>475</v>
      </c>
      <c r="B486" s="34" t="s">
        <v>19</v>
      </c>
      <c r="C486" s="33"/>
      <c r="D486" s="35" t="s">
        <v>615</v>
      </c>
      <c r="E486" s="144" t="s">
        <v>279</v>
      </c>
      <c r="F486" s="144" t="s">
        <v>146</v>
      </c>
      <c r="G486" s="31"/>
      <c r="H486" s="31">
        <v>1</v>
      </c>
      <c r="I486" s="30" t="s">
        <v>146</v>
      </c>
      <c r="J486" s="30"/>
      <c r="K486" s="29">
        <v>0</v>
      </c>
      <c r="L486" s="287"/>
      <c r="M486" s="25">
        <f>Uurtarief!$B$55</f>
        <v>0</v>
      </c>
      <c r="N486" s="27">
        <f t="shared" si="30"/>
        <v>0</v>
      </c>
      <c r="O486" s="27">
        <f t="shared" si="31"/>
        <v>0</v>
      </c>
      <c r="P486" s="288"/>
      <c r="Q486" s="69">
        <f t="shared" si="28"/>
        <v>0</v>
      </c>
      <c r="R486" s="69">
        <f t="shared" si="29"/>
        <v>0</v>
      </c>
      <c r="S486" s="32"/>
    </row>
    <row r="487" spans="1:19" s="36" customFormat="1" ht="13.5" customHeight="1" x14ac:dyDescent="0.15">
      <c r="A487" s="33">
        <v>476</v>
      </c>
      <c r="B487" s="34" t="s">
        <v>19</v>
      </c>
      <c r="C487" s="33"/>
      <c r="D487" s="35" t="s">
        <v>616</v>
      </c>
      <c r="E487" s="144" t="s">
        <v>58</v>
      </c>
      <c r="F487" s="144" t="s">
        <v>59</v>
      </c>
      <c r="G487" s="31">
        <v>12.87</v>
      </c>
      <c r="H487" s="31"/>
      <c r="I487" s="30" t="s">
        <v>209</v>
      </c>
      <c r="J487" s="30" t="s">
        <v>981</v>
      </c>
      <c r="K487" s="29">
        <v>251</v>
      </c>
      <c r="L487" s="255"/>
      <c r="M487" s="25">
        <f>Uurtarief!$B$55</f>
        <v>0</v>
      </c>
      <c r="N487" s="27">
        <f t="shared" si="30"/>
        <v>0</v>
      </c>
      <c r="O487" s="27">
        <f t="shared" si="31"/>
        <v>0</v>
      </c>
      <c r="P487" s="288"/>
      <c r="Q487" s="69">
        <f t="shared" si="28"/>
        <v>0</v>
      </c>
      <c r="R487" s="69">
        <f t="shared" si="29"/>
        <v>0</v>
      </c>
      <c r="S487" s="32"/>
    </row>
    <row r="488" spans="1:19" s="36" customFormat="1" ht="13.5" customHeight="1" x14ac:dyDescent="0.15">
      <c r="A488" s="33">
        <v>477</v>
      </c>
      <c r="B488" s="34" t="s">
        <v>19</v>
      </c>
      <c r="C488" s="33"/>
      <c r="D488" s="35" t="s">
        <v>617</v>
      </c>
      <c r="E488" s="144" t="s">
        <v>58</v>
      </c>
      <c r="F488" s="144" t="s">
        <v>59</v>
      </c>
      <c r="G488" s="31">
        <v>1.79</v>
      </c>
      <c r="H488" s="31"/>
      <c r="I488" s="30" t="s">
        <v>209</v>
      </c>
      <c r="J488" s="30" t="s">
        <v>981</v>
      </c>
      <c r="K488" s="29">
        <v>251</v>
      </c>
      <c r="L488" s="255"/>
      <c r="M488" s="25">
        <f>Uurtarief!$B$55</f>
        <v>0</v>
      </c>
      <c r="N488" s="27">
        <f t="shared" si="30"/>
        <v>0</v>
      </c>
      <c r="O488" s="27">
        <f t="shared" si="31"/>
        <v>0</v>
      </c>
      <c r="P488" s="288"/>
      <c r="Q488" s="69">
        <f t="shared" si="28"/>
        <v>0</v>
      </c>
      <c r="R488" s="69">
        <f t="shared" si="29"/>
        <v>0</v>
      </c>
      <c r="S488" s="32"/>
    </row>
    <row r="489" spans="1:19" s="36" customFormat="1" ht="13.5" hidden="1" customHeight="1" x14ac:dyDescent="0.15">
      <c r="A489" s="33">
        <v>478</v>
      </c>
      <c r="B489" s="34" t="s">
        <v>19</v>
      </c>
      <c r="C489" s="33"/>
      <c r="D489" s="35" t="s">
        <v>618</v>
      </c>
      <c r="E489" s="144" t="s">
        <v>145</v>
      </c>
      <c r="F489" s="144" t="s">
        <v>146</v>
      </c>
      <c r="G489" s="31"/>
      <c r="H489" s="31">
        <v>3.01</v>
      </c>
      <c r="I489" s="30" t="s">
        <v>146</v>
      </c>
      <c r="J489" s="30"/>
      <c r="K489" s="29">
        <v>0</v>
      </c>
      <c r="L489" s="287"/>
      <c r="M489" s="25">
        <f>Uurtarief!$B$55</f>
        <v>0</v>
      </c>
      <c r="N489" s="27">
        <f t="shared" si="30"/>
        <v>0</v>
      </c>
      <c r="O489" s="27">
        <f t="shared" si="31"/>
        <v>0</v>
      </c>
      <c r="P489" s="288"/>
      <c r="Q489" s="69">
        <f t="shared" si="28"/>
        <v>0</v>
      </c>
      <c r="R489" s="69">
        <f t="shared" si="29"/>
        <v>0</v>
      </c>
      <c r="S489" s="32"/>
    </row>
    <row r="490" spans="1:19" s="36" customFormat="1" ht="13.5" customHeight="1" x14ac:dyDescent="0.15">
      <c r="A490" s="33">
        <v>479</v>
      </c>
      <c r="B490" s="34" t="s">
        <v>19</v>
      </c>
      <c r="C490" s="33"/>
      <c r="D490" s="35" t="s">
        <v>619</v>
      </c>
      <c r="E490" s="144" t="s">
        <v>93</v>
      </c>
      <c r="F490" s="144" t="s">
        <v>47</v>
      </c>
      <c r="G490" s="31">
        <v>6.1</v>
      </c>
      <c r="H490" s="31"/>
      <c r="I490" s="30" t="s">
        <v>209</v>
      </c>
      <c r="J490" s="30" t="s">
        <v>981</v>
      </c>
      <c r="K490" s="29">
        <v>251</v>
      </c>
      <c r="L490" s="255"/>
      <c r="M490" s="25">
        <f>Uurtarief!$B$55</f>
        <v>0</v>
      </c>
      <c r="N490" s="27">
        <f t="shared" si="30"/>
        <v>0</v>
      </c>
      <c r="O490" s="27">
        <f t="shared" si="31"/>
        <v>0</v>
      </c>
      <c r="P490" s="288"/>
      <c r="Q490" s="69">
        <f t="shared" si="28"/>
        <v>0</v>
      </c>
      <c r="R490" s="69">
        <f t="shared" si="29"/>
        <v>0</v>
      </c>
      <c r="S490" s="32"/>
    </row>
    <row r="491" spans="1:19" s="36" customFormat="1" ht="13.5" customHeight="1" x14ac:dyDescent="0.15">
      <c r="A491" s="33">
        <v>480</v>
      </c>
      <c r="B491" s="34" t="s">
        <v>19</v>
      </c>
      <c r="C491" s="33"/>
      <c r="D491" s="35" t="s">
        <v>620</v>
      </c>
      <c r="E491" s="144" t="s">
        <v>58</v>
      </c>
      <c r="F491" s="144" t="s">
        <v>59</v>
      </c>
      <c r="G491" s="31">
        <v>1.5</v>
      </c>
      <c r="H491" s="31"/>
      <c r="I491" s="30" t="s">
        <v>209</v>
      </c>
      <c r="J491" s="30" t="s">
        <v>981</v>
      </c>
      <c r="K491" s="29">
        <v>251</v>
      </c>
      <c r="L491" s="255"/>
      <c r="M491" s="25">
        <f>Uurtarief!$B$55</f>
        <v>0</v>
      </c>
      <c r="N491" s="27">
        <f t="shared" si="30"/>
        <v>0</v>
      </c>
      <c r="O491" s="27">
        <f t="shared" si="31"/>
        <v>0</v>
      </c>
      <c r="P491" s="288"/>
      <c r="Q491" s="69">
        <f t="shared" si="28"/>
        <v>0</v>
      </c>
      <c r="R491" s="69">
        <f t="shared" si="29"/>
        <v>0</v>
      </c>
      <c r="S491" s="32"/>
    </row>
    <row r="492" spans="1:19" s="36" customFormat="1" ht="13.5" customHeight="1" x14ac:dyDescent="0.15">
      <c r="A492" s="33">
        <v>481</v>
      </c>
      <c r="B492" s="34" t="s">
        <v>19</v>
      </c>
      <c r="C492" s="33"/>
      <c r="D492" s="35" t="s">
        <v>621</v>
      </c>
      <c r="E492" s="144" t="s">
        <v>63</v>
      </c>
      <c r="F492" s="144" t="s">
        <v>63</v>
      </c>
      <c r="G492" s="31">
        <v>17.100000000000001</v>
      </c>
      <c r="H492" s="31"/>
      <c r="I492" s="30" t="s">
        <v>209</v>
      </c>
      <c r="J492" s="30" t="s">
        <v>981</v>
      </c>
      <c r="K492" s="29">
        <v>251</v>
      </c>
      <c r="L492" s="255"/>
      <c r="M492" s="25">
        <f>Uurtarief!$B$55</f>
        <v>0</v>
      </c>
      <c r="N492" s="27">
        <f t="shared" si="30"/>
        <v>0</v>
      </c>
      <c r="O492" s="27">
        <f t="shared" si="31"/>
        <v>0</v>
      </c>
      <c r="P492" s="288"/>
      <c r="Q492" s="69">
        <f t="shared" si="28"/>
        <v>0</v>
      </c>
      <c r="R492" s="69">
        <f t="shared" si="29"/>
        <v>0</v>
      </c>
      <c r="S492" s="32"/>
    </row>
    <row r="493" spans="1:19" s="36" customFormat="1" ht="13.5" customHeight="1" x14ac:dyDescent="0.15">
      <c r="A493" s="33">
        <v>482</v>
      </c>
      <c r="B493" s="34" t="s">
        <v>19</v>
      </c>
      <c r="C493" s="33"/>
      <c r="D493" s="35" t="s">
        <v>622</v>
      </c>
      <c r="E493" s="144" t="s">
        <v>63</v>
      </c>
      <c r="F493" s="144" t="s">
        <v>63</v>
      </c>
      <c r="G493" s="31">
        <v>9.7799999999999994</v>
      </c>
      <c r="H493" s="31"/>
      <c r="I493" s="30" t="s">
        <v>209</v>
      </c>
      <c r="J493" s="30" t="s">
        <v>981</v>
      </c>
      <c r="K493" s="29">
        <v>251</v>
      </c>
      <c r="L493" s="255"/>
      <c r="M493" s="25">
        <f>Uurtarief!$B$55</f>
        <v>0</v>
      </c>
      <c r="N493" s="27">
        <f t="shared" si="30"/>
        <v>0</v>
      </c>
      <c r="O493" s="27">
        <f t="shared" si="31"/>
        <v>0</v>
      </c>
      <c r="P493" s="288"/>
      <c r="Q493" s="69">
        <f t="shared" si="28"/>
        <v>0</v>
      </c>
      <c r="R493" s="69">
        <f t="shared" si="29"/>
        <v>0</v>
      </c>
      <c r="S493" s="32"/>
    </row>
    <row r="494" spans="1:19" s="36" customFormat="1" ht="13.5" hidden="1" customHeight="1" x14ac:dyDescent="0.15">
      <c r="A494" s="33">
        <v>483</v>
      </c>
      <c r="B494" s="34" t="s">
        <v>19</v>
      </c>
      <c r="C494" s="33"/>
      <c r="D494" s="35" t="s">
        <v>623</v>
      </c>
      <c r="E494" s="144" t="s">
        <v>282</v>
      </c>
      <c r="F494" s="144" t="s">
        <v>146</v>
      </c>
      <c r="G494" s="31"/>
      <c r="H494" s="31">
        <v>21.1</v>
      </c>
      <c r="I494" s="30" t="s">
        <v>146</v>
      </c>
      <c r="J494" s="30"/>
      <c r="K494" s="29">
        <v>0</v>
      </c>
      <c r="L494" s="255"/>
      <c r="M494" s="25">
        <f>Uurtarief!$B$55</f>
        <v>0</v>
      </c>
      <c r="N494" s="27">
        <f t="shared" si="30"/>
        <v>0</v>
      </c>
      <c r="O494" s="27">
        <f t="shared" si="31"/>
        <v>0</v>
      </c>
      <c r="P494" s="288"/>
      <c r="Q494" s="69">
        <f t="shared" si="28"/>
        <v>0</v>
      </c>
      <c r="R494" s="69">
        <f t="shared" si="29"/>
        <v>0</v>
      </c>
      <c r="S494" s="26"/>
    </row>
    <row r="495" spans="1:19" s="36" customFormat="1" ht="13.5" customHeight="1" x14ac:dyDescent="0.15">
      <c r="A495" s="33">
        <v>484</v>
      </c>
      <c r="B495" s="34" t="s">
        <v>19</v>
      </c>
      <c r="C495" s="33"/>
      <c r="D495" s="35" t="s">
        <v>624</v>
      </c>
      <c r="E495" s="144" t="s">
        <v>58</v>
      </c>
      <c r="F495" s="144" t="s">
        <v>59</v>
      </c>
      <c r="G495" s="31">
        <v>7.8</v>
      </c>
      <c r="H495" s="31"/>
      <c r="I495" s="30" t="s">
        <v>209</v>
      </c>
      <c r="J495" s="30" t="s">
        <v>981</v>
      </c>
      <c r="K495" s="29">
        <v>251</v>
      </c>
      <c r="L495" s="255"/>
      <c r="M495" s="25">
        <f>Uurtarief!$B$55</f>
        <v>0</v>
      </c>
      <c r="N495" s="27">
        <f t="shared" si="30"/>
        <v>0</v>
      </c>
      <c r="O495" s="27">
        <f t="shared" si="31"/>
        <v>0</v>
      </c>
      <c r="P495" s="288"/>
      <c r="Q495" s="69">
        <f t="shared" si="28"/>
        <v>0</v>
      </c>
      <c r="R495" s="69">
        <f t="shared" si="29"/>
        <v>0</v>
      </c>
      <c r="S495" s="26"/>
    </row>
    <row r="496" spans="1:19" s="36" customFormat="1" ht="13.5" customHeight="1" x14ac:dyDescent="0.15">
      <c r="A496" s="33">
        <v>485</v>
      </c>
      <c r="B496" s="34" t="s">
        <v>19</v>
      </c>
      <c r="C496" s="33"/>
      <c r="D496" s="35" t="s">
        <v>625</v>
      </c>
      <c r="E496" s="144" t="s">
        <v>187</v>
      </c>
      <c r="F496" s="146" t="s">
        <v>53</v>
      </c>
      <c r="G496" s="31">
        <v>1.85</v>
      </c>
      <c r="H496" s="31"/>
      <c r="I496" s="30" t="s">
        <v>61</v>
      </c>
      <c r="J496" s="30" t="s">
        <v>981</v>
      </c>
      <c r="K496" s="29">
        <v>251</v>
      </c>
      <c r="L496" s="255"/>
      <c r="M496" s="25">
        <f>Uurtarief!$B$55</f>
        <v>0</v>
      </c>
      <c r="N496" s="27">
        <f t="shared" si="30"/>
        <v>0</v>
      </c>
      <c r="O496" s="27">
        <f t="shared" si="31"/>
        <v>0</v>
      </c>
      <c r="P496" s="288"/>
      <c r="Q496" s="69">
        <f t="shared" si="28"/>
        <v>0</v>
      </c>
      <c r="R496" s="69">
        <f t="shared" si="29"/>
        <v>0</v>
      </c>
      <c r="S496" s="26"/>
    </row>
    <row r="497" spans="1:19" s="36" customFormat="1" ht="13.5" customHeight="1" x14ac:dyDescent="0.15">
      <c r="A497" s="33">
        <v>486</v>
      </c>
      <c r="B497" s="34" t="s">
        <v>19</v>
      </c>
      <c r="C497" s="33"/>
      <c r="D497" s="35" t="s">
        <v>626</v>
      </c>
      <c r="E497" s="144" t="s">
        <v>190</v>
      </c>
      <c r="F497" s="144" t="s">
        <v>53</v>
      </c>
      <c r="G497" s="31">
        <v>1.55</v>
      </c>
      <c r="H497" s="31"/>
      <c r="I497" s="30" t="s">
        <v>61</v>
      </c>
      <c r="J497" s="30" t="s">
        <v>981</v>
      </c>
      <c r="K497" s="29">
        <v>251</v>
      </c>
      <c r="L497" s="255"/>
      <c r="M497" s="25">
        <f>Uurtarief!$B$55</f>
        <v>0</v>
      </c>
      <c r="N497" s="27">
        <f t="shared" si="30"/>
        <v>0</v>
      </c>
      <c r="O497" s="27">
        <f t="shared" si="31"/>
        <v>0</v>
      </c>
      <c r="P497" s="288"/>
      <c r="Q497" s="69">
        <f t="shared" si="28"/>
        <v>0</v>
      </c>
      <c r="R497" s="69">
        <f t="shared" si="29"/>
        <v>0</v>
      </c>
      <c r="S497" s="26"/>
    </row>
    <row r="498" spans="1:19" s="36" customFormat="1" ht="13.5" customHeight="1" x14ac:dyDescent="0.15">
      <c r="A498" s="33">
        <v>487</v>
      </c>
      <c r="B498" s="34" t="s">
        <v>19</v>
      </c>
      <c r="C498" s="33"/>
      <c r="D498" s="35" t="s">
        <v>627</v>
      </c>
      <c r="E498" s="144" t="s">
        <v>187</v>
      </c>
      <c r="F498" s="146" t="s">
        <v>53</v>
      </c>
      <c r="G498" s="31">
        <v>1.82</v>
      </c>
      <c r="H498" s="31"/>
      <c r="I498" s="30" t="s">
        <v>61</v>
      </c>
      <c r="J498" s="30" t="s">
        <v>981</v>
      </c>
      <c r="K498" s="29">
        <v>251</v>
      </c>
      <c r="L498" s="255"/>
      <c r="M498" s="25">
        <f>Uurtarief!$B$55</f>
        <v>0</v>
      </c>
      <c r="N498" s="27">
        <f t="shared" si="30"/>
        <v>0</v>
      </c>
      <c r="O498" s="27">
        <f t="shared" si="31"/>
        <v>0</v>
      </c>
      <c r="P498" s="288"/>
      <c r="Q498" s="69">
        <f t="shared" si="28"/>
        <v>0</v>
      </c>
      <c r="R498" s="69">
        <f t="shared" si="29"/>
        <v>0</v>
      </c>
      <c r="S498" s="26"/>
    </row>
    <row r="499" spans="1:19" s="36" customFormat="1" ht="13.5" customHeight="1" x14ac:dyDescent="0.15">
      <c r="A499" s="33">
        <v>488</v>
      </c>
      <c r="B499" s="34" t="s">
        <v>19</v>
      </c>
      <c r="C499" s="33"/>
      <c r="D499" s="35" t="s">
        <v>628</v>
      </c>
      <c r="E499" s="144" t="s">
        <v>190</v>
      </c>
      <c r="F499" s="144" t="s">
        <v>53</v>
      </c>
      <c r="G499" s="31">
        <v>1.5</v>
      </c>
      <c r="H499" s="31"/>
      <c r="I499" s="30" t="s">
        <v>61</v>
      </c>
      <c r="J499" s="30" t="s">
        <v>981</v>
      </c>
      <c r="K499" s="29">
        <v>251</v>
      </c>
      <c r="L499" s="255"/>
      <c r="M499" s="25">
        <f>Uurtarief!$B$55</f>
        <v>0</v>
      </c>
      <c r="N499" s="27">
        <f t="shared" si="30"/>
        <v>0</v>
      </c>
      <c r="O499" s="27">
        <f t="shared" si="31"/>
        <v>0</v>
      </c>
      <c r="P499" s="288"/>
      <c r="Q499" s="69">
        <f t="shared" si="28"/>
        <v>0</v>
      </c>
      <c r="R499" s="69">
        <f t="shared" si="29"/>
        <v>0</v>
      </c>
      <c r="S499" s="26"/>
    </row>
    <row r="500" spans="1:19" s="36" customFormat="1" ht="13.5" hidden="1" customHeight="1" x14ac:dyDescent="0.15">
      <c r="A500" s="33">
        <v>489</v>
      </c>
      <c r="B500" s="34" t="s">
        <v>19</v>
      </c>
      <c r="C500" s="33"/>
      <c r="D500" s="35" t="s">
        <v>629</v>
      </c>
      <c r="E500" s="144" t="s">
        <v>145</v>
      </c>
      <c r="F500" s="144" t="s">
        <v>146</v>
      </c>
      <c r="G500" s="31"/>
      <c r="H500" s="31">
        <v>0.12</v>
      </c>
      <c r="I500" s="30" t="s">
        <v>146</v>
      </c>
      <c r="J500" s="30"/>
      <c r="K500" s="29">
        <v>0</v>
      </c>
      <c r="L500" s="255"/>
      <c r="M500" s="25">
        <f>Uurtarief!$B$55</f>
        <v>0</v>
      </c>
      <c r="N500" s="27">
        <f t="shared" si="30"/>
        <v>0</v>
      </c>
      <c r="O500" s="27">
        <f t="shared" si="31"/>
        <v>0</v>
      </c>
      <c r="P500" s="288"/>
      <c r="Q500" s="69">
        <f t="shared" si="28"/>
        <v>0</v>
      </c>
      <c r="R500" s="69">
        <f t="shared" si="29"/>
        <v>0</v>
      </c>
      <c r="S500" s="26"/>
    </row>
    <row r="501" spans="1:19" s="36" customFormat="1" ht="13.5" customHeight="1" x14ac:dyDescent="0.15">
      <c r="A501" s="33">
        <v>490</v>
      </c>
      <c r="B501" s="34" t="s">
        <v>19</v>
      </c>
      <c r="C501" s="33"/>
      <c r="D501" s="35" t="s">
        <v>630</v>
      </c>
      <c r="E501" s="144" t="s">
        <v>93</v>
      </c>
      <c r="F501" s="144" t="s">
        <v>47</v>
      </c>
      <c r="G501" s="31">
        <v>2.2999999999999998</v>
      </c>
      <c r="H501" s="31"/>
      <c r="I501" s="30" t="s">
        <v>209</v>
      </c>
      <c r="J501" s="30" t="s">
        <v>981</v>
      </c>
      <c r="K501" s="29">
        <v>251</v>
      </c>
      <c r="L501" s="255"/>
      <c r="M501" s="25">
        <f>Uurtarief!$B$55</f>
        <v>0</v>
      </c>
      <c r="N501" s="27">
        <f t="shared" si="30"/>
        <v>0</v>
      </c>
      <c r="O501" s="27">
        <f t="shared" si="31"/>
        <v>0</v>
      </c>
      <c r="P501" s="288"/>
      <c r="Q501" s="69">
        <f t="shared" si="28"/>
        <v>0</v>
      </c>
      <c r="R501" s="69">
        <f t="shared" si="29"/>
        <v>0</v>
      </c>
      <c r="S501" s="26"/>
    </row>
    <row r="502" spans="1:19" s="36" customFormat="1" ht="13.5" customHeight="1" x14ac:dyDescent="0.15">
      <c r="A502" s="33">
        <v>491</v>
      </c>
      <c r="B502" s="34" t="s">
        <v>19</v>
      </c>
      <c r="C502" s="33"/>
      <c r="D502" s="35" t="s">
        <v>631</v>
      </c>
      <c r="E502" s="144" t="s">
        <v>255</v>
      </c>
      <c r="F502" s="144" t="s">
        <v>47</v>
      </c>
      <c r="G502" s="31">
        <v>8.4</v>
      </c>
      <c r="H502" s="31"/>
      <c r="I502" s="30" t="s">
        <v>95</v>
      </c>
      <c r="J502" s="30" t="s">
        <v>981</v>
      </c>
      <c r="K502" s="29">
        <v>251</v>
      </c>
      <c r="L502" s="255"/>
      <c r="M502" s="25">
        <f>Uurtarief!$B$55</f>
        <v>0</v>
      </c>
      <c r="N502" s="27">
        <f t="shared" si="30"/>
        <v>0</v>
      </c>
      <c r="O502" s="27">
        <f t="shared" si="31"/>
        <v>0</v>
      </c>
      <c r="P502" s="256">
        <v>0</v>
      </c>
      <c r="Q502" s="69">
        <f t="shared" si="28"/>
        <v>0</v>
      </c>
      <c r="R502" s="69">
        <f t="shared" si="29"/>
        <v>0</v>
      </c>
      <c r="S502" s="26"/>
    </row>
    <row r="503" spans="1:19" s="36" customFormat="1" ht="13.5" customHeight="1" x14ac:dyDescent="0.15">
      <c r="A503" s="33">
        <v>492</v>
      </c>
      <c r="B503" s="34" t="s">
        <v>19</v>
      </c>
      <c r="C503" s="33"/>
      <c r="D503" s="35" t="s">
        <v>632</v>
      </c>
      <c r="E503" s="144" t="s">
        <v>93</v>
      </c>
      <c r="F503" s="144" t="s">
        <v>47</v>
      </c>
      <c r="G503" s="31">
        <v>4.42</v>
      </c>
      <c r="H503" s="31"/>
      <c r="I503" s="30" t="s">
        <v>209</v>
      </c>
      <c r="J503" s="30" t="s">
        <v>981</v>
      </c>
      <c r="K503" s="29">
        <v>251</v>
      </c>
      <c r="L503" s="255"/>
      <c r="M503" s="25">
        <f>Uurtarief!$B$55</f>
        <v>0</v>
      </c>
      <c r="N503" s="27">
        <f t="shared" si="30"/>
        <v>0</v>
      </c>
      <c r="O503" s="27">
        <f t="shared" si="31"/>
        <v>0</v>
      </c>
      <c r="P503" s="288"/>
      <c r="Q503" s="69">
        <f t="shared" si="28"/>
        <v>0</v>
      </c>
      <c r="R503" s="69">
        <f t="shared" si="29"/>
        <v>0</v>
      </c>
      <c r="S503" s="26"/>
    </row>
    <row r="504" spans="1:19" s="36" customFormat="1" ht="13.5" customHeight="1" x14ac:dyDescent="0.15">
      <c r="A504" s="33">
        <v>493</v>
      </c>
      <c r="B504" s="34" t="s">
        <v>19</v>
      </c>
      <c r="C504" s="33"/>
      <c r="D504" s="35" t="s">
        <v>633</v>
      </c>
      <c r="E504" s="144" t="s">
        <v>63</v>
      </c>
      <c r="F504" s="144" t="s">
        <v>63</v>
      </c>
      <c r="G504" s="31">
        <v>31.2</v>
      </c>
      <c r="H504" s="31"/>
      <c r="I504" s="30" t="s">
        <v>209</v>
      </c>
      <c r="J504" s="30" t="s">
        <v>981</v>
      </c>
      <c r="K504" s="29">
        <v>251</v>
      </c>
      <c r="L504" s="255"/>
      <c r="M504" s="25">
        <f>Uurtarief!$B$55</f>
        <v>0</v>
      </c>
      <c r="N504" s="27">
        <f t="shared" si="30"/>
        <v>0</v>
      </c>
      <c r="O504" s="27">
        <f t="shared" si="31"/>
        <v>0</v>
      </c>
      <c r="P504" s="288"/>
      <c r="Q504" s="69">
        <f t="shared" si="28"/>
        <v>0</v>
      </c>
      <c r="R504" s="69">
        <f t="shared" si="29"/>
        <v>0</v>
      </c>
      <c r="S504" s="26"/>
    </row>
    <row r="505" spans="1:19" s="36" customFormat="1" ht="13.5" customHeight="1" x14ac:dyDescent="0.15">
      <c r="A505" s="33">
        <v>494</v>
      </c>
      <c r="B505" s="34" t="s">
        <v>19</v>
      </c>
      <c r="C505" s="33"/>
      <c r="D505" s="35" t="s">
        <v>634</v>
      </c>
      <c r="E505" s="144" t="s">
        <v>63</v>
      </c>
      <c r="F505" s="144" t="s">
        <v>63</v>
      </c>
      <c r="G505" s="31">
        <v>47.78</v>
      </c>
      <c r="H505" s="31"/>
      <c r="I505" s="30" t="s">
        <v>209</v>
      </c>
      <c r="J505" s="30" t="s">
        <v>981</v>
      </c>
      <c r="K505" s="29">
        <v>251</v>
      </c>
      <c r="L505" s="255"/>
      <c r="M505" s="25">
        <f>Uurtarief!$B$55</f>
        <v>0</v>
      </c>
      <c r="N505" s="27">
        <f t="shared" si="30"/>
        <v>0</v>
      </c>
      <c r="O505" s="27">
        <f t="shared" si="31"/>
        <v>0</v>
      </c>
      <c r="P505" s="288"/>
      <c r="Q505" s="69">
        <f t="shared" si="28"/>
        <v>0</v>
      </c>
      <c r="R505" s="69">
        <f t="shared" si="29"/>
        <v>0</v>
      </c>
      <c r="S505" s="26"/>
    </row>
    <row r="506" spans="1:19" s="36" customFormat="1" ht="13.5" customHeight="1" x14ac:dyDescent="0.15">
      <c r="A506" s="33">
        <v>495</v>
      </c>
      <c r="B506" s="34" t="s">
        <v>19</v>
      </c>
      <c r="C506" s="33"/>
      <c r="D506" s="35" t="s">
        <v>635</v>
      </c>
      <c r="E506" s="144" t="s">
        <v>636</v>
      </c>
      <c r="F506" s="144" t="s">
        <v>87</v>
      </c>
      <c r="G506" s="31">
        <v>20</v>
      </c>
      <c r="H506" s="31"/>
      <c r="I506" s="30" t="s">
        <v>209</v>
      </c>
      <c r="J506" s="30" t="s">
        <v>981</v>
      </c>
      <c r="K506" s="29">
        <v>251</v>
      </c>
      <c r="L506" s="287"/>
      <c r="M506" s="25">
        <f>Uurtarief!$B$55</f>
        <v>0</v>
      </c>
      <c r="N506" s="27">
        <f t="shared" si="30"/>
        <v>0</v>
      </c>
      <c r="O506" s="27">
        <f t="shared" si="31"/>
        <v>0</v>
      </c>
      <c r="P506" s="288"/>
      <c r="Q506" s="69">
        <f t="shared" si="28"/>
        <v>0</v>
      </c>
      <c r="R506" s="69">
        <f t="shared" si="29"/>
        <v>0</v>
      </c>
      <c r="S506" s="26"/>
    </row>
    <row r="507" spans="1:19" s="36" customFormat="1" ht="13.5" customHeight="1" x14ac:dyDescent="0.15">
      <c r="A507" s="33">
        <v>496</v>
      </c>
      <c r="B507" s="34" t="s">
        <v>19</v>
      </c>
      <c r="C507" s="33"/>
      <c r="D507" s="35" t="s">
        <v>637</v>
      </c>
      <c r="E507" s="144" t="s">
        <v>58</v>
      </c>
      <c r="F507" s="144" t="s">
        <v>59</v>
      </c>
      <c r="G507" s="31">
        <v>17</v>
      </c>
      <c r="H507" s="31"/>
      <c r="I507" s="30" t="s">
        <v>209</v>
      </c>
      <c r="J507" s="30" t="s">
        <v>981</v>
      </c>
      <c r="K507" s="29">
        <v>251</v>
      </c>
      <c r="L507" s="255"/>
      <c r="M507" s="25">
        <f>Uurtarief!$B$55</f>
        <v>0</v>
      </c>
      <c r="N507" s="27">
        <f t="shared" si="30"/>
        <v>0</v>
      </c>
      <c r="O507" s="27">
        <f t="shared" si="31"/>
        <v>0</v>
      </c>
      <c r="P507" s="288"/>
      <c r="Q507" s="69">
        <f t="shared" si="28"/>
        <v>0</v>
      </c>
      <c r="R507" s="69">
        <f t="shared" si="29"/>
        <v>0</v>
      </c>
      <c r="S507" s="26"/>
    </row>
    <row r="508" spans="1:19" s="36" customFormat="1" ht="13.5" customHeight="1" x14ac:dyDescent="0.15">
      <c r="A508" s="33">
        <v>497</v>
      </c>
      <c r="B508" s="34" t="s">
        <v>19</v>
      </c>
      <c r="C508" s="33"/>
      <c r="D508" s="35" t="s">
        <v>638</v>
      </c>
      <c r="E508" s="144" t="s">
        <v>187</v>
      </c>
      <c r="F508" s="146" t="s">
        <v>53</v>
      </c>
      <c r="G508" s="31">
        <v>4.37</v>
      </c>
      <c r="H508" s="31"/>
      <c r="I508" s="30" t="s">
        <v>61</v>
      </c>
      <c r="J508" s="30" t="s">
        <v>981</v>
      </c>
      <c r="K508" s="29">
        <v>251</v>
      </c>
      <c r="L508" s="255"/>
      <c r="M508" s="25">
        <f>Uurtarief!$B$55</f>
        <v>0</v>
      </c>
      <c r="N508" s="27">
        <f t="shared" si="30"/>
        <v>0</v>
      </c>
      <c r="O508" s="27">
        <f t="shared" si="31"/>
        <v>0</v>
      </c>
      <c r="P508" s="288"/>
      <c r="Q508" s="69">
        <f t="shared" si="28"/>
        <v>0</v>
      </c>
      <c r="R508" s="69">
        <f t="shared" si="29"/>
        <v>0</v>
      </c>
      <c r="S508" s="26"/>
    </row>
    <row r="509" spans="1:19" s="36" customFormat="1" ht="13.5" customHeight="1" x14ac:dyDescent="0.15">
      <c r="A509" s="33">
        <v>498</v>
      </c>
      <c r="B509" s="34" t="s">
        <v>19</v>
      </c>
      <c r="C509" s="33"/>
      <c r="D509" s="35" t="s">
        <v>639</v>
      </c>
      <c r="E509" s="144" t="s">
        <v>190</v>
      </c>
      <c r="F509" s="144" t="s">
        <v>53</v>
      </c>
      <c r="G509" s="31">
        <v>1.04</v>
      </c>
      <c r="H509" s="31"/>
      <c r="I509" s="30" t="s">
        <v>61</v>
      </c>
      <c r="J509" s="30" t="s">
        <v>981</v>
      </c>
      <c r="K509" s="29">
        <v>251</v>
      </c>
      <c r="L509" s="255"/>
      <c r="M509" s="25">
        <f>Uurtarief!$B$55</f>
        <v>0</v>
      </c>
      <c r="N509" s="27">
        <f t="shared" si="30"/>
        <v>0</v>
      </c>
      <c r="O509" s="27">
        <f t="shared" si="31"/>
        <v>0</v>
      </c>
      <c r="P509" s="288"/>
      <c r="Q509" s="69">
        <f t="shared" si="28"/>
        <v>0</v>
      </c>
      <c r="R509" s="69">
        <f t="shared" si="29"/>
        <v>0</v>
      </c>
      <c r="S509" s="28"/>
    </row>
    <row r="510" spans="1:19" s="36" customFormat="1" ht="13.5" customHeight="1" x14ac:dyDescent="0.15">
      <c r="A510" s="33">
        <v>499</v>
      </c>
      <c r="B510" s="34" t="s">
        <v>19</v>
      </c>
      <c r="C510" s="33"/>
      <c r="D510" s="35" t="s">
        <v>640</v>
      </c>
      <c r="E510" s="144" t="s">
        <v>190</v>
      </c>
      <c r="F510" s="144" t="s">
        <v>53</v>
      </c>
      <c r="G510" s="31">
        <v>1.1100000000000001</v>
      </c>
      <c r="H510" s="31"/>
      <c r="I510" s="30" t="s">
        <v>61</v>
      </c>
      <c r="J510" s="30" t="s">
        <v>981</v>
      </c>
      <c r="K510" s="29">
        <v>251</v>
      </c>
      <c r="L510" s="255"/>
      <c r="M510" s="25">
        <f>Uurtarief!$B$55</f>
        <v>0</v>
      </c>
      <c r="N510" s="27">
        <f t="shared" si="30"/>
        <v>0</v>
      </c>
      <c r="O510" s="27">
        <f t="shared" si="31"/>
        <v>0</v>
      </c>
      <c r="P510" s="288"/>
      <c r="Q510" s="69">
        <f t="shared" si="28"/>
        <v>0</v>
      </c>
      <c r="R510" s="69">
        <f t="shared" si="29"/>
        <v>0</v>
      </c>
      <c r="S510" s="28"/>
    </row>
    <row r="511" spans="1:19" s="36" customFormat="1" ht="13.5" customHeight="1" x14ac:dyDescent="0.15">
      <c r="A511" s="33">
        <v>500</v>
      </c>
      <c r="B511" s="34" t="s">
        <v>19</v>
      </c>
      <c r="C511" s="33"/>
      <c r="D511" s="35" t="s">
        <v>641</v>
      </c>
      <c r="E511" s="144" t="s">
        <v>190</v>
      </c>
      <c r="F511" s="144" t="s">
        <v>53</v>
      </c>
      <c r="G511" s="31">
        <v>3.41</v>
      </c>
      <c r="H511" s="31"/>
      <c r="I511" s="30" t="s">
        <v>61</v>
      </c>
      <c r="J511" s="30" t="s">
        <v>981</v>
      </c>
      <c r="K511" s="29">
        <v>251</v>
      </c>
      <c r="L511" s="255"/>
      <c r="M511" s="25">
        <f>Uurtarief!$B$55</f>
        <v>0</v>
      </c>
      <c r="N511" s="27">
        <f t="shared" si="30"/>
        <v>0</v>
      </c>
      <c r="O511" s="27">
        <f t="shared" si="31"/>
        <v>0</v>
      </c>
      <c r="P511" s="288"/>
      <c r="Q511" s="69">
        <f t="shared" si="28"/>
        <v>0</v>
      </c>
      <c r="R511" s="69">
        <f t="shared" si="29"/>
        <v>0</v>
      </c>
      <c r="S511" s="28"/>
    </row>
    <row r="512" spans="1:19" s="36" customFormat="1" ht="13.5" customHeight="1" x14ac:dyDescent="0.15">
      <c r="A512" s="33">
        <v>501</v>
      </c>
      <c r="B512" s="34" t="s">
        <v>19</v>
      </c>
      <c r="C512" s="33"/>
      <c r="D512" s="35" t="s">
        <v>642</v>
      </c>
      <c r="E512" s="144" t="s">
        <v>190</v>
      </c>
      <c r="F512" s="144" t="s">
        <v>53</v>
      </c>
      <c r="G512" s="31">
        <v>1.97</v>
      </c>
      <c r="H512" s="31"/>
      <c r="I512" s="30" t="s">
        <v>61</v>
      </c>
      <c r="J512" s="30" t="s">
        <v>981</v>
      </c>
      <c r="K512" s="29">
        <v>251</v>
      </c>
      <c r="L512" s="255"/>
      <c r="M512" s="25">
        <f>Uurtarief!$B$55</f>
        <v>0</v>
      </c>
      <c r="N512" s="27">
        <f t="shared" si="30"/>
        <v>0</v>
      </c>
      <c r="O512" s="27">
        <f t="shared" si="31"/>
        <v>0</v>
      </c>
      <c r="P512" s="288"/>
      <c r="Q512" s="69">
        <f t="shared" si="28"/>
        <v>0</v>
      </c>
      <c r="R512" s="69">
        <f t="shared" si="29"/>
        <v>0</v>
      </c>
      <c r="S512" s="28"/>
    </row>
    <row r="513" spans="1:19" s="36" customFormat="1" ht="13.5" customHeight="1" x14ac:dyDescent="0.15">
      <c r="A513" s="33">
        <v>502</v>
      </c>
      <c r="B513" s="34" t="s">
        <v>19</v>
      </c>
      <c r="C513" s="33"/>
      <c r="D513" s="35" t="s">
        <v>643</v>
      </c>
      <c r="E513" s="144" t="s">
        <v>255</v>
      </c>
      <c r="F513" s="144" t="s">
        <v>47</v>
      </c>
      <c r="G513" s="31">
        <v>5.2</v>
      </c>
      <c r="H513" s="31"/>
      <c r="I513" s="30" t="s">
        <v>95</v>
      </c>
      <c r="J513" s="30" t="s">
        <v>981</v>
      </c>
      <c r="K513" s="29">
        <v>251</v>
      </c>
      <c r="L513" s="255"/>
      <c r="M513" s="25">
        <f>Uurtarief!$B$55</f>
        <v>0</v>
      </c>
      <c r="N513" s="27">
        <f t="shared" si="30"/>
        <v>0</v>
      </c>
      <c r="O513" s="27">
        <f t="shared" si="31"/>
        <v>0</v>
      </c>
      <c r="P513" s="256">
        <v>0</v>
      </c>
      <c r="Q513" s="69">
        <f t="shared" si="28"/>
        <v>0</v>
      </c>
      <c r="R513" s="69">
        <f t="shared" si="29"/>
        <v>0</v>
      </c>
      <c r="S513" s="28"/>
    </row>
    <row r="514" spans="1:19" s="36" customFormat="1" ht="13.5" customHeight="1" x14ac:dyDescent="0.15">
      <c r="A514" s="33">
        <v>503</v>
      </c>
      <c r="B514" s="34" t="s">
        <v>19</v>
      </c>
      <c r="C514" s="33"/>
      <c r="D514" s="35" t="s">
        <v>644</v>
      </c>
      <c r="E514" s="144" t="s">
        <v>93</v>
      </c>
      <c r="F514" s="144" t="s">
        <v>47</v>
      </c>
      <c r="G514" s="31">
        <v>4.4000000000000004</v>
      </c>
      <c r="H514" s="31"/>
      <c r="I514" s="30" t="s">
        <v>209</v>
      </c>
      <c r="J514" s="30" t="s">
        <v>981</v>
      </c>
      <c r="K514" s="29">
        <v>251</v>
      </c>
      <c r="L514" s="255"/>
      <c r="M514" s="25">
        <f>Uurtarief!$B$55</f>
        <v>0</v>
      </c>
      <c r="N514" s="27">
        <f t="shared" si="30"/>
        <v>0</v>
      </c>
      <c r="O514" s="27">
        <f t="shared" si="31"/>
        <v>0</v>
      </c>
      <c r="P514" s="288"/>
      <c r="Q514" s="69">
        <f t="shared" si="28"/>
        <v>0</v>
      </c>
      <c r="R514" s="69">
        <f t="shared" si="29"/>
        <v>0</v>
      </c>
      <c r="S514" s="28"/>
    </row>
    <row r="515" spans="1:19" s="36" customFormat="1" ht="13.5" customHeight="1" x14ac:dyDescent="0.15">
      <c r="A515" s="33">
        <v>504</v>
      </c>
      <c r="B515" s="34" t="s">
        <v>19</v>
      </c>
      <c r="C515" s="33"/>
      <c r="D515" s="35" t="s">
        <v>645</v>
      </c>
      <c r="E515" s="144" t="s">
        <v>63</v>
      </c>
      <c r="F515" s="144" t="s">
        <v>63</v>
      </c>
      <c r="G515" s="31">
        <v>31.2</v>
      </c>
      <c r="H515" s="31"/>
      <c r="I515" s="30" t="s">
        <v>209</v>
      </c>
      <c r="J515" s="30" t="s">
        <v>981</v>
      </c>
      <c r="K515" s="29">
        <v>251</v>
      </c>
      <c r="L515" s="255"/>
      <c r="M515" s="25">
        <f>Uurtarief!$B$55</f>
        <v>0</v>
      </c>
      <c r="N515" s="27">
        <f t="shared" si="30"/>
        <v>0</v>
      </c>
      <c r="O515" s="27">
        <f t="shared" si="31"/>
        <v>0</v>
      </c>
      <c r="P515" s="288"/>
      <c r="Q515" s="69">
        <f t="shared" ref="Q515:Q525" si="32">(M515*N515)</f>
        <v>0</v>
      </c>
      <c r="R515" s="69">
        <f t="shared" ref="R515:R525" si="33">P515+Q515</f>
        <v>0</v>
      </c>
      <c r="S515" s="26"/>
    </row>
    <row r="516" spans="1:19" s="36" customFormat="1" ht="13.5" customHeight="1" x14ac:dyDescent="0.15">
      <c r="A516" s="33">
        <v>505</v>
      </c>
      <c r="B516" s="34" t="s">
        <v>19</v>
      </c>
      <c r="C516" s="33"/>
      <c r="D516" s="35" t="s">
        <v>646</v>
      </c>
      <c r="E516" s="144" t="s">
        <v>63</v>
      </c>
      <c r="F516" s="144" t="s">
        <v>63</v>
      </c>
      <c r="G516" s="31">
        <v>89.4</v>
      </c>
      <c r="H516" s="31"/>
      <c r="I516" s="30" t="s">
        <v>209</v>
      </c>
      <c r="J516" s="30" t="s">
        <v>981</v>
      </c>
      <c r="K516" s="29">
        <v>251</v>
      </c>
      <c r="L516" s="255"/>
      <c r="M516" s="25">
        <f>Uurtarief!$B$55</f>
        <v>0</v>
      </c>
      <c r="N516" s="27">
        <f t="shared" ref="N516:N525" si="34">IF(L516=0,0,((G516*K516)/L516))</f>
        <v>0</v>
      </c>
      <c r="O516" s="27">
        <f t="shared" ref="O516:O525" si="35">IF(K516=0,0,(N516/K516))</f>
        <v>0</v>
      </c>
      <c r="P516" s="288"/>
      <c r="Q516" s="69">
        <f t="shared" si="32"/>
        <v>0</v>
      </c>
      <c r="R516" s="69">
        <f t="shared" si="33"/>
        <v>0</v>
      </c>
      <c r="S516" s="26"/>
    </row>
    <row r="517" spans="1:19" s="36" customFormat="1" ht="13.5" customHeight="1" x14ac:dyDescent="0.15">
      <c r="A517" s="33">
        <v>506</v>
      </c>
      <c r="B517" s="34" t="s">
        <v>19</v>
      </c>
      <c r="C517" s="33"/>
      <c r="D517" s="35" t="s">
        <v>647</v>
      </c>
      <c r="E517" s="144" t="s">
        <v>58</v>
      </c>
      <c r="F517" s="144" t="s">
        <v>59</v>
      </c>
      <c r="G517" s="31">
        <v>8.24</v>
      </c>
      <c r="H517" s="31"/>
      <c r="I517" s="30" t="s">
        <v>209</v>
      </c>
      <c r="J517" s="30" t="s">
        <v>981</v>
      </c>
      <c r="K517" s="29">
        <v>251</v>
      </c>
      <c r="L517" s="255"/>
      <c r="M517" s="25">
        <f>Uurtarief!$B$55</f>
        <v>0</v>
      </c>
      <c r="N517" s="27">
        <f t="shared" si="34"/>
        <v>0</v>
      </c>
      <c r="O517" s="27">
        <f t="shared" si="35"/>
        <v>0</v>
      </c>
      <c r="P517" s="288"/>
      <c r="Q517" s="69">
        <f t="shared" si="32"/>
        <v>0</v>
      </c>
      <c r="R517" s="69">
        <f t="shared" si="33"/>
        <v>0</v>
      </c>
      <c r="S517" s="26"/>
    </row>
    <row r="518" spans="1:19" s="36" customFormat="1" ht="13.5" customHeight="1" x14ac:dyDescent="0.15">
      <c r="A518" s="33">
        <v>507</v>
      </c>
      <c r="B518" s="34" t="s">
        <v>19</v>
      </c>
      <c r="C518" s="33"/>
      <c r="D518" s="35" t="s">
        <v>648</v>
      </c>
      <c r="E518" s="144" t="s">
        <v>187</v>
      </c>
      <c r="F518" s="146" t="s">
        <v>53</v>
      </c>
      <c r="G518" s="31">
        <v>1.21</v>
      </c>
      <c r="H518" s="31"/>
      <c r="I518" s="30" t="s">
        <v>61</v>
      </c>
      <c r="J518" s="30" t="s">
        <v>981</v>
      </c>
      <c r="K518" s="29">
        <v>251</v>
      </c>
      <c r="L518" s="255"/>
      <c r="M518" s="25">
        <f>Uurtarief!$B$55</f>
        <v>0</v>
      </c>
      <c r="N518" s="27">
        <f t="shared" si="34"/>
        <v>0</v>
      </c>
      <c r="O518" s="27">
        <f t="shared" si="35"/>
        <v>0</v>
      </c>
      <c r="P518" s="288"/>
      <c r="Q518" s="69">
        <f t="shared" si="32"/>
        <v>0</v>
      </c>
      <c r="R518" s="69">
        <f t="shared" si="33"/>
        <v>0</v>
      </c>
      <c r="S518" s="26"/>
    </row>
    <row r="519" spans="1:19" s="36" customFormat="1" ht="13.5" customHeight="1" x14ac:dyDescent="0.15">
      <c r="A519" s="33">
        <v>508</v>
      </c>
      <c r="B519" s="34" t="s">
        <v>19</v>
      </c>
      <c r="C519" s="33"/>
      <c r="D519" s="35" t="s">
        <v>649</v>
      </c>
      <c r="E519" s="144" t="s">
        <v>190</v>
      </c>
      <c r="F519" s="144" t="s">
        <v>53</v>
      </c>
      <c r="G519" s="31">
        <v>1.1499999999999999</v>
      </c>
      <c r="H519" s="31"/>
      <c r="I519" s="30" t="s">
        <v>61</v>
      </c>
      <c r="J519" s="30" t="s">
        <v>981</v>
      </c>
      <c r="K519" s="29">
        <v>251</v>
      </c>
      <c r="L519" s="255"/>
      <c r="M519" s="25">
        <f>Uurtarief!$B$55</f>
        <v>0</v>
      </c>
      <c r="N519" s="27">
        <f t="shared" si="34"/>
        <v>0</v>
      </c>
      <c r="O519" s="27">
        <f t="shared" si="35"/>
        <v>0</v>
      </c>
      <c r="P519" s="288"/>
      <c r="Q519" s="69">
        <f t="shared" si="32"/>
        <v>0</v>
      </c>
      <c r="R519" s="69">
        <f t="shared" si="33"/>
        <v>0</v>
      </c>
      <c r="S519" s="26"/>
    </row>
    <row r="520" spans="1:19" s="36" customFormat="1" ht="13.5" customHeight="1" x14ac:dyDescent="0.15">
      <c r="A520" s="33">
        <v>509</v>
      </c>
      <c r="B520" s="34" t="s">
        <v>19</v>
      </c>
      <c r="C520" s="33"/>
      <c r="D520" s="35" t="s">
        <v>650</v>
      </c>
      <c r="E520" s="144" t="s">
        <v>255</v>
      </c>
      <c r="F520" s="144" t="s">
        <v>47</v>
      </c>
      <c r="G520" s="31">
        <v>5.2</v>
      </c>
      <c r="H520" s="31"/>
      <c r="I520" s="30" t="s">
        <v>95</v>
      </c>
      <c r="J520" s="30" t="s">
        <v>981</v>
      </c>
      <c r="K520" s="29">
        <v>251</v>
      </c>
      <c r="L520" s="255"/>
      <c r="M520" s="25">
        <f>Uurtarief!$B$55</f>
        <v>0</v>
      </c>
      <c r="N520" s="27">
        <f t="shared" si="34"/>
        <v>0</v>
      </c>
      <c r="O520" s="27">
        <f t="shared" si="35"/>
        <v>0</v>
      </c>
      <c r="P520" s="256">
        <v>0</v>
      </c>
      <c r="Q520" s="69">
        <f t="shared" si="32"/>
        <v>0</v>
      </c>
      <c r="R520" s="69">
        <f t="shared" si="33"/>
        <v>0</v>
      </c>
      <c r="S520" s="26"/>
    </row>
    <row r="521" spans="1:19" s="36" customFormat="1" ht="13.5" customHeight="1" x14ac:dyDescent="0.15">
      <c r="A521" s="33">
        <v>510</v>
      </c>
      <c r="B521" s="34" t="s">
        <v>19</v>
      </c>
      <c r="C521" s="33"/>
      <c r="D521" s="35" t="s">
        <v>651</v>
      </c>
      <c r="E521" s="144" t="s">
        <v>93</v>
      </c>
      <c r="F521" s="144" t="s">
        <v>47</v>
      </c>
      <c r="G521" s="31">
        <v>11</v>
      </c>
      <c r="H521" s="31"/>
      <c r="I521" s="30" t="s">
        <v>209</v>
      </c>
      <c r="J521" s="30" t="s">
        <v>981</v>
      </c>
      <c r="K521" s="29">
        <v>251</v>
      </c>
      <c r="L521" s="255"/>
      <c r="M521" s="25">
        <f>Uurtarief!$B$55</f>
        <v>0</v>
      </c>
      <c r="N521" s="27">
        <f t="shared" si="34"/>
        <v>0</v>
      </c>
      <c r="O521" s="27">
        <f t="shared" si="35"/>
        <v>0</v>
      </c>
      <c r="P521" s="288"/>
      <c r="Q521" s="69">
        <f t="shared" si="32"/>
        <v>0</v>
      </c>
      <c r="R521" s="69">
        <f t="shared" si="33"/>
        <v>0</v>
      </c>
      <c r="S521" s="26"/>
    </row>
    <row r="522" spans="1:19" s="36" customFormat="1" ht="13.5" hidden="1" customHeight="1" x14ac:dyDescent="0.15">
      <c r="A522" s="33">
        <v>511</v>
      </c>
      <c r="B522" s="34" t="s">
        <v>19</v>
      </c>
      <c r="C522" s="33"/>
      <c r="D522" s="35" t="s">
        <v>652</v>
      </c>
      <c r="E522" s="144" t="s">
        <v>145</v>
      </c>
      <c r="F522" s="144" t="s">
        <v>146</v>
      </c>
      <c r="G522" s="31"/>
      <c r="H522" s="31">
        <v>26.45</v>
      </c>
      <c r="I522" s="30" t="s">
        <v>146</v>
      </c>
      <c r="J522" s="30"/>
      <c r="K522" s="29">
        <v>0</v>
      </c>
      <c r="L522" s="287"/>
      <c r="M522" s="25">
        <f>Uurtarief!$B$55</f>
        <v>0</v>
      </c>
      <c r="N522" s="27">
        <f t="shared" si="34"/>
        <v>0</v>
      </c>
      <c r="O522" s="27">
        <f t="shared" si="35"/>
        <v>0</v>
      </c>
      <c r="P522" s="288"/>
      <c r="Q522" s="69">
        <f t="shared" si="32"/>
        <v>0</v>
      </c>
      <c r="R522" s="69">
        <f t="shared" si="33"/>
        <v>0</v>
      </c>
      <c r="S522" s="32"/>
    </row>
    <row r="523" spans="1:19" s="36" customFormat="1" ht="13.5" hidden="1" customHeight="1" x14ac:dyDescent="0.15">
      <c r="A523" s="33">
        <v>512</v>
      </c>
      <c r="B523" s="34" t="s">
        <v>19</v>
      </c>
      <c r="C523" s="33"/>
      <c r="D523" s="35" t="s">
        <v>653</v>
      </c>
      <c r="E523" s="144" t="s">
        <v>145</v>
      </c>
      <c r="F523" s="144" t="s">
        <v>146</v>
      </c>
      <c r="G523" s="31"/>
      <c r="H523" s="31">
        <v>2.0499999999999998</v>
      </c>
      <c r="I523" s="30" t="s">
        <v>146</v>
      </c>
      <c r="J523" s="30"/>
      <c r="K523" s="29">
        <v>0</v>
      </c>
      <c r="L523" s="255"/>
      <c r="M523" s="25">
        <f>Uurtarief!$B$55</f>
        <v>0</v>
      </c>
      <c r="N523" s="27">
        <f t="shared" si="34"/>
        <v>0</v>
      </c>
      <c r="O523" s="27">
        <f t="shared" si="35"/>
        <v>0</v>
      </c>
      <c r="P523" s="288"/>
      <c r="Q523" s="69">
        <f t="shared" si="32"/>
        <v>0</v>
      </c>
      <c r="R523" s="69">
        <f t="shared" si="33"/>
        <v>0</v>
      </c>
      <c r="S523" s="26"/>
    </row>
    <row r="524" spans="1:19" s="36" customFormat="1" ht="13.5" customHeight="1" x14ac:dyDescent="0.15">
      <c r="A524" s="33">
        <v>513</v>
      </c>
      <c r="B524" s="34" t="s">
        <v>19</v>
      </c>
      <c r="C524" s="33"/>
      <c r="D524" s="35" t="s">
        <v>654</v>
      </c>
      <c r="E524" s="144" t="s">
        <v>93</v>
      </c>
      <c r="F524" s="144" t="s">
        <v>47</v>
      </c>
      <c r="G524" s="31">
        <v>4.4000000000000004</v>
      </c>
      <c r="H524" s="31"/>
      <c r="I524" s="30" t="s">
        <v>209</v>
      </c>
      <c r="J524" s="30" t="s">
        <v>981</v>
      </c>
      <c r="K524" s="29">
        <v>251</v>
      </c>
      <c r="L524" s="255"/>
      <c r="M524" s="25">
        <f>Uurtarief!$B$55</f>
        <v>0</v>
      </c>
      <c r="N524" s="27">
        <f t="shared" si="34"/>
        <v>0</v>
      </c>
      <c r="O524" s="27">
        <f t="shared" si="35"/>
        <v>0</v>
      </c>
      <c r="P524" s="288"/>
      <c r="Q524" s="69">
        <f t="shared" si="32"/>
        <v>0</v>
      </c>
      <c r="R524" s="69">
        <f t="shared" si="33"/>
        <v>0</v>
      </c>
      <c r="S524" s="26"/>
    </row>
    <row r="525" spans="1:19" s="36" customFormat="1" ht="13.5" customHeight="1" x14ac:dyDescent="0.15">
      <c r="A525" s="33"/>
      <c r="B525" s="34" t="s">
        <v>18</v>
      </c>
      <c r="C525" s="33"/>
      <c r="D525" s="35" t="s">
        <v>329</v>
      </c>
      <c r="E525" s="146" t="s">
        <v>190</v>
      </c>
      <c r="F525" s="146" t="s">
        <v>53</v>
      </c>
      <c r="G525" s="31">
        <v>1</v>
      </c>
      <c r="H525" s="31"/>
      <c r="I525" s="30" t="s">
        <v>61</v>
      </c>
      <c r="J525" s="30" t="s">
        <v>981</v>
      </c>
      <c r="K525" s="29">
        <v>251</v>
      </c>
      <c r="L525" s="255"/>
      <c r="M525" s="25">
        <f>Uurtarief!$B$55</f>
        <v>0</v>
      </c>
      <c r="N525" s="27">
        <f t="shared" si="34"/>
        <v>0</v>
      </c>
      <c r="O525" s="27">
        <f t="shared" si="35"/>
        <v>0</v>
      </c>
      <c r="P525" s="288"/>
      <c r="Q525" s="69">
        <f t="shared" si="32"/>
        <v>0</v>
      </c>
      <c r="R525" s="69">
        <f t="shared" si="33"/>
        <v>0</v>
      </c>
      <c r="S525" s="32"/>
    </row>
  </sheetData>
  <autoFilter ref="A2:S525" xr:uid="{DA2C536E-F6CA-497E-BFBB-FE6DDD11A8A0}">
    <filterColumn colId="10">
      <filters>
        <filter val="52"/>
        <filter val="251"/>
      </filters>
    </filterColumn>
  </autoFilter>
  <pageMargins left="0.7" right="0.7" top="0.75" bottom="0.75" header="0.3" footer="0.3"/>
  <pageSetup paperSize="9" scale="64" fitToHeight="18" orientation="landscape" r:id="rId1"/>
  <ignoredErrors>
    <ignoredError sqref="M3:R3 M521:R525 M520:O520 Q520:R520 M514:R519 M513:O513 Q513:R513 M503:R512 M502:O502 Q502:R502 M486:R501 M485:O485 Q485:R485 M481:O484 Q481:R484 M477:R480 M476:O476 Q476:R476 M464:R475 M462:O463 Q462:R463 M458:R461 M452:O457 Q452:R457 M451:R451 M433:O450 Q433:R450 M432:R432 M425:O431 Q425:R431 M424:R424 M423:O423 Q423:R423 M419:R422 M406:O418 Q406:R418 M403:R405 M400:O402 Q400:R402 M398:R399 M394:O397 Q394:R397 M388:R393 M387:O387 Q387:R387 M384:R386 M378:O383 Q378:R383 M369:R377 M366:O368 Q366:R368 M365:R365 M364:O364 Q364:R364 M361:R363 M360:O360 Q360:R360 M357:R359 M356:O356 Q356:R356 M349:R355 M348:O348 Q348:R348 M240:R347 M239:O239 Q239:R239 M233:R238 M232:O232 Q232:R232 M231:R231 M230:O230 Q230:R230 M217:R229 M216:O216 Q216:R216 M165:R215 M163:O164 Q163:R164 M137:R162 M136:O136 Q136:R136 M121:R135 M120:O120 Q120:R120 M83:R119 M82:O82 Q82:R82 M81:R81 M80:O80 Q80:R80 M79:R79 M76:O78 Q76:R78 M74:R75 M72:O73 Q72:R73 M71:R71 M70:O70 Q70:R70 M69:R69 M67:O68 Q67:R68 M66:R66 M65:O65 Q65:R65 M64:R64 M61:O63 Q61:R63 M58:R60 M56:O57 Q56:R57 M54:R55 M52:O53 Q52:R53 M51:R51 M49:O50 Q49:R50 M47:R48 M46:O46 Q46:R46 M44:R45 M43:O43 Q43:R43 M42:R42 M41:O41 Q41:R41 M40:R40 M39:O39 Q39:R39 M38:R38 M36:O37 Q36:R37 M34:R35 M32:O33 Q32:R33 M29:R31 M25:O28 Q25:R28 M21:R24 M20:O20 Q20:R20 M19:R19 M17:O18 Q17:R18 M16:R16 M14:O15 Q14:R15 M5:R13 M4:O4 Q4:R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31674-4E44-40A2-9547-071D26DDF713}">
  <sheetPr>
    <tabColor rgb="FF00B0F0"/>
    <pageSetUpPr fitToPage="1"/>
  </sheetPr>
  <dimension ref="A1:G53"/>
  <sheetViews>
    <sheetView showGridLines="0" view="pageBreakPreview" zoomScaleNormal="100" zoomScaleSheetLayoutView="100" workbookViewId="0">
      <pane ySplit="2" topLeftCell="A3" activePane="bottomLeft" state="frozen"/>
      <selection activeCell="C17" sqref="C17:F17"/>
      <selection pane="bottomLeft" activeCell="E7" sqref="E7"/>
    </sheetView>
  </sheetViews>
  <sheetFormatPr defaultColWidth="9" defaultRowHeight="14.25" x14ac:dyDescent="0.2"/>
  <cols>
    <col min="1" max="1" width="9" style="110"/>
    <col min="2" max="2" width="68.75" style="108" bestFit="1" customWidth="1"/>
    <col min="3" max="3" width="18.125" style="111" customWidth="1"/>
    <col min="4" max="4" width="12.75" style="110" bestFit="1" customWidth="1"/>
    <col min="5" max="5" width="9.375" style="109" customWidth="1"/>
    <col min="6" max="6" width="13.75" style="109" customWidth="1"/>
    <col min="7" max="7" width="18.125" style="109" customWidth="1"/>
    <col min="8" max="16384" width="9" style="108"/>
  </cols>
  <sheetData>
    <row r="1" spans="1:7" s="136" customFormat="1" ht="24.95" customHeight="1" x14ac:dyDescent="0.2">
      <c r="A1" s="329" t="s">
        <v>655</v>
      </c>
      <c r="B1" s="330"/>
      <c r="C1" s="330"/>
      <c r="D1" s="330"/>
      <c r="E1" s="330"/>
      <c r="F1" s="330"/>
      <c r="G1" s="330"/>
    </row>
    <row r="2" spans="1:7" s="136" customFormat="1" ht="26.25" thickBot="1" x14ac:dyDescent="0.25">
      <c r="A2" s="142"/>
      <c r="B2" s="141"/>
      <c r="C2" s="140" t="s">
        <v>656</v>
      </c>
      <c r="D2" s="139" t="s">
        <v>657</v>
      </c>
      <c r="E2" s="138" t="s">
        <v>658</v>
      </c>
      <c r="F2" s="137" t="s">
        <v>659</v>
      </c>
      <c r="G2" s="60" t="s">
        <v>660</v>
      </c>
    </row>
    <row r="3" spans="1:7" x14ac:dyDescent="0.2">
      <c r="A3" s="224">
        <v>1</v>
      </c>
      <c r="B3" s="225" t="s">
        <v>661</v>
      </c>
      <c r="C3" s="221"/>
      <c r="D3" s="226"/>
      <c r="E3" s="227"/>
      <c r="F3" s="227"/>
      <c r="G3" s="227"/>
    </row>
    <row r="4" spans="1:7" x14ac:dyDescent="0.2">
      <c r="A4" s="134"/>
      <c r="B4" s="132" t="s">
        <v>662</v>
      </c>
      <c r="C4" s="133">
        <v>153.27000000000001</v>
      </c>
      <c r="D4" s="131">
        <v>4</v>
      </c>
      <c r="E4" s="289">
        <v>0</v>
      </c>
      <c r="F4" s="130">
        <f>C4*E4</f>
        <v>0</v>
      </c>
      <c r="G4" s="130">
        <f>D4*F4</f>
        <v>0</v>
      </c>
    </row>
    <row r="5" spans="1:7" x14ac:dyDescent="0.2">
      <c r="A5" s="129"/>
      <c r="B5" s="132" t="s">
        <v>663</v>
      </c>
      <c r="C5" s="133">
        <v>153.27000000000001</v>
      </c>
      <c r="D5" s="131">
        <v>4</v>
      </c>
      <c r="E5" s="289">
        <v>0</v>
      </c>
      <c r="F5" s="130">
        <f t="shared" ref="F5:F8" si="0">C5*E5</f>
        <v>0</v>
      </c>
      <c r="G5" s="130">
        <f t="shared" ref="G5:G8" si="1">D5*F5</f>
        <v>0</v>
      </c>
    </row>
    <row r="6" spans="1:7" x14ac:dyDescent="0.2">
      <c r="A6" s="129"/>
      <c r="B6" s="132" t="s">
        <v>664</v>
      </c>
      <c r="C6" s="133">
        <v>18.52</v>
      </c>
      <c r="D6" s="131">
        <v>4</v>
      </c>
      <c r="E6" s="289">
        <v>0</v>
      </c>
      <c r="F6" s="130">
        <f t="shared" si="0"/>
        <v>0</v>
      </c>
      <c r="G6" s="130">
        <f t="shared" si="1"/>
        <v>0</v>
      </c>
    </row>
    <row r="7" spans="1:7" x14ac:dyDescent="0.2">
      <c r="A7" s="129"/>
      <c r="B7" s="132" t="s">
        <v>665</v>
      </c>
      <c r="C7" s="133">
        <v>2.54</v>
      </c>
      <c r="D7" s="131">
        <v>4</v>
      </c>
      <c r="E7" s="289">
        <v>0</v>
      </c>
      <c r="F7" s="130">
        <f t="shared" si="0"/>
        <v>0</v>
      </c>
      <c r="G7" s="130">
        <f t="shared" si="1"/>
        <v>0</v>
      </c>
    </row>
    <row r="8" spans="1:7" x14ac:dyDescent="0.2">
      <c r="A8" s="129"/>
      <c r="B8" s="132" t="s">
        <v>666</v>
      </c>
      <c r="C8" s="133">
        <v>2.54</v>
      </c>
      <c r="D8" s="131">
        <v>4</v>
      </c>
      <c r="E8" s="289">
        <v>0</v>
      </c>
      <c r="F8" s="130">
        <f t="shared" si="0"/>
        <v>0</v>
      </c>
      <c r="G8" s="130">
        <f t="shared" si="1"/>
        <v>0</v>
      </c>
    </row>
    <row r="9" spans="1:7" x14ac:dyDescent="0.2">
      <c r="A9" s="129"/>
      <c r="B9" s="132" t="s">
        <v>667</v>
      </c>
      <c r="C9" s="221"/>
      <c r="D9" s="131">
        <v>4</v>
      </c>
      <c r="E9" s="221"/>
      <c r="F9" s="289">
        <v>0</v>
      </c>
      <c r="G9" s="130">
        <f>D9*F9</f>
        <v>0</v>
      </c>
    </row>
    <row r="10" spans="1:7" x14ac:dyDescent="0.2">
      <c r="A10" s="129"/>
      <c r="B10" s="128" t="s">
        <v>668</v>
      </c>
      <c r="C10" s="127">
        <f>SUM(C4:C8)</f>
        <v>330.14000000000004</v>
      </c>
      <c r="D10" s="222"/>
      <c r="E10" s="223"/>
      <c r="F10" s="126">
        <f>SUM(F4:F9)</f>
        <v>0</v>
      </c>
      <c r="G10" s="126">
        <f>SUM(G4:G9)</f>
        <v>0</v>
      </c>
    </row>
    <row r="11" spans="1:7" x14ac:dyDescent="0.2">
      <c r="A11" s="125"/>
      <c r="B11" s="124"/>
      <c r="C11" s="123"/>
      <c r="D11" s="122"/>
      <c r="E11" s="121"/>
      <c r="F11" s="121"/>
      <c r="G11" s="120"/>
    </row>
    <row r="12" spans="1:7" x14ac:dyDescent="0.2">
      <c r="A12" s="224">
        <v>2</v>
      </c>
      <c r="B12" s="225" t="s">
        <v>669</v>
      </c>
      <c r="C12" s="221"/>
      <c r="D12" s="226"/>
      <c r="E12" s="227"/>
      <c r="F12" s="227"/>
      <c r="G12" s="227"/>
    </row>
    <row r="13" spans="1:7" s="135" customFormat="1" x14ac:dyDescent="0.2">
      <c r="A13" s="134"/>
      <c r="B13" s="132" t="s">
        <v>670</v>
      </c>
      <c r="C13" s="133">
        <v>226.54</v>
      </c>
      <c r="D13" s="131">
        <v>4</v>
      </c>
      <c r="E13" s="289">
        <v>0</v>
      </c>
      <c r="F13" s="130">
        <f t="shared" ref="F13:G13" si="2">C13*E13</f>
        <v>0</v>
      </c>
      <c r="G13" s="130">
        <f t="shared" si="2"/>
        <v>0</v>
      </c>
    </row>
    <row r="14" spans="1:7" s="135" customFormat="1" x14ac:dyDescent="0.2">
      <c r="A14" s="129"/>
      <c r="B14" s="132" t="s">
        <v>671</v>
      </c>
      <c r="C14" s="133">
        <v>226.54</v>
      </c>
      <c r="D14" s="131">
        <v>4</v>
      </c>
      <c r="E14" s="289">
        <v>0</v>
      </c>
      <c r="F14" s="130">
        <f t="shared" ref="F14:G14" si="3">C14*E14</f>
        <v>0</v>
      </c>
      <c r="G14" s="130">
        <f t="shared" si="3"/>
        <v>0</v>
      </c>
    </row>
    <row r="15" spans="1:7" s="135" customFormat="1" x14ac:dyDescent="0.2">
      <c r="A15" s="129"/>
      <c r="B15" s="132" t="s">
        <v>672</v>
      </c>
      <c r="C15" s="133">
        <v>25.06</v>
      </c>
      <c r="D15" s="131">
        <v>4</v>
      </c>
      <c r="E15" s="289">
        <v>0</v>
      </c>
      <c r="F15" s="130">
        <f t="shared" ref="F15:G15" si="4">C15*E15</f>
        <v>0</v>
      </c>
      <c r="G15" s="130">
        <f t="shared" si="4"/>
        <v>0</v>
      </c>
    </row>
    <row r="16" spans="1:7" s="135" customFormat="1" x14ac:dyDescent="0.2">
      <c r="A16" s="129"/>
      <c r="B16" s="132" t="s">
        <v>673</v>
      </c>
      <c r="C16" s="133">
        <v>8.98</v>
      </c>
      <c r="D16" s="131">
        <v>4</v>
      </c>
      <c r="E16" s="289">
        <v>0</v>
      </c>
      <c r="F16" s="130">
        <f t="shared" ref="F16:G16" si="5">C16*E16</f>
        <v>0</v>
      </c>
      <c r="G16" s="130">
        <f t="shared" si="5"/>
        <v>0</v>
      </c>
    </row>
    <row r="17" spans="1:7" s="135" customFormat="1" x14ac:dyDescent="0.2">
      <c r="A17" s="129"/>
      <c r="B17" s="132" t="s">
        <v>674</v>
      </c>
      <c r="C17" s="133">
        <v>8.98</v>
      </c>
      <c r="D17" s="131">
        <v>4</v>
      </c>
      <c r="E17" s="289">
        <v>0</v>
      </c>
      <c r="F17" s="130">
        <f t="shared" ref="F17:G17" si="6">C17*E17</f>
        <v>0</v>
      </c>
      <c r="G17" s="130">
        <f t="shared" si="6"/>
        <v>0</v>
      </c>
    </row>
    <row r="18" spans="1:7" s="135" customFormat="1" x14ac:dyDescent="0.2">
      <c r="A18" s="129"/>
      <c r="B18" s="132" t="s">
        <v>667</v>
      </c>
      <c r="C18" s="221"/>
      <c r="D18" s="131">
        <v>4</v>
      </c>
      <c r="E18" s="221"/>
      <c r="F18" s="289">
        <v>0</v>
      </c>
      <c r="G18" s="130">
        <f>D18*F18</f>
        <v>0</v>
      </c>
    </row>
    <row r="19" spans="1:7" s="135" customFormat="1" x14ac:dyDescent="0.2">
      <c r="A19" s="129"/>
      <c r="B19" s="128" t="s">
        <v>668</v>
      </c>
      <c r="C19" s="127">
        <f>SUM(C13:C17)</f>
        <v>496.1</v>
      </c>
      <c r="D19" s="222"/>
      <c r="E19" s="223"/>
      <c r="F19" s="126">
        <f>SUM(F13:F18)</f>
        <v>0</v>
      </c>
      <c r="G19" s="126">
        <f>SUM(G13:G18)</f>
        <v>0</v>
      </c>
    </row>
    <row r="20" spans="1:7" s="135" customFormat="1" x14ac:dyDescent="0.2">
      <c r="A20" s="125"/>
      <c r="B20" s="124"/>
      <c r="C20" s="123"/>
      <c r="D20" s="122"/>
      <c r="E20" s="121"/>
      <c r="F20" s="121"/>
      <c r="G20" s="120"/>
    </row>
    <row r="21" spans="1:7" s="135" customFormat="1" x14ac:dyDescent="0.2">
      <c r="A21" s="224">
        <v>3</v>
      </c>
      <c r="B21" s="225" t="s">
        <v>675</v>
      </c>
      <c r="C21" s="221"/>
      <c r="D21" s="226"/>
      <c r="E21" s="227"/>
      <c r="F21" s="227"/>
      <c r="G21" s="227"/>
    </row>
    <row r="22" spans="1:7" s="135" customFormat="1" x14ac:dyDescent="0.2">
      <c r="A22" s="134"/>
      <c r="B22" s="132" t="s">
        <v>676</v>
      </c>
      <c r="C22" s="133">
        <v>140.38</v>
      </c>
      <c r="D22" s="131">
        <v>4</v>
      </c>
      <c r="E22" s="289">
        <v>0</v>
      </c>
      <c r="F22" s="130">
        <f t="shared" ref="F22:G22" si="7">C22*E22</f>
        <v>0</v>
      </c>
      <c r="G22" s="130">
        <f t="shared" si="7"/>
        <v>0</v>
      </c>
    </row>
    <row r="23" spans="1:7" s="135" customFormat="1" x14ac:dyDescent="0.2">
      <c r="A23" s="129"/>
      <c r="B23" s="132" t="s">
        <v>677</v>
      </c>
      <c r="C23" s="133">
        <v>140.38</v>
      </c>
      <c r="D23" s="131">
        <v>4</v>
      </c>
      <c r="E23" s="289">
        <v>0</v>
      </c>
      <c r="F23" s="130">
        <f t="shared" ref="F23:G23" si="8">C23*E23</f>
        <v>0</v>
      </c>
      <c r="G23" s="130">
        <f t="shared" si="8"/>
        <v>0</v>
      </c>
    </row>
    <row r="24" spans="1:7" s="135" customFormat="1" x14ac:dyDescent="0.2">
      <c r="A24" s="129"/>
      <c r="B24" s="132" t="s">
        <v>747</v>
      </c>
      <c r="C24" s="133">
        <v>74.5</v>
      </c>
      <c r="D24" s="131">
        <v>6</v>
      </c>
      <c r="E24" s="289">
        <v>0</v>
      </c>
      <c r="F24" s="130">
        <f t="shared" ref="F24:G24" si="9">C24*E24</f>
        <v>0</v>
      </c>
      <c r="G24" s="130">
        <f t="shared" si="9"/>
        <v>0</v>
      </c>
    </row>
    <row r="25" spans="1:7" s="135" customFormat="1" x14ac:dyDescent="0.2">
      <c r="A25" s="129"/>
      <c r="B25" s="132" t="s">
        <v>746</v>
      </c>
      <c r="C25" s="133">
        <v>38.85</v>
      </c>
      <c r="D25" s="131">
        <v>6</v>
      </c>
      <c r="E25" s="289">
        <v>0</v>
      </c>
      <c r="F25" s="130">
        <f t="shared" ref="F25:G25" si="10">C25*E25</f>
        <v>0</v>
      </c>
      <c r="G25" s="130">
        <f t="shared" si="10"/>
        <v>0</v>
      </c>
    </row>
    <row r="26" spans="1:7" s="135" customFormat="1" x14ac:dyDescent="0.2">
      <c r="A26" s="129"/>
      <c r="B26" s="132" t="s">
        <v>678</v>
      </c>
      <c r="C26" s="133">
        <v>60.88</v>
      </c>
      <c r="D26" s="131">
        <v>4</v>
      </c>
      <c r="E26" s="289">
        <v>0</v>
      </c>
      <c r="F26" s="130">
        <f t="shared" ref="F26:G26" si="11">C26*E26</f>
        <v>0</v>
      </c>
      <c r="G26" s="130">
        <f t="shared" si="11"/>
        <v>0</v>
      </c>
    </row>
    <row r="27" spans="1:7" s="135" customFormat="1" x14ac:dyDescent="0.2">
      <c r="A27" s="129"/>
      <c r="B27" s="132" t="s">
        <v>679</v>
      </c>
      <c r="C27" s="133">
        <v>60.88</v>
      </c>
      <c r="D27" s="131">
        <v>4</v>
      </c>
      <c r="E27" s="289">
        <v>0</v>
      </c>
      <c r="F27" s="130">
        <f t="shared" ref="F27:G27" si="12">C27*E27</f>
        <v>0</v>
      </c>
      <c r="G27" s="130">
        <f t="shared" si="12"/>
        <v>0</v>
      </c>
    </row>
    <row r="28" spans="1:7" s="135" customFormat="1" x14ac:dyDescent="0.2">
      <c r="A28" s="129"/>
      <c r="B28" s="132" t="s">
        <v>667</v>
      </c>
      <c r="C28" s="221"/>
      <c r="D28" s="131">
        <v>4</v>
      </c>
      <c r="E28" s="221"/>
      <c r="F28" s="289">
        <v>0</v>
      </c>
      <c r="G28" s="130">
        <f>D28*F28</f>
        <v>0</v>
      </c>
    </row>
    <row r="29" spans="1:7" s="135" customFormat="1" x14ac:dyDescent="0.2">
      <c r="A29" s="129"/>
      <c r="B29" s="128" t="s">
        <v>668</v>
      </c>
      <c r="C29" s="127">
        <f>SUM(C22:C27)</f>
        <v>515.87</v>
      </c>
      <c r="D29" s="222"/>
      <c r="E29" s="223"/>
      <c r="F29" s="126">
        <f>SUM(F22:F28)</f>
        <v>0</v>
      </c>
      <c r="G29" s="126">
        <f>SUM(G22:G28)</f>
        <v>0</v>
      </c>
    </row>
    <row r="30" spans="1:7" s="135" customFormat="1" x14ac:dyDescent="0.2">
      <c r="A30" s="125"/>
      <c r="B30" s="124"/>
      <c r="C30" s="123"/>
      <c r="D30" s="122"/>
      <c r="E30" s="121"/>
      <c r="F30" s="121"/>
      <c r="G30" s="120"/>
    </row>
    <row r="31" spans="1:7" s="135" customFormat="1" x14ac:dyDescent="0.2">
      <c r="A31" s="224">
        <v>4</v>
      </c>
      <c r="B31" s="225" t="s">
        <v>680</v>
      </c>
      <c r="C31" s="221"/>
      <c r="D31" s="226"/>
      <c r="E31" s="227"/>
      <c r="F31" s="227"/>
      <c r="G31" s="227"/>
    </row>
    <row r="32" spans="1:7" s="135" customFormat="1" x14ac:dyDescent="0.2">
      <c r="A32" s="134"/>
      <c r="B32" s="132" t="s">
        <v>834</v>
      </c>
      <c r="C32" s="133">
        <v>347.02</v>
      </c>
      <c r="D32" s="131">
        <v>4</v>
      </c>
      <c r="E32" s="289">
        <v>0</v>
      </c>
      <c r="F32" s="130">
        <f t="shared" ref="F32:G32" si="13">C32*E32</f>
        <v>0</v>
      </c>
      <c r="G32" s="130">
        <f t="shared" si="13"/>
        <v>0</v>
      </c>
    </row>
    <row r="33" spans="1:7" s="135" customFormat="1" x14ac:dyDescent="0.2">
      <c r="A33" s="129"/>
      <c r="B33" s="132" t="s">
        <v>835</v>
      </c>
      <c r="C33" s="133">
        <v>347.02</v>
      </c>
      <c r="D33" s="131">
        <v>4</v>
      </c>
      <c r="E33" s="289">
        <v>0</v>
      </c>
      <c r="F33" s="130">
        <f t="shared" ref="F33:G33" si="14">C33*E33</f>
        <v>0</v>
      </c>
      <c r="G33" s="130">
        <f t="shared" si="14"/>
        <v>0</v>
      </c>
    </row>
    <row r="34" spans="1:7" s="135" customFormat="1" x14ac:dyDescent="0.2">
      <c r="A34" s="129"/>
      <c r="B34" s="132" t="s">
        <v>836</v>
      </c>
      <c r="C34" s="133">
        <v>458.46</v>
      </c>
      <c r="D34" s="131">
        <v>4</v>
      </c>
      <c r="E34" s="289">
        <v>0</v>
      </c>
      <c r="F34" s="130">
        <f t="shared" ref="F34:G34" si="15">C34*E34</f>
        <v>0</v>
      </c>
      <c r="G34" s="130">
        <f t="shared" si="15"/>
        <v>0</v>
      </c>
    </row>
    <row r="35" spans="1:7" s="135" customFormat="1" x14ac:dyDescent="0.2">
      <c r="A35" s="129"/>
      <c r="B35" s="132" t="s">
        <v>837</v>
      </c>
      <c r="C35" s="133">
        <v>43.2</v>
      </c>
      <c r="D35" s="131">
        <v>4</v>
      </c>
      <c r="E35" s="289">
        <v>0</v>
      </c>
      <c r="F35" s="130">
        <f t="shared" ref="F35:G35" si="16">C35*E35</f>
        <v>0</v>
      </c>
      <c r="G35" s="130">
        <f t="shared" si="16"/>
        <v>0</v>
      </c>
    </row>
    <row r="36" spans="1:7" s="135" customFormat="1" x14ac:dyDescent="0.2">
      <c r="A36" s="129"/>
      <c r="B36" s="132" t="s">
        <v>838</v>
      </c>
      <c r="C36" s="133">
        <v>43.2</v>
      </c>
      <c r="D36" s="131">
        <v>4</v>
      </c>
      <c r="E36" s="289">
        <v>0</v>
      </c>
      <c r="F36" s="130">
        <f t="shared" ref="F36:G36" si="17">C36*E36</f>
        <v>0</v>
      </c>
      <c r="G36" s="130">
        <f t="shared" si="17"/>
        <v>0</v>
      </c>
    </row>
    <row r="37" spans="1:7" s="135" customFormat="1" x14ac:dyDescent="0.2">
      <c r="A37" s="129"/>
      <c r="B37" s="132" t="s">
        <v>681</v>
      </c>
      <c r="C37" s="133">
        <v>171.53</v>
      </c>
      <c r="D37" s="131">
        <v>4</v>
      </c>
      <c r="E37" s="289">
        <v>0</v>
      </c>
      <c r="F37" s="130">
        <f t="shared" ref="F37:G37" si="18">C37*E37</f>
        <v>0</v>
      </c>
      <c r="G37" s="130">
        <f t="shared" si="18"/>
        <v>0</v>
      </c>
    </row>
    <row r="38" spans="1:7" s="135" customFormat="1" x14ac:dyDescent="0.2">
      <c r="A38" s="129"/>
      <c r="B38" s="132" t="s">
        <v>682</v>
      </c>
      <c r="C38" s="133">
        <v>171.53</v>
      </c>
      <c r="D38" s="131">
        <v>4</v>
      </c>
      <c r="E38" s="289">
        <v>0</v>
      </c>
      <c r="F38" s="130">
        <f t="shared" ref="F38:G38" si="19">C38*E38</f>
        <v>0</v>
      </c>
      <c r="G38" s="130">
        <f t="shared" si="19"/>
        <v>0</v>
      </c>
    </row>
    <row r="39" spans="1:7" s="135" customFormat="1" x14ac:dyDescent="0.2">
      <c r="A39" s="129"/>
      <c r="B39" s="132" t="s">
        <v>667</v>
      </c>
      <c r="C39" s="221"/>
      <c r="D39" s="131">
        <v>4</v>
      </c>
      <c r="E39" s="221"/>
      <c r="F39" s="289">
        <v>0</v>
      </c>
      <c r="G39" s="130">
        <f>D39*F39</f>
        <v>0</v>
      </c>
    </row>
    <row r="40" spans="1:7" s="135" customFormat="1" x14ac:dyDescent="0.2">
      <c r="A40" s="129"/>
      <c r="B40" s="128" t="s">
        <v>668</v>
      </c>
      <c r="C40" s="127">
        <f>SUM(C32:C38)</f>
        <v>1581.96</v>
      </c>
      <c r="D40" s="222"/>
      <c r="E40" s="223"/>
      <c r="F40" s="126">
        <f>SUM(F32:F39)</f>
        <v>0</v>
      </c>
      <c r="G40" s="126">
        <f>SUM(G32:G39)</f>
        <v>0</v>
      </c>
    </row>
    <row r="41" spans="1:7" s="135" customFormat="1" x14ac:dyDescent="0.2">
      <c r="A41" s="125"/>
      <c r="B41" s="124"/>
      <c r="C41" s="123"/>
      <c r="D41" s="122"/>
      <c r="E41" s="121"/>
      <c r="F41" s="121"/>
      <c r="G41" s="120"/>
    </row>
    <row r="42" spans="1:7" s="135" customFormat="1" x14ac:dyDescent="0.2">
      <c r="A42" s="224">
        <v>5</v>
      </c>
      <c r="B42" s="225" t="s">
        <v>683</v>
      </c>
      <c r="C42" s="221"/>
      <c r="D42" s="226"/>
      <c r="E42" s="227"/>
      <c r="F42" s="227"/>
      <c r="G42" s="227"/>
    </row>
    <row r="43" spans="1:7" s="135" customFormat="1" x14ac:dyDescent="0.2">
      <c r="A43" s="134"/>
      <c r="B43" s="132" t="s">
        <v>684</v>
      </c>
      <c r="C43" s="133">
        <v>34.799999999999997</v>
      </c>
      <c r="D43" s="131">
        <v>4</v>
      </c>
      <c r="E43" s="289">
        <v>0</v>
      </c>
      <c r="F43" s="130">
        <f t="shared" ref="F43:G43" si="20">C43*E43</f>
        <v>0</v>
      </c>
      <c r="G43" s="130">
        <f t="shared" si="20"/>
        <v>0</v>
      </c>
    </row>
    <row r="44" spans="1:7" s="135" customFormat="1" x14ac:dyDescent="0.2">
      <c r="A44" s="129"/>
      <c r="B44" s="132" t="s">
        <v>685</v>
      </c>
      <c r="C44" s="133">
        <v>34.799999999999997</v>
      </c>
      <c r="D44" s="131">
        <v>4</v>
      </c>
      <c r="E44" s="289">
        <v>0</v>
      </c>
      <c r="F44" s="130">
        <f t="shared" ref="F44:G44" si="21">C44*E44</f>
        <v>0</v>
      </c>
      <c r="G44" s="130">
        <f t="shared" si="21"/>
        <v>0</v>
      </c>
    </row>
    <row r="45" spans="1:7" s="135" customFormat="1" x14ac:dyDescent="0.2">
      <c r="A45" s="129"/>
      <c r="B45" s="132" t="s">
        <v>686</v>
      </c>
      <c r="C45" s="133">
        <v>84.74</v>
      </c>
      <c r="D45" s="131">
        <v>4</v>
      </c>
      <c r="E45" s="289">
        <v>0</v>
      </c>
      <c r="F45" s="130">
        <f t="shared" ref="F45:G45" si="22">C45*E45</f>
        <v>0</v>
      </c>
      <c r="G45" s="130">
        <f t="shared" si="22"/>
        <v>0</v>
      </c>
    </row>
    <row r="46" spans="1:7" s="135" customFormat="1" x14ac:dyDescent="0.2">
      <c r="A46" s="129"/>
      <c r="B46" s="132" t="s">
        <v>687</v>
      </c>
      <c r="C46" s="133">
        <v>84.74</v>
      </c>
      <c r="D46" s="131">
        <v>4</v>
      </c>
      <c r="E46" s="289">
        <v>0</v>
      </c>
      <c r="F46" s="130">
        <f t="shared" ref="F46:G46" si="23">C46*E46</f>
        <v>0</v>
      </c>
      <c r="G46" s="130">
        <f t="shared" si="23"/>
        <v>0</v>
      </c>
    </row>
    <row r="47" spans="1:7" s="135" customFormat="1" x14ac:dyDescent="0.2">
      <c r="A47" s="129"/>
      <c r="B47" s="132" t="s">
        <v>688</v>
      </c>
      <c r="C47" s="133">
        <v>30.83</v>
      </c>
      <c r="D47" s="131">
        <v>4</v>
      </c>
      <c r="E47" s="289">
        <v>0</v>
      </c>
      <c r="F47" s="130">
        <f t="shared" ref="F47:G47" si="24">C47*E47</f>
        <v>0</v>
      </c>
      <c r="G47" s="130">
        <f t="shared" si="24"/>
        <v>0</v>
      </c>
    </row>
    <row r="48" spans="1:7" s="135" customFormat="1" x14ac:dyDescent="0.2">
      <c r="A48" s="129"/>
      <c r="B48" s="132" t="s">
        <v>667</v>
      </c>
      <c r="C48" s="221"/>
      <c r="D48" s="131">
        <v>4</v>
      </c>
      <c r="E48" s="221"/>
      <c r="F48" s="289">
        <v>0</v>
      </c>
      <c r="G48" s="130">
        <f>D48*F48</f>
        <v>0</v>
      </c>
    </row>
    <row r="49" spans="1:7" s="135" customFormat="1" x14ac:dyDescent="0.2">
      <c r="A49" s="129"/>
      <c r="B49" s="128" t="s">
        <v>668</v>
      </c>
      <c r="C49" s="127">
        <f>SUM(C43:C47)</f>
        <v>269.90999999999997</v>
      </c>
      <c r="D49" s="222"/>
      <c r="E49" s="223"/>
      <c r="F49" s="126">
        <f>SUM(F43:F48)</f>
        <v>0</v>
      </c>
      <c r="G49" s="126">
        <f>SUM(G43:G48)</f>
        <v>0</v>
      </c>
    </row>
    <row r="50" spans="1:7" s="135" customFormat="1" x14ac:dyDescent="0.2">
      <c r="A50" s="125"/>
      <c r="B50" s="124"/>
      <c r="C50" s="123"/>
      <c r="D50" s="122"/>
      <c r="E50" s="121"/>
      <c r="F50" s="121"/>
      <c r="G50" s="120"/>
    </row>
    <row r="51" spans="1:7" x14ac:dyDescent="0.2">
      <c r="A51" s="326"/>
      <c r="B51" s="327"/>
      <c r="C51" s="327"/>
      <c r="D51" s="327"/>
      <c r="E51" s="327"/>
      <c r="F51" s="327"/>
      <c r="G51" s="328"/>
    </row>
    <row r="52" spans="1:7" ht="15" customHeight="1" x14ac:dyDescent="0.2">
      <c r="A52" s="119"/>
      <c r="B52" s="118"/>
      <c r="C52" s="117"/>
      <c r="D52" s="324" t="s">
        <v>689</v>
      </c>
      <c r="E52" s="325"/>
      <c r="F52" s="325"/>
      <c r="G52" s="116">
        <f>G10+G19+G29+G40+G49</f>
        <v>0</v>
      </c>
    </row>
    <row r="53" spans="1:7" x14ac:dyDescent="0.2">
      <c r="A53" s="115"/>
      <c r="B53" s="114" t="s">
        <v>690</v>
      </c>
      <c r="C53" s="113"/>
      <c r="D53" s="113"/>
      <c r="E53" s="113"/>
      <c r="F53" s="113"/>
      <c r="G53" s="112"/>
    </row>
  </sheetData>
  <sheetProtection algorithmName="SHA-512" hashValue="x0JwT83O1fnhXx/g1sLhZpru/tXQTmDH7klS/LKHJfzdeH+tZIJEu/eZY9V6NG4gwfGhuUgRt+NNMKOvab9hqQ==" saltValue="A8xRtVHrGvT4B4KciYxgBA==" spinCount="100000" sheet="1" objects="1" scenarios="1"/>
  <mergeCells count="3">
    <mergeCell ref="D52:F52"/>
    <mergeCell ref="A51:G51"/>
    <mergeCell ref="A1:G1"/>
  </mergeCells>
  <pageMargins left="0" right="0" top="0.74803149606299213" bottom="0.74803149606299213" header="0.31496062992125984" footer="0.31496062992125984"/>
  <pageSetup paperSize="9" scale="8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E3EA6-0BB6-493E-916B-A1523F9B5B77}">
  <sheetPr>
    <tabColor theme="9"/>
  </sheetPr>
  <dimension ref="A1:H60"/>
  <sheetViews>
    <sheetView view="pageBreakPreview" zoomScale="90" zoomScaleNormal="90" zoomScaleSheetLayoutView="90" workbookViewId="0">
      <selection activeCell="C4" sqref="C4"/>
    </sheetView>
  </sheetViews>
  <sheetFormatPr defaultColWidth="9" defaultRowHeight="11.25" x14ac:dyDescent="0.15"/>
  <cols>
    <col min="1" max="1" width="70.625" style="55" customWidth="1"/>
    <col min="2" max="4" width="8.125" style="190" customWidth="1"/>
    <col min="5" max="5" width="14.75" style="54" customWidth="1"/>
    <col min="6" max="6" width="11.5" style="53" customWidth="1"/>
    <col min="7" max="7" width="14.25" style="53" bestFit="1" customWidth="1"/>
    <col min="8" max="16384" width="9" style="55"/>
  </cols>
  <sheetData>
    <row r="1" spans="1:8" s="180" customFormat="1" ht="24.95" customHeight="1" x14ac:dyDescent="0.2">
      <c r="A1" s="212" t="s">
        <v>887</v>
      </c>
      <c r="B1" s="177"/>
      <c r="C1" s="177"/>
      <c r="D1" s="177"/>
      <c r="E1" s="176"/>
      <c r="F1" s="176"/>
      <c r="G1" s="178"/>
      <c r="H1" s="179"/>
    </row>
    <row r="2" spans="1:8" ht="30" customHeight="1" x14ac:dyDescent="0.15">
      <c r="A2" s="181" t="s">
        <v>691</v>
      </c>
      <c r="B2" s="182" t="s">
        <v>692</v>
      </c>
      <c r="C2" s="183" t="s">
        <v>693</v>
      </c>
      <c r="D2" s="183" t="s">
        <v>748</v>
      </c>
      <c r="E2" s="184" t="s">
        <v>892</v>
      </c>
      <c r="F2" s="185" t="s">
        <v>42</v>
      </c>
      <c r="G2" s="300" t="s">
        <v>886</v>
      </c>
      <c r="H2" s="186"/>
    </row>
    <row r="3" spans="1:8" ht="15" customHeight="1" x14ac:dyDescent="0.15">
      <c r="A3" s="196" t="s">
        <v>828</v>
      </c>
      <c r="B3" s="187">
        <v>1</v>
      </c>
      <c r="C3" s="228"/>
      <c r="D3" s="188">
        <v>10.1</v>
      </c>
      <c r="E3" s="290">
        <v>0</v>
      </c>
      <c r="F3" s="290">
        <v>0</v>
      </c>
      <c r="G3" s="291">
        <f>(D3*E3)*B3</f>
        <v>0</v>
      </c>
    </row>
    <row r="4" spans="1:8" ht="15" customHeight="1" x14ac:dyDescent="0.15">
      <c r="A4" s="196" t="s">
        <v>829</v>
      </c>
      <c r="B4" s="187">
        <v>1</v>
      </c>
      <c r="C4" s="228"/>
      <c r="D4" s="188">
        <v>25.58</v>
      </c>
      <c r="E4" s="290">
        <v>0</v>
      </c>
      <c r="F4" s="290">
        <v>0</v>
      </c>
      <c r="G4" s="291">
        <f t="shared" ref="G4:G7" si="0">(D4*E4)*B4</f>
        <v>0</v>
      </c>
    </row>
    <row r="5" spans="1:8" ht="15" customHeight="1" x14ac:dyDescent="0.15">
      <c r="A5" s="196" t="s">
        <v>830</v>
      </c>
      <c r="B5" s="187">
        <v>1</v>
      </c>
      <c r="C5" s="228"/>
      <c r="D5" s="188">
        <v>50.43</v>
      </c>
      <c r="E5" s="290">
        <v>0</v>
      </c>
      <c r="F5" s="290">
        <v>0</v>
      </c>
      <c r="G5" s="291">
        <f t="shared" si="0"/>
        <v>0</v>
      </c>
    </row>
    <row r="6" spans="1:8" ht="15" customHeight="1" x14ac:dyDescent="0.15">
      <c r="A6" s="196" t="s">
        <v>831</v>
      </c>
      <c r="B6" s="187">
        <v>1</v>
      </c>
      <c r="C6" s="228"/>
      <c r="D6" s="188">
        <v>50.64</v>
      </c>
      <c r="E6" s="290">
        <v>0</v>
      </c>
      <c r="F6" s="290">
        <v>0</v>
      </c>
      <c r="G6" s="291">
        <f t="shared" si="0"/>
        <v>0</v>
      </c>
    </row>
    <row r="7" spans="1:8" ht="15" customHeight="1" x14ac:dyDescent="0.15">
      <c r="A7" s="197" t="s">
        <v>832</v>
      </c>
      <c r="B7" s="193">
        <v>1</v>
      </c>
      <c r="C7" s="229"/>
      <c r="D7" s="194">
        <v>20.98</v>
      </c>
      <c r="E7" s="290">
        <v>0</v>
      </c>
      <c r="F7" s="290">
        <v>0</v>
      </c>
      <c r="G7" s="291">
        <f t="shared" si="0"/>
        <v>0</v>
      </c>
    </row>
    <row r="8" spans="1:8" ht="15" customHeight="1" x14ac:dyDescent="0.15">
      <c r="A8" s="195" t="s">
        <v>855</v>
      </c>
      <c r="B8" s="191">
        <v>1</v>
      </c>
      <c r="C8" s="230"/>
      <c r="D8" s="231"/>
      <c r="E8" s="254"/>
      <c r="F8" s="290">
        <v>0</v>
      </c>
      <c r="G8" s="292">
        <v>0</v>
      </c>
    </row>
    <row r="9" spans="1:8" ht="15" customHeight="1" x14ac:dyDescent="0.15">
      <c r="A9" s="198" t="s">
        <v>840</v>
      </c>
      <c r="B9" s="232"/>
      <c r="C9" s="189">
        <v>1</v>
      </c>
      <c r="D9" s="189" t="s">
        <v>841</v>
      </c>
      <c r="E9" s="237"/>
      <c r="F9" s="238"/>
      <c r="G9" s="239"/>
    </row>
    <row r="10" spans="1:8" ht="15" customHeight="1" x14ac:dyDescent="0.15">
      <c r="A10" s="198" t="s">
        <v>842</v>
      </c>
      <c r="B10" s="233"/>
      <c r="C10" s="189">
        <v>2</v>
      </c>
      <c r="D10" s="189" t="s">
        <v>843</v>
      </c>
      <c r="E10" s="240"/>
      <c r="F10" s="240"/>
      <c r="G10" s="241"/>
    </row>
    <row r="11" spans="1:8" ht="15" customHeight="1" x14ac:dyDescent="0.15">
      <c r="A11" s="198" t="s">
        <v>844</v>
      </c>
      <c r="B11" s="233"/>
      <c r="C11" s="189">
        <v>1</v>
      </c>
      <c r="D11" s="189" t="s">
        <v>843</v>
      </c>
      <c r="E11" s="242"/>
      <c r="F11" s="243"/>
      <c r="G11" s="244"/>
    </row>
    <row r="12" spans="1:8" ht="15" customHeight="1" x14ac:dyDescent="0.15">
      <c r="A12" s="198" t="s">
        <v>845</v>
      </c>
      <c r="B12" s="233"/>
      <c r="C12" s="189">
        <v>2</v>
      </c>
      <c r="D12" s="189" t="s">
        <v>843</v>
      </c>
      <c r="E12" s="242"/>
      <c r="F12" s="243"/>
      <c r="G12" s="244"/>
    </row>
    <row r="13" spans="1:8" ht="15" customHeight="1" x14ac:dyDescent="0.15">
      <c r="A13" s="198" t="s">
        <v>846</v>
      </c>
      <c r="B13" s="233"/>
      <c r="C13" s="189">
        <v>1</v>
      </c>
      <c r="D13" s="189" t="s">
        <v>847</v>
      </c>
      <c r="E13" s="240"/>
      <c r="F13" s="243"/>
      <c r="G13" s="244"/>
    </row>
    <row r="14" spans="1:8" ht="15" customHeight="1" x14ac:dyDescent="0.15">
      <c r="A14" s="198" t="s">
        <v>848</v>
      </c>
      <c r="B14" s="233"/>
      <c r="C14" s="189">
        <v>22.4</v>
      </c>
      <c r="D14" s="189" t="s">
        <v>841</v>
      </c>
      <c r="E14" s="240"/>
      <c r="F14" s="243"/>
      <c r="G14" s="244"/>
    </row>
    <row r="15" spans="1:8" ht="15" customHeight="1" x14ac:dyDescent="0.15">
      <c r="A15" s="198" t="s">
        <v>849</v>
      </c>
      <c r="B15" s="233"/>
      <c r="C15" s="189">
        <v>1</v>
      </c>
      <c r="D15" s="189" t="s">
        <v>843</v>
      </c>
      <c r="E15" s="242"/>
      <c r="F15" s="243"/>
      <c r="G15" s="244"/>
    </row>
    <row r="16" spans="1:8" ht="15" customHeight="1" x14ac:dyDescent="0.15">
      <c r="A16" s="198" t="s">
        <v>850</v>
      </c>
      <c r="B16" s="233"/>
      <c r="C16" s="189">
        <v>2</v>
      </c>
      <c r="D16" s="189" t="s">
        <v>843</v>
      </c>
      <c r="E16" s="242"/>
      <c r="F16" s="243"/>
      <c r="G16" s="244"/>
    </row>
    <row r="17" spans="1:7" ht="15" customHeight="1" x14ac:dyDescent="0.15">
      <c r="A17" s="198" t="s">
        <v>851</v>
      </c>
      <c r="B17" s="233"/>
      <c r="C17" s="189">
        <v>1</v>
      </c>
      <c r="D17" s="189" t="s">
        <v>843</v>
      </c>
      <c r="E17" s="242"/>
      <c r="F17" s="243"/>
      <c r="G17" s="244"/>
    </row>
    <row r="18" spans="1:7" ht="15" customHeight="1" x14ac:dyDescent="0.15">
      <c r="A18" s="198" t="s">
        <v>852</v>
      </c>
      <c r="B18" s="233"/>
      <c r="C18" s="189">
        <v>2</v>
      </c>
      <c r="D18" s="189" t="s">
        <v>843</v>
      </c>
      <c r="E18" s="242"/>
      <c r="F18" s="243"/>
      <c r="G18" s="244"/>
    </row>
    <row r="19" spans="1:7" ht="15" customHeight="1" x14ac:dyDescent="0.15">
      <c r="A19" s="198" t="s">
        <v>853</v>
      </c>
      <c r="B19" s="233"/>
      <c r="C19" s="189">
        <v>10.9</v>
      </c>
      <c r="D19" s="189" t="s">
        <v>841</v>
      </c>
      <c r="E19" s="240"/>
      <c r="F19" s="243"/>
      <c r="G19" s="244"/>
    </row>
    <row r="20" spans="1:7" ht="15" customHeight="1" thickBot="1" x14ac:dyDescent="0.2">
      <c r="A20" s="199" t="s">
        <v>854</v>
      </c>
      <c r="B20" s="234"/>
      <c r="C20" s="192">
        <v>3.6</v>
      </c>
      <c r="D20" s="192" t="s">
        <v>841</v>
      </c>
      <c r="E20" s="245"/>
      <c r="F20" s="246"/>
      <c r="G20" s="247"/>
    </row>
    <row r="21" spans="1:7" ht="15" customHeight="1" thickTop="1" x14ac:dyDescent="0.15">
      <c r="A21" s="196" t="s">
        <v>860</v>
      </c>
      <c r="B21" s="187">
        <v>1</v>
      </c>
      <c r="C21" s="235"/>
      <c r="D21" s="236"/>
      <c r="E21" s="228"/>
      <c r="F21" s="290">
        <v>0</v>
      </c>
      <c r="G21" s="290">
        <v>0</v>
      </c>
    </row>
    <row r="22" spans="1:7" ht="15" customHeight="1" x14ac:dyDescent="0.15">
      <c r="A22" s="198" t="s">
        <v>856</v>
      </c>
      <c r="B22" s="233"/>
      <c r="C22" s="189">
        <v>2</v>
      </c>
      <c r="D22" s="189" t="s">
        <v>843</v>
      </c>
      <c r="E22" s="242"/>
      <c r="F22" s="243"/>
      <c r="G22" s="244"/>
    </row>
    <row r="23" spans="1:7" ht="15" customHeight="1" x14ac:dyDescent="0.15">
      <c r="A23" s="198" t="s">
        <v>857</v>
      </c>
      <c r="B23" s="233"/>
      <c r="C23" s="189">
        <v>4.2</v>
      </c>
      <c r="D23" s="189" t="s">
        <v>841</v>
      </c>
      <c r="E23" s="242"/>
      <c r="F23" s="243"/>
      <c r="G23" s="244"/>
    </row>
    <row r="24" spans="1:7" ht="15" customHeight="1" x14ac:dyDescent="0.15">
      <c r="A24" s="198" t="s">
        <v>858</v>
      </c>
      <c r="B24" s="233"/>
      <c r="C24" s="189">
        <v>26</v>
      </c>
      <c r="D24" s="189" t="s">
        <v>841</v>
      </c>
      <c r="E24" s="242"/>
      <c r="F24" s="243"/>
      <c r="G24" s="244"/>
    </row>
    <row r="25" spans="1:7" ht="15" customHeight="1" x14ac:dyDescent="0.15">
      <c r="A25" s="198" t="s">
        <v>859</v>
      </c>
      <c r="B25" s="233"/>
      <c r="C25" s="189">
        <v>4.2</v>
      </c>
      <c r="D25" s="189" t="s">
        <v>841</v>
      </c>
      <c r="E25" s="242"/>
      <c r="F25" s="243"/>
      <c r="G25" s="244"/>
    </row>
    <row r="26" spans="1:7" ht="15" customHeight="1" thickBot="1" x14ac:dyDescent="0.2">
      <c r="A26" s="199" t="s">
        <v>849</v>
      </c>
      <c r="B26" s="234"/>
      <c r="C26" s="192">
        <v>1</v>
      </c>
      <c r="D26" s="192" t="s">
        <v>843</v>
      </c>
      <c r="E26" s="248"/>
      <c r="F26" s="246"/>
      <c r="G26" s="247"/>
    </row>
    <row r="27" spans="1:7" ht="15" customHeight="1" thickTop="1" x14ac:dyDescent="0.15">
      <c r="A27" s="196" t="s">
        <v>885</v>
      </c>
      <c r="B27" s="187">
        <v>1</v>
      </c>
      <c r="C27" s="235"/>
      <c r="D27" s="236"/>
      <c r="E27" s="228"/>
      <c r="F27" s="290">
        <v>0</v>
      </c>
      <c r="G27" s="290">
        <v>0</v>
      </c>
    </row>
    <row r="28" spans="1:7" ht="15" customHeight="1" x14ac:dyDescent="0.15">
      <c r="A28" s="198" t="s">
        <v>840</v>
      </c>
      <c r="B28" s="233"/>
      <c r="C28" s="189">
        <v>11.5</v>
      </c>
      <c r="D28" s="189" t="s">
        <v>841</v>
      </c>
      <c r="E28" s="249"/>
      <c r="F28" s="243"/>
      <c r="G28" s="244"/>
    </row>
    <row r="29" spans="1:7" ht="15" customHeight="1" x14ac:dyDescent="0.15">
      <c r="A29" s="198" t="s">
        <v>861</v>
      </c>
      <c r="B29" s="233"/>
      <c r="C29" s="189">
        <v>2</v>
      </c>
      <c r="D29" s="189" t="s">
        <v>843</v>
      </c>
      <c r="E29" s="250"/>
      <c r="F29" s="243"/>
      <c r="G29" s="244"/>
    </row>
    <row r="30" spans="1:7" ht="15" customHeight="1" x14ac:dyDescent="0.15">
      <c r="A30" s="198" t="s">
        <v>862</v>
      </c>
      <c r="B30" s="233"/>
      <c r="C30" s="189">
        <v>1</v>
      </c>
      <c r="D30" s="189" t="s">
        <v>843</v>
      </c>
      <c r="E30" s="242"/>
      <c r="F30" s="243"/>
      <c r="G30" s="244"/>
    </row>
    <row r="31" spans="1:7" ht="15" customHeight="1" x14ac:dyDescent="0.15">
      <c r="A31" s="198" t="s">
        <v>863</v>
      </c>
      <c r="B31" s="233"/>
      <c r="C31" s="189">
        <v>2</v>
      </c>
      <c r="D31" s="189" t="s">
        <v>864</v>
      </c>
      <c r="E31" s="242"/>
      <c r="F31" s="243"/>
      <c r="G31" s="244"/>
    </row>
    <row r="32" spans="1:7" ht="15" customHeight="1" x14ac:dyDescent="0.15">
      <c r="A32" s="198" t="s">
        <v>865</v>
      </c>
      <c r="B32" s="233"/>
      <c r="C32" s="189">
        <v>1</v>
      </c>
      <c r="D32" s="189" t="s">
        <v>843</v>
      </c>
      <c r="E32" s="242"/>
      <c r="F32" s="243"/>
      <c r="G32" s="244"/>
    </row>
    <row r="33" spans="1:7" ht="15" customHeight="1" x14ac:dyDescent="0.15">
      <c r="A33" s="198" t="s">
        <v>866</v>
      </c>
      <c r="B33" s="233"/>
      <c r="C33" s="189">
        <v>3</v>
      </c>
      <c r="D33" s="189" t="s">
        <v>843</v>
      </c>
      <c r="E33" s="242"/>
      <c r="F33" s="243"/>
      <c r="G33" s="244"/>
    </row>
    <row r="34" spans="1:7" ht="15" customHeight="1" x14ac:dyDescent="0.15">
      <c r="A34" s="198" t="s">
        <v>867</v>
      </c>
      <c r="B34" s="233"/>
      <c r="C34" s="189">
        <v>2</v>
      </c>
      <c r="D34" s="189" t="s">
        <v>843</v>
      </c>
      <c r="E34" s="242"/>
      <c r="F34" s="243"/>
      <c r="G34" s="244"/>
    </row>
    <row r="35" spans="1:7" ht="15" customHeight="1" x14ac:dyDescent="0.15">
      <c r="A35" s="198" t="s">
        <v>868</v>
      </c>
      <c r="B35" s="233"/>
      <c r="C35" s="189">
        <v>1</v>
      </c>
      <c r="D35" s="189" t="s">
        <v>843</v>
      </c>
      <c r="E35" s="242"/>
      <c r="F35" s="243"/>
      <c r="G35" s="244"/>
    </row>
    <row r="36" spans="1:7" ht="15" customHeight="1" x14ac:dyDescent="0.15">
      <c r="A36" s="198" t="s">
        <v>869</v>
      </c>
      <c r="B36" s="233"/>
      <c r="C36" s="189">
        <v>1</v>
      </c>
      <c r="D36" s="189" t="s">
        <v>843</v>
      </c>
      <c r="E36" s="242"/>
      <c r="F36" s="243"/>
      <c r="G36" s="244"/>
    </row>
    <row r="37" spans="1:7" ht="15" customHeight="1" x14ac:dyDescent="0.15">
      <c r="A37" s="198" t="s">
        <v>870</v>
      </c>
      <c r="B37" s="233"/>
      <c r="C37" s="189">
        <v>6</v>
      </c>
      <c r="D37" s="189" t="s">
        <v>843</v>
      </c>
      <c r="E37" s="242"/>
      <c r="F37" s="243"/>
      <c r="G37" s="244"/>
    </row>
    <row r="38" spans="1:7" ht="15" customHeight="1" x14ac:dyDescent="0.15">
      <c r="A38" s="198" t="s">
        <v>871</v>
      </c>
      <c r="B38" s="233"/>
      <c r="C38" s="189">
        <v>1</v>
      </c>
      <c r="D38" s="189" t="s">
        <v>843</v>
      </c>
      <c r="E38" s="242"/>
      <c r="F38" s="243"/>
      <c r="G38" s="244"/>
    </row>
    <row r="39" spans="1:7" ht="15" customHeight="1" x14ac:dyDescent="0.15">
      <c r="A39" s="198" t="s">
        <v>872</v>
      </c>
      <c r="B39" s="233"/>
      <c r="C39" s="189">
        <v>1</v>
      </c>
      <c r="D39" s="189" t="s">
        <v>843</v>
      </c>
      <c r="E39" s="242"/>
      <c r="F39" s="243"/>
      <c r="G39" s="244"/>
    </row>
    <row r="40" spans="1:7" ht="15" customHeight="1" x14ac:dyDescent="0.15">
      <c r="A40" s="198" t="s">
        <v>873</v>
      </c>
      <c r="B40" s="233"/>
      <c r="C40" s="189">
        <v>1</v>
      </c>
      <c r="D40" s="189" t="s">
        <v>843</v>
      </c>
      <c r="E40" s="242"/>
      <c r="F40" s="243"/>
      <c r="G40" s="244"/>
    </row>
    <row r="41" spans="1:7" ht="15" customHeight="1" x14ac:dyDescent="0.15">
      <c r="A41" s="198" t="s">
        <v>874</v>
      </c>
      <c r="B41" s="233"/>
      <c r="C41" s="189">
        <v>2</v>
      </c>
      <c r="D41" s="189" t="s">
        <v>843</v>
      </c>
      <c r="E41" s="242"/>
      <c r="F41" s="243"/>
      <c r="G41" s="244"/>
    </row>
    <row r="42" spans="1:7" ht="15" customHeight="1" x14ac:dyDescent="0.15">
      <c r="A42" s="198" t="s">
        <v>875</v>
      </c>
      <c r="B42" s="233"/>
      <c r="C42" s="189">
        <v>2</v>
      </c>
      <c r="D42" s="189" t="s">
        <v>843</v>
      </c>
      <c r="E42" s="242"/>
      <c r="F42" s="243"/>
      <c r="G42" s="244"/>
    </row>
    <row r="43" spans="1:7" ht="15" customHeight="1" x14ac:dyDescent="0.15">
      <c r="A43" s="198" t="s">
        <v>876</v>
      </c>
      <c r="B43" s="233"/>
      <c r="C43" s="189">
        <v>3</v>
      </c>
      <c r="D43" s="189" t="s">
        <v>847</v>
      </c>
      <c r="E43" s="242"/>
      <c r="F43" s="243"/>
      <c r="G43" s="244"/>
    </row>
    <row r="44" spans="1:7" ht="15" customHeight="1" x14ac:dyDescent="0.15">
      <c r="A44" s="198" t="s">
        <v>877</v>
      </c>
      <c r="B44" s="233"/>
      <c r="C44" s="189">
        <v>1</v>
      </c>
      <c r="D44" s="189" t="s">
        <v>843</v>
      </c>
      <c r="E44" s="242"/>
      <c r="F44" s="243"/>
      <c r="G44" s="244"/>
    </row>
    <row r="45" spans="1:7" ht="15" customHeight="1" x14ac:dyDescent="0.15">
      <c r="A45" s="198" t="s">
        <v>878</v>
      </c>
      <c r="B45" s="233"/>
      <c r="C45" s="189">
        <v>10</v>
      </c>
      <c r="D45" s="189" t="s">
        <v>847</v>
      </c>
      <c r="E45" s="242"/>
      <c r="F45" s="243"/>
      <c r="G45" s="244"/>
    </row>
    <row r="46" spans="1:7" ht="15" customHeight="1" x14ac:dyDescent="0.15">
      <c r="A46" s="198" t="s">
        <v>848</v>
      </c>
      <c r="B46" s="233"/>
      <c r="C46" s="189">
        <v>26.7</v>
      </c>
      <c r="D46" s="189" t="s">
        <v>841</v>
      </c>
      <c r="E46" s="242"/>
      <c r="F46" s="243"/>
      <c r="G46" s="244"/>
    </row>
    <row r="47" spans="1:7" ht="15" customHeight="1" x14ac:dyDescent="0.15">
      <c r="A47" s="198" t="s">
        <v>879</v>
      </c>
      <c r="B47" s="233"/>
      <c r="C47" s="189">
        <v>1</v>
      </c>
      <c r="D47" s="189" t="s">
        <v>843</v>
      </c>
      <c r="E47" s="242"/>
      <c r="F47" s="243"/>
      <c r="G47" s="244"/>
    </row>
    <row r="48" spans="1:7" ht="15" customHeight="1" x14ac:dyDescent="0.15">
      <c r="A48" s="198" t="s">
        <v>880</v>
      </c>
      <c r="B48" s="233"/>
      <c r="C48" s="189">
        <v>261.3</v>
      </c>
      <c r="D48" s="189" t="s">
        <v>841</v>
      </c>
      <c r="E48" s="242"/>
      <c r="F48" s="243"/>
      <c r="G48" s="244"/>
    </row>
    <row r="49" spans="1:8" ht="15" customHeight="1" x14ac:dyDescent="0.15">
      <c r="A49" s="198" t="s">
        <v>881</v>
      </c>
      <c r="B49" s="233"/>
      <c r="C49" s="189">
        <v>1</v>
      </c>
      <c r="D49" s="189" t="s">
        <v>847</v>
      </c>
      <c r="E49" s="242"/>
      <c r="F49" s="243"/>
      <c r="G49" s="244"/>
    </row>
    <row r="50" spans="1:8" ht="15" customHeight="1" x14ac:dyDescent="0.15">
      <c r="A50" s="198" t="s">
        <v>882</v>
      </c>
      <c r="B50" s="233"/>
      <c r="C50" s="189">
        <v>1</v>
      </c>
      <c r="D50" s="189" t="s">
        <v>843</v>
      </c>
      <c r="E50" s="242"/>
      <c r="F50" s="243"/>
      <c r="G50" s="244"/>
    </row>
    <row r="51" spans="1:8" ht="15" customHeight="1" x14ac:dyDescent="0.15">
      <c r="A51" s="198" t="s">
        <v>883</v>
      </c>
      <c r="B51" s="233"/>
      <c r="C51" s="189">
        <v>1</v>
      </c>
      <c r="D51" s="189" t="s">
        <v>843</v>
      </c>
      <c r="E51" s="242"/>
      <c r="F51" s="243"/>
      <c r="G51" s="244"/>
    </row>
    <row r="52" spans="1:8" ht="15" customHeight="1" thickBot="1" x14ac:dyDescent="0.2">
      <c r="A52" s="199" t="s">
        <v>884</v>
      </c>
      <c r="B52" s="234"/>
      <c r="C52" s="192">
        <v>2</v>
      </c>
      <c r="D52" s="192" t="s">
        <v>843</v>
      </c>
      <c r="E52" s="245"/>
      <c r="F52" s="246"/>
      <c r="G52" s="247"/>
    </row>
    <row r="53" spans="1:8" ht="15" customHeight="1" thickTop="1" x14ac:dyDescent="0.15">
      <c r="A53" s="196" t="s">
        <v>900</v>
      </c>
      <c r="B53" s="187">
        <v>1</v>
      </c>
      <c r="C53" s="228"/>
      <c r="D53" s="188">
        <v>53.62</v>
      </c>
      <c r="E53" s="290">
        <v>0</v>
      </c>
      <c r="F53" s="290">
        <v>0</v>
      </c>
      <c r="G53" s="291">
        <f>D53*E53</f>
        <v>0</v>
      </c>
    </row>
    <row r="54" spans="1:8" ht="15" customHeight="1" x14ac:dyDescent="0.15">
      <c r="A54" s="196" t="s">
        <v>898</v>
      </c>
      <c r="B54" s="187">
        <v>1</v>
      </c>
      <c r="C54" s="228"/>
      <c r="D54" s="188">
        <v>53.62</v>
      </c>
      <c r="E54" s="290">
        <v>0</v>
      </c>
      <c r="F54" s="290">
        <v>0</v>
      </c>
      <c r="G54" s="291">
        <f t="shared" ref="G54:G55" si="1">D54*E54</f>
        <v>0</v>
      </c>
    </row>
    <row r="55" spans="1:8" ht="15" customHeight="1" x14ac:dyDescent="0.15">
      <c r="A55" s="196" t="s">
        <v>899</v>
      </c>
      <c r="B55" s="187">
        <v>1</v>
      </c>
      <c r="C55" s="228"/>
      <c r="D55" s="188">
        <v>33.9</v>
      </c>
      <c r="E55" s="290">
        <v>0</v>
      </c>
      <c r="F55" s="290">
        <v>0</v>
      </c>
      <c r="G55" s="291">
        <f t="shared" si="1"/>
        <v>0</v>
      </c>
    </row>
    <row r="56" spans="1:8" ht="15" customHeight="1" x14ac:dyDescent="0.15">
      <c r="A56" s="331"/>
      <c r="B56" s="331"/>
      <c r="C56" s="331"/>
      <c r="D56" s="331"/>
      <c r="E56" s="331"/>
      <c r="F56" s="331"/>
      <c r="G56" s="331"/>
      <c r="H56" s="186"/>
    </row>
    <row r="57" spans="1:8" ht="20.100000000000001" customHeight="1" x14ac:dyDescent="0.15">
      <c r="A57" s="298"/>
      <c r="B57" s="332" t="s">
        <v>689</v>
      </c>
      <c r="C57" s="333"/>
      <c r="D57" s="333"/>
      <c r="E57" s="333"/>
      <c r="F57" s="334"/>
      <c r="G57" s="299">
        <f>SUM(G3:G55)</f>
        <v>0</v>
      </c>
    </row>
    <row r="58" spans="1:8" x14ac:dyDescent="0.15">
      <c r="A58" s="297"/>
      <c r="G58" s="296"/>
    </row>
    <row r="60" spans="1:8" x14ac:dyDescent="0.15">
      <c r="E60" s="56"/>
    </row>
  </sheetData>
  <sheetProtection algorithmName="SHA-512" hashValue="cQdpKJonlxqy1bZCn3wlRd7s3W11ByhfJcRBEO0rvK6B7CCOV1RF4iu2MLTnWhI5ACLlu9+cWSlvga1cuO+LMg==" saltValue="TAwteHcaMH9qzPc6dtsGOA==" spinCount="100000" sheet="1" objects="1" scenarios="1"/>
  <mergeCells count="2">
    <mergeCell ref="A56:G56"/>
    <mergeCell ref="B57:F57"/>
  </mergeCells>
  <pageMargins left="0.7" right="0.7" top="0.75" bottom="0.75" header="0.3" footer="0.3"/>
  <pageSetup paperSize="9" scale="59" orientation="portrait" verticalDpi="0" r:id="rId1"/>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7C4DB-8DF9-49CC-BDAD-B1FB83D3084C}">
  <sheetPr>
    <tabColor rgb="FF00B050"/>
  </sheetPr>
  <dimension ref="A1:H47"/>
  <sheetViews>
    <sheetView view="pageBreakPreview" zoomScaleNormal="55" zoomScaleSheetLayoutView="100" workbookViewId="0">
      <selection activeCell="D25" sqref="D25"/>
    </sheetView>
  </sheetViews>
  <sheetFormatPr defaultColWidth="8" defaultRowHeight="12.75" x14ac:dyDescent="0.2"/>
  <cols>
    <col min="1" max="1" width="56.75" style="72" customWidth="1"/>
    <col min="2" max="4" width="13.75" style="72" customWidth="1"/>
    <col min="5" max="5" width="22.125" style="72" customWidth="1"/>
    <col min="6" max="6" width="16.25" style="72" customWidth="1"/>
    <col min="7" max="7" width="8.125" style="72" customWidth="1"/>
    <col min="8" max="16384" width="8" style="72"/>
  </cols>
  <sheetData>
    <row r="1" spans="1:8" x14ac:dyDescent="0.2">
      <c r="A1" s="59" t="s">
        <v>5</v>
      </c>
      <c r="B1" s="59"/>
      <c r="C1" s="59"/>
      <c r="D1" s="59"/>
      <c r="E1" s="59"/>
      <c r="F1" s="57"/>
      <c r="G1" s="57"/>
      <c r="H1" s="57"/>
    </row>
    <row r="2" spans="1:8" x14ac:dyDescent="0.2">
      <c r="A2" s="58"/>
      <c r="B2" s="58"/>
      <c r="C2" s="58"/>
      <c r="D2" s="58"/>
      <c r="E2" s="58"/>
      <c r="F2" s="57"/>
      <c r="G2" s="57"/>
      <c r="H2" s="57"/>
    </row>
    <row r="3" spans="1:8" x14ac:dyDescent="0.2">
      <c r="A3" s="57" t="s">
        <v>694</v>
      </c>
      <c r="B3" s="57"/>
      <c r="C3" s="57"/>
      <c r="D3" s="57"/>
      <c r="E3" s="57"/>
      <c r="F3" s="57"/>
      <c r="G3" s="98"/>
      <c r="H3" s="57"/>
    </row>
    <row r="4" spans="1:8" x14ac:dyDescent="0.2">
      <c r="A4" s="57" t="s">
        <v>695</v>
      </c>
      <c r="B4" s="57"/>
      <c r="C4" s="57"/>
      <c r="D4" s="57"/>
      <c r="E4" s="57"/>
      <c r="F4" s="57"/>
      <c r="G4" s="98"/>
      <c r="H4" s="57"/>
    </row>
    <row r="5" spans="1:8" x14ac:dyDescent="0.2">
      <c r="A5" s="96" t="s">
        <v>696</v>
      </c>
      <c r="B5" s="86" t="s">
        <v>697</v>
      </c>
      <c r="C5" s="86" t="s">
        <v>698</v>
      </c>
      <c r="D5" s="86" t="s">
        <v>699</v>
      </c>
      <c r="E5" s="84" t="s">
        <v>700</v>
      </c>
      <c r="F5" s="57"/>
      <c r="G5" s="98"/>
      <c r="H5" s="57"/>
    </row>
    <row r="6" spans="1:8" s="79" customFormat="1" x14ac:dyDescent="0.2">
      <c r="A6" s="90" t="s">
        <v>701</v>
      </c>
      <c r="B6" s="293">
        <v>0</v>
      </c>
      <c r="C6" s="294">
        <v>0</v>
      </c>
      <c r="D6" s="293">
        <v>0</v>
      </c>
      <c r="E6" s="251">
        <f t="shared" ref="E6:E14" si="0">SUM(B6:D6)</f>
        <v>0</v>
      </c>
      <c r="F6" s="80"/>
      <c r="G6" s="97"/>
      <c r="H6" s="80"/>
    </row>
    <row r="7" spans="1:8" s="79" customFormat="1" x14ac:dyDescent="0.2">
      <c r="A7" s="90" t="s">
        <v>702</v>
      </c>
      <c r="B7" s="293">
        <v>0</v>
      </c>
      <c r="C7" s="294">
        <v>0</v>
      </c>
      <c r="D7" s="293">
        <v>0</v>
      </c>
      <c r="E7" s="251">
        <f t="shared" si="0"/>
        <v>0</v>
      </c>
      <c r="F7" s="80"/>
      <c r="G7" s="97"/>
      <c r="H7" s="80"/>
    </row>
    <row r="8" spans="1:8" s="79" customFormat="1" x14ac:dyDescent="0.2">
      <c r="A8" s="90" t="s">
        <v>703</v>
      </c>
      <c r="B8" s="293">
        <v>0</v>
      </c>
      <c r="C8" s="294">
        <v>0</v>
      </c>
      <c r="D8" s="293">
        <v>0</v>
      </c>
      <c r="E8" s="251">
        <f t="shared" si="0"/>
        <v>0</v>
      </c>
      <c r="F8" s="80"/>
      <c r="G8" s="97"/>
      <c r="H8" s="80"/>
    </row>
    <row r="9" spans="1:8" s="79" customFormat="1" x14ac:dyDescent="0.2">
      <c r="A9" s="90" t="s">
        <v>961</v>
      </c>
      <c r="B9" s="293">
        <v>0</v>
      </c>
      <c r="C9" s="294">
        <v>0</v>
      </c>
      <c r="D9" s="293">
        <v>0</v>
      </c>
      <c r="E9" s="251">
        <f t="shared" si="0"/>
        <v>0</v>
      </c>
      <c r="F9" s="80"/>
      <c r="G9" s="97"/>
      <c r="H9" s="80"/>
    </row>
    <row r="10" spans="1:8" s="79" customFormat="1" x14ac:dyDescent="0.2">
      <c r="A10" s="90" t="s">
        <v>962</v>
      </c>
      <c r="B10" s="293">
        <v>0</v>
      </c>
      <c r="C10" s="294">
        <v>0</v>
      </c>
      <c r="D10" s="293">
        <v>0</v>
      </c>
      <c r="E10" s="251">
        <f t="shared" si="0"/>
        <v>0</v>
      </c>
      <c r="F10" s="80"/>
      <c r="G10" s="97"/>
      <c r="H10" s="80"/>
    </row>
    <row r="11" spans="1:8" s="79" customFormat="1" x14ac:dyDescent="0.2">
      <c r="A11" s="90" t="s">
        <v>704</v>
      </c>
      <c r="B11" s="293">
        <v>0</v>
      </c>
      <c r="C11" s="294">
        <v>0</v>
      </c>
      <c r="D11" s="293">
        <v>0</v>
      </c>
      <c r="E11" s="251">
        <f t="shared" si="0"/>
        <v>0</v>
      </c>
      <c r="F11" s="80"/>
      <c r="G11" s="97"/>
      <c r="H11" s="80"/>
    </row>
    <row r="12" spans="1:8" s="79" customFormat="1" x14ac:dyDescent="0.2">
      <c r="A12" s="90" t="s">
        <v>705</v>
      </c>
      <c r="B12" s="293">
        <v>0</v>
      </c>
      <c r="C12" s="294">
        <v>0</v>
      </c>
      <c r="D12" s="293">
        <v>0</v>
      </c>
      <c r="E12" s="251">
        <f t="shared" si="0"/>
        <v>0</v>
      </c>
      <c r="F12" s="80"/>
      <c r="G12" s="97"/>
      <c r="H12" s="80"/>
    </row>
    <row r="13" spans="1:8" s="79" customFormat="1" x14ac:dyDescent="0.2">
      <c r="A13" s="90" t="s">
        <v>706</v>
      </c>
      <c r="B13" s="293">
        <v>0</v>
      </c>
      <c r="C13" s="294">
        <v>0</v>
      </c>
      <c r="D13" s="293">
        <v>0</v>
      </c>
      <c r="E13" s="251">
        <f t="shared" si="0"/>
        <v>0</v>
      </c>
      <c r="F13" s="80"/>
      <c r="G13" s="97"/>
      <c r="H13" s="80"/>
    </row>
    <row r="14" spans="1:8" s="79" customFormat="1" ht="13.5" thickBot="1" x14ac:dyDescent="0.25">
      <c r="A14" s="90" t="s">
        <v>707</v>
      </c>
      <c r="B14" s="293">
        <v>0</v>
      </c>
      <c r="C14" s="294">
        <v>0</v>
      </c>
      <c r="D14" s="293">
        <v>0</v>
      </c>
      <c r="E14" s="251">
        <f t="shared" si="0"/>
        <v>0</v>
      </c>
      <c r="F14" s="80"/>
      <c r="G14" s="97"/>
      <c r="H14" s="80"/>
    </row>
    <row r="15" spans="1:8" ht="13.5" thickBot="1" x14ac:dyDescent="0.25">
      <c r="A15" s="78" t="s">
        <v>708</v>
      </c>
      <c r="B15" s="57"/>
      <c r="C15" s="57"/>
      <c r="D15" s="57"/>
      <c r="E15" s="253">
        <f>SUM(E6:E14)</f>
        <v>0</v>
      </c>
      <c r="F15" s="75" t="s">
        <v>709</v>
      </c>
      <c r="G15" s="76">
        <v>6</v>
      </c>
      <c r="H15" s="57"/>
    </row>
    <row r="16" spans="1:8" x14ac:dyDescent="0.2">
      <c r="A16" s="57"/>
      <c r="B16" s="57"/>
      <c r="C16" s="57"/>
      <c r="D16" s="57"/>
      <c r="E16" s="57"/>
      <c r="F16" s="75"/>
      <c r="G16" s="74"/>
      <c r="H16" s="57"/>
    </row>
    <row r="17" spans="1:8" x14ac:dyDescent="0.2">
      <c r="A17" s="96" t="s">
        <v>711</v>
      </c>
      <c r="B17" s="86" t="s">
        <v>697</v>
      </c>
      <c r="C17" s="86" t="s">
        <v>698</v>
      </c>
      <c r="D17" s="94" t="s">
        <v>699</v>
      </c>
      <c r="E17" s="84" t="s">
        <v>710</v>
      </c>
      <c r="F17" s="75"/>
      <c r="G17" s="74"/>
      <c r="H17" s="57"/>
    </row>
    <row r="18" spans="1:8" s="79" customFormat="1" x14ac:dyDescent="0.2">
      <c r="A18" s="90" t="s">
        <v>712</v>
      </c>
      <c r="B18" s="293">
        <v>0</v>
      </c>
      <c r="C18" s="294">
        <v>0</v>
      </c>
      <c r="D18" s="294">
        <v>0</v>
      </c>
      <c r="E18" s="251">
        <f>SUM(B18:D18)</f>
        <v>0</v>
      </c>
      <c r="F18" s="82"/>
      <c r="G18" s="81"/>
      <c r="H18" s="80"/>
    </row>
    <row r="19" spans="1:8" s="79" customFormat="1" x14ac:dyDescent="0.2">
      <c r="A19" s="90" t="s">
        <v>713</v>
      </c>
      <c r="B19" s="293">
        <v>0</v>
      </c>
      <c r="C19" s="294">
        <v>0</v>
      </c>
      <c r="D19" s="294">
        <v>0</v>
      </c>
      <c r="E19" s="251">
        <f>SUM(B19:D19)</f>
        <v>0</v>
      </c>
      <c r="F19" s="82"/>
      <c r="G19" s="81"/>
      <c r="H19" s="80"/>
    </row>
    <row r="20" spans="1:8" s="79" customFormat="1" x14ac:dyDescent="0.2">
      <c r="A20" s="90" t="s">
        <v>714</v>
      </c>
      <c r="B20" s="293">
        <v>0</v>
      </c>
      <c r="C20" s="294">
        <v>0</v>
      </c>
      <c r="D20" s="294">
        <v>0</v>
      </c>
      <c r="E20" s="251">
        <f>SUM(B20:D20)</f>
        <v>0</v>
      </c>
      <c r="F20" s="82"/>
      <c r="G20" s="81"/>
      <c r="H20" s="80"/>
    </row>
    <row r="21" spans="1:8" s="79" customFormat="1" x14ac:dyDescent="0.2">
      <c r="A21" s="90" t="s">
        <v>715</v>
      </c>
      <c r="B21" s="293">
        <v>0</v>
      </c>
      <c r="C21" s="294">
        <v>0</v>
      </c>
      <c r="D21" s="294">
        <v>0</v>
      </c>
      <c r="E21" s="251">
        <f>SUM(B21:D21)</f>
        <v>0</v>
      </c>
      <c r="F21" s="82"/>
      <c r="G21" s="81"/>
      <c r="H21" s="80"/>
    </row>
    <row r="22" spans="1:8" s="79" customFormat="1" x14ac:dyDescent="0.2">
      <c r="A22" s="90" t="s">
        <v>716</v>
      </c>
      <c r="B22" s="293">
        <v>0</v>
      </c>
      <c r="C22" s="294">
        <v>0</v>
      </c>
      <c r="D22" s="294">
        <v>0</v>
      </c>
      <c r="E22" s="251">
        <f>SUM(B22:D22)</f>
        <v>0</v>
      </c>
      <c r="F22" s="82"/>
      <c r="G22" s="81"/>
      <c r="H22" s="80"/>
    </row>
    <row r="23" spans="1:8" x14ac:dyDescent="0.2">
      <c r="A23" s="95" t="s">
        <v>717</v>
      </c>
      <c r="B23" s="86" t="s">
        <v>718</v>
      </c>
      <c r="C23" s="86" t="s">
        <v>719</v>
      </c>
      <c r="D23" s="86" t="s">
        <v>720</v>
      </c>
      <c r="E23" s="85"/>
      <c r="F23" s="75"/>
      <c r="G23" s="74"/>
      <c r="H23" s="57"/>
    </row>
    <row r="24" spans="1:8" s="79" customFormat="1" ht="13.5" thickBot="1" x14ac:dyDescent="0.25">
      <c r="A24" s="83" t="s">
        <v>721</v>
      </c>
      <c r="B24" s="293">
        <v>0</v>
      </c>
      <c r="C24" s="293">
        <v>0</v>
      </c>
      <c r="D24" s="293">
        <v>0</v>
      </c>
      <c r="E24" s="252">
        <f>SUM(B24:D24)</f>
        <v>0</v>
      </c>
      <c r="F24" s="82"/>
      <c r="G24" s="81"/>
      <c r="H24" s="80"/>
    </row>
    <row r="25" spans="1:8" ht="13.5" thickBot="1" x14ac:dyDescent="0.25">
      <c r="A25" s="78" t="s">
        <v>722</v>
      </c>
      <c r="B25" s="93"/>
      <c r="C25" s="93"/>
      <c r="D25" s="93"/>
      <c r="E25" s="253">
        <f>SUM(E18:E22,E24)</f>
        <v>0</v>
      </c>
      <c r="F25" s="75" t="s">
        <v>709</v>
      </c>
      <c r="G25" s="76">
        <v>4</v>
      </c>
      <c r="H25" s="57"/>
    </row>
    <row r="26" spans="1:8" x14ac:dyDescent="0.2">
      <c r="A26" s="93"/>
      <c r="B26" s="93"/>
      <c r="C26" s="93"/>
      <c r="D26" s="93"/>
      <c r="E26" s="57"/>
      <c r="F26" s="75"/>
      <c r="G26" s="74"/>
      <c r="H26" s="57"/>
    </row>
    <row r="27" spans="1:8" x14ac:dyDescent="0.2">
      <c r="A27" s="85" t="s">
        <v>723</v>
      </c>
      <c r="B27" s="86" t="s">
        <v>697</v>
      </c>
      <c r="C27" s="86" t="s">
        <v>698</v>
      </c>
      <c r="D27" s="94" t="s">
        <v>699</v>
      </c>
      <c r="E27" s="84" t="s">
        <v>710</v>
      </c>
      <c r="F27" s="75"/>
      <c r="G27" s="74"/>
      <c r="H27" s="57"/>
    </row>
    <row r="28" spans="1:8" s="79" customFormat="1" ht="25.5" x14ac:dyDescent="0.2">
      <c r="A28" s="83" t="s">
        <v>724</v>
      </c>
      <c r="B28" s="293">
        <v>0</v>
      </c>
      <c r="C28" s="294">
        <v>0</v>
      </c>
      <c r="D28" s="294">
        <v>0</v>
      </c>
      <c r="E28" s="251">
        <f>SUM(B28:D28)</f>
        <v>0</v>
      </c>
      <c r="F28" s="82"/>
      <c r="G28" s="81"/>
      <c r="H28" s="80"/>
    </row>
    <row r="29" spans="1:8" s="79" customFormat="1" ht="26.25" thickBot="1" x14ac:dyDescent="0.25">
      <c r="A29" s="83" t="s">
        <v>725</v>
      </c>
      <c r="B29" s="293">
        <v>0</v>
      </c>
      <c r="C29" s="294">
        <v>0</v>
      </c>
      <c r="D29" s="294">
        <v>0</v>
      </c>
      <c r="E29" s="252">
        <f>SUM(B29:D29)</f>
        <v>0</v>
      </c>
      <c r="F29" s="82"/>
      <c r="G29" s="81"/>
      <c r="H29" s="80"/>
    </row>
    <row r="30" spans="1:8" ht="13.5" thickBot="1" x14ac:dyDescent="0.25">
      <c r="A30" s="78" t="s">
        <v>726</v>
      </c>
      <c r="B30" s="57"/>
      <c r="C30" s="57"/>
      <c r="D30" s="57"/>
      <c r="E30" s="253">
        <f>SUM(E28:E29)</f>
        <v>0</v>
      </c>
      <c r="F30" s="75" t="s">
        <v>709</v>
      </c>
      <c r="G30" s="76">
        <v>2</v>
      </c>
      <c r="H30" s="57"/>
    </row>
    <row r="31" spans="1:8" x14ac:dyDescent="0.2">
      <c r="A31" s="93"/>
      <c r="B31" s="93"/>
      <c r="C31" s="93"/>
      <c r="D31" s="93"/>
      <c r="E31" s="57"/>
      <c r="F31" s="75"/>
      <c r="G31" s="74"/>
      <c r="H31" s="57"/>
    </row>
    <row r="32" spans="1:8" ht="38.25" x14ac:dyDescent="0.2">
      <c r="A32" s="92" t="s">
        <v>727</v>
      </c>
      <c r="B32" s="91" t="s">
        <v>728</v>
      </c>
      <c r="C32" s="91" t="s">
        <v>729</v>
      </c>
      <c r="D32" s="91" t="s">
        <v>730</v>
      </c>
      <c r="E32" s="87" t="s">
        <v>710</v>
      </c>
      <c r="F32" s="75"/>
      <c r="G32" s="74"/>
      <c r="H32" s="57"/>
    </row>
    <row r="33" spans="1:8" s="79" customFormat="1" x14ac:dyDescent="0.2">
      <c r="A33" s="90" t="s">
        <v>731</v>
      </c>
      <c r="B33" s="293">
        <v>0</v>
      </c>
      <c r="C33" s="293">
        <v>0</v>
      </c>
      <c r="D33" s="293">
        <v>0</v>
      </c>
      <c r="E33" s="251">
        <f>SUM(B33:D33)</f>
        <v>0</v>
      </c>
      <c r="F33" s="82"/>
      <c r="G33" s="81"/>
      <c r="H33" s="80"/>
    </row>
    <row r="34" spans="1:8" s="79" customFormat="1" x14ac:dyDescent="0.2">
      <c r="A34" s="90" t="s">
        <v>732</v>
      </c>
      <c r="B34" s="293">
        <v>0</v>
      </c>
      <c r="C34" s="294">
        <v>0</v>
      </c>
      <c r="D34" s="294">
        <v>0</v>
      </c>
      <c r="E34" s="251">
        <f>SUM(B34:D34)</f>
        <v>0</v>
      </c>
      <c r="F34" s="82"/>
      <c r="G34" s="81"/>
      <c r="H34" s="80"/>
    </row>
    <row r="35" spans="1:8" s="79" customFormat="1" ht="13.5" thickBot="1" x14ac:dyDescent="0.25">
      <c r="A35" s="90" t="s">
        <v>733</v>
      </c>
      <c r="B35" s="293">
        <v>0</v>
      </c>
      <c r="C35" s="294">
        <v>0</v>
      </c>
      <c r="D35" s="294">
        <v>0</v>
      </c>
      <c r="E35" s="251">
        <f>SUM(B35:D35)</f>
        <v>0</v>
      </c>
      <c r="F35" s="82"/>
      <c r="G35" s="81"/>
      <c r="H35" s="80"/>
    </row>
    <row r="36" spans="1:8" ht="13.5" thickBot="1" x14ac:dyDescent="0.25">
      <c r="A36" s="78" t="s">
        <v>734</v>
      </c>
      <c r="B36" s="57"/>
      <c r="C36" s="57"/>
      <c r="D36" s="57"/>
      <c r="E36" s="253">
        <f>SUM(E33:E35)</f>
        <v>0</v>
      </c>
      <c r="F36" s="75" t="s">
        <v>709</v>
      </c>
      <c r="G36" s="76">
        <v>8</v>
      </c>
      <c r="H36" s="57"/>
    </row>
    <row r="37" spans="1:8" x14ac:dyDescent="0.2">
      <c r="A37" s="57"/>
      <c r="B37" s="57"/>
      <c r="C37" s="57"/>
      <c r="D37" s="57"/>
      <c r="E37" s="57"/>
      <c r="F37" s="75"/>
      <c r="G37" s="74"/>
      <c r="H37" s="57"/>
    </row>
    <row r="38" spans="1:8" ht="25.5" x14ac:dyDescent="0.2">
      <c r="A38" s="89" t="s">
        <v>735</v>
      </c>
      <c r="B38" s="88" t="s">
        <v>736</v>
      </c>
      <c r="C38" s="88" t="s">
        <v>737</v>
      </c>
      <c r="D38" s="88" t="s">
        <v>738</v>
      </c>
      <c r="E38" s="87" t="s">
        <v>710</v>
      </c>
      <c r="F38" s="75"/>
      <c r="G38" s="74"/>
      <c r="H38" s="57"/>
    </row>
    <row r="39" spans="1:8" s="79" customFormat="1" x14ac:dyDescent="0.2">
      <c r="A39" s="83" t="s">
        <v>739</v>
      </c>
      <c r="B39" s="293">
        <v>0</v>
      </c>
      <c r="C39" s="293">
        <v>0</v>
      </c>
      <c r="D39" s="293">
        <v>0</v>
      </c>
      <c r="E39" s="251">
        <f>SUM(B39:D39)</f>
        <v>0</v>
      </c>
      <c r="F39" s="82"/>
      <c r="G39" s="81"/>
      <c r="H39" s="80"/>
    </row>
    <row r="40" spans="1:8" s="79" customFormat="1" x14ac:dyDescent="0.2">
      <c r="A40" s="83" t="s">
        <v>740</v>
      </c>
      <c r="B40" s="293">
        <v>0</v>
      </c>
      <c r="C40" s="293">
        <v>0</v>
      </c>
      <c r="D40" s="293">
        <v>0</v>
      </c>
      <c r="E40" s="251">
        <f>SUM(B40:D40)</f>
        <v>0</v>
      </c>
      <c r="F40" s="82"/>
      <c r="G40" s="81"/>
      <c r="H40" s="80"/>
    </row>
    <row r="41" spans="1:8" s="79" customFormat="1" x14ac:dyDescent="0.2">
      <c r="A41" s="83" t="s">
        <v>741</v>
      </c>
      <c r="B41" s="293">
        <v>0</v>
      </c>
      <c r="C41" s="293">
        <v>0</v>
      </c>
      <c r="D41" s="293">
        <v>0</v>
      </c>
      <c r="E41" s="251">
        <f>SUM(B41:D41)</f>
        <v>0</v>
      </c>
      <c r="F41" s="82"/>
      <c r="G41" s="81"/>
      <c r="H41" s="80"/>
    </row>
    <row r="42" spans="1:8" s="79" customFormat="1" x14ac:dyDescent="0.2">
      <c r="A42" s="83" t="s">
        <v>742</v>
      </c>
      <c r="B42" s="293">
        <v>0</v>
      </c>
      <c r="C42" s="293">
        <v>0</v>
      </c>
      <c r="D42" s="293">
        <v>0</v>
      </c>
      <c r="E42" s="251">
        <f>SUM(B42:D42)</f>
        <v>0</v>
      </c>
      <c r="F42" s="82"/>
      <c r="G42" s="81"/>
      <c r="H42" s="80"/>
    </row>
    <row r="43" spans="1:8" s="79" customFormat="1" ht="13.5" thickBot="1" x14ac:dyDescent="0.25">
      <c r="A43" s="83" t="s">
        <v>743</v>
      </c>
      <c r="B43" s="293">
        <v>0</v>
      </c>
      <c r="C43" s="293">
        <v>0</v>
      </c>
      <c r="D43" s="293">
        <v>0</v>
      </c>
      <c r="E43" s="252">
        <f>SUM(B43:D43)</f>
        <v>0</v>
      </c>
      <c r="F43" s="82"/>
      <c r="G43" s="81"/>
      <c r="H43" s="80"/>
    </row>
    <row r="44" spans="1:8" ht="13.5" thickBot="1" x14ac:dyDescent="0.25">
      <c r="A44" s="78" t="s">
        <v>744</v>
      </c>
      <c r="B44" s="77"/>
      <c r="C44" s="77"/>
      <c r="D44" s="77"/>
      <c r="E44" s="253">
        <f>SUM(E39:E43)</f>
        <v>0</v>
      </c>
      <c r="F44" s="75" t="s">
        <v>709</v>
      </c>
      <c r="G44" s="76">
        <v>4</v>
      </c>
      <c r="H44" s="57"/>
    </row>
    <row r="45" spans="1:8" x14ac:dyDescent="0.2">
      <c r="A45" s="77"/>
      <c r="B45" s="77"/>
      <c r="C45" s="77"/>
      <c r="D45" s="77"/>
      <c r="E45" s="77"/>
      <c r="F45" s="75"/>
      <c r="G45" s="74"/>
      <c r="H45" s="57"/>
    </row>
    <row r="46" spans="1:8" ht="13.5" thickBot="1" x14ac:dyDescent="0.25">
      <c r="A46" s="57"/>
      <c r="B46" s="57"/>
      <c r="C46" s="57"/>
      <c r="D46" s="57"/>
      <c r="E46" s="57"/>
      <c r="F46" s="75"/>
      <c r="G46" s="74"/>
      <c r="H46" s="57"/>
    </row>
    <row r="47" spans="1:8" ht="13.5" thickBot="1" x14ac:dyDescent="0.25">
      <c r="A47" s="57"/>
      <c r="B47" s="57"/>
      <c r="C47" s="335" t="s">
        <v>745</v>
      </c>
      <c r="D47" s="335"/>
      <c r="E47" s="335"/>
      <c r="F47" s="335"/>
      <c r="G47" s="73">
        <f>SUM(G15,G25,G30,G36,G44)</f>
        <v>24</v>
      </c>
      <c r="H47" s="57"/>
    </row>
  </sheetData>
  <sheetProtection algorithmName="SHA-512" hashValue="wntFZp/1ZLZ9ls8v87Pbzwb/MruoEgpknbMGQe75iE/mPAECCEqU42eIsAN5HmRptcqhXeqaiaF78QIC0eTQgg==" saltValue="++C55bUhjg/9OlhBTYlrkg==" spinCount="100000" sheet="1" objects="1" scenarios="1"/>
  <mergeCells count="1">
    <mergeCell ref="C47:F47"/>
  </mergeCells>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A19B233CE1A5743ACD844A7B554C048" ma:contentTypeVersion="3" ma:contentTypeDescription="Een nieuw document maken." ma:contentTypeScope="" ma:versionID="02f11f19ae344a2488ae2af7f1745877">
  <xsd:schema xmlns:xsd="http://www.w3.org/2001/XMLSchema" xmlns:xs="http://www.w3.org/2001/XMLSchema" xmlns:p="http://schemas.microsoft.com/office/2006/metadata/properties" xmlns:ns2="55182f53-f0cc-48dd-8dc7-f4def3865fcb" targetNamespace="http://schemas.microsoft.com/office/2006/metadata/properties" ma:root="true" ma:fieldsID="2894c74e83f825579e3b7c002063ad28" ns2:_="">
    <xsd:import namespace="55182f53-f0cc-48dd-8dc7-f4def3865fc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182f53-f0cc-48dd-8dc7-f4def3865f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8EAD42-6ED0-4825-B643-DD6D0869A3C5}">
  <ds:schemaRefs>
    <ds:schemaRef ds:uri="http://schemas.microsoft.com/sharepoint/v3/contenttype/forms"/>
  </ds:schemaRefs>
</ds:datastoreItem>
</file>

<file path=customXml/itemProps2.xml><?xml version="1.0" encoding="utf-8"?>
<ds:datastoreItem xmlns:ds="http://schemas.openxmlformats.org/officeDocument/2006/customXml" ds:itemID="{70CDB501-B5E4-43D6-B79D-022B33BEEAD7}">
  <ds:schemaRefs>
    <ds:schemaRef ds:uri="http://purl.org/dc/elements/1.1/"/>
    <ds:schemaRef ds:uri="55182f53-f0cc-48dd-8dc7-f4def3865fcb"/>
    <ds:schemaRef ds:uri="http://www.w3.org/XML/1998/namespace"/>
    <ds:schemaRef ds:uri="http://purl.org/dc/terms/"/>
    <ds:schemaRef ds:uri="http://purl.org/dc/dcmityp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80EA3C97-D7E3-4505-92EE-FC80EB1605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182f53-f0cc-48dd-8dc7-f4def3865f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6</vt:i4>
      </vt:variant>
    </vt:vector>
  </HeadingPairs>
  <TitlesOfParts>
    <vt:vector size="13" baseType="lpstr">
      <vt:lpstr>Instructieblad</vt:lpstr>
      <vt:lpstr>Totaalblad</vt:lpstr>
      <vt:lpstr>Uurtarief</vt:lpstr>
      <vt:lpstr>1. Ruimtestaat</vt:lpstr>
      <vt:lpstr>2. Glasstaat</vt:lpstr>
      <vt:lpstr>3. Specialistische werkzaamhede</vt:lpstr>
      <vt:lpstr>4. Regiewerkzaamheden </vt:lpstr>
      <vt:lpstr>'1. Ruimtestaat'!Afdrukbereik</vt:lpstr>
      <vt:lpstr>'2. Glasstaat'!Afdrukbereik</vt:lpstr>
      <vt:lpstr>'3. Specialistische werkzaamhede'!Afdrukbereik</vt:lpstr>
      <vt:lpstr>'4. Regiewerkzaamheden '!Afdrukbereik</vt:lpstr>
      <vt:lpstr>Instructieblad!Afdrukbereik</vt:lpstr>
      <vt:lpstr>'1. Ruimtestaat'!Afdruktitels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Key-Quality</dc:creator>
  <cp:keywords/>
  <dc:description/>
  <cp:lastModifiedBy>Key-Quality</cp:lastModifiedBy>
  <cp:revision/>
  <dcterms:created xsi:type="dcterms:W3CDTF">2026-04-03T06:50:27Z</dcterms:created>
  <dcterms:modified xsi:type="dcterms:W3CDTF">2026-05-12T06:10:38Z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0x010100EA19B233CE1A5743ACD844A7B554C048</vt:lpwstr>
  </property>
</Properties>
</file>