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K/Documents/eigen zaak/Van Kaam Vastgoed/projecten/Amsterdam, Rochdale projecten/WTV K6-7 - tender doc/Tender documenten/Bijlage 8 invulblad/"/>
    </mc:Choice>
  </mc:AlternateContent>
  <xr:revisionPtr revIDLastSave="0" documentId="8_{16309DC6-36EB-3849-8AB1-F4A33B98E04E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Invul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D57" i="2"/>
  <c r="D56" i="2"/>
  <c r="C57" i="2"/>
  <c r="C58" i="2"/>
  <c r="C59" i="2" s="1"/>
  <c r="C56" i="2"/>
  <c r="E51" i="2"/>
  <c r="E53" i="2"/>
  <c r="E2" i="2"/>
  <c r="F56" i="2" s="1"/>
  <c r="E50" i="2"/>
  <c r="E3" i="2"/>
  <c r="E4" i="2"/>
  <c r="E5" i="2"/>
  <c r="E6" i="2"/>
  <c r="E7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M57" i="2"/>
  <c r="M58" i="2"/>
  <c r="M56" i="2"/>
  <c r="I59" i="2"/>
  <c r="D59" i="2" l="1"/>
  <c r="F58" i="2"/>
  <c r="E57" i="2"/>
  <c r="E58" i="2"/>
  <c r="E56" i="2"/>
  <c r="E52" i="2"/>
  <c r="M59" i="2"/>
  <c r="E8" i="2" l="1"/>
  <c r="E9" i="2" l="1"/>
  <c r="E10" i="2" l="1"/>
  <c r="E11" i="2" l="1"/>
  <c r="E12" i="2" l="1"/>
  <c r="F57" i="2" l="1"/>
  <c r="F59" i="2" s="1"/>
  <c r="E13" i="2"/>
  <c r="E54" i="2" s="1"/>
</calcChain>
</file>

<file path=xl/sharedStrings.xml><?xml version="1.0" encoding="utf-8"?>
<sst xmlns="http://schemas.openxmlformats.org/spreadsheetml/2006/main" count="122" uniqueCount="69">
  <si>
    <t>Categorie (A, B of C)</t>
  </si>
  <si>
    <t xml:space="preserve">GBO (m2) </t>
  </si>
  <si>
    <t xml:space="preserve">VON prijs </t>
  </si>
  <si>
    <t>Woning 1</t>
  </si>
  <si>
    <t>A</t>
  </si>
  <si>
    <t>Woning 2</t>
  </si>
  <si>
    <t>Woning 3</t>
  </si>
  <si>
    <t>Woning 4</t>
  </si>
  <si>
    <t>Woning 5</t>
  </si>
  <si>
    <t>Woning 6</t>
  </si>
  <si>
    <t>B</t>
  </si>
  <si>
    <t>Woning 7</t>
  </si>
  <si>
    <t>Woning 8</t>
  </si>
  <si>
    <t>Woning 9</t>
  </si>
  <si>
    <t>Woning 10</t>
  </si>
  <si>
    <t>Woning 11</t>
  </si>
  <si>
    <t>Woning 12</t>
  </si>
  <si>
    <t>Woning 13</t>
  </si>
  <si>
    <t>Woning 14</t>
  </si>
  <si>
    <t>Woning 15</t>
  </si>
  <si>
    <t>Woning 16</t>
  </si>
  <si>
    <t>Woning 17</t>
  </si>
  <si>
    <t>Woning 18</t>
  </si>
  <si>
    <t>C</t>
  </si>
  <si>
    <t>Woning 19</t>
  </si>
  <si>
    <t>Woning 20</t>
  </si>
  <si>
    <t>Woning 21</t>
  </si>
  <si>
    <t>Woning 22</t>
  </si>
  <si>
    <t>Woning 23</t>
  </si>
  <si>
    <t>Woning 24</t>
  </si>
  <si>
    <t>Woning 25</t>
  </si>
  <si>
    <t>Woning 26</t>
  </si>
  <si>
    <t>Woning 27</t>
  </si>
  <si>
    <t>Woning 28</t>
  </si>
  <si>
    <t>Woning 29</t>
  </si>
  <si>
    <t>Woning 30</t>
  </si>
  <si>
    <t>Woning 31</t>
  </si>
  <si>
    <t>Woning 32</t>
  </si>
  <si>
    <t>Woning 33</t>
  </si>
  <si>
    <t>Woning 34</t>
  </si>
  <si>
    <t>Woning 35</t>
  </si>
  <si>
    <t>Woning 36</t>
  </si>
  <si>
    <t>Woning 37</t>
  </si>
  <si>
    <t>Woning 38</t>
  </si>
  <si>
    <t>Woning 39</t>
  </si>
  <si>
    <t>Woning 40</t>
  </si>
  <si>
    <t>Woning 41</t>
  </si>
  <si>
    <t>Woning 42</t>
  </si>
  <si>
    <t>Woning 43</t>
  </si>
  <si>
    <t>Woning 44</t>
  </si>
  <si>
    <t>Woning 45</t>
  </si>
  <si>
    <t>Woning 46</t>
  </si>
  <si>
    <t>Woning 47</t>
  </si>
  <si>
    <t>Woning 48</t>
  </si>
  <si>
    <t>Woning 49</t>
  </si>
  <si>
    <t>Woning 50</t>
  </si>
  <si>
    <t>Woning 51</t>
  </si>
  <si>
    <t>Woning 52</t>
  </si>
  <si>
    <t>spelregels: afnameprijs cf bijlage 6 PvE 1.1</t>
  </si>
  <si>
    <t>aantal</t>
  </si>
  <si>
    <t>GBO totaal</t>
  </si>
  <si>
    <t>GBO gem</t>
  </si>
  <si>
    <t>VON Prijs totaal</t>
  </si>
  <si>
    <t>Aantal min</t>
  </si>
  <si>
    <t>GBO min</t>
  </si>
  <si>
    <t>GBO max</t>
  </si>
  <si>
    <t>afnameprijs</t>
  </si>
  <si>
    <t>totaal</t>
  </si>
  <si>
    <t>incl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</si>
</sst>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164" fontId="0" fillId="2" borderId="4" xfId="1" applyNumberFormat="1" applyFont="1" applyFill="1" applyBorder="1" applyAlignment="1" applyProtection="1">
      <alignment horizontal="right"/>
    </xf>
    <xf numFmtId="164" fontId="1" fillId="2" borderId="0" xfId="1" applyNumberFormat="1" applyFont="1" applyFill="1"/>
    <xf numFmtId="0" fontId="1" fillId="2" borderId="7" xfId="0" applyFont="1" applyFill="1" applyBorder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right"/>
    </xf>
    <xf numFmtId="165" fontId="1" fillId="0" borderId="0" xfId="0" applyNumberFormat="1" applyFont="1" applyAlignment="1">
      <alignment horizontal="right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right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2" borderId="7" xfId="0" applyFill="1" applyBorder="1" applyAlignment="1">
      <alignment horizontal="center"/>
    </xf>
    <xf numFmtId="164" fontId="1" fillId="2" borderId="7" xfId="1" applyNumberFormat="1" applyFont="1" applyFill="1" applyBorder="1"/>
    <xf numFmtId="164" fontId="1" fillId="2" borderId="0" xfId="0" applyNumberFormat="1" applyFont="1" applyFill="1"/>
    <xf numFmtId="164" fontId="2" fillId="2" borderId="4" xfId="1" applyNumberFormat="1" applyFont="1" applyFill="1" applyBorder="1" applyAlignment="1" applyProtection="1">
      <alignment horizontal="right"/>
    </xf>
    <xf numFmtId="164" fontId="0" fillId="0" borderId="0" xfId="0" applyNumberFormat="1"/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9"/>
  <sheetViews>
    <sheetView tabSelected="1" topLeftCell="A16" zoomScale="70" zoomScaleNormal="70" workbookViewId="0">
      <selection activeCell="H38" sqref="H38"/>
    </sheetView>
  </sheetViews>
  <sheetFormatPr defaultColWidth="8.85546875" defaultRowHeight="15"/>
  <cols>
    <col min="2" max="2" width="10.28515625" bestFit="1" customWidth="1"/>
    <col min="3" max="3" width="24" customWidth="1"/>
    <col min="4" max="4" width="20.140625" customWidth="1"/>
    <col min="5" max="5" width="18.28515625" customWidth="1"/>
    <col min="6" max="6" width="19.28515625" customWidth="1"/>
    <col min="9" max="9" width="10.42578125" bestFit="1" customWidth="1"/>
    <col min="10" max="10" width="8.7109375" bestFit="1" customWidth="1"/>
    <col min="11" max="11" width="9" bestFit="1" customWidth="1"/>
    <col min="12" max="12" width="9.140625" bestFit="1" customWidth="1"/>
    <col min="13" max="13" width="16.140625" bestFit="1" customWidth="1"/>
    <col min="14" max="14" width="12.42578125" bestFit="1" customWidth="1"/>
  </cols>
  <sheetData>
    <row r="1" spans="2:5">
      <c r="C1" s="2" t="s">
        <v>0</v>
      </c>
      <c r="D1" s="15" t="s">
        <v>1</v>
      </c>
      <c r="E1" s="2" t="s">
        <v>2</v>
      </c>
    </row>
    <row r="2" spans="2:5">
      <c r="B2" s="3" t="s">
        <v>3</v>
      </c>
      <c r="C2" s="10" t="s">
        <v>4</v>
      </c>
      <c r="D2" s="24">
        <v>42.5</v>
      </c>
      <c r="E2" s="13">
        <f>IF($C2="A",D2*$N$56,IF($C2="B",D2*$N$57,D2*$N$58))</f>
        <v>222700</v>
      </c>
    </row>
    <row r="3" spans="2:5">
      <c r="B3" s="3" t="s">
        <v>5</v>
      </c>
      <c r="C3" s="11" t="s">
        <v>4</v>
      </c>
      <c r="D3" s="22">
        <v>42.5</v>
      </c>
      <c r="E3" s="13">
        <f t="shared" ref="E3:E53" si="0">IF($C3="A",D3*$N$56,IF($C3="B",D3*$N$57,D3*$N$58))</f>
        <v>222700</v>
      </c>
    </row>
    <row r="4" spans="2:5">
      <c r="B4" s="3" t="s">
        <v>6</v>
      </c>
      <c r="C4" s="11" t="s">
        <v>4</v>
      </c>
      <c r="D4" s="22">
        <v>42.5</v>
      </c>
      <c r="E4" s="13">
        <f t="shared" si="0"/>
        <v>222700</v>
      </c>
    </row>
    <row r="5" spans="2:5">
      <c r="B5" s="3" t="s">
        <v>7</v>
      </c>
      <c r="C5" s="11" t="s">
        <v>4</v>
      </c>
      <c r="D5" s="22">
        <v>42.5</v>
      </c>
      <c r="E5" s="13">
        <f t="shared" si="0"/>
        <v>222700</v>
      </c>
    </row>
    <row r="6" spans="2:5">
      <c r="B6" s="3" t="s">
        <v>8</v>
      </c>
      <c r="C6" s="11" t="s">
        <v>4</v>
      </c>
      <c r="D6" s="22">
        <v>42.5</v>
      </c>
      <c r="E6" s="13">
        <f t="shared" si="0"/>
        <v>222700</v>
      </c>
    </row>
    <row r="7" spans="2:5">
      <c r="B7" s="3" t="s">
        <v>9</v>
      </c>
      <c r="C7" s="11" t="s">
        <v>10</v>
      </c>
      <c r="D7" s="22">
        <v>50</v>
      </c>
      <c r="E7" s="30">
        <f t="shared" si="0"/>
        <v>240000</v>
      </c>
    </row>
    <row r="8" spans="2:5">
      <c r="B8" s="3" t="s">
        <v>11</v>
      </c>
      <c r="C8" s="11" t="s">
        <v>10</v>
      </c>
      <c r="D8" s="22">
        <v>50</v>
      </c>
      <c r="E8" s="30">
        <f t="shared" si="0"/>
        <v>240000</v>
      </c>
    </row>
    <row r="9" spans="2:5">
      <c r="B9" s="3" t="s">
        <v>12</v>
      </c>
      <c r="C9" s="11" t="s">
        <v>10</v>
      </c>
      <c r="D9" s="22">
        <v>50</v>
      </c>
      <c r="E9" s="30">
        <f t="shared" si="0"/>
        <v>240000</v>
      </c>
    </row>
    <row r="10" spans="2:5">
      <c r="B10" s="3" t="s">
        <v>13</v>
      </c>
      <c r="C10" s="11" t="s">
        <v>10</v>
      </c>
      <c r="D10" s="22">
        <v>50</v>
      </c>
      <c r="E10" s="30">
        <f t="shared" si="0"/>
        <v>240000</v>
      </c>
    </row>
    <row r="11" spans="2:5">
      <c r="B11" s="3" t="s">
        <v>14</v>
      </c>
      <c r="C11" s="11" t="s">
        <v>10</v>
      </c>
      <c r="D11" s="22">
        <v>50</v>
      </c>
      <c r="E11" s="30">
        <f t="shared" si="0"/>
        <v>240000</v>
      </c>
    </row>
    <row r="12" spans="2:5">
      <c r="B12" s="3" t="s">
        <v>15</v>
      </c>
      <c r="C12" s="11" t="s">
        <v>10</v>
      </c>
      <c r="D12" s="22">
        <v>50</v>
      </c>
      <c r="E12" s="30">
        <f t="shared" si="0"/>
        <v>240000</v>
      </c>
    </row>
    <row r="13" spans="2:5">
      <c r="B13" s="3" t="s">
        <v>16</v>
      </c>
      <c r="C13" s="11" t="s">
        <v>10</v>
      </c>
      <c r="D13" s="22">
        <v>50</v>
      </c>
      <c r="E13" s="30">
        <f t="shared" si="0"/>
        <v>240000</v>
      </c>
    </row>
    <row r="14" spans="2:5">
      <c r="B14" s="3" t="s">
        <v>17</v>
      </c>
      <c r="C14" s="11" t="s">
        <v>10</v>
      </c>
      <c r="D14" s="22">
        <v>50</v>
      </c>
      <c r="E14" s="30">
        <f t="shared" si="0"/>
        <v>240000</v>
      </c>
    </row>
    <row r="15" spans="2:5">
      <c r="B15" s="3" t="s">
        <v>18</v>
      </c>
      <c r="C15" s="11" t="s">
        <v>10</v>
      </c>
      <c r="D15" s="22">
        <v>50</v>
      </c>
      <c r="E15" s="30">
        <f t="shared" si="0"/>
        <v>240000</v>
      </c>
    </row>
    <row r="16" spans="2:5">
      <c r="B16" s="3" t="s">
        <v>19</v>
      </c>
      <c r="C16" s="11" t="s">
        <v>10</v>
      </c>
      <c r="D16" s="22">
        <v>50</v>
      </c>
      <c r="E16" s="30">
        <f t="shared" si="0"/>
        <v>240000</v>
      </c>
    </row>
    <row r="17" spans="2:5">
      <c r="B17" s="3" t="s">
        <v>20</v>
      </c>
      <c r="C17" s="11" t="s">
        <v>10</v>
      </c>
      <c r="D17" s="22">
        <v>50</v>
      </c>
      <c r="E17" s="30">
        <f t="shared" si="0"/>
        <v>240000</v>
      </c>
    </row>
    <row r="18" spans="2:5">
      <c r="B18" s="3" t="s">
        <v>21</v>
      </c>
      <c r="C18" s="11" t="s">
        <v>10</v>
      </c>
      <c r="D18" s="22">
        <v>50</v>
      </c>
      <c r="E18" s="30">
        <f t="shared" si="0"/>
        <v>240000</v>
      </c>
    </row>
    <row r="19" spans="2:5">
      <c r="B19" s="3" t="s">
        <v>22</v>
      </c>
      <c r="C19" s="11" t="s">
        <v>23</v>
      </c>
      <c r="D19" s="22">
        <v>65</v>
      </c>
      <c r="E19" s="13">
        <f t="shared" si="0"/>
        <v>277550</v>
      </c>
    </row>
    <row r="20" spans="2:5">
      <c r="B20" s="3" t="s">
        <v>24</v>
      </c>
      <c r="C20" s="11" t="s">
        <v>23</v>
      </c>
      <c r="D20" s="22">
        <v>65</v>
      </c>
      <c r="E20" s="13">
        <f t="shared" si="0"/>
        <v>277550</v>
      </c>
    </row>
    <row r="21" spans="2:5">
      <c r="B21" s="3" t="s">
        <v>25</v>
      </c>
      <c r="C21" s="11" t="s">
        <v>23</v>
      </c>
      <c r="D21" s="22">
        <v>65</v>
      </c>
      <c r="E21" s="13">
        <f t="shared" si="0"/>
        <v>277550</v>
      </c>
    </row>
    <row r="22" spans="2:5">
      <c r="B22" s="3" t="s">
        <v>26</v>
      </c>
      <c r="C22" s="11" t="s">
        <v>23</v>
      </c>
      <c r="D22" s="22">
        <v>65</v>
      </c>
      <c r="E22" s="13">
        <f t="shared" si="0"/>
        <v>277550</v>
      </c>
    </row>
    <row r="23" spans="2:5">
      <c r="B23" s="3" t="s">
        <v>27</v>
      </c>
      <c r="C23" s="11" t="s">
        <v>23</v>
      </c>
      <c r="D23" s="22">
        <v>65</v>
      </c>
      <c r="E23" s="13">
        <f t="shared" si="0"/>
        <v>277550</v>
      </c>
    </row>
    <row r="24" spans="2:5">
      <c r="B24" s="3" t="s">
        <v>28</v>
      </c>
      <c r="C24" s="11" t="s">
        <v>23</v>
      </c>
      <c r="D24" s="22">
        <v>65</v>
      </c>
      <c r="E24" s="13">
        <f t="shared" si="0"/>
        <v>277550</v>
      </c>
    </row>
    <row r="25" spans="2:5">
      <c r="B25" s="3" t="s">
        <v>29</v>
      </c>
      <c r="C25" s="11" t="s">
        <v>23</v>
      </c>
      <c r="D25" s="22">
        <v>65</v>
      </c>
      <c r="E25" s="13">
        <f t="shared" si="0"/>
        <v>277550</v>
      </c>
    </row>
    <row r="26" spans="2:5">
      <c r="B26" s="3" t="s">
        <v>30</v>
      </c>
      <c r="C26" s="11" t="s">
        <v>23</v>
      </c>
      <c r="D26" s="22">
        <v>65</v>
      </c>
      <c r="E26" s="13">
        <f t="shared" si="0"/>
        <v>277550</v>
      </c>
    </row>
    <row r="27" spans="2:5">
      <c r="B27" s="3" t="s">
        <v>31</v>
      </c>
      <c r="C27" s="11" t="s">
        <v>23</v>
      </c>
      <c r="D27" s="22">
        <v>65</v>
      </c>
      <c r="E27" s="13">
        <f t="shared" si="0"/>
        <v>277550</v>
      </c>
    </row>
    <row r="28" spans="2:5">
      <c r="B28" s="3" t="s">
        <v>32</v>
      </c>
      <c r="C28" s="11" t="s">
        <v>23</v>
      </c>
      <c r="D28" s="22">
        <v>65</v>
      </c>
      <c r="E28" s="13">
        <f t="shared" si="0"/>
        <v>277550</v>
      </c>
    </row>
    <row r="29" spans="2:5">
      <c r="B29" s="3" t="s">
        <v>33</v>
      </c>
      <c r="C29" s="11" t="s">
        <v>23</v>
      </c>
      <c r="D29" s="22">
        <v>65</v>
      </c>
      <c r="E29" s="13">
        <f t="shared" si="0"/>
        <v>277550</v>
      </c>
    </row>
    <row r="30" spans="2:5">
      <c r="B30" s="3" t="s">
        <v>34</v>
      </c>
      <c r="C30" s="11" t="s">
        <v>23</v>
      </c>
      <c r="D30" s="22">
        <v>65</v>
      </c>
      <c r="E30" s="13">
        <f t="shared" si="0"/>
        <v>277550</v>
      </c>
    </row>
    <row r="31" spans="2:5">
      <c r="B31" s="3" t="s">
        <v>35</v>
      </c>
      <c r="C31" s="11" t="s">
        <v>23</v>
      </c>
      <c r="D31" s="22">
        <v>65</v>
      </c>
      <c r="E31" s="13">
        <f t="shared" si="0"/>
        <v>277550</v>
      </c>
    </row>
    <row r="32" spans="2:5">
      <c r="B32" s="3" t="s">
        <v>36</v>
      </c>
      <c r="C32" s="11" t="s">
        <v>23</v>
      </c>
      <c r="D32" s="22">
        <v>65</v>
      </c>
      <c r="E32" s="13">
        <f t="shared" si="0"/>
        <v>277550</v>
      </c>
    </row>
    <row r="33" spans="2:5">
      <c r="B33" s="3" t="s">
        <v>37</v>
      </c>
      <c r="C33" s="11" t="s">
        <v>23</v>
      </c>
      <c r="D33" s="22">
        <v>65</v>
      </c>
      <c r="E33" s="13">
        <f t="shared" si="0"/>
        <v>277550</v>
      </c>
    </row>
    <row r="34" spans="2:5">
      <c r="B34" s="3" t="s">
        <v>38</v>
      </c>
      <c r="C34" s="11" t="s">
        <v>23</v>
      </c>
      <c r="D34" s="22">
        <v>65</v>
      </c>
      <c r="E34" s="13">
        <f t="shared" si="0"/>
        <v>277550</v>
      </c>
    </row>
    <row r="35" spans="2:5">
      <c r="B35" s="3" t="s">
        <v>39</v>
      </c>
      <c r="C35" s="11" t="s">
        <v>23</v>
      </c>
      <c r="D35" s="22">
        <v>65</v>
      </c>
      <c r="E35" s="13">
        <f t="shared" si="0"/>
        <v>277550</v>
      </c>
    </row>
    <row r="36" spans="2:5">
      <c r="B36" s="3" t="s">
        <v>40</v>
      </c>
      <c r="C36" s="11" t="s">
        <v>23</v>
      </c>
      <c r="D36" s="22">
        <v>65</v>
      </c>
      <c r="E36" s="13">
        <f t="shared" si="0"/>
        <v>277550</v>
      </c>
    </row>
    <row r="37" spans="2:5">
      <c r="B37" s="3" t="s">
        <v>41</v>
      </c>
      <c r="C37" s="11" t="s">
        <v>23</v>
      </c>
      <c r="D37" s="22">
        <v>65</v>
      </c>
      <c r="E37" s="13">
        <f t="shared" si="0"/>
        <v>277550</v>
      </c>
    </row>
    <row r="38" spans="2:5">
      <c r="B38" s="3" t="s">
        <v>42</v>
      </c>
      <c r="C38" s="11" t="s">
        <v>23</v>
      </c>
      <c r="D38" s="22">
        <v>65</v>
      </c>
      <c r="E38" s="13">
        <f t="shared" si="0"/>
        <v>277550</v>
      </c>
    </row>
    <row r="39" spans="2:5">
      <c r="B39" s="3" t="s">
        <v>43</v>
      </c>
      <c r="C39" s="11" t="s">
        <v>23</v>
      </c>
      <c r="D39" s="22">
        <v>65</v>
      </c>
      <c r="E39" s="13">
        <f t="shared" si="0"/>
        <v>277550</v>
      </c>
    </row>
    <row r="40" spans="2:5">
      <c r="B40" s="3" t="s">
        <v>44</v>
      </c>
      <c r="C40" s="11" t="s">
        <v>23</v>
      </c>
      <c r="D40" s="22">
        <v>65</v>
      </c>
      <c r="E40" s="13">
        <f t="shared" si="0"/>
        <v>277550</v>
      </c>
    </row>
    <row r="41" spans="2:5">
      <c r="B41" s="3" t="s">
        <v>45</v>
      </c>
      <c r="C41" s="11" t="s">
        <v>23</v>
      </c>
      <c r="D41" s="22">
        <v>65</v>
      </c>
      <c r="E41" s="13">
        <f t="shared" si="0"/>
        <v>277550</v>
      </c>
    </row>
    <row r="42" spans="2:5">
      <c r="B42" s="3" t="s">
        <v>46</v>
      </c>
      <c r="C42" s="11" t="s">
        <v>23</v>
      </c>
      <c r="D42" s="22">
        <v>65</v>
      </c>
      <c r="E42" s="13">
        <f t="shared" si="0"/>
        <v>277550</v>
      </c>
    </row>
    <row r="43" spans="2:5">
      <c r="B43" s="3" t="s">
        <v>47</v>
      </c>
      <c r="C43" s="11" t="s">
        <v>23</v>
      </c>
      <c r="D43" s="22">
        <v>65</v>
      </c>
      <c r="E43" s="13">
        <f t="shared" si="0"/>
        <v>277550</v>
      </c>
    </row>
    <row r="44" spans="2:5">
      <c r="B44" s="3" t="s">
        <v>48</v>
      </c>
      <c r="C44" s="11" t="s">
        <v>23</v>
      </c>
      <c r="D44" s="22">
        <v>65</v>
      </c>
      <c r="E44" s="13">
        <f t="shared" si="0"/>
        <v>277550</v>
      </c>
    </row>
    <row r="45" spans="2:5">
      <c r="B45" s="3" t="s">
        <v>49</v>
      </c>
      <c r="C45" s="11" t="s">
        <v>23</v>
      </c>
      <c r="D45" s="22">
        <v>65</v>
      </c>
      <c r="E45" s="13">
        <f t="shared" si="0"/>
        <v>277550</v>
      </c>
    </row>
    <row r="46" spans="2:5">
      <c r="B46" s="3" t="s">
        <v>50</v>
      </c>
      <c r="C46" s="11" t="s">
        <v>23</v>
      </c>
      <c r="D46" s="22">
        <v>65</v>
      </c>
      <c r="E46" s="13">
        <f t="shared" si="0"/>
        <v>277550</v>
      </c>
    </row>
    <row r="47" spans="2:5">
      <c r="B47" s="3" t="s">
        <v>51</v>
      </c>
      <c r="C47" s="11" t="s">
        <v>23</v>
      </c>
      <c r="D47" s="22">
        <v>65</v>
      </c>
      <c r="E47" s="13">
        <f t="shared" si="0"/>
        <v>277550</v>
      </c>
    </row>
    <row r="48" spans="2:5">
      <c r="B48" s="3" t="s">
        <v>52</v>
      </c>
      <c r="C48" s="11" t="s">
        <v>23</v>
      </c>
      <c r="D48" s="22">
        <v>65</v>
      </c>
      <c r="E48" s="13">
        <f t="shared" si="0"/>
        <v>277550</v>
      </c>
    </row>
    <row r="49" spans="2:14">
      <c r="B49" s="3" t="s">
        <v>53</v>
      </c>
      <c r="C49" s="12" t="s">
        <v>23</v>
      </c>
      <c r="D49" s="23">
        <v>65</v>
      </c>
      <c r="E49" s="13">
        <f t="shared" si="0"/>
        <v>277550</v>
      </c>
    </row>
    <row r="50" spans="2:14">
      <c r="B50" s="3" t="s">
        <v>54</v>
      </c>
      <c r="C50" s="25"/>
      <c r="D50" s="26"/>
      <c r="E50" s="13">
        <f>IF($C50="A",D50*$N$56,IF($C50="B",D50*$N$57,D50*$N$58))</f>
        <v>0</v>
      </c>
    </row>
    <row r="51" spans="2:14">
      <c r="B51" s="3" t="s">
        <v>55</v>
      </c>
      <c r="C51" s="11"/>
      <c r="D51" s="22"/>
      <c r="E51" s="13">
        <f t="shared" si="0"/>
        <v>0</v>
      </c>
    </row>
    <row r="52" spans="2:14">
      <c r="B52" s="3" t="s">
        <v>56</v>
      </c>
      <c r="C52" s="11"/>
      <c r="D52" s="22"/>
      <c r="E52" s="13">
        <f t="shared" si="0"/>
        <v>0</v>
      </c>
    </row>
    <row r="53" spans="2:14">
      <c r="B53" s="3" t="s">
        <v>57</v>
      </c>
      <c r="C53" s="11"/>
      <c r="D53" s="22"/>
      <c r="E53" s="13">
        <f t="shared" si="0"/>
        <v>0</v>
      </c>
    </row>
    <row r="54" spans="2:14">
      <c r="E54" s="31">
        <f>SUM(E2:E53)</f>
        <v>12597550</v>
      </c>
      <c r="I54" s="34" t="s">
        <v>58</v>
      </c>
      <c r="J54" s="34"/>
      <c r="K54" s="34"/>
      <c r="L54" s="34"/>
      <c r="M54" s="34"/>
    </row>
    <row r="55" spans="2:14">
      <c r="C55" s="4" t="s">
        <v>59</v>
      </c>
      <c r="D55" s="4" t="s">
        <v>60</v>
      </c>
      <c r="E55" s="4" t="s">
        <v>61</v>
      </c>
      <c r="F55" s="5" t="s">
        <v>62</v>
      </c>
      <c r="I55" s="8"/>
      <c r="J55" s="7" t="s">
        <v>63</v>
      </c>
      <c r="K55" s="33" t="s">
        <v>64</v>
      </c>
      <c r="L55" s="33" t="s">
        <v>65</v>
      </c>
      <c r="M55" s="33" t="s">
        <v>61</v>
      </c>
      <c r="N55" s="8" t="s">
        <v>66</v>
      </c>
    </row>
    <row r="56" spans="2:14">
      <c r="B56" s="5" t="s">
        <v>4</v>
      </c>
      <c r="C56" s="1">
        <f>COUNTIFS($C$2:$C$53,B56)</f>
        <v>5</v>
      </c>
      <c r="D56" s="1">
        <f>SUMIF($C$2:$C$53,"A",$D$2:$D$53)</f>
        <v>212.5</v>
      </c>
      <c r="E56" s="6">
        <f>D56/C56</f>
        <v>42.5</v>
      </c>
      <c r="F56" s="17">
        <f>SUMIF($C$2:$C$53,"A",$E$2:$E$53)</f>
        <v>1113500</v>
      </c>
      <c r="I56" s="32" t="s">
        <v>4</v>
      </c>
      <c r="J56" s="2">
        <v>5</v>
      </c>
      <c r="K56" s="9">
        <v>40</v>
      </c>
      <c r="L56" s="9">
        <v>45</v>
      </c>
      <c r="M56" s="9">
        <f>AVERAGE(K56:L56)</f>
        <v>42.5</v>
      </c>
      <c r="N56" s="14">
        <v>5240</v>
      </c>
    </row>
    <row r="57" spans="2:14">
      <c r="B57" s="5" t="s">
        <v>10</v>
      </c>
      <c r="C57" s="1">
        <f t="shared" ref="C57:C58" si="1">COUNTIFS($C$2:$C$53,B57)</f>
        <v>12</v>
      </c>
      <c r="D57" s="1">
        <f>SUMIF($C$2:$C$53,"B",$D$2:$D$53)</f>
        <v>600</v>
      </c>
      <c r="E57" s="6">
        <f>D57/C57</f>
        <v>50</v>
      </c>
      <c r="F57" s="17">
        <f>SUMIF($C$2:$C$53,"B",$E$2:$E$53)</f>
        <v>2880000</v>
      </c>
      <c r="I57" s="32" t="s">
        <v>10</v>
      </c>
      <c r="J57" s="2">
        <v>12</v>
      </c>
      <c r="K57" s="9">
        <v>45</v>
      </c>
      <c r="L57" s="9">
        <v>55</v>
      </c>
      <c r="M57" s="9">
        <f t="shared" ref="M57:M58" si="2">AVERAGE(K57:L57)</f>
        <v>50</v>
      </c>
      <c r="N57" s="14">
        <v>4800</v>
      </c>
    </row>
    <row r="58" spans="2:14">
      <c r="B58" s="5" t="s">
        <v>23</v>
      </c>
      <c r="C58" s="19">
        <f t="shared" si="1"/>
        <v>31</v>
      </c>
      <c r="D58" s="19">
        <f>SUMIF($C$2:$C$53,"C",$D$2:$D$53)</f>
        <v>2015</v>
      </c>
      <c r="E58" s="20">
        <f>D58/C58</f>
        <v>65</v>
      </c>
      <c r="F58" s="21">
        <f>SUMIF($C$2:$C$53,"C",$E$2:$E$53)</f>
        <v>8604050</v>
      </c>
      <c r="I58" s="32" t="s">
        <v>23</v>
      </c>
      <c r="J58" s="15">
        <v>31</v>
      </c>
      <c r="K58" s="27">
        <v>60</v>
      </c>
      <c r="L58" s="27">
        <v>70</v>
      </c>
      <c r="M58" s="27">
        <f t="shared" si="2"/>
        <v>65</v>
      </c>
      <c r="N58" s="28">
        <v>4270</v>
      </c>
    </row>
    <row r="59" spans="2:14">
      <c r="B59" s="5" t="s">
        <v>67</v>
      </c>
      <c r="C59" s="4">
        <f>SUM(C56:C58)</f>
        <v>48</v>
      </c>
      <c r="D59" s="4">
        <f>SUM(D56:D58)</f>
        <v>2827.5</v>
      </c>
      <c r="E59" s="4"/>
      <c r="F59" s="18">
        <f>SUM(F56:F58)</f>
        <v>12597550</v>
      </c>
      <c r="G59" s="16" t="s">
        <v>68</v>
      </c>
      <c r="H59" s="5" t="s">
        <v>67</v>
      </c>
      <c r="I59" s="2">
        <f>SUM(J56:J58)</f>
        <v>48</v>
      </c>
      <c r="J59" s="9"/>
      <c r="K59" s="9"/>
      <c r="L59" s="9"/>
      <c r="M59" s="29">
        <f>N56*M56*J56+N57*M57*J57+N58*M58*J58</f>
        <v>12597550</v>
      </c>
    </row>
  </sheetData>
  <mergeCells count="1">
    <mergeCell ref="I54:M54"/>
  </mergeCells>
  <phoneticPr fontId="3" type="noConversion"/>
  <conditionalFormatting sqref="C56:C58">
    <cfRule type="cellIs" dxfId="10" priority="61" operator="notBetween">
      <formula>$J56</formula>
      <formula>#REF!</formula>
    </cfRule>
    <cfRule type="cellIs" dxfId="9" priority="62" operator="between">
      <formula>$J56</formula>
      <formula>#REF!</formula>
    </cfRule>
  </conditionalFormatting>
  <conditionalFormatting sqref="C57">
    <cfRule type="cellIs" dxfId="8" priority="55" operator="notBetween">
      <formula>$J58</formula>
      <formula>#REF!</formula>
    </cfRule>
    <cfRule type="cellIs" dxfId="7" priority="56" operator="between">
      <formula>$J58</formula>
      <formula>#REF!</formula>
    </cfRule>
  </conditionalFormatting>
  <conditionalFormatting sqref="C59">
    <cfRule type="cellIs" dxfId="6" priority="53" operator="notBetween">
      <formula>$I59</formula>
      <formula>#REF!</formula>
    </cfRule>
    <cfRule type="cellIs" dxfId="5" priority="54" operator="between">
      <formula>$I59</formula>
      <formula>#REF!</formula>
    </cfRule>
  </conditionalFormatting>
  <conditionalFormatting sqref="E56:E58">
    <cfRule type="cellIs" dxfId="4" priority="57" operator="notBetween">
      <formula>#REF!</formula>
      <formula>#REF!</formula>
    </cfRule>
    <cfRule type="cellIs" dxfId="3" priority="58" operator="between">
      <formula>#REF!</formula>
      <formula>#REF!</formula>
    </cfRule>
  </conditionalFormatting>
  <conditionalFormatting sqref="G56:G59">
    <cfRule type="containsText" dxfId="2" priority="19" operator="containsText" text="ok">
      <formula>NOT(ISERROR(SEARCH("ok",G56)))</formula>
    </cfRule>
    <cfRule type="containsText" dxfId="1" priority="20" operator="containsText" text="laag">
      <formula>NOT(ISERROR(SEARCH("laag",G56)))</formula>
    </cfRule>
  </conditionalFormatting>
  <conditionalFormatting sqref="G58">
    <cfRule type="containsText" dxfId="0" priority="18" operator="containsText" text="hoog">
      <formula>NOT(ISERROR(SEARCH("hoog",G58)))</formula>
    </cfRule>
  </conditionalFormatting>
  <dataValidations count="2">
    <dataValidation type="custom" allowBlank="1" showInputMessage="1" showErrorMessage="1" sqref="D2:D53" xr:uid="{00000000-0002-0000-0000-000001000000}">
      <formula1>OR(AND(C2="A",D2&gt;=$K$56,D2&lt;=$L$56),AND(C2="B",D2&gt;=$K$57,D2&lt;=$L$57),AND(C2="C",D2&gt;=$K$58,D2&lt;=$L$58))</formula1>
    </dataValidation>
    <dataValidation type="list" allowBlank="1" showInputMessage="1" showErrorMessage="1" sqref="C2:C53" xr:uid="{952F9430-ED38-4247-9558-2F3B0C60341F}">
      <formula1>"A,B,C"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verdrachtsdocument xmlns="451ceeed-c77b-4a37-aea6-85893f5a9fb4">-</Overdrachtsdocument>
    <Documentdatum xmlns="451ceeed-c77b-4a37-aea6-85893f5a9fb4" xsi:nil="true"/>
    <Documentstatus xmlns="451ceeed-c77b-4a37-aea6-85893f5a9fb4">Concept</Documentstatus>
    <Toelichting xmlns="cdbe2661-d840-4850-8710-6d272de092d7" xsi:nil="true"/>
    <EigenaarProjectdocumentRE xmlns="cdbe2661-d840-4850-8710-6d272de092d7">-</EigenaarProjectdocumentRE>
    <Fase_x0020_PBI xmlns="451ceeed-c77b-4a37-aea6-85893f5a9fb4" xsi:nil="true"/>
    <Topic xmlns="5aa3b39c-372e-4a7a-8dba-dae7748c082e" xsi:nil="true"/>
    <_dlc_DocId xmlns="5aa3b39c-372e-4a7a-8dba-dae7748c082e">AMSSW-803324161-3020</_dlc_DocId>
    <_dlc_DocIdUrl xmlns="5aa3b39c-372e-4a7a-8dba-dae7748c082e">
      <Url>https://hoofdstad.sharepoint.com/sites/SW-RE-OAMWPTOost/_layouts/15/DocIdRedir.aspx?ID=AMSSW-803324161-3020</Url>
      <Description>AMSSW-803324161-3020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3676cea4-3086-4dea-a929-70cf350c881a" ContentTypeId="0x01010072513AB3E499594A9C4E0E73A794C6F7" PreviousValue="false" LastSyncTimeStamp="2025-03-20T10:06:54.587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ojectdocument RE" ma:contentTypeID="0x01010072513AB3E499594A9C4E0E73A794C6F7002412054D78F5FE4C9F2D8EECF3FBE723" ma:contentTypeVersion="5" ma:contentTypeDescription="" ma:contentTypeScope="" ma:versionID="2bfcbb0dd854ae1213aaa55daf10718d">
  <xsd:schema xmlns:xsd="http://www.w3.org/2001/XMLSchema" xmlns:xs="http://www.w3.org/2001/XMLSchema" xmlns:p="http://schemas.microsoft.com/office/2006/metadata/properties" xmlns:ns2="451ceeed-c77b-4a37-aea6-85893f5a9fb4" xmlns:ns3="cdbe2661-d840-4850-8710-6d272de092d7" xmlns:ns4="5aa3b39c-372e-4a7a-8dba-dae7748c082e" targetNamespace="http://schemas.microsoft.com/office/2006/metadata/properties" ma:root="true" ma:fieldsID="14acded717d67cd581db7395b47e2d23" ns2:_="" ns3:_="" ns4:_="">
    <xsd:import namespace="451ceeed-c77b-4a37-aea6-85893f5a9fb4"/>
    <xsd:import namespace="cdbe2661-d840-4850-8710-6d272de092d7"/>
    <xsd:import namespace="5aa3b39c-372e-4a7a-8dba-dae7748c082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Overdrachtsdocument" minOccurs="0"/>
                <xsd:element ref="ns3:EigenaarProjectdocumentRE" minOccurs="0"/>
                <xsd:element ref="ns2:Documentdatum" minOccurs="0"/>
                <xsd:element ref="ns2:Fase_x0020_PBI" minOccurs="0"/>
                <xsd:element ref="ns4:Topic" minOccurs="0"/>
                <xsd:element ref="ns3:Toelichting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ceeed-c77b-4a37-aea6-85893f5a9fb4" elementFormDefault="qualified">
    <xsd:import namespace="http://schemas.microsoft.com/office/2006/documentManagement/types"/>
    <xsd:import namespace="http://schemas.microsoft.com/office/infopath/2007/PartnerControls"/>
    <xsd:element name="Documentstatus" ma:index="8" nillable="true" ma:displayName="Documentstatus" ma:default="Concept" ma:format="Dropdown" ma:internalName="Documentstatus">
      <xsd:simpleType>
        <xsd:restriction base="dms:Choice">
          <xsd:enumeration value="Concept"/>
          <xsd:enumeration value="Definitief"/>
          <xsd:enumeration value="Vastgesteld door project"/>
          <xsd:enumeration value="Ambtelijk vastgesteld"/>
          <xsd:enumeration value="Bestuurlijk vastgesteld"/>
        </xsd:restriction>
      </xsd:simpleType>
    </xsd:element>
    <xsd:element name="Overdrachtsdocument" ma:index="9" nillable="true" ma:displayName="Overdrachtsdocument" ma:default="-" ma:format="Dropdown" ma:internalName="Overdrachtsdocument">
      <xsd:simpleType>
        <xsd:restriction base="dms:Choice">
          <xsd:enumeration value="-"/>
          <xsd:enumeration value="Ja"/>
        </xsd:restriction>
      </xsd:simpleType>
    </xsd:element>
    <xsd:element name="Documentdatum" ma:index="11" nillable="true" ma:displayName="Documentdatum" ma:format="DateOnly" ma:internalName="Documentdatum">
      <xsd:simpleType>
        <xsd:restriction base="dms:DateTime"/>
      </xsd:simpleType>
    </xsd:element>
    <xsd:element name="Fase_x0020_PBI" ma:index="12" nillable="true" ma:displayName="Fase PBI" ma:format="Dropdown" ma:internalName="Fase_x0020_PBI">
      <xsd:simpleType>
        <xsd:restriction base="dms:Choice">
          <xsd:enumeration value="1 Initiatief"/>
          <xsd:enumeration value="2 Uitgangspunten"/>
          <xsd:enumeration value="3 Definitie"/>
          <xsd:enumeration value="4 Ontwerp"/>
          <xsd:enumeration value="3/4 Definitie en ontwerp"/>
          <xsd:enumeration value="5 Contract en realisati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e2661-d840-4850-8710-6d272de092d7" elementFormDefault="qualified">
    <xsd:import namespace="http://schemas.microsoft.com/office/2006/documentManagement/types"/>
    <xsd:import namespace="http://schemas.microsoft.com/office/infopath/2007/PartnerControls"/>
    <xsd:element name="EigenaarProjectdocumentRE" ma:index="10" nillable="true" ma:displayName="Eigenaar" ma:default="-" ma:format="Dropdown" ma:internalName="EigenaarProjectdocumentRE">
      <xsd:simpleType>
        <xsd:union memberTypes="dms:Text">
          <xsd:simpleType>
            <xsd:restriction base="dms:Choice">
              <xsd:enumeration value="IB"/>
              <xsd:enumeration value="R&amp;D"/>
              <xsd:enumeration value="PMB"/>
              <xsd:enumeration value="G&amp;O"/>
              <xsd:enumeration value="V&amp;OR"/>
              <xsd:enumeration value="MV"/>
              <xsd:enumeration value="-"/>
            </xsd:restriction>
          </xsd:simpleType>
        </xsd:union>
      </xsd:simpleType>
    </xsd:element>
    <xsd:element name="Toelichting" ma:index="14" nillable="true" ma:displayName="Toelichting" ma:internalName="Toelicht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3b39c-372e-4a7a-8dba-dae7748c082e" elementFormDefault="qualified">
    <xsd:import namespace="http://schemas.microsoft.com/office/2006/documentManagement/types"/>
    <xsd:import namespace="http://schemas.microsoft.com/office/infopath/2007/PartnerControls"/>
    <xsd:element name="Topic" ma:index="13" nillable="true" ma:displayName="Topic" ma:list="{736dc091-f76c-4c25-b4eb-6154edd845f6}" ma:internalName="Topic" ma:showField="Title" ma:web="5aa3b39c-372e-4a7a-8dba-dae7748c0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6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A4528-5728-4A5F-8B91-4C0466929011}"/>
</file>

<file path=customXml/itemProps2.xml><?xml version="1.0" encoding="utf-8"?>
<ds:datastoreItem xmlns:ds="http://schemas.openxmlformats.org/officeDocument/2006/customXml" ds:itemID="{2EF540DE-8E51-49E1-BC4B-548B44719D2A}"/>
</file>

<file path=customXml/itemProps3.xml><?xml version="1.0" encoding="utf-8"?>
<ds:datastoreItem xmlns:ds="http://schemas.openxmlformats.org/officeDocument/2006/customXml" ds:itemID="{0544ADB1-1C62-49FB-A29F-9BA9C224DAFC}"/>
</file>

<file path=customXml/itemProps4.xml><?xml version="1.0" encoding="utf-8"?>
<ds:datastoreItem xmlns:ds="http://schemas.openxmlformats.org/officeDocument/2006/customXml" ds:itemID="{367D5BBD-31FD-472F-A497-330339130154}"/>
</file>

<file path=customXml/itemProps5.xml><?xml version="1.0" encoding="utf-8"?>
<ds:datastoreItem xmlns:ds="http://schemas.openxmlformats.org/officeDocument/2006/customXml" ds:itemID="{CBA5C53B-41B0-4AA0-AAE1-6FCC05CC6797}"/>
</file>

<file path=docMetadata/LabelInfo.xml><?xml version="1.0" encoding="utf-8"?>
<clbl:labelList xmlns:clbl="http://schemas.microsoft.com/office/2020/mipLabelMetadata">
  <clbl:label id="{82ea5c6e-fbdc-47cc-a7b7-d98b89dd0fc1}" enabled="1" method="Standard" siteId="{36c39667-53c6-4804-ab3e-936ae29610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Muller</dc:creator>
  <cp:keywords/>
  <dc:description/>
  <cp:lastModifiedBy>Nijenhuis, Janneke</cp:lastModifiedBy>
  <cp:revision/>
  <dcterms:created xsi:type="dcterms:W3CDTF">2021-09-08T07:42:20Z</dcterms:created>
  <dcterms:modified xsi:type="dcterms:W3CDTF">2026-05-05T11:44:39Z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0x01010072513AB3E499594A9C4E0E73A794C6F7002412054D78F5FE4C9F2D8EECF3FBE723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dlc_DocIdItemGuid">
    <vt:lpwstr>bffea632-6213-4ca1-a1a4-f0ca3393a5b7</vt:lpwstr>
  </property>
  <property fmtid="{D5CDD505-2E9C-101B-9397-08002B2CF9AE}" pid="6" name="lcf76f155ced4ddcb4097134ff3c332f">
    <vt:lpwstr/>
  </property>
  <property fmtid="{D5CDD505-2E9C-101B-9397-08002B2CF9AE}" pid="7" name="TaxCatchAll">
    <vt:lpwstr/>
  </property>
</Properties>
</file>