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oppaconsultancy-my.sharepoint.com/personal/inge_kamink_coppa_nl/Documents/Aanbestedingen kenniscentrum/Nationale Opera &amp; Ballet - EOA Theaterstoelen/Procedure 24 april 2026/2. Offerteaanvraag + bijlagen/Definitief/"/>
    </mc:Choice>
  </mc:AlternateContent>
  <xr:revisionPtr revIDLastSave="268" documentId="8_{B37F79DD-8DD2-BB47-85BD-05E535BEA2A0}" xr6:coauthVersionLast="47" xr6:coauthVersionMax="47" xr10:uidLastSave="{EF298FE6-7AF3-4266-8123-0C728D591B14}"/>
  <bookViews>
    <workbookView xWindow="-108" yWindow="-108" windowWidth="23256" windowHeight="12456" xr2:uid="{A1CE1E12-35E9-4AC8-8E83-AB89CE9D7B31}"/>
  </bookViews>
  <sheets>
    <sheet name="FORMULIER (invullen)" sheetId="1" r:id="rId1"/>
    <sheet name="CO2 MATERIALEN (niet invullen)" sheetId="4" r:id="rId2"/>
    <sheet name="CO2 TRANSPORT (niet invullen)" sheetId="7" r:id="rId3"/>
    <sheet name="menu R-ladder (niet invullen)" sheetId="6" r:id="rId4"/>
  </sheets>
  <externalReferences>
    <externalReference r:id="rId5"/>
    <externalReference r:id="rId6"/>
  </externalReferences>
  <definedNames>
    <definedName name="G4.1JA" localSheetId="1">[1]MATERIALEN!#REF!</definedName>
    <definedName name="G4.1JA">[2]MATERIALEN!#REF!</definedName>
    <definedName name="Naam_Productie" localSheetId="1">#REF!</definedName>
    <definedName name="Naam_Productie">#REF!</definedName>
    <definedName name="Naam_Productieleider" localSheetId="1">#REF!</definedName>
    <definedName name="Naam_Productielei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H66" i="1" s="1"/>
  <c r="F13" i="1" l="1"/>
  <c r="I14" i="1"/>
  <c r="I15" i="1"/>
  <c r="I16" i="1"/>
  <c r="I17" i="1"/>
  <c r="I18" i="1"/>
  <c r="I19" i="1"/>
  <c r="I13" i="1"/>
  <c r="D50" i="1"/>
  <c r="D51" i="1"/>
  <c r="D52" i="1"/>
  <c r="D53" i="1"/>
  <c r="D54" i="1"/>
  <c r="D49" i="1"/>
  <c r="D56" i="1" l="1"/>
  <c r="D20" i="1" l="1"/>
  <c r="L37" i="1" s="1"/>
  <c r="B50" i="4"/>
  <c r="B47" i="4"/>
  <c r="B29" i="4"/>
  <c r="H14" i="1" l="1"/>
  <c r="H15" i="1"/>
  <c r="H16" i="1"/>
  <c r="H17" i="1"/>
  <c r="H18" i="1"/>
  <c r="H19" i="1"/>
  <c r="H13" i="1"/>
  <c r="F14" i="1"/>
  <c r="F15" i="1"/>
  <c r="F16" i="1"/>
  <c r="F17" i="1"/>
  <c r="F18" i="1"/>
  <c r="F19" i="1"/>
  <c r="J14" i="1" l="1"/>
  <c r="D34" i="1" s="1"/>
  <c r="H34" i="1" s="1"/>
  <c r="J17" i="1"/>
  <c r="D37" i="1" s="1"/>
  <c r="H37" i="1" s="1"/>
  <c r="J16" i="1"/>
  <c r="D36" i="1" s="1"/>
  <c r="H36" i="1" s="1"/>
  <c r="J19" i="1"/>
  <c r="D39" i="1" s="1"/>
  <c r="H39" i="1" s="1"/>
  <c r="J18" i="1"/>
  <c r="D38" i="1" s="1"/>
  <c r="H38" i="1" s="1"/>
  <c r="J15" i="1"/>
  <c r="D35" i="1" s="1"/>
  <c r="H35" i="1" s="1"/>
  <c r="J13" i="1"/>
  <c r="D33" i="1" s="1"/>
  <c r="L19" i="1"/>
  <c r="H20" i="1"/>
  <c r="F20" i="1"/>
  <c r="L18" i="1"/>
  <c r="L17" i="1"/>
  <c r="L16" i="1"/>
  <c r="L15" i="1"/>
  <c r="L14" i="1"/>
  <c r="L13" i="1"/>
  <c r="H33" i="1" l="1"/>
  <c r="H40" i="1" s="1"/>
  <c r="L38" i="1" s="1"/>
  <c r="L40" i="1" s="1"/>
  <c r="D40" i="1"/>
  <c r="J20" i="1"/>
  <c r="D27" i="1" s="1"/>
  <c r="L20" i="1"/>
  <c r="L22" i="1" l="1"/>
</calcChain>
</file>

<file path=xl/sharedStrings.xml><?xml version="1.0" encoding="utf-8"?>
<sst xmlns="http://schemas.openxmlformats.org/spreadsheetml/2006/main" count="326" uniqueCount="200">
  <si>
    <t>totaal</t>
  </si>
  <si>
    <t>percentage hergebruikte grondstof</t>
  </si>
  <si>
    <t>km</t>
  </si>
  <si>
    <t>vervoertype</t>
  </si>
  <si>
    <t>inschatting CO2-uitstoot</t>
  </si>
  <si>
    <t>TABEL 2: Toepassing nieuwe materialen</t>
  </si>
  <si>
    <t>kg</t>
  </si>
  <si>
    <t>soorten materialen</t>
  </si>
  <si>
    <t>land van oorsprong</t>
  </si>
  <si>
    <t>rood, geel of groen?</t>
  </si>
  <si>
    <t>samenstelling nieuwe stoelen</t>
  </si>
  <si>
    <t>CO2-factoren van materialen en textiel</t>
  </si>
  <si>
    <t>Bron: opgesteld door Bureau8080 op basis van internationale database Idemat en Ecoinvent</t>
  </si>
  <si>
    <t>Materiaal</t>
  </si>
  <si>
    <t>kg CO2-eq per kilogram nieuw</t>
  </si>
  <si>
    <t>Silicone Rubber</t>
  </si>
  <si>
    <t>Katoen (CO)</t>
  </si>
  <si>
    <t>Zijde (SE)</t>
  </si>
  <si>
    <t>Aluminium</t>
  </si>
  <si>
    <t>Wol (WV)</t>
  </si>
  <si>
    <t>Elektrische apparaten</t>
  </si>
  <si>
    <t>Acetaat (CA)</t>
  </si>
  <si>
    <t>Plexiglas</t>
  </si>
  <si>
    <t>Leer</t>
  </si>
  <si>
    <t>Verf terpentinebasis</t>
  </si>
  <si>
    <t>Polyamide</t>
  </si>
  <si>
    <t xml:space="preserve">PUR </t>
  </si>
  <si>
    <t>Glas</t>
  </si>
  <si>
    <t xml:space="preserve">Viscose (CV) </t>
  </si>
  <si>
    <t>PS</t>
  </si>
  <si>
    <t>Kristall organdy (PES / NY)</t>
  </si>
  <si>
    <t>Polyetherschuim</t>
  </si>
  <si>
    <t>Cupro (CU)</t>
  </si>
  <si>
    <t>PVC</t>
  </si>
  <si>
    <t>Acryl (PAN)</t>
  </si>
  <si>
    <t>Verf waterbasis</t>
  </si>
  <si>
    <t>Anatol (PES)</t>
  </si>
  <si>
    <t>Aluminium gerecycled</t>
  </si>
  <si>
    <t>Elastaan (EL)</t>
  </si>
  <si>
    <t>Lijm</t>
  </si>
  <si>
    <t>Polyurethaan-elastomeer (EA)</t>
  </si>
  <si>
    <t>Gemiddeld plastic</t>
  </si>
  <si>
    <t>Polyester (PES)</t>
  </si>
  <si>
    <t>Plastic Polypropylene (PP)</t>
  </si>
  <si>
    <t>Linnen (LI)</t>
  </si>
  <si>
    <t>Plastic (zacht: LDPE)</t>
  </si>
  <si>
    <t>Plastic (hard: HDPE)</t>
  </si>
  <si>
    <t>niet bekent</t>
  </si>
  <si>
    <t>Folie</t>
  </si>
  <si>
    <t>Biologisch Katoen (CO)</t>
  </si>
  <si>
    <t>Latex</t>
  </si>
  <si>
    <t>Grasmat</t>
  </si>
  <si>
    <t>Staal</t>
  </si>
  <si>
    <t>Linoleum</t>
  </si>
  <si>
    <t>Steico</t>
  </si>
  <si>
    <t>Papier</t>
  </si>
  <si>
    <t>Papier karton gemengd</t>
  </si>
  <si>
    <t>Kurk</t>
  </si>
  <si>
    <t>Karton</t>
  </si>
  <si>
    <t>Combi MR (voor buiten, Okoumei)</t>
  </si>
  <si>
    <t>Radiatapine</t>
  </si>
  <si>
    <t>Hout</t>
  </si>
  <si>
    <t>Gipsplaat</t>
  </si>
  <si>
    <t>kleur</t>
  </si>
  <si>
    <t>rood</t>
  </si>
  <si>
    <t>geel</t>
  </si>
  <si>
    <t>groen</t>
  </si>
  <si>
    <t>stoelonderdeel</t>
  </si>
  <si>
    <t>draagconstructie</t>
  </si>
  <si>
    <t>schuim zit gedeelte</t>
  </si>
  <si>
    <t>schuim rug gedeelte</t>
  </si>
  <si>
    <t>zitplaat</t>
  </si>
  <si>
    <t>rugplaat</t>
  </si>
  <si>
    <t>stof</t>
  </si>
  <si>
    <t>stof armleuning</t>
  </si>
  <si>
    <t>vul de materiaal soort en naam hier</t>
  </si>
  <si>
    <t>gewicht hergebruikte grondstof (kg)</t>
  </si>
  <si>
    <t>totaal gewicht hergebruikt en/of gerecycled (kg)</t>
  </si>
  <si>
    <t>vul de cellen hieronder</t>
  </si>
  <si>
    <t>UITKOMST (A)</t>
  </si>
  <si>
    <t>UITKOMST (B)</t>
  </si>
  <si>
    <t>UITKOMST (A+B)</t>
  </si>
  <si>
    <t xml:space="preserve">Inschrijver zal de blauwe cellen invullen. </t>
  </si>
  <si>
    <t>Uit tabel 1:</t>
  </si>
  <si>
    <t>PERCENTAGE hergebruikte en/of gerecycled grondstoffen</t>
  </si>
  <si>
    <t>Textiel</t>
  </si>
  <si>
    <t>Deze Materiaal- en Textiel lijsten tonen de milieu-impact die gepaard gaat met de winning tot productie
 ("cradle-to-gate") van relevante textiel materialen in de theatersector, per kilogram. Global Warming Potential wordt berekend in 
CO2-equivalenten (CO2eq). CO2 wordt gebruikt als referentiestof en indicatoreenheid. De gegevens komen uit de volgende databases:
Idemat en Ecoinvent.</t>
  </si>
  <si>
    <t>vul aantal kg in</t>
  </si>
  <si>
    <t>NIEUWE STOELEN</t>
  </si>
  <si>
    <t>Reuse (R3)</t>
  </si>
  <si>
    <t>Repair (R4)</t>
  </si>
  <si>
    <t>Refurbisch en remanufacture (R5)</t>
  </si>
  <si>
    <t>Repurpose (R6)</t>
  </si>
  <si>
    <t>Recycle (R7)</t>
  </si>
  <si>
    <t>Recover (R8)</t>
  </si>
  <si>
    <t>TABEL 3: Verwerking van stoelen na eind van levensduur</t>
  </si>
  <si>
    <t>kies de R-ladder</t>
  </si>
  <si>
    <t>Geef per stoelonderdeel welke verwerking zal uitgevoerd worden conform de R-ladder.</t>
  </si>
  <si>
    <t>Geef aan welke materialen of stoffen nieuw worden ingezet voor dit gewicht.</t>
  </si>
  <si>
    <t>kleur milieu-impact</t>
  </si>
  <si>
    <t>TABEL 4: Milieu-voetafdruk van transport</t>
  </si>
  <si>
    <t>Vervoer nieuwe stoelen (Locatie Y - Amsterdam Theater)</t>
  </si>
  <si>
    <t>CO2-uitstoot (kg)</t>
  </si>
  <si>
    <t>kg CO2-eq per kilogram nieuw materiaal</t>
  </si>
  <si>
    <t>Resultaat</t>
  </si>
  <si>
    <t>De inschrijver met de laagste CO2-uitstoot krijgt de maximale punten. Vervolgens worden de punten verdeelt percentueel comform de CO2-uitstoot.</t>
  </si>
  <si>
    <t>punten</t>
  </si>
  <si>
    <t>resultaat</t>
  </si>
  <si>
    <t>percentage nieuwe grondstof</t>
  </si>
  <si>
    <t>gewicht nieuwe grondstof (kg)</t>
  </si>
  <si>
    <t>UITKOMST ( C)</t>
  </si>
  <si>
    <t>VERDELING VAN GRONDSTOF TUSSEN HERGEBRUIK, GERECYCLED, EN NIEUW</t>
  </si>
  <si>
    <t>nieuwe materialen (kg)</t>
  </si>
  <si>
    <t>UITKOMST</t>
  </si>
  <si>
    <t xml:space="preserve"> </t>
  </si>
  <si>
    <t>Onderstaande lijst is gegenereerd van de website CO2emissiefactoren.nl. _x000D_
_x000D_
In deze tabel staan alle CO2-emissiefactoren van het door u geselecteerde jaar, die geldig zijn in Nederland uitgedrukt in CO2-equivalenten. _x000D_
_x000D_
Let op: de kolommen kunnen wisselende koppen hebben, _x000D_
Meest gebruikelijk is Well to Wheel (WTW), Well to Tank (WTT), Tank to Wheel (TTW) en biogene emissies. _x000D_
Welke emissiefactor u nodig hebt, is afhankelijk van het doel van de CO2-inventaris. _x000D_
_x000D_
Achter elke factor is een link opgenomen, die verwijst naar de betreffende factor op de website. Via de website kunt u de historische ontwikkelingen in een factor volgen en de bronverwijzing opzoeken._x000D_
_x000D_
Wij stellen het op prijs als u bij gebruik van de emissiefactoren een referentie opneemt naar www.CO2emissiefactoren.nl.</t>
  </si>
  <si>
    <t>Factoren 2025 dd 19-08-2025 uit bron https://co2emissiefactoren.nl</t>
  </si>
  <si>
    <t>vul de cellen hieronder door de bijhorende CO2-factor uit kolom B van tabblad CO2 MATERIALEN</t>
  </si>
  <si>
    <t>vul de cellen hieronder door de bijhorende kleur uit kolom C van tabblad CO2 MATERIALEN</t>
  </si>
  <si>
    <t>vul hieronder de totale afgelegde km</t>
  </si>
  <si>
    <t>Kg CO₂-eq / eenheid</t>
  </si>
  <si>
    <t>Totaal (WTW)</t>
  </si>
  <si>
    <t>Eenheid</t>
  </si>
  <si>
    <t>Goederenvervoer</t>
  </si>
  <si>
    <t>Bulk- en stukgoederen - Luchtvracht</t>
  </si>
  <si>
    <t>Luchtvaart Lange afstand</t>
  </si>
  <si>
    <t>tonkilometer</t>
  </si>
  <si>
    <t>Bulk- en stukgoederen - Spoorvervoer</t>
  </si>
  <si>
    <t>Trein Combinatie</t>
  </si>
  <si>
    <t>Trein Diesel</t>
  </si>
  <si>
    <t>Trein Elektrisch</t>
  </si>
  <si>
    <t>Zeevaart Deep Sea</t>
  </si>
  <si>
    <t>Zeevaart Gemiddelde</t>
  </si>
  <si>
    <t>Zeevaart Kustvaart</t>
  </si>
  <si>
    <t>Bulk- en stukgoederen - Wegvervoer</t>
  </si>
  <si>
    <t>Bestelauto &lt;2 ton</t>
  </si>
  <si>
    <t>Vrachtwagen &lt; 10 ton</t>
  </si>
  <si>
    <t>Vrachtwagen LZV</t>
  </si>
  <si>
    <t>Vrachtwagen vrachtwagen 10-20 ton</t>
  </si>
  <si>
    <t>Vrachtwagen vrachtwagen &gt; 20 ton plus aanhanger</t>
  </si>
  <si>
    <t>Vrachtwagen zware trekker + oplegger</t>
  </si>
  <si>
    <t>Containers - Spoorvervoer</t>
  </si>
  <si>
    <t>Containers - Watervervoer</t>
  </si>
  <si>
    <t>Binnenvaart 348 TEU (koppelverband)</t>
  </si>
  <si>
    <t>Binnenvaart 40 TEU (Neo Kemp)</t>
  </si>
  <si>
    <t>Binnenvaart 96 TEU (Rijn Herne Kanaal)</t>
  </si>
  <si>
    <t>Binnenvaart (gemiddelde) 208 TEU (Groot Rijnschip)</t>
  </si>
  <si>
    <t>UITKOMST van tabel 1</t>
  </si>
  <si>
    <t>BIJLAGE 9: FORMULIER DUURZAAMHEID MATERIALEN EN TRANSPORT</t>
  </si>
  <si>
    <t>CRITERIUM 1: GRONDSTOFGEBRUIK voor de NIEUWE STOELEN (max. 15 punten)</t>
  </si>
  <si>
    <t>TABEL 1: Toepassing hergebruikte en/of gerecyclede materialen in de nieuwe stoelen</t>
  </si>
  <si>
    <t>schuim zitgedeelte</t>
  </si>
  <si>
    <t>schuim ruggedeelte</t>
  </si>
  <si>
    <t>percentage gerecyclede grondstof</t>
  </si>
  <si>
    <t>gewicht gerecyclede grondstof (kg)</t>
  </si>
  <si>
    <r>
      <t>CRITERIUM 2: CO</t>
    </r>
    <r>
      <rPr>
        <b/>
        <vertAlign val="subscript"/>
        <sz val="14"/>
        <color theme="1"/>
        <rFont val="Arial"/>
        <family val="2"/>
      </rPr>
      <t>2</t>
    </r>
    <r>
      <rPr>
        <b/>
        <sz val="14"/>
        <color theme="1"/>
        <rFont val="Arial"/>
        <family val="2"/>
      </rPr>
      <t>-UITSTOOT van NIEUWE MATERIALEN (max. 10 punten)</t>
    </r>
  </si>
  <si>
    <t>CRITERIUM 3: CIRCULARITEIT (max. 10 punten)</t>
  </si>
  <si>
    <r>
      <t>CRITERIUM 4: CO</t>
    </r>
    <r>
      <rPr>
        <b/>
        <vertAlign val="subscript"/>
        <sz val="14"/>
        <color theme="1"/>
        <rFont val="Arial"/>
        <family val="2"/>
      </rPr>
      <t>2</t>
    </r>
    <r>
      <rPr>
        <b/>
        <sz val="14"/>
        <color theme="1"/>
        <rFont val="Arial"/>
        <family val="2"/>
      </rPr>
      <t>-UITSTOOT van TRANSPORT (max 5 punten)</t>
    </r>
  </si>
  <si>
    <t>0&lt;15%</t>
  </si>
  <si>
    <t>15-&lt;30%</t>
  </si>
  <si>
    <t>30-&lt;50%</t>
  </si>
  <si>
    <t>50-&lt;75%</t>
  </si>
  <si>
    <t>Puntentelling ter informatie</t>
  </si>
  <si>
    <t xml:space="preserve">laagste uitstoot </t>
  </si>
  <si>
    <t>35 - &lt;50% hogere uitstoot dan de laagste</t>
  </si>
  <si>
    <t>50% of meer hogere uitstoot dan de laagste</t>
  </si>
  <si>
    <t>aantal punten</t>
  </si>
  <si>
    <t>Hoe hoger het percentage, hoe meer punten.</t>
  </si>
  <si>
    <t>UITKOMST ( C) van tabel 1</t>
  </si>
  <si>
    <t>totaal CO2-uitstoot</t>
  </si>
  <si>
    <t>CO2-uitstoot per kilo grondstof</t>
  </si>
  <si>
    <t>totaal kg CO2</t>
  </si>
  <si>
    <t>De inschrijver met de laagste CO2-uitstoot per kilo grondstof krijgt de maximale punten. Vervolgens worden de punten verdeelt percentueel comform de CO2-uitstoot.</t>
  </si>
  <si>
    <t>&lt;35% hogere uitstoot dan de laagste</t>
  </si>
  <si>
    <t>totaal gewicht  1670 stoelen</t>
  </si>
  <si>
    <t>Uitkomsten worden automatisch berekend.</t>
  </si>
  <si>
    <t>CO2-factor</t>
  </si>
  <si>
    <t>Geef een inzicht hoe het transport van de stoelen zal uitgevoerd worden.</t>
  </si>
  <si>
    <t>naam bestemmingen</t>
  </si>
  <si>
    <t>vul hieronder het adres van locatie X en locatie Y</t>
  </si>
  <si>
    <t>kies het vervoertype hieronder in de drop-down menu</t>
  </si>
  <si>
    <t>Wat is een tonkilometer? Het gaat hier om kilometers per ton vracht, dus 3 ton vracht naar een bestemming op 100 km afstand sturen is dan 300 ton km. </t>
  </si>
  <si>
    <t>geef hieronder het totale gewicht van de vervoerde goederen op, in ton.</t>
  </si>
  <si>
    <t>wordt automatisch gegenereerd vanuit het tabblad CO2 TRANSPORT kolom C</t>
  </si>
  <si>
    <t>gewicht goederen (ton)</t>
  </si>
  <si>
    <t>Inschrijver levert de bijhorende bewijsstukken.</t>
  </si>
  <si>
    <t>De inschrijver levert bewijstukken die de inzet van hergebruikte en gerecycled materialen aantonen. Voor mogelijke bewijsvoering, zie de leidraad Subgunningscriterium 1.</t>
  </si>
  <si>
    <t>Naam bewijsvoering(en)</t>
  </si>
  <si>
    <t>Check: ingeleverd? 
Ja/nee</t>
  </si>
  <si>
    <t>BEWIJSVOERINGEN</t>
  </si>
  <si>
    <t>De inschrijver levert bewijstukken die het product/materiaal omschrijven, o.a. met land van oorsprong.</t>
  </si>
  <si>
    <t>geef aan of de bewijsstukken bij de inschrijving zijn gevoegd</t>
  </si>
  <si>
    <t>vul de naam van de bewijsvoering</t>
  </si>
  <si>
    <t>Als onderbouwing licht de inschrijver toe welke maatregelen genomen worden om de CO2-uitstoot zo veel mogelijk te beperken.</t>
  </si>
  <si>
    <t>Maatregelen om de CO2-uitstoot zo veel mogelijk te beperken</t>
  </si>
  <si>
    <t>Vul hieronder de toelichting</t>
  </si>
  <si>
    <t>Per R-niveau zijn er punten te winnen - zie (menu R-Ladder). De inschrijver krijgt alleen 10 punten als de resultaat (totaal, kolom D) 30 wordt. Dit betekent dat we het behaalde resultaat door drie delen om te zien hoeveel punten de inschrijver heeft behaald.</t>
  </si>
  <si>
    <t>Als onderbouwing van de ingevulde antwoorden licht de inschrijver toe (in een document  van max. 800 woorden) voor elk stoelonderdeel hoe, door welk bedrijf en in welke land wordt de verwerking/herbestemming uitgevoerd. Inschrijver geeft aan hoe hij aantoont dat de verwerking daadwerkelijk zal plaatsvinden (bijv. door de samenwerking met een andere partij) op de beschreven wijze.</t>
  </si>
  <si>
    <t>totaal gewicht voor 1597 stoelen (kg)</t>
  </si>
  <si>
    <t>totaal gewicht voor 1597 stoelen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</si>
</sst>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
  </numFmts>
  <fonts count="2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ptos"/>
      <family val="2"/>
    </font>
    <font>
      <sz val="12"/>
      <color theme="1"/>
      <name val="Aptos Narrow"/>
      <family val="2"/>
      <scheme val="minor"/>
    </font>
    <font>
      <b/>
      <sz val="11"/>
      <color theme="1"/>
      <name val="Arial"/>
      <family val="2"/>
    </font>
    <font>
      <sz val="11"/>
      <color theme="1"/>
      <name val="Arial"/>
      <family val="2"/>
    </font>
    <font>
      <b/>
      <sz val="10"/>
      <color theme="1"/>
      <name val="Arial"/>
      <family val="2"/>
    </font>
    <font>
      <sz val="10"/>
      <color theme="1"/>
      <name val="Arial"/>
      <family val="2"/>
    </font>
    <font>
      <i/>
      <sz val="10"/>
      <color theme="1"/>
      <name val="Arial"/>
      <family val="2"/>
    </font>
    <font>
      <sz val="10"/>
      <name val="Arial"/>
      <family val="2"/>
    </font>
    <font>
      <b/>
      <sz val="14"/>
      <color theme="1"/>
      <name val="Arial"/>
      <family val="2"/>
    </font>
    <font>
      <sz val="9"/>
      <color theme="1"/>
      <name val="Arial"/>
      <family val="2"/>
    </font>
    <font>
      <b/>
      <vertAlign val="subscript"/>
      <sz val="14"/>
      <color theme="1"/>
      <name val="Arial"/>
      <family val="2"/>
    </font>
    <font>
      <b/>
      <sz val="11"/>
      <name val="Arial"/>
      <family val="2"/>
    </font>
    <font>
      <u/>
      <sz val="11"/>
      <color theme="10"/>
      <name val="Arial"/>
      <family val="2"/>
    </font>
    <font>
      <b/>
      <i/>
      <sz val="14"/>
      <color theme="1"/>
      <name val="Arial"/>
      <family val="2"/>
    </font>
    <font>
      <b/>
      <sz val="12"/>
      <color theme="0"/>
      <name val="Arial"/>
      <family val="2"/>
    </font>
    <font>
      <b/>
      <sz val="11"/>
      <color theme="1"/>
      <name val="Aptos Narrow"/>
      <family val="2"/>
      <scheme val="minor"/>
    </font>
    <font>
      <b/>
      <sz val="20"/>
      <color theme="1"/>
      <name val="Aptos Narrow"/>
      <family val="2"/>
      <scheme val="minor"/>
    </font>
    <font>
      <sz val="10"/>
      <color theme="1"/>
      <name val="Aptos Narrow"/>
      <family val="2"/>
      <scheme val="minor"/>
    </font>
    <font>
      <b/>
      <sz val="15"/>
      <color theme="1"/>
      <name val="Aptos Narrow"/>
      <family val="2"/>
      <scheme val="minor"/>
    </font>
    <font>
      <i/>
      <sz val="11"/>
      <color theme="1"/>
      <name val="Aptos Narrow"/>
      <family val="2"/>
      <scheme val="minor"/>
    </font>
    <font>
      <b/>
      <sz val="10"/>
      <name val="Arial"/>
      <family val="2"/>
    </font>
    <font>
      <b/>
      <sz val="14"/>
      <color theme="0"/>
      <name val="Arial"/>
      <family val="2"/>
    </font>
    <font>
      <sz val="11"/>
      <color rgb="FF333333"/>
      <name val="Source Sans Pro"/>
      <family val="2"/>
    </font>
  </fonts>
  <fills count="2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theme="4"/>
      </patternFill>
    </fill>
    <fill>
      <patternFill patternType="solid">
        <fgColor theme="0"/>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rgb="FFFF7C80"/>
        <bgColor indexed="64"/>
      </patternFill>
    </fill>
    <fill>
      <patternFill patternType="solid">
        <fgColor rgb="FFFFCC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theme="4" tint="0.39997558519241921"/>
      </top>
      <bottom style="thin">
        <color indexed="64"/>
      </bottom>
      <diagonal/>
    </border>
    <border>
      <left style="thin">
        <color indexed="64"/>
      </left>
      <right style="thin">
        <color theme="0"/>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4" fillId="0" borderId="0"/>
  </cellStyleXfs>
  <cellXfs count="169">
    <xf numFmtId="0" fontId="0" fillId="0" borderId="0" xfId="0"/>
    <xf numFmtId="0" fontId="3" fillId="0" borderId="0" xfId="3" applyFont="1"/>
    <xf numFmtId="0" fontId="8" fillId="0" borderId="0" xfId="0" applyFont="1"/>
    <xf numFmtId="0" fontId="7" fillId="0" borderId="0" xfId="0" applyFont="1" applyAlignment="1">
      <alignment horizontal="center" vertical="center"/>
    </xf>
    <xf numFmtId="0" fontId="8" fillId="5" borderId="0" xfId="0" applyFont="1" applyFill="1"/>
    <xf numFmtId="0" fontId="8" fillId="0" borderId="0" xfId="0" applyFont="1" applyAlignment="1">
      <alignment vertical="center"/>
    </xf>
    <xf numFmtId="0" fontId="6" fillId="0" borderId="0" xfId="3" applyFont="1"/>
    <xf numFmtId="0" fontId="14" fillId="4" borderId="1" xfId="3" applyFont="1" applyFill="1" applyBorder="1" applyAlignment="1">
      <alignment horizontal="center" vertical="center"/>
    </xf>
    <xf numFmtId="0" fontId="14" fillId="4" borderId="1" xfId="3" applyFont="1" applyFill="1" applyBorder="1" applyAlignment="1">
      <alignment horizontal="center" vertical="center" wrapText="1"/>
    </xf>
    <xf numFmtId="0" fontId="8" fillId="5" borderId="8" xfId="3" applyFont="1" applyFill="1" applyBorder="1" applyAlignment="1">
      <alignment horizontal="left"/>
    </xf>
    <xf numFmtId="164" fontId="8" fillId="5" borderId="9" xfId="3" applyNumberFormat="1" applyFont="1" applyFill="1" applyBorder="1"/>
    <xf numFmtId="0" fontId="8" fillId="8" borderId="4" xfId="3" applyFont="1" applyFill="1" applyBorder="1" applyAlignment="1">
      <alignment horizontal="center"/>
    </xf>
    <xf numFmtId="0" fontId="8" fillId="5" borderId="6" xfId="3" applyFont="1" applyFill="1" applyBorder="1" applyAlignment="1">
      <alignment horizontal="left"/>
    </xf>
    <xf numFmtId="164" fontId="8" fillId="6" borderId="3" xfId="3" applyNumberFormat="1" applyFont="1" applyFill="1" applyBorder="1"/>
    <xf numFmtId="0" fontId="8" fillId="8" borderId="1" xfId="3" applyFont="1" applyFill="1" applyBorder="1" applyAlignment="1">
      <alignment horizontal="center"/>
    </xf>
    <xf numFmtId="0" fontId="8" fillId="6" borderId="7" xfId="3" applyFont="1" applyFill="1" applyBorder="1" applyAlignment="1">
      <alignment horizontal="left"/>
    </xf>
    <xf numFmtId="0" fontId="8" fillId="5" borderId="7" xfId="3" applyFont="1" applyFill="1" applyBorder="1"/>
    <xf numFmtId="164" fontId="8" fillId="5" borderId="3" xfId="3" applyNumberFormat="1" applyFont="1" applyFill="1" applyBorder="1"/>
    <xf numFmtId="0" fontId="8" fillId="5" borderId="7" xfId="3" applyFont="1" applyFill="1" applyBorder="1" applyAlignment="1">
      <alignment horizontal="left"/>
    </xf>
    <xf numFmtId="0" fontId="8" fillId="5" borderId="3" xfId="3" applyFont="1" applyFill="1" applyBorder="1" applyAlignment="1">
      <alignment horizontal="left"/>
    </xf>
    <xf numFmtId="0" fontId="8" fillId="6" borderId="7" xfId="3" applyFont="1" applyFill="1" applyBorder="1"/>
    <xf numFmtId="164" fontId="8" fillId="6" borderId="1" xfId="3" applyNumberFormat="1" applyFont="1" applyFill="1" applyBorder="1"/>
    <xf numFmtId="0" fontId="8" fillId="9" borderId="1" xfId="3" applyFont="1" applyFill="1" applyBorder="1" applyAlignment="1">
      <alignment horizontal="center"/>
    </xf>
    <xf numFmtId="164" fontId="8" fillId="5" borderId="1" xfId="3" applyNumberFormat="1" applyFont="1" applyFill="1" applyBorder="1"/>
    <xf numFmtId="0" fontId="8" fillId="5" borderId="3" xfId="3" applyFont="1" applyFill="1" applyBorder="1"/>
    <xf numFmtId="0" fontId="8" fillId="6" borderId="3" xfId="3" applyFont="1" applyFill="1" applyBorder="1"/>
    <xf numFmtId="0" fontId="8" fillId="6" borderId="3" xfId="3" applyFont="1" applyFill="1" applyBorder="1" applyAlignment="1">
      <alignment horizontal="left"/>
    </xf>
    <xf numFmtId="164" fontId="8" fillId="6" borderId="5" xfId="3" applyNumberFormat="1" applyFont="1" applyFill="1" applyBorder="1"/>
    <xf numFmtId="0" fontId="8" fillId="10" borderId="1" xfId="3" applyFont="1" applyFill="1" applyBorder="1" applyAlignment="1">
      <alignment horizontal="center"/>
    </xf>
    <xf numFmtId="0" fontId="8" fillId="6" borderId="1" xfId="4" applyFont="1" applyFill="1" applyBorder="1" applyAlignment="1">
      <alignment horizontal="left"/>
    </xf>
    <xf numFmtId="164" fontId="8" fillId="5" borderId="1" xfId="4" applyNumberFormat="1" applyFont="1" applyFill="1" applyBorder="1"/>
    <xf numFmtId="164" fontId="8" fillId="6" borderId="1" xfId="4" applyNumberFormat="1" applyFont="1" applyFill="1" applyBorder="1"/>
    <xf numFmtId="0" fontId="8" fillId="5" borderId="1" xfId="4" applyFont="1" applyFill="1" applyBorder="1" applyAlignment="1">
      <alignment horizontal="left"/>
    </xf>
    <xf numFmtId="164" fontId="8" fillId="7" borderId="1" xfId="4" applyNumberFormat="1" applyFont="1" applyFill="1" applyBorder="1" applyAlignment="1">
      <alignment horizontal="right"/>
    </xf>
    <xf numFmtId="0" fontId="6" fillId="0" borderId="0" xfId="3" applyFont="1" applyAlignment="1">
      <alignment horizontal="left" vertical="center"/>
    </xf>
    <xf numFmtId="0" fontId="11" fillId="0" borderId="0" xfId="3" applyFont="1" applyAlignment="1">
      <alignment horizontal="left" vertical="center"/>
    </xf>
    <xf numFmtId="0" fontId="0" fillId="11" borderId="0" xfId="0" applyFill="1"/>
    <xf numFmtId="0" fontId="0" fillId="10" borderId="0" xfId="0" applyFill="1"/>
    <xf numFmtId="0" fontId="0" fillId="12" borderId="0" xfId="0" applyFill="1"/>
    <xf numFmtId="0" fontId="0" fillId="13" borderId="0" xfId="0" applyFill="1"/>
    <xf numFmtId="0" fontId="0" fillId="14" borderId="0" xfId="0" applyFill="1"/>
    <xf numFmtId="0" fontId="0" fillId="15" borderId="0" xfId="0" applyFill="1"/>
    <xf numFmtId="0" fontId="5" fillId="0" borderId="0" xfId="0" applyFont="1" applyAlignment="1">
      <alignment vertical="center"/>
    </xf>
    <xf numFmtId="0" fontId="8" fillId="5" borderId="0" xfId="0" applyFont="1" applyFill="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xf>
    <xf numFmtId="0" fontId="7" fillId="5" borderId="0" xfId="0" applyFont="1" applyFill="1" applyAlignment="1">
      <alignment horizontal="center" vertical="center"/>
    </xf>
    <xf numFmtId="0" fontId="8" fillId="0" borderId="1" xfId="0" applyFont="1" applyBorder="1"/>
    <xf numFmtId="0" fontId="8" fillId="0" borderId="13" xfId="0" applyFont="1" applyBorder="1"/>
    <xf numFmtId="0" fontId="7" fillId="2" borderId="4" xfId="0" applyFont="1" applyFill="1" applyBorder="1" applyAlignment="1">
      <alignment horizontal="left" vertical="center" wrapText="1"/>
    </xf>
    <xf numFmtId="2" fontId="7" fillId="2" borderId="4" xfId="0" applyNumberFormat="1" applyFont="1" applyFill="1" applyBorder="1" applyAlignment="1">
      <alignment vertical="center"/>
    </xf>
    <xf numFmtId="2" fontId="7" fillId="2" borderId="4" xfId="1" applyNumberFormat="1" applyFont="1" applyFill="1" applyBorder="1" applyAlignment="1" applyProtection="1">
      <alignment vertical="center"/>
    </xf>
    <xf numFmtId="9" fontId="7" fillId="2" borderId="2" xfId="1" applyFont="1" applyFill="1" applyBorder="1" applyAlignment="1" applyProtection="1">
      <alignment horizontal="center" vertical="center"/>
    </xf>
    <xf numFmtId="0" fontId="11" fillId="16" borderId="0" xfId="0" applyFont="1" applyFill="1" applyAlignment="1">
      <alignment vertical="center"/>
    </xf>
    <xf numFmtId="0" fontId="8" fillId="16" borderId="0" xfId="0" applyFont="1" applyFill="1" applyAlignment="1">
      <alignment vertical="center"/>
    </xf>
    <xf numFmtId="0" fontId="7" fillId="0" borderId="0" xfId="0" applyFont="1" applyAlignment="1">
      <alignment horizontal="left"/>
    </xf>
    <xf numFmtId="2" fontId="7" fillId="0" borderId="0" xfId="0" applyNumberFormat="1" applyFont="1"/>
    <xf numFmtId="0" fontId="9" fillId="0" borderId="0" xfId="0" applyFont="1" applyAlignment="1">
      <alignment horizontal="center" vertical="center" wrapText="1"/>
    </xf>
    <xf numFmtId="0" fontId="10" fillId="5" borderId="0" xfId="0" applyFont="1" applyFill="1"/>
    <xf numFmtId="0" fontId="7" fillId="2" borderId="4" xfId="0" applyFont="1" applyFill="1" applyBorder="1" applyAlignment="1">
      <alignment horizontal="left" vertical="center"/>
    </xf>
    <xf numFmtId="2" fontId="7" fillId="5" borderId="0" xfId="0" applyNumberFormat="1" applyFont="1" applyFill="1"/>
    <xf numFmtId="0" fontId="11" fillId="16" borderId="0" xfId="0" applyFont="1" applyFill="1"/>
    <xf numFmtId="0" fontId="8" fillId="16" borderId="0" xfId="0" applyFont="1" applyFill="1"/>
    <xf numFmtId="0" fontId="7" fillId="0" borderId="0" xfId="0" applyFont="1"/>
    <xf numFmtId="0" fontId="6" fillId="0" borderId="0" xfId="0" applyFont="1"/>
    <xf numFmtId="2" fontId="8" fillId="3" borderId="1" xfId="0" applyNumberFormat="1" applyFont="1" applyFill="1" applyBorder="1" applyProtection="1">
      <protection locked="0"/>
    </xf>
    <xf numFmtId="0" fontId="0" fillId="3" borderId="1" xfId="0" applyFill="1" applyBorder="1" applyProtection="1">
      <protection locked="0"/>
    </xf>
    <xf numFmtId="0" fontId="15" fillId="0" borderId="0" xfId="2" applyFont="1" applyProtection="1">
      <protection locked="0"/>
    </xf>
    <xf numFmtId="0" fontId="16" fillId="3" borderId="0" xfId="0" applyFont="1" applyFill="1"/>
    <xf numFmtId="0" fontId="11" fillId="2" borderId="0" xfId="0" applyFont="1" applyFill="1"/>
    <xf numFmtId="0" fontId="8" fillId="0" borderId="0" xfId="0" applyFont="1" applyAlignment="1">
      <alignment horizontal="center" vertical="center"/>
    </xf>
    <xf numFmtId="0" fontId="5" fillId="0" borderId="0" xfId="0" applyFont="1" applyAlignment="1">
      <alignment horizontal="center" vertical="center"/>
    </xf>
    <xf numFmtId="2" fontId="7" fillId="0" borderId="0" xfId="0" applyNumberFormat="1" applyFont="1" applyAlignment="1">
      <alignment vertical="center"/>
    </xf>
    <xf numFmtId="0" fontId="8" fillId="0" borderId="0" xfId="0" applyFont="1" applyAlignment="1">
      <alignment horizontal="right" vertical="center"/>
    </xf>
    <xf numFmtId="0" fontId="7" fillId="5" borderId="0" xfId="0" applyFont="1" applyFill="1" applyAlignment="1">
      <alignment horizontal="center" vertical="center" wrapText="1"/>
    </xf>
    <xf numFmtId="2" fontId="7" fillId="5" borderId="0" xfId="0" applyNumberFormat="1" applyFont="1" applyFill="1" applyAlignment="1">
      <alignment vertical="center"/>
    </xf>
    <xf numFmtId="0" fontId="7" fillId="0" borderId="0" xfId="0" applyFont="1" applyAlignment="1">
      <alignment horizontal="right" vertical="center"/>
    </xf>
    <xf numFmtId="0" fontId="7" fillId="15" borderId="1" xfId="0" applyFont="1" applyFill="1" applyBorder="1" applyAlignment="1">
      <alignment horizontal="center" vertical="center" wrapText="1"/>
    </xf>
    <xf numFmtId="0" fontId="11" fillId="15" borderId="0" xfId="0" applyFont="1" applyFill="1" applyAlignment="1">
      <alignment vertical="center"/>
    </xf>
    <xf numFmtId="0" fontId="8" fillId="15" borderId="0" xfId="0" applyFont="1" applyFill="1" applyAlignment="1">
      <alignment vertical="center"/>
    </xf>
    <xf numFmtId="2" fontId="7" fillId="15" borderId="4" xfId="0" applyNumberFormat="1" applyFont="1" applyFill="1" applyBorder="1" applyAlignment="1">
      <alignment vertical="center"/>
    </xf>
    <xf numFmtId="0" fontId="7" fillId="0" borderId="0" xfId="0" applyFont="1" applyAlignment="1">
      <alignment horizontal="left" vertical="center"/>
    </xf>
    <xf numFmtId="0" fontId="7" fillId="0" borderId="1" xfId="0" applyFont="1" applyBorder="1" applyAlignment="1">
      <alignment vertical="center" wrapText="1"/>
    </xf>
    <xf numFmtId="0" fontId="7" fillId="15" borderId="1" xfId="0" applyFont="1" applyFill="1" applyBorder="1" applyAlignment="1">
      <alignment horizontal="left" vertical="center"/>
    </xf>
    <xf numFmtId="2" fontId="7" fillId="15" borderId="1" xfId="0" applyNumberFormat="1" applyFont="1" applyFill="1" applyBorder="1" applyAlignment="1">
      <alignment vertical="center"/>
    </xf>
    <xf numFmtId="0" fontId="20" fillId="0" borderId="0" xfId="0" applyFont="1"/>
    <xf numFmtId="0" fontId="21" fillId="0" borderId="0" xfId="0" applyFont="1"/>
    <xf numFmtId="0" fontId="22" fillId="0" borderId="0" xfId="0" applyFont="1" applyAlignment="1">
      <alignment horizontal="center"/>
    </xf>
    <xf numFmtId="165" fontId="0" fillId="0" borderId="0" xfId="0" applyNumberFormat="1"/>
    <xf numFmtId="0" fontId="0" fillId="0" borderId="0" xfId="0" applyAlignment="1">
      <alignment horizontal="center"/>
    </xf>
    <xf numFmtId="0" fontId="2" fillId="0" borderId="0" xfId="2"/>
    <xf numFmtId="0" fontId="18" fillId="0" borderId="0" xfId="0" applyFont="1"/>
    <xf numFmtId="2" fontId="7" fillId="2" borderId="16" xfId="0" applyNumberFormat="1" applyFont="1" applyFill="1" applyBorder="1" applyAlignment="1">
      <alignment vertical="center"/>
    </xf>
    <xf numFmtId="0" fontId="23" fillId="5" borderId="1" xfId="0" applyFont="1" applyFill="1" applyBorder="1" applyAlignment="1">
      <alignment horizontal="center" vertical="center" wrapText="1"/>
    </xf>
    <xf numFmtId="0" fontId="8" fillId="19" borderId="1" xfId="0" applyFont="1" applyFill="1" applyBorder="1" applyAlignment="1">
      <alignment vertical="center"/>
    </xf>
    <xf numFmtId="0" fontId="8" fillId="19" borderId="1" xfId="0" applyFont="1" applyFill="1" applyBorder="1" applyAlignment="1">
      <alignment horizontal="center" vertical="center"/>
    </xf>
    <xf numFmtId="0" fontId="8" fillId="19" borderId="1" xfId="0" applyFont="1" applyFill="1" applyBorder="1" applyAlignment="1">
      <alignment horizontal="left" vertical="center"/>
    </xf>
    <xf numFmtId="2" fontId="7" fillId="2" borderId="2" xfId="1" applyNumberFormat="1" applyFont="1" applyFill="1" applyBorder="1" applyAlignment="1" applyProtection="1">
      <alignment horizontal="center" vertical="center"/>
    </xf>
    <xf numFmtId="0" fontId="8" fillId="0" borderId="1" xfId="0" applyFont="1" applyBorder="1" applyAlignment="1">
      <alignment horizontal="right" vertical="center"/>
    </xf>
    <xf numFmtId="0" fontId="8" fillId="0" borderId="1" xfId="0" applyFont="1" applyBorder="1" applyAlignment="1">
      <alignment vertical="center"/>
    </xf>
    <xf numFmtId="0" fontId="8" fillId="0" borderId="13" xfId="0" applyFont="1" applyBorder="1" applyAlignment="1">
      <alignment vertical="center"/>
    </xf>
    <xf numFmtId="0" fontId="9" fillId="3" borderId="1" xfId="0" applyFont="1" applyFill="1" applyBorder="1" applyAlignment="1" applyProtection="1">
      <alignment vertical="center"/>
      <protection locked="0"/>
    </xf>
    <xf numFmtId="0" fontId="9" fillId="3" borderId="13" xfId="0" applyFont="1" applyFill="1" applyBorder="1" applyAlignment="1" applyProtection="1">
      <alignment vertical="center"/>
      <protection locked="0"/>
    </xf>
    <xf numFmtId="0" fontId="9" fillId="3" borderId="1"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2" fontId="8" fillId="3" borderId="1" xfId="0" applyNumberFormat="1" applyFont="1" applyFill="1" applyBorder="1" applyAlignment="1" applyProtection="1">
      <alignment vertical="center"/>
      <protection locked="0"/>
    </xf>
    <xf numFmtId="9" fontId="8" fillId="3" borderId="1" xfId="1" applyFont="1" applyFill="1" applyBorder="1" applyAlignment="1" applyProtection="1">
      <alignment horizontal="center" vertical="center"/>
      <protection locked="0"/>
    </xf>
    <xf numFmtId="2" fontId="8" fillId="2" borderId="1" xfId="1" applyNumberFormat="1" applyFont="1" applyFill="1" applyBorder="1" applyAlignment="1" applyProtection="1">
      <alignment vertical="center"/>
    </xf>
    <xf numFmtId="9" fontId="8" fillId="2" borderId="1" xfId="1" applyFont="1" applyFill="1" applyBorder="1" applyAlignment="1" applyProtection="1">
      <alignment horizontal="center" vertical="center"/>
    </xf>
    <xf numFmtId="2" fontId="8" fillId="5" borderId="0" xfId="1" applyNumberFormat="1" applyFont="1" applyFill="1" applyBorder="1" applyAlignment="1" applyProtection="1">
      <alignment vertical="center"/>
    </xf>
    <xf numFmtId="9" fontId="8" fillId="3" borderId="13" xfId="1" applyFont="1" applyFill="1" applyBorder="1" applyAlignment="1" applyProtection="1">
      <alignment horizontal="center" vertical="center"/>
      <protection locked="0"/>
    </xf>
    <xf numFmtId="2" fontId="8" fillId="2" borderId="13" xfId="1" applyNumberFormat="1" applyFont="1" applyFill="1" applyBorder="1" applyAlignment="1" applyProtection="1">
      <alignment vertical="center"/>
    </xf>
    <xf numFmtId="9" fontId="8" fillId="2" borderId="13" xfId="1" applyFont="1" applyFill="1" applyBorder="1" applyAlignment="1" applyProtection="1">
      <alignment horizontal="center" vertical="center"/>
    </xf>
    <xf numFmtId="2" fontId="8" fillId="5" borderId="14" xfId="1" applyNumberFormat="1" applyFont="1" applyFill="1" applyBorder="1" applyAlignment="1" applyProtection="1">
      <alignment vertical="center"/>
    </xf>
    <xf numFmtId="2" fontId="8" fillId="2" borderId="1" xfId="0" applyNumberFormat="1" applyFont="1" applyFill="1" applyBorder="1" applyAlignment="1">
      <alignment vertical="center"/>
    </xf>
    <xf numFmtId="0" fontId="8" fillId="3" borderId="1" xfId="0" applyFont="1" applyFill="1" applyBorder="1" applyAlignment="1" applyProtection="1">
      <alignment vertical="center"/>
      <protection locked="0"/>
    </xf>
    <xf numFmtId="2" fontId="10" fillId="2" borderId="1" xfId="0" applyNumberFormat="1" applyFont="1" applyFill="1" applyBorder="1" applyAlignment="1">
      <alignment vertical="center"/>
    </xf>
    <xf numFmtId="2" fontId="8" fillId="2" borderId="13" xfId="0" applyNumberFormat="1" applyFont="1" applyFill="1" applyBorder="1" applyAlignment="1">
      <alignment vertical="center"/>
    </xf>
    <xf numFmtId="0" fontId="8" fillId="3" borderId="13" xfId="0" applyFont="1" applyFill="1" applyBorder="1" applyAlignment="1" applyProtection="1">
      <alignment vertical="center"/>
      <protection locked="0"/>
    </xf>
    <xf numFmtId="2" fontId="8" fillId="3" borderId="13" xfId="0" applyNumberFormat="1" applyFont="1" applyFill="1" applyBorder="1" applyAlignment="1" applyProtection="1">
      <alignment vertical="center"/>
      <protection locked="0"/>
    </xf>
    <xf numFmtId="2" fontId="10" fillId="2" borderId="13" xfId="0" applyNumberFormat="1" applyFont="1" applyFill="1" applyBorder="1" applyAlignment="1">
      <alignment vertical="center"/>
    </xf>
    <xf numFmtId="2" fontId="8" fillId="2" borderId="1" xfId="1" applyNumberFormat="1" applyFont="1" applyFill="1" applyBorder="1" applyAlignment="1" applyProtection="1">
      <alignment horizontal="center" vertical="center"/>
    </xf>
    <xf numFmtId="0" fontId="11" fillId="16" borderId="0" xfId="0" applyFont="1" applyFill="1" applyAlignment="1">
      <alignment horizontal="left" vertical="center"/>
    </xf>
    <xf numFmtId="0" fontId="19" fillId="0" borderId="0" xfId="0" applyFont="1"/>
    <xf numFmtId="0" fontId="25" fillId="0" borderId="0" xfId="0" applyFont="1"/>
    <xf numFmtId="0" fontId="22" fillId="0" borderId="0" xfId="0" applyFont="1"/>
    <xf numFmtId="0" fontId="8" fillId="3" borderId="1" xfId="0" applyFont="1" applyFill="1" applyBorder="1" applyAlignment="1" applyProtection="1">
      <alignment horizontal="center" vertical="center"/>
      <protection locked="0"/>
    </xf>
    <xf numFmtId="166"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wrapText="1"/>
    </xf>
    <xf numFmtId="2" fontId="8" fillId="0" borderId="0" xfId="1" applyNumberFormat="1" applyFont="1" applyFill="1" applyBorder="1" applyAlignment="1" applyProtection="1">
      <alignment vertical="center"/>
    </xf>
    <xf numFmtId="2" fontId="7" fillId="0" borderId="0" xfId="1" applyNumberFormat="1" applyFont="1" applyFill="1" applyBorder="1" applyAlignment="1" applyProtection="1">
      <alignment vertical="center"/>
    </xf>
    <xf numFmtId="9" fontId="7" fillId="0" borderId="0" xfId="1" applyFont="1" applyFill="1" applyBorder="1" applyAlignment="1" applyProtection="1">
      <alignment horizontal="center" vertical="center"/>
    </xf>
    <xf numFmtId="2" fontId="8" fillId="0" borderId="0" xfId="1" applyNumberFormat="1" applyFont="1" applyFill="1" applyBorder="1" applyAlignment="1" applyProtection="1">
      <alignment horizontal="center" vertical="center"/>
    </xf>
    <xf numFmtId="2" fontId="7" fillId="0" borderId="0" xfId="1" applyNumberFormat="1" applyFont="1" applyFill="1" applyBorder="1" applyAlignment="1" applyProtection="1">
      <alignment horizontal="center" vertical="center"/>
    </xf>
    <xf numFmtId="0" fontId="11" fillId="15" borderId="0" xfId="0" applyFont="1" applyFill="1" applyAlignment="1">
      <alignment horizontal="left" vertical="center"/>
    </xf>
    <xf numFmtId="2" fontId="8" fillId="3" borderId="1" xfId="1" applyNumberFormat="1" applyFont="1" applyFill="1" applyBorder="1" applyAlignment="1" applyProtection="1">
      <alignment vertical="center"/>
      <protection locked="0"/>
    </xf>
    <xf numFmtId="0" fontId="8" fillId="2" borderId="1" xfId="0" applyFont="1" applyFill="1" applyBorder="1"/>
    <xf numFmtId="0" fontId="7" fillId="2" borderId="1" xfId="0" applyFont="1" applyFill="1" applyBorder="1"/>
    <xf numFmtId="0" fontId="7" fillId="0" borderId="18"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24" fillId="18" borderId="0" xfId="0" applyFont="1" applyFill="1" applyAlignment="1">
      <alignment horizontal="left" vertical="center"/>
    </xf>
    <xf numFmtId="0" fontId="17" fillId="17" borderId="9" xfId="0" applyFont="1" applyFill="1" applyBorder="1" applyAlignment="1">
      <alignment horizontal="center" vertical="center"/>
    </xf>
    <xf numFmtId="0" fontId="8" fillId="19" borderId="1" xfId="0" applyFont="1" applyFill="1" applyBorder="1" applyAlignment="1">
      <alignment horizontal="left" vertical="center" wrapText="1"/>
    </xf>
    <xf numFmtId="0" fontId="8" fillId="19" borderId="1" xfId="0" applyFont="1" applyFill="1" applyBorder="1" applyAlignment="1">
      <alignment horizontal="left" vertical="center"/>
    </xf>
    <xf numFmtId="0" fontId="7" fillId="0" borderId="0" xfId="0" applyFont="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8" fillId="3" borderId="1" xfId="0" applyFont="1" applyFill="1" applyBorder="1" applyAlignment="1" applyProtection="1">
      <alignment horizontal="left" vertical="top"/>
      <protection locked="0"/>
    </xf>
    <xf numFmtId="0" fontId="9"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2" borderId="3" xfId="0" applyFont="1" applyFill="1" applyBorder="1" applyAlignment="1">
      <alignment horizontal="right" vertical="center"/>
    </xf>
    <xf numFmtId="0" fontId="7" fillId="2" borderId="5" xfId="0" applyFont="1" applyFill="1" applyBorder="1" applyAlignment="1">
      <alignment horizontal="right" vertical="center"/>
    </xf>
    <xf numFmtId="0" fontId="11" fillId="16" borderId="0" xfId="0" applyFont="1" applyFill="1" applyAlignment="1">
      <alignment horizontal="left" vertical="center"/>
    </xf>
    <xf numFmtId="0" fontId="6" fillId="0" borderId="0" xfId="3" applyFont="1" applyAlignment="1">
      <alignment horizontal="left" vertical="top" wrapText="1"/>
    </xf>
    <xf numFmtId="0" fontId="22" fillId="0" borderId="0" xfId="0" applyFont="1" applyAlignment="1">
      <alignment horizontal="center"/>
    </xf>
    <xf numFmtId="0" fontId="0" fillId="0" borderId="0" xfId="0"/>
    <xf numFmtId="0" fontId="20" fillId="0" borderId="0" xfId="0" applyFont="1"/>
    <xf numFmtId="0" fontId="0" fillId="0" borderId="0" xfId="0" applyAlignment="1">
      <alignment vertical="top" wrapText="1"/>
    </xf>
    <xf numFmtId="0" fontId="19" fillId="0" borderId="0" xfId="0" applyFont="1"/>
  </cellXfs>
  <cellStyles count="5">
    <cellStyle name="Hyperlink" xfId="2" builtinId="8"/>
    <cellStyle name="Procent" xfId="1" builtinId="5"/>
    <cellStyle name="Standaard" xfId="0" builtinId="0"/>
    <cellStyle name="Standaard 2 2" xfId="4" xr:uid="{EDA621B9-0901-409D-B2AF-F936CF372A41}"/>
    <cellStyle name="Standaard 6" xfId="3" xr:uid="{51C0782A-AB59-4F30-BA23-2BB36E5F3B05}"/>
  </cellStyles>
  <dxfs count="0"/>
  <tableStyles count="0" defaultTableStyle="TableStyleMedium2" defaultPivotStyle="PivotStyleLight16"/>
  <colors>
    <mruColors>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5</xdr:row>
      <xdr:rowOff>104775</xdr:rowOff>
    </xdr:from>
    <xdr:to>
      <xdr:col>15</xdr:col>
      <xdr:colOff>180975</xdr:colOff>
      <xdr:row>33</xdr:row>
      <xdr:rowOff>183602</xdr:rowOff>
    </xdr:to>
    <xdr:pic>
      <xdr:nvPicPr>
        <xdr:cNvPr id="2" name="Picture 1">
          <a:extLst>
            <a:ext uri="{FF2B5EF4-FFF2-40B4-BE49-F238E27FC236}">
              <a16:creationId xmlns:a16="http://schemas.microsoft.com/office/drawing/2014/main" id="{F661A88A-7167-4B76-A6A6-1C3C094632B7}"/>
            </a:ext>
          </a:extLst>
        </xdr:cNvPr>
        <xdr:cNvPicPr>
          <a:picLocks noChangeAspect="1"/>
        </xdr:cNvPicPr>
      </xdr:nvPicPr>
      <xdr:blipFill>
        <a:blip xmlns:r="http://schemas.openxmlformats.org/officeDocument/2006/relationships" r:embed="rId1"/>
        <a:stretch>
          <a:fillRect/>
        </a:stretch>
      </xdr:blipFill>
      <xdr:spPr>
        <a:xfrm>
          <a:off x="6353175" y="3000375"/>
          <a:ext cx="10668000" cy="5412827"/>
        </a:xfrm>
        <a:prstGeom prst="rect">
          <a:avLst/>
        </a:prstGeom>
      </xdr:spPr>
    </xdr:pic>
    <xdr:clientData/>
  </xdr:twoCellAnchor>
  <xdr:twoCellAnchor editAs="oneCell">
    <xdr:from>
      <xdr:col>4</xdr:col>
      <xdr:colOff>171450</xdr:colOff>
      <xdr:row>37</xdr:row>
      <xdr:rowOff>57149</xdr:rowOff>
    </xdr:from>
    <xdr:to>
      <xdr:col>15</xdr:col>
      <xdr:colOff>142875</xdr:colOff>
      <xdr:row>61</xdr:row>
      <xdr:rowOff>72937</xdr:rowOff>
    </xdr:to>
    <xdr:pic>
      <xdr:nvPicPr>
        <xdr:cNvPr id="3" name="Picture 2">
          <a:extLst>
            <a:ext uri="{FF2B5EF4-FFF2-40B4-BE49-F238E27FC236}">
              <a16:creationId xmlns:a16="http://schemas.microsoft.com/office/drawing/2014/main" id="{C2D60D27-063B-4F9A-B2A0-66088FA22927}"/>
            </a:ext>
          </a:extLst>
        </xdr:cNvPr>
        <xdr:cNvPicPr>
          <a:picLocks noChangeAspect="1"/>
        </xdr:cNvPicPr>
      </xdr:nvPicPr>
      <xdr:blipFill>
        <a:blip xmlns:r="http://schemas.openxmlformats.org/officeDocument/2006/relationships" r:embed="rId2"/>
        <a:stretch>
          <a:fillRect/>
        </a:stretch>
      </xdr:blipFill>
      <xdr:spPr>
        <a:xfrm>
          <a:off x="6457950" y="9048749"/>
          <a:ext cx="10525125" cy="4902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86000" cy="769697"/>
    <xdr:pic>
      <xdr:nvPicPr>
        <xdr:cNvPr id="2" name="Image 1" descr="Picture">
          <a:extLst>
            <a:ext uri="{FF2B5EF4-FFF2-40B4-BE49-F238E27FC236}">
              <a16:creationId xmlns:a16="http://schemas.microsoft.com/office/drawing/2014/main" id="{6F5F101F-9625-461B-A169-F4530D54C97B}"/>
            </a:ext>
          </a:extLst>
        </xdr:cNvPr>
        <xdr:cNvPicPr/>
      </xdr:nvPicPr>
      <xdr:blipFill>
        <a:blip xmlns:r="http://schemas.openxmlformats.org/officeDocument/2006/relationships" r:embed="rId1" cstate="print"/>
        <a:stretch>
          <a:fillRect/>
        </a:stretch>
      </xdr:blipFill>
      <xdr:spPr>
        <a:xfrm>
          <a:off x="0" y="0"/>
          <a:ext cx="2286000" cy="76969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operaballet.sharepoint.com/sites/FenG/Gedeelde%20documenten/Duurzaamheid/90%20Werkmap/202212_werkmap%20Instrument/NO&amp;B%20Duurzaamheidstoetsinstrument%20Producties%20v2.8%20-%20test%20kostuums.xlsx" TargetMode="External"/><Relationship Id="rId2" Type="http://schemas.microsoft.com/office/2019/04/relationships/externalLinkLongPath" Target="/sites/FenG/Gedeelde%20documenten/Duurzaamheid/04%20Projecten%20en%20acties/2408_grote%20zaal%20stoelen/voorbereiding%20aanbesteding/NO&amp;B%20Duurzaamheidstoetsinstrument%20Producties%20v2.8%20-%20test%20kostuums.xlsx?9DA5106A" TargetMode="External"/><Relationship Id="rId1" Type="http://schemas.openxmlformats.org/officeDocument/2006/relationships/externalLinkPath" Target="file:///\\9DA5106A\NO&amp;B%20Duurzaamheidstoetsinstrument%20Producties%20v2.8%20-%20test%20kostuums.xlsx" TargetMode="External"/><Relationship Id="rId4" Type="http://schemas.openxmlformats.org/officeDocument/2006/relationships/externalLinkPath" Target="../../../../../../../../sites/FenG/Gedeelde%20documenten/Duurzaamheid/04%20Projecten%20en%20acties/2408_grote%20zaal%20stoelen/voorbereiding%20aanbesteding/NO&amp;B%20Duurzaamheidstoetsinstrument%20Producties%20v2.8%20-%20test%20kostuum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tes/FenG/Gedeelde%20documenten/Duurzaamheid/04%20Projecten%20en%20acties/2408_grote%20zaal%20stoelen/voorbereiding%20aanbesteding/CO2-factoren%20materialen%20en%20textiel.xlsx" TargetMode="External"/><Relationship Id="rId2" Type="http://schemas.openxmlformats.org/officeDocument/2006/relationships/externalLinkPath" Target="https://operaballet.sharepoint.com/sites/FenG/Gedeelde%20documenten/Duurzaamheid/04%20Projecten%20en%20acties/2408_grote%20zaal%20stoelen/CO2-factoren%20materialen%20en%20textiel.xlsx" TargetMode="External"/><Relationship Id="rId1" Type="http://schemas.openxmlformats.org/officeDocument/2006/relationships/externalLinkPath" Target="/sites/FenG/Gedeelde%20documenten/Duurzaamheid/04%20Projecten%20en%20acties/2408_grote%20zaal%20stoelen/voorbereiding%20aanbesteding/CO2-factoren%20materialen%20en%20text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HOUDSOPGAVE"/>
      <sheetName val="01 PRODUCTIELEIDER"/>
      <sheetName val="02 DECOR"/>
      <sheetName val="03 REKWISIETEN"/>
      <sheetName val="04 SPECIAL EFFECTS"/>
      <sheetName val="05 KOSTUUMS"/>
      <sheetName val="06 TRANSPORT"/>
      <sheetName val="RAPPORTAGE"/>
      <sheetName val="Blad1"/>
      <sheetName val="Meerkeuzelijsten"/>
      <sheetName val="MATERIALEN"/>
      <sheetName val="formules"/>
      <sheetName val="8080|formules"/>
    </sheetNames>
    <sheetDataSet>
      <sheetData sheetId="0"/>
      <sheetData sheetId="1">
        <row r="5">
          <cell r="E5" t="str">
            <v>test naam productie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factoren"/>
      <sheetName val="Sheet1"/>
      <sheetName val="Blad1"/>
      <sheetName val="Meerkeuzelijsten"/>
      <sheetName val="MATERIALEN"/>
      <sheetName val="formules"/>
      <sheetName val="8080|formul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A901-009F-479A-BE83-D368EF268145}">
  <dimension ref="B1:Y71"/>
  <sheetViews>
    <sheetView tabSelected="1" zoomScale="80" zoomScaleNormal="80" workbookViewId="0">
      <selection activeCell="D23" sqref="D23"/>
    </sheetView>
  </sheetViews>
  <sheetFormatPr defaultColWidth="9.109375" defaultRowHeight="13.2" x14ac:dyDescent="0.25"/>
  <cols>
    <col min="1" max="1" width="4.109375" style="2" customWidth="1"/>
    <col min="2" max="10" width="25.6640625" style="2" customWidth="1"/>
    <col min="11" max="11" width="2.44140625" style="4" customWidth="1"/>
    <col min="12" max="12" width="28.6640625" style="2" customWidth="1"/>
    <col min="13" max="13" width="3.6640625" style="2" customWidth="1"/>
    <col min="14" max="15" width="28.6640625" style="2" customWidth="1"/>
    <col min="16" max="16" width="3.6640625" style="2" customWidth="1"/>
    <col min="17" max="22" width="15.6640625" style="2" customWidth="1"/>
    <col min="23" max="16384" width="9.109375" style="2"/>
  </cols>
  <sheetData>
    <row r="1" spans="2:25" ht="13.8" thickBot="1" x14ac:dyDescent="0.3"/>
    <row r="2" spans="2:25" ht="40.200000000000003" customHeight="1" thickBot="1" x14ac:dyDescent="0.3">
      <c r="B2" s="157" t="s">
        <v>148</v>
      </c>
      <c r="C2" s="158"/>
      <c r="D2" s="158"/>
      <c r="E2" s="158"/>
      <c r="F2" s="158"/>
      <c r="G2" s="158"/>
      <c r="H2" s="158"/>
      <c r="I2" s="158"/>
      <c r="J2" s="158"/>
      <c r="K2" s="158"/>
      <c r="L2" s="158"/>
      <c r="M2" s="158"/>
      <c r="N2" s="158"/>
      <c r="O2" s="159"/>
    </row>
    <row r="4" spans="2:25" ht="17.399999999999999" x14ac:dyDescent="0.3">
      <c r="B4" s="71" t="s">
        <v>82</v>
      </c>
      <c r="C4" s="71"/>
      <c r="D4" s="71"/>
    </row>
    <row r="5" spans="2:25" ht="17.399999999999999" x14ac:dyDescent="0.3">
      <c r="B5" s="71" t="s">
        <v>185</v>
      </c>
      <c r="C5" s="71"/>
      <c r="D5" s="71"/>
    </row>
    <row r="6" spans="2:25" ht="17.399999999999999" x14ac:dyDescent="0.3">
      <c r="B6" s="72" t="s">
        <v>175</v>
      </c>
      <c r="C6" s="72"/>
      <c r="D6" s="72"/>
    </row>
    <row r="8" spans="2:25" s="5" customFormat="1" ht="19.95" customHeight="1" x14ac:dyDescent="0.3">
      <c r="B8" s="162" t="s">
        <v>149</v>
      </c>
      <c r="C8" s="162"/>
      <c r="D8" s="162"/>
      <c r="E8" s="162"/>
      <c r="F8" s="162"/>
      <c r="G8" s="162"/>
      <c r="H8" s="162"/>
      <c r="I8" s="162"/>
      <c r="J8" s="162"/>
      <c r="K8" s="162"/>
      <c r="L8" s="162"/>
      <c r="M8" s="134"/>
      <c r="N8" s="127" t="s">
        <v>189</v>
      </c>
      <c r="O8" s="127"/>
      <c r="Q8" s="148" t="s">
        <v>162</v>
      </c>
      <c r="R8" s="148"/>
      <c r="S8" s="148"/>
      <c r="T8" s="148"/>
      <c r="U8" s="148"/>
      <c r="V8" s="148"/>
      <c r="W8" s="148"/>
      <c r="X8" s="148"/>
      <c r="Y8" s="148"/>
    </row>
    <row r="9" spans="2:25" s="5" customFormat="1" ht="57.75" customHeight="1" x14ac:dyDescent="0.3">
      <c r="B9" s="42" t="s">
        <v>150</v>
      </c>
      <c r="K9" s="43"/>
      <c r="N9" s="152" t="s">
        <v>186</v>
      </c>
      <c r="O9" s="152"/>
    </row>
    <row r="10" spans="2:25" s="5" customFormat="1" ht="20.25" customHeight="1" x14ac:dyDescent="0.3">
      <c r="B10" s="42"/>
      <c r="E10" s="149" t="s">
        <v>111</v>
      </c>
      <c r="F10" s="149"/>
      <c r="G10" s="149"/>
      <c r="H10" s="149"/>
      <c r="I10" s="149"/>
      <c r="J10" s="149"/>
      <c r="K10" s="43"/>
    </row>
    <row r="11" spans="2:25" s="3" customFormat="1" ht="53.25" customHeight="1" x14ac:dyDescent="0.3">
      <c r="B11" s="44" t="s">
        <v>67</v>
      </c>
      <c r="C11" s="45" t="s">
        <v>10</v>
      </c>
      <c r="D11" s="45" t="s">
        <v>198</v>
      </c>
      <c r="E11" s="45" t="s">
        <v>1</v>
      </c>
      <c r="F11" s="96" t="s">
        <v>76</v>
      </c>
      <c r="G11" s="45" t="s">
        <v>153</v>
      </c>
      <c r="H11" s="46" t="s">
        <v>154</v>
      </c>
      <c r="I11" s="45" t="s">
        <v>108</v>
      </c>
      <c r="J11" s="80" t="s">
        <v>109</v>
      </c>
      <c r="K11" s="77"/>
      <c r="L11" s="46" t="s">
        <v>77</v>
      </c>
      <c r="M11" s="135"/>
      <c r="N11" s="45" t="s">
        <v>187</v>
      </c>
      <c r="O11" s="45" t="s">
        <v>188</v>
      </c>
    </row>
    <row r="12" spans="2:25" ht="40.200000000000003" customHeight="1" x14ac:dyDescent="0.25">
      <c r="C12" s="47" t="s">
        <v>78</v>
      </c>
      <c r="D12" s="47" t="s">
        <v>87</v>
      </c>
      <c r="E12" s="47" t="s">
        <v>78</v>
      </c>
      <c r="F12" s="48" t="s">
        <v>79</v>
      </c>
      <c r="G12" s="47" t="s">
        <v>78</v>
      </c>
      <c r="H12" s="48" t="s">
        <v>80</v>
      </c>
      <c r="I12" s="48"/>
      <c r="J12" s="48" t="s">
        <v>110</v>
      </c>
      <c r="K12" s="49"/>
      <c r="L12" s="48" t="s">
        <v>81</v>
      </c>
      <c r="M12" s="48"/>
      <c r="N12" s="47" t="s">
        <v>192</v>
      </c>
      <c r="O12" s="60" t="s">
        <v>191</v>
      </c>
    </row>
    <row r="13" spans="2:25" ht="15" customHeight="1" x14ac:dyDescent="0.25">
      <c r="B13" s="102" t="s">
        <v>68</v>
      </c>
      <c r="C13" s="106" t="s">
        <v>75</v>
      </c>
      <c r="D13" s="110">
        <v>0</v>
      </c>
      <c r="E13" s="111">
        <v>0</v>
      </c>
      <c r="F13" s="112">
        <f t="shared" ref="F13:F19" si="0">E13*D13</f>
        <v>0</v>
      </c>
      <c r="G13" s="111">
        <v>0</v>
      </c>
      <c r="H13" s="112">
        <f t="shared" ref="H13:H19" si="1">G13*D13</f>
        <v>0</v>
      </c>
      <c r="I13" s="113">
        <f>IF((1-G13-E13&lt;0),"FOUT",(1-G13-E13))</f>
        <v>1</v>
      </c>
      <c r="J13" s="112">
        <f>D13-F13-H13</f>
        <v>0</v>
      </c>
      <c r="K13" s="114"/>
      <c r="L13" s="112">
        <f t="shared" ref="L13:L20" si="2">H13+F13</f>
        <v>0</v>
      </c>
      <c r="M13" s="136"/>
      <c r="N13" s="142"/>
      <c r="O13" s="142"/>
    </row>
    <row r="14" spans="2:25" ht="15" customHeight="1" x14ac:dyDescent="0.25">
      <c r="B14" s="102" t="s">
        <v>151</v>
      </c>
      <c r="C14" s="108" t="s">
        <v>75</v>
      </c>
      <c r="D14" s="110">
        <v>0</v>
      </c>
      <c r="E14" s="111">
        <v>0</v>
      </c>
      <c r="F14" s="112">
        <f t="shared" si="0"/>
        <v>0</v>
      </c>
      <c r="G14" s="111">
        <v>0</v>
      </c>
      <c r="H14" s="112">
        <f t="shared" si="1"/>
        <v>0</v>
      </c>
      <c r="I14" s="113">
        <f t="shared" ref="I14:I19" si="3">IF((1-G14-E14&lt;0),"FOUT",(1-G14-E14))</f>
        <v>1</v>
      </c>
      <c r="J14" s="112">
        <f t="shared" ref="J14:J19" si="4">D14-F14-H14</f>
        <v>0</v>
      </c>
      <c r="K14" s="114"/>
      <c r="L14" s="112">
        <f t="shared" si="2"/>
        <v>0</v>
      </c>
      <c r="M14" s="136"/>
      <c r="N14" s="142"/>
      <c r="O14" s="142"/>
    </row>
    <row r="15" spans="2:25" ht="15" customHeight="1" x14ac:dyDescent="0.25">
      <c r="B15" s="102" t="s">
        <v>152</v>
      </c>
      <c r="C15" s="108" t="s">
        <v>75</v>
      </c>
      <c r="D15" s="110">
        <v>0</v>
      </c>
      <c r="E15" s="111">
        <v>0</v>
      </c>
      <c r="F15" s="112">
        <f t="shared" si="0"/>
        <v>0</v>
      </c>
      <c r="G15" s="111">
        <v>0</v>
      </c>
      <c r="H15" s="112">
        <f t="shared" si="1"/>
        <v>0</v>
      </c>
      <c r="I15" s="113">
        <f t="shared" si="3"/>
        <v>1</v>
      </c>
      <c r="J15" s="112">
        <f t="shared" si="4"/>
        <v>0</v>
      </c>
      <c r="K15" s="114"/>
      <c r="L15" s="112">
        <f t="shared" si="2"/>
        <v>0</v>
      </c>
      <c r="M15" s="136"/>
      <c r="N15" s="142"/>
      <c r="O15" s="142"/>
    </row>
    <row r="16" spans="2:25" ht="15" customHeight="1" x14ac:dyDescent="0.25">
      <c r="B16" s="102" t="s">
        <v>71</v>
      </c>
      <c r="C16" s="108" t="s">
        <v>75</v>
      </c>
      <c r="D16" s="110">
        <v>0</v>
      </c>
      <c r="E16" s="111">
        <v>0</v>
      </c>
      <c r="F16" s="112">
        <f t="shared" si="0"/>
        <v>0</v>
      </c>
      <c r="G16" s="111">
        <v>0</v>
      </c>
      <c r="H16" s="112">
        <f t="shared" si="1"/>
        <v>0</v>
      </c>
      <c r="I16" s="113">
        <f t="shared" si="3"/>
        <v>1</v>
      </c>
      <c r="J16" s="112">
        <f t="shared" si="4"/>
        <v>0</v>
      </c>
      <c r="K16" s="114"/>
      <c r="L16" s="112">
        <f t="shared" si="2"/>
        <v>0</v>
      </c>
      <c r="M16" s="136"/>
      <c r="N16" s="142"/>
      <c r="O16" s="142"/>
    </row>
    <row r="17" spans="2:21" ht="15" customHeight="1" x14ac:dyDescent="0.25">
      <c r="B17" s="102" t="s">
        <v>72</v>
      </c>
      <c r="C17" s="108" t="s">
        <v>75</v>
      </c>
      <c r="D17" s="110">
        <v>0</v>
      </c>
      <c r="E17" s="111">
        <v>0</v>
      </c>
      <c r="F17" s="112">
        <f t="shared" si="0"/>
        <v>0</v>
      </c>
      <c r="G17" s="111">
        <v>0</v>
      </c>
      <c r="H17" s="112">
        <f t="shared" si="1"/>
        <v>0</v>
      </c>
      <c r="I17" s="113">
        <f t="shared" si="3"/>
        <v>1</v>
      </c>
      <c r="J17" s="112">
        <f t="shared" si="4"/>
        <v>0</v>
      </c>
      <c r="K17" s="114"/>
      <c r="L17" s="112">
        <f t="shared" si="2"/>
        <v>0</v>
      </c>
      <c r="M17" s="136"/>
      <c r="N17" s="142"/>
      <c r="O17" s="142"/>
    </row>
    <row r="18" spans="2:21" ht="15" customHeight="1" x14ac:dyDescent="0.25">
      <c r="B18" s="102" t="s">
        <v>73</v>
      </c>
      <c r="C18" s="108" t="s">
        <v>75</v>
      </c>
      <c r="D18" s="110">
        <v>0</v>
      </c>
      <c r="E18" s="111">
        <v>0</v>
      </c>
      <c r="F18" s="112">
        <f t="shared" si="0"/>
        <v>0</v>
      </c>
      <c r="G18" s="111">
        <v>0</v>
      </c>
      <c r="H18" s="112">
        <f t="shared" si="1"/>
        <v>0</v>
      </c>
      <c r="I18" s="113">
        <f t="shared" si="3"/>
        <v>1</v>
      </c>
      <c r="J18" s="112">
        <f t="shared" si="4"/>
        <v>0</v>
      </c>
      <c r="K18" s="114"/>
      <c r="L18" s="112">
        <f t="shared" si="2"/>
        <v>0</v>
      </c>
      <c r="M18" s="136"/>
      <c r="N18" s="142"/>
      <c r="O18" s="142"/>
    </row>
    <row r="19" spans="2:21" ht="15" customHeight="1" thickBot="1" x14ac:dyDescent="0.3">
      <c r="B19" s="103" t="s">
        <v>74</v>
      </c>
      <c r="C19" s="109" t="s">
        <v>75</v>
      </c>
      <c r="D19" s="110">
        <v>0</v>
      </c>
      <c r="E19" s="115">
        <v>0</v>
      </c>
      <c r="F19" s="116">
        <f t="shared" si="0"/>
        <v>0</v>
      </c>
      <c r="G19" s="115">
        <v>0</v>
      </c>
      <c r="H19" s="116">
        <f t="shared" si="1"/>
        <v>0</v>
      </c>
      <c r="I19" s="117">
        <f t="shared" si="3"/>
        <v>1</v>
      </c>
      <c r="J19" s="116">
        <f t="shared" si="4"/>
        <v>0</v>
      </c>
      <c r="K19" s="118"/>
      <c r="L19" s="116">
        <f t="shared" si="2"/>
        <v>0</v>
      </c>
      <c r="M19" s="136"/>
      <c r="N19" s="142"/>
      <c r="O19" s="142"/>
    </row>
    <row r="20" spans="2:21" s="5" customFormat="1" ht="30" customHeight="1" x14ac:dyDescent="0.3">
      <c r="C20" s="52" t="s">
        <v>199</v>
      </c>
      <c r="D20" s="53">
        <f>SUM(D13:D19)</f>
        <v>0</v>
      </c>
      <c r="F20" s="53">
        <f>SUM(F13:F19)</f>
        <v>0</v>
      </c>
      <c r="H20" s="53">
        <f>SUM(H13:H19)</f>
        <v>0</v>
      </c>
      <c r="I20" s="75"/>
      <c r="J20" s="83">
        <f>SUM(J13:J19)</f>
        <v>0</v>
      </c>
      <c r="K20" s="78"/>
      <c r="L20" s="54">
        <f t="shared" si="2"/>
        <v>0</v>
      </c>
      <c r="M20" s="137"/>
      <c r="N20" s="137"/>
      <c r="O20" s="137"/>
    </row>
    <row r="21" spans="2:21" ht="18" customHeight="1" thickBot="1" x14ac:dyDescent="0.3">
      <c r="Q21" s="5" t="s">
        <v>167</v>
      </c>
    </row>
    <row r="22" spans="2:21" s="5" customFormat="1" ht="40.200000000000003" customHeight="1" thickBot="1" x14ac:dyDescent="0.35">
      <c r="I22" s="79"/>
      <c r="J22" s="79" t="s">
        <v>84</v>
      </c>
      <c r="K22" s="43"/>
      <c r="L22" s="55">
        <f>IFERROR(L20/D20,0)</f>
        <v>0</v>
      </c>
      <c r="M22" s="138"/>
      <c r="N22" s="138"/>
      <c r="O22" s="138"/>
      <c r="Q22" s="97" t="s">
        <v>104</v>
      </c>
      <c r="R22" s="98" t="s">
        <v>158</v>
      </c>
      <c r="S22" s="98" t="s">
        <v>159</v>
      </c>
      <c r="T22" s="98" t="s">
        <v>160</v>
      </c>
      <c r="U22" s="98" t="s">
        <v>161</v>
      </c>
    </row>
    <row r="23" spans="2:21" s="5" customFormat="1" ht="30" customHeight="1" x14ac:dyDescent="0.3">
      <c r="K23" s="43"/>
      <c r="Q23" s="97" t="s">
        <v>166</v>
      </c>
      <c r="R23" s="98">
        <v>0</v>
      </c>
      <c r="S23" s="98">
        <v>5</v>
      </c>
      <c r="T23" s="98">
        <v>10</v>
      </c>
      <c r="U23" s="98">
        <v>15</v>
      </c>
    </row>
    <row r="25" spans="2:21" s="5" customFormat="1" ht="19.95" customHeight="1" x14ac:dyDescent="0.3">
      <c r="B25" s="81" t="s">
        <v>155</v>
      </c>
      <c r="C25" s="82"/>
      <c r="D25" s="82"/>
      <c r="E25" s="82"/>
      <c r="F25" s="82"/>
      <c r="G25" s="82"/>
      <c r="H25" s="82"/>
      <c r="I25" s="82"/>
      <c r="J25" s="82"/>
      <c r="K25" s="82"/>
      <c r="L25" s="82"/>
      <c r="N25" s="141" t="s">
        <v>189</v>
      </c>
      <c r="O25" s="141"/>
    </row>
    <row r="26" spans="2:21" ht="40.200000000000003" customHeight="1" x14ac:dyDescent="0.25">
      <c r="B26" s="42" t="s">
        <v>5</v>
      </c>
      <c r="N26" s="152" t="s">
        <v>190</v>
      </c>
      <c r="O26" s="152"/>
    </row>
    <row r="27" spans="2:21" s="5" customFormat="1" ht="26.25" customHeight="1" x14ac:dyDescent="0.3">
      <c r="B27" s="76" t="s">
        <v>83</v>
      </c>
      <c r="C27" s="86" t="s">
        <v>112</v>
      </c>
      <c r="D27" s="87">
        <f>J20</f>
        <v>0</v>
      </c>
      <c r="E27" s="5" t="s">
        <v>168</v>
      </c>
      <c r="K27" s="43"/>
    </row>
    <row r="28" spans="2:21" s="5" customFormat="1" ht="14.25" customHeight="1" x14ac:dyDescent="0.3">
      <c r="B28" s="76"/>
      <c r="C28" s="84"/>
      <c r="D28" s="75"/>
    </row>
    <row r="29" spans="2:21" x14ac:dyDescent="0.25">
      <c r="B29" s="5" t="s">
        <v>98</v>
      </c>
      <c r="C29" s="58"/>
      <c r="D29" s="59"/>
    </row>
    <row r="31" spans="2:21" ht="40.200000000000003" customHeight="1" x14ac:dyDescent="0.25">
      <c r="B31" s="44" t="s">
        <v>67</v>
      </c>
      <c r="C31" s="44" t="s">
        <v>7</v>
      </c>
      <c r="D31" s="44" t="s">
        <v>6</v>
      </c>
      <c r="E31" s="44" t="s">
        <v>8</v>
      </c>
      <c r="F31" s="45" t="s">
        <v>103</v>
      </c>
      <c r="G31" s="44" t="s">
        <v>99</v>
      </c>
      <c r="H31" s="44" t="s">
        <v>102</v>
      </c>
      <c r="K31" s="49"/>
      <c r="N31" s="45" t="s">
        <v>187</v>
      </c>
      <c r="O31" s="45" t="s">
        <v>188</v>
      </c>
    </row>
    <row r="32" spans="2:21" ht="61.5" customHeight="1" x14ac:dyDescent="0.25">
      <c r="C32" s="47" t="s">
        <v>78</v>
      </c>
      <c r="D32" s="73" t="s">
        <v>147</v>
      </c>
      <c r="E32" s="47" t="s">
        <v>78</v>
      </c>
      <c r="F32" s="60" t="s">
        <v>117</v>
      </c>
      <c r="G32" s="60" t="s">
        <v>118</v>
      </c>
      <c r="H32" s="73" t="s">
        <v>113</v>
      </c>
      <c r="K32" s="49"/>
      <c r="N32" s="47" t="s">
        <v>192</v>
      </c>
      <c r="O32" s="60" t="s">
        <v>191</v>
      </c>
    </row>
    <row r="33" spans="2:21" ht="15" customHeight="1" x14ac:dyDescent="0.25">
      <c r="B33" s="102" t="s">
        <v>68</v>
      </c>
      <c r="C33" s="106" t="s">
        <v>75</v>
      </c>
      <c r="D33" s="119">
        <f>J13</f>
        <v>0</v>
      </c>
      <c r="E33" s="120"/>
      <c r="F33" s="110">
        <v>0</v>
      </c>
      <c r="G33" s="104" t="s">
        <v>9</v>
      </c>
      <c r="H33" s="121">
        <f t="shared" ref="H33:H39" si="5">IFERROR(F33*D33,0)</f>
        <v>0</v>
      </c>
      <c r="N33" s="142"/>
      <c r="O33" s="142"/>
    </row>
    <row r="34" spans="2:21" ht="15" customHeight="1" x14ac:dyDescent="0.25">
      <c r="B34" s="102" t="s">
        <v>69</v>
      </c>
      <c r="C34" s="106" t="s">
        <v>75</v>
      </c>
      <c r="D34" s="119">
        <f t="shared" ref="D34:D39" si="6">J14</f>
        <v>0</v>
      </c>
      <c r="E34" s="120"/>
      <c r="F34" s="110">
        <v>0</v>
      </c>
      <c r="G34" s="104" t="s">
        <v>9</v>
      </c>
      <c r="H34" s="121">
        <f t="shared" si="5"/>
        <v>0</v>
      </c>
      <c r="J34" s="66"/>
      <c r="K34" s="61"/>
      <c r="L34" s="66"/>
      <c r="M34" s="66"/>
      <c r="N34" s="142"/>
      <c r="O34" s="142"/>
    </row>
    <row r="35" spans="2:21" ht="15" customHeight="1" x14ac:dyDescent="0.25">
      <c r="B35" s="102" t="s">
        <v>70</v>
      </c>
      <c r="C35" s="106" t="s">
        <v>75</v>
      </c>
      <c r="D35" s="119">
        <f t="shared" si="6"/>
        <v>0</v>
      </c>
      <c r="E35" s="120"/>
      <c r="F35" s="110">
        <v>0</v>
      </c>
      <c r="G35" s="104" t="s">
        <v>9</v>
      </c>
      <c r="H35" s="121">
        <f t="shared" si="5"/>
        <v>0</v>
      </c>
      <c r="N35" s="142"/>
      <c r="O35" s="142"/>
    </row>
    <row r="36" spans="2:21" ht="15" customHeight="1" x14ac:dyDescent="0.25">
      <c r="B36" s="102" t="s">
        <v>71</v>
      </c>
      <c r="C36" s="106" t="s">
        <v>75</v>
      </c>
      <c r="D36" s="119">
        <f t="shared" si="6"/>
        <v>0</v>
      </c>
      <c r="E36" s="120"/>
      <c r="F36" s="110">
        <v>0</v>
      </c>
      <c r="G36" s="104" t="s">
        <v>9</v>
      </c>
      <c r="H36" s="121">
        <f t="shared" si="5"/>
        <v>0</v>
      </c>
      <c r="J36" s="66"/>
      <c r="K36" s="61"/>
      <c r="L36" s="66"/>
      <c r="M36" s="66"/>
      <c r="N36" s="142"/>
      <c r="O36" s="142"/>
    </row>
    <row r="37" spans="2:21" ht="15" customHeight="1" x14ac:dyDescent="0.25">
      <c r="B37" s="102" t="s">
        <v>72</v>
      </c>
      <c r="C37" s="106" t="s">
        <v>75</v>
      </c>
      <c r="D37" s="119">
        <f t="shared" si="6"/>
        <v>0</v>
      </c>
      <c r="E37" s="120"/>
      <c r="F37" s="110">
        <v>0</v>
      </c>
      <c r="G37" s="104" t="s">
        <v>9</v>
      </c>
      <c r="H37" s="121">
        <f t="shared" si="5"/>
        <v>0</v>
      </c>
      <c r="J37" s="101" t="s">
        <v>174</v>
      </c>
      <c r="K37" s="61"/>
      <c r="L37" s="126">
        <f>D20</f>
        <v>0</v>
      </c>
      <c r="M37" s="139"/>
      <c r="N37" s="142"/>
      <c r="O37" s="142"/>
    </row>
    <row r="38" spans="2:21" ht="15" customHeight="1" x14ac:dyDescent="0.25">
      <c r="B38" s="102" t="s">
        <v>73</v>
      </c>
      <c r="C38" s="106" t="s">
        <v>75</v>
      </c>
      <c r="D38" s="119">
        <f t="shared" si="6"/>
        <v>0</v>
      </c>
      <c r="E38" s="120"/>
      <c r="F38" s="110">
        <v>0</v>
      </c>
      <c r="G38" s="104" t="s">
        <v>9</v>
      </c>
      <c r="H38" s="121">
        <f t="shared" si="5"/>
        <v>0</v>
      </c>
      <c r="J38" s="101" t="s">
        <v>169</v>
      </c>
      <c r="K38" s="61"/>
      <c r="L38" s="126">
        <f>H40</f>
        <v>0</v>
      </c>
      <c r="M38" s="139"/>
      <c r="N38" s="142"/>
      <c r="O38" s="142"/>
      <c r="Q38" s="2" t="s">
        <v>172</v>
      </c>
    </row>
    <row r="39" spans="2:21" ht="15" customHeight="1" thickBot="1" x14ac:dyDescent="0.3">
      <c r="B39" s="51" t="s">
        <v>74</v>
      </c>
      <c r="C39" s="107" t="s">
        <v>75</v>
      </c>
      <c r="D39" s="122">
        <f t="shared" si="6"/>
        <v>0</v>
      </c>
      <c r="E39" s="123"/>
      <c r="F39" s="124">
        <v>0</v>
      </c>
      <c r="G39" s="105" t="s">
        <v>9</v>
      </c>
      <c r="H39" s="125">
        <f t="shared" si="5"/>
        <v>0</v>
      </c>
      <c r="K39" s="61"/>
      <c r="N39" s="142"/>
      <c r="O39" s="142"/>
      <c r="Q39" s="151" t="s">
        <v>104</v>
      </c>
      <c r="R39" s="151" t="s">
        <v>163</v>
      </c>
      <c r="S39" s="150" t="s">
        <v>173</v>
      </c>
      <c r="T39" s="150" t="s">
        <v>164</v>
      </c>
      <c r="U39" s="150" t="s">
        <v>165</v>
      </c>
    </row>
    <row r="40" spans="2:21" ht="30" customHeight="1" thickBot="1" x14ac:dyDescent="0.3">
      <c r="C40" s="62" t="s">
        <v>0</v>
      </c>
      <c r="D40" s="53">
        <f>SUM(D33:D39)</f>
        <v>0</v>
      </c>
      <c r="G40" s="62" t="s">
        <v>171</v>
      </c>
      <c r="H40" s="95">
        <f>SUM(H33:H39)</f>
        <v>0</v>
      </c>
      <c r="J40" s="79" t="s">
        <v>170</v>
      </c>
      <c r="K40" s="63"/>
      <c r="L40" s="100">
        <f>IFERROR(L38/L37,0)</f>
        <v>0</v>
      </c>
      <c r="M40" s="140"/>
      <c r="N40" s="140"/>
      <c r="O40" s="140"/>
      <c r="Q40" s="151"/>
      <c r="R40" s="151"/>
      <c r="S40" s="150"/>
      <c r="T40" s="150"/>
      <c r="U40" s="150"/>
    </row>
    <row r="41" spans="2:21" ht="30" customHeight="1" x14ac:dyDescent="0.25">
      <c r="Q41" s="99" t="s">
        <v>166</v>
      </c>
      <c r="R41" s="98">
        <v>10</v>
      </c>
      <c r="S41" s="98">
        <v>6</v>
      </c>
      <c r="T41" s="98">
        <v>4</v>
      </c>
      <c r="U41" s="98">
        <v>0</v>
      </c>
    </row>
    <row r="43" spans="2:21" s="5" customFormat="1" ht="19.95" customHeight="1" x14ac:dyDescent="0.3">
      <c r="B43" s="56" t="s">
        <v>156</v>
      </c>
      <c r="C43" s="57"/>
      <c r="D43" s="57"/>
      <c r="E43" s="57"/>
      <c r="F43" s="57"/>
      <c r="G43" s="57"/>
      <c r="H43" s="57"/>
      <c r="I43" s="57"/>
      <c r="J43" s="57"/>
      <c r="K43" s="57"/>
      <c r="L43" s="57"/>
      <c r="N43" s="127" t="s">
        <v>189</v>
      </c>
      <c r="O43" s="127"/>
    </row>
    <row r="44" spans="2:21" ht="96.75" customHeight="1" x14ac:dyDescent="0.25">
      <c r="B44" s="42" t="s">
        <v>95</v>
      </c>
      <c r="N44" s="152" t="s">
        <v>197</v>
      </c>
      <c r="O44" s="152"/>
    </row>
    <row r="45" spans="2:21" x14ac:dyDescent="0.25">
      <c r="B45" s="5" t="s">
        <v>97</v>
      </c>
      <c r="C45" s="5"/>
      <c r="D45" s="5"/>
    </row>
    <row r="46" spans="2:21" ht="13.8" x14ac:dyDescent="0.25">
      <c r="B46" s="42"/>
      <c r="C46" s="5"/>
      <c r="D46" s="5"/>
    </row>
    <row r="47" spans="2:21" ht="40.200000000000003" customHeight="1" x14ac:dyDescent="0.25">
      <c r="B47" s="3"/>
      <c r="C47" s="145" t="s">
        <v>88</v>
      </c>
      <c r="N47" s="45" t="s">
        <v>187</v>
      </c>
      <c r="O47" s="45" t="s">
        <v>188</v>
      </c>
    </row>
    <row r="48" spans="2:21" ht="40.200000000000003" customHeight="1" x14ac:dyDescent="0.25">
      <c r="B48" s="44" t="s">
        <v>67</v>
      </c>
      <c r="C48" s="146" t="s">
        <v>96</v>
      </c>
      <c r="D48" s="147" t="s">
        <v>107</v>
      </c>
      <c r="N48" s="47" t="s">
        <v>192</v>
      </c>
      <c r="O48" s="60" t="s">
        <v>191</v>
      </c>
    </row>
    <row r="49" spans="2:17" ht="15" customHeight="1" x14ac:dyDescent="0.25">
      <c r="B49" s="50" t="s">
        <v>68</v>
      </c>
      <c r="C49" s="68"/>
      <c r="D49" s="143">
        <f>IFERROR(VLOOKUP(C49,'menu R-ladder (niet invullen)'!$A$1:$B$6,2,0*VLOOKUP(C49,'menu R-ladder (niet invullen)'!$A$1:$B$6,2,0)),0)</f>
        <v>0</v>
      </c>
      <c r="N49" s="142"/>
      <c r="O49" s="142"/>
    </row>
    <row r="50" spans="2:17" ht="14.4" x14ac:dyDescent="0.3">
      <c r="B50" s="50" t="s">
        <v>69</v>
      </c>
      <c r="C50" s="69"/>
      <c r="D50" s="143">
        <f>IFERROR(VLOOKUP(C50,'menu R-ladder (niet invullen)'!$A$1:$B$6,2,0*VLOOKUP(C50,'menu R-ladder (niet invullen)'!$A$1:$B$6,2,0)),0)</f>
        <v>0</v>
      </c>
      <c r="N50" s="142"/>
      <c r="O50" s="142"/>
    </row>
    <row r="51" spans="2:17" ht="14.4" x14ac:dyDescent="0.3">
      <c r="B51" s="50" t="s">
        <v>70</v>
      </c>
      <c r="C51" s="69"/>
      <c r="D51" s="143">
        <f>IFERROR(VLOOKUP(C51,'menu R-ladder (niet invullen)'!$A$1:$B$6,2,0*VLOOKUP(C51,'menu R-ladder (niet invullen)'!$A$1:$B$6,2,0)),0)</f>
        <v>0</v>
      </c>
      <c r="N51" s="142"/>
      <c r="O51" s="142"/>
    </row>
    <row r="52" spans="2:17" ht="14.4" x14ac:dyDescent="0.3">
      <c r="B52" s="50" t="s">
        <v>71</v>
      </c>
      <c r="C52" s="69"/>
      <c r="D52" s="143">
        <f>IFERROR(VLOOKUP(C52,'menu R-ladder (niet invullen)'!$A$1:$B$6,2,0*VLOOKUP(C52,'menu R-ladder (niet invullen)'!$A$1:$B$6,2,0)),0)</f>
        <v>0</v>
      </c>
      <c r="N52" s="142"/>
      <c r="O52" s="142"/>
    </row>
    <row r="53" spans="2:17" ht="14.4" x14ac:dyDescent="0.3">
      <c r="B53" s="50" t="s">
        <v>72</v>
      </c>
      <c r="C53" s="69"/>
      <c r="D53" s="143">
        <f>IFERROR(VLOOKUP(C53,'menu R-ladder (niet invullen)'!$A$1:$B$6,2,0*VLOOKUP(C53,'menu R-ladder (niet invullen)'!$A$1:$B$6,2,0)),0)</f>
        <v>0</v>
      </c>
      <c r="N53" s="142"/>
      <c r="O53" s="142"/>
    </row>
    <row r="54" spans="2:17" ht="14.4" x14ac:dyDescent="0.3">
      <c r="B54" s="50" t="s">
        <v>73</v>
      </c>
      <c r="C54" s="69"/>
      <c r="D54" s="143">
        <f>IFERROR(VLOOKUP(C54,'menu R-ladder (niet invullen)'!$A$1:$B$6,2,0*VLOOKUP(C54,'menu R-ladder (niet invullen)'!$A$1:$B$6,2,0)),0)</f>
        <v>0</v>
      </c>
      <c r="N54" s="142"/>
      <c r="O54" s="142"/>
    </row>
    <row r="55" spans="2:17" x14ac:dyDescent="0.25">
      <c r="N55" s="142"/>
      <c r="O55" s="142"/>
    </row>
    <row r="56" spans="2:17" x14ac:dyDescent="0.25">
      <c r="B56" s="160" t="s">
        <v>104</v>
      </c>
      <c r="C56" s="161"/>
      <c r="D56" s="144">
        <f>SUM(D49:D54)</f>
        <v>0</v>
      </c>
      <c r="Q56" s="2" t="s">
        <v>196</v>
      </c>
    </row>
    <row r="59" spans="2:17" ht="19.95" customHeight="1" x14ac:dyDescent="0.45">
      <c r="B59" s="64" t="s">
        <v>157</v>
      </c>
      <c r="C59" s="65"/>
      <c r="D59" s="65"/>
      <c r="E59" s="65"/>
      <c r="F59" s="65"/>
      <c r="G59" s="65"/>
      <c r="H59" s="65"/>
      <c r="I59" s="65"/>
      <c r="J59" s="65"/>
      <c r="K59" s="65"/>
      <c r="L59" s="65"/>
      <c r="N59" s="127" t="s">
        <v>189</v>
      </c>
      <c r="O59" s="127"/>
    </row>
    <row r="60" spans="2:17" ht="40.200000000000003" customHeight="1" x14ac:dyDescent="0.25">
      <c r="B60" s="42" t="s">
        <v>100</v>
      </c>
      <c r="N60" s="152" t="s">
        <v>193</v>
      </c>
      <c r="O60" s="152"/>
    </row>
    <row r="61" spans="2:17" x14ac:dyDescent="0.25">
      <c r="B61" s="5" t="s">
        <v>177</v>
      </c>
      <c r="C61" s="66"/>
    </row>
    <row r="64" spans="2:17" s="5" customFormat="1" ht="40.200000000000003" customHeight="1" x14ac:dyDescent="0.25">
      <c r="B64" s="2"/>
      <c r="C64" s="44" t="s">
        <v>178</v>
      </c>
      <c r="D64" s="44" t="s">
        <v>2</v>
      </c>
      <c r="E64" s="44" t="s">
        <v>3</v>
      </c>
      <c r="F64" s="45" t="s">
        <v>184</v>
      </c>
      <c r="G64" s="44" t="s">
        <v>176</v>
      </c>
      <c r="H64" s="45" t="s">
        <v>4</v>
      </c>
      <c r="J64" s="74"/>
      <c r="K64" s="43"/>
      <c r="N64" s="153" t="s">
        <v>194</v>
      </c>
      <c r="O64" s="154"/>
    </row>
    <row r="65" spans="2:17" ht="61.5" customHeight="1" x14ac:dyDescent="0.25">
      <c r="C65" s="60" t="s">
        <v>179</v>
      </c>
      <c r="D65" s="60" t="s">
        <v>119</v>
      </c>
      <c r="E65" s="60" t="s">
        <v>180</v>
      </c>
      <c r="F65" s="60" t="s">
        <v>182</v>
      </c>
      <c r="G65" s="60" t="s">
        <v>183</v>
      </c>
      <c r="H65" s="73" t="s">
        <v>113</v>
      </c>
      <c r="K65" s="49"/>
      <c r="N65" s="156" t="s">
        <v>195</v>
      </c>
      <c r="O65" s="156"/>
    </row>
    <row r="66" spans="2:17" s="5" customFormat="1" ht="54" customHeight="1" x14ac:dyDescent="0.25">
      <c r="B66" s="85" t="s">
        <v>101</v>
      </c>
      <c r="C66" s="131"/>
      <c r="D66" s="131"/>
      <c r="E66" s="131"/>
      <c r="F66" s="131"/>
      <c r="G66" s="132">
        <f>IFERROR(VLOOKUP(E66,'CO2 TRANSPORT (niet invullen)'!$B$7:$C$35,2,0),0)</f>
        <v>0</v>
      </c>
      <c r="H66" s="133">
        <f>D66*F66*G66</f>
        <v>0</v>
      </c>
      <c r="J66" s="74"/>
      <c r="K66" s="43"/>
      <c r="N66" s="155"/>
      <c r="O66" s="155"/>
      <c r="Q66" s="2" t="s">
        <v>105</v>
      </c>
    </row>
    <row r="67" spans="2:17" ht="13.8" x14ac:dyDescent="0.25">
      <c r="B67" s="67"/>
      <c r="C67" s="67"/>
      <c r="D67" s="67"/>
      <c r="E67" s="67"/>
      <c r="F67" s="67"/>
      <c r="G67" s="67"/>
      <c r="H67" s="67"/>
      <c r="I67" s="74"/>
      <c r="J67" s="74"/>
    </row>
    <row r="68" spans="2:17" ht="13.8" x14ac:dyDescent="0.25">
      <c r="C68" s="67"/>
      <c r="D68" s="67"/>
      <c r="E68" s="67"/>
      <c r="F68" s="67"/>
      <c r="G68" s="67"/>
      <c r="H68" s="67"/>
      <c r="I68" s="74"/>
      <c r="J68" s="74"/>
    </row>
    <row r="69" spans="2:17" ht="13.8" x14ac:dyDescent="0.25">
      <c r="C69" s="67"/>
      <c r="D69" s="67"/>
      <c r="E69" s="67"/>
      <c r="F69" s="67"/>
      <c r="G69" s="67"/>
      <c r="H69" s="67"/>
      <c r="I69" s="74"/>
      <c r="J69" s="74"/>
    </row>
    <row r="70" spans="2:17" ht="13.8" x14ac:dyDescent="0.25">
      <c r="B70" s="67"/>
    </row>
    <row r="71" spans="2:17" ht="13.8" x14ac:dyDescent="0.25">
      <c r="B71" s="70"/>
    </row>
  </sheetData>
  <sheetProtection algorithmName="SHA-512" hashValue="ZhXZe0QRcuHEvG2n6Xvd3+jxauXMiuJDQSSID6XfC3wgZakCU2KWdGIT6YGWgVoiveQ7BU2q21ZDWMrivhEP7Q==" saltValue="6IvoINpEuqmc7Dz+z8WdgQ==" spinCount="100000" sheet="1" insertRows="0"/>
  <mergeCells count="17">
    <mergeCell ref="N60:O60"/>
    <mergeCell ref="N64:O64"/>
    <mergeCell ref="N66:O66"/>
    <mergeCell ref="N65:O65"/>
    <mergeCell ref="B2:O2"/>
    <mergeCell ref="B56:C56"/>
    <mergeCell ref="B8:L8"/>
    <mergeCell ref="N44:O44"/>
    <mergeCell ref="Q8:Y8"/>
    <mergeCell ref="E10:J10"/>
    <mergeCell ref="S39:S40"/>
    <mergeCell ref="R39:R40"/>
    <mergeCell ref="T39:T40"/>
    <mergeCell ref="U39:U40"/>
    <mergeCell ref="Q39:Q40"/>
    <mergeCell ref="N9:O9"/>
    <mergeCell ref="N26:O2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9840171-4CBC-4F70-81DD-F8595A7E2C49}">
          <x14:formula1>
            <xm:f>'menu R-ladder (niet invullen)'!$A$1:$A$6</xm:f>
          </x14:formula1>
          <xm:sqref>C49:C54</xm:sqref>
        </x14:dataValidation>
        <x14:dataValidation type="list" allowBlank="1" showInputMessage="1" showErrorMessage="1" xr:uid="{290F28ED-C163-4179-BA4B-5FAABBC52CD4}">
          <x14:formula1>
            <xm:f>'CO2 TRANSPORT (niet invullen)'!$B$7:$B$35</xm:f>
          </x14:formula1>
          <xm:sqref>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A24D-8A01-43F4-864D-516C65E6C59D}">
  <dimension ref="A1:G56"/>
  <sheetViews>
    <sheetView zoomScale="70" zoomScaleNormal="70" workbookViewId="0">
      <selection activeCell="A41" sqref="A41:B41"/>
    </sheetView>
  </sheetViews>
  <sheetFormatPr defaultColWidth="9.109375" defaultRowHeight="14.4" x14ac:dyDescent="0.3"/>
  <cols>
    <col min="1" max="2" width="35.6640625" style="1" customWidth="1"/>
    <col min="3" max="3" width="13.6640625" style="1" customWidth="1"/>
    <col min="4" max="4" width="9.109375" style="1"/>
    <col min="5" max="6" width="35.6640625" style="1" customWidth="1"/>
    <col min="7" max="7" width="13.6640625" style="1" customWidth="1"/>
    <col min="8" max="16384" width="9.109375" style="1"/>
  </cols>
  <sheetData>
    <row r="1" spans="1:7" ht="57.75" customHeight="1" x14ac:dyDescent="0.3">
      <c r="A1" s="35" t="s">
        <v>11</v>
      </c>
      <c r="B1" s="6"/>
      <c r="C1" s="6"/>
      <c r="D1" s="6"/>
      <c r="E1" s="6"/>
    </row>
    <row r="2" spans="1:7" ht="57.75" customHeight="1" x14ac:dyDescent="0.3">
      <c r="A2" s="34" t="s">
        <v>12</v>
      </c>
      <c r="B2" s="6"/>
      <c r="C2" s="6"/>
      <c r="D2" s="6"/>
      <c r="E2" s="6"/>
    </row>
    <row r="3" spans="1:7" ht="57.75" customHeight="1" x14ac:dyDescent="0.3">
      <c r="A3" s="163" t="s">
        <v>86</v>
      </c>
      <c r="B3" s="163"/>
      <c r="C3" s="163"/>
      <c r="D3" s="163"/>
      <c r="E3" s="163"/>
      <c r="F3" s="163"/>
      <c r="G3" s="163"/>
    </row>
    <row r="4" spans="1:7" x14ac:dyDescent="0.3">
      <c r="A4" s="6"/>
      <c r="B4" s="6"/>
      <c r="C4" s="6"/>
      <c r="D4" s="6"/>
      <c r="E4" s="6"/>
    </row>
    <row r="5" spans="1:7" ht="40.200000000000003" customHeight="1" x14ac:dyDescent="0.3">
      <c r="A5" s="7" t="s">
        <v>13</v>
      </c>
      <c r="B5" s="8" t="s">
        <v>14</v>
      </c>
      <c r="C5" s="8" t="s">
        <v>63</v>
      </c>
      <c r="D5" s="6"/>
    </row>
    <row r="6" spans="1:7" x14ac:dyDescent="0.3">
      <c r="A6" s="9" t="s">
        <v>15</v>
      </c>
      <c r="B6" s="10">
        <v>98.081147000000001</v>
      </c>
      <c r="C6" s="11" t="s">
        <v>64</v>
      </c>
      <c r="D6" s="6"/>
    </row>
    <row r="7" spans="1:7" x14ac:dyDescent="0.3">
      <c r="A7" s="12" t="s">
        <v>16</v>
      </c>
      <c r="B7" s="13">
        <v>16.324300000000001</v>
      </c>
      <c r="C7" s="14" t="s">
        <v>64</v>
      </c>
      <c r="D7" s="6"/>
    </row>
    <row r="8" spans="1:7" x14ac:dyDescent="0.3">
      <c r="A8" s="15" t="s">
        <v>18</v>
      </c>
      <c r="B8" s="13">
        <v>9.378770270863507</v>
      </c>
      <c r="C8" s="14" t="s">
        <v>64</v>
      </c>
      <c r="D8" s="6"/>
    </row>
    <row r="9" spans="1:7" x14ac:dyDescent="0.3">
      <c r="A9" s="16" t="s">
        <v>20</v>
      </c>
      <c r="B9" s="17">
        <v>5.8376721677883454</v>
      </c>
      <c r="C9" s="14" t="s">
        <v>64</v>
      </c>
      <c r="D9" s="6"/>
    </row>
    <row r="10" spans="1:7" x14ac:dyDescent="0.3">
      <c r="A10" s="15" t="s">
        <v>22</v>
      </c>
      <c r="B10" s="13">
        <v>4.7213765337931033</v>
      </c>
      <c r="C10" s="14" t="s">
        <v>64</v>
      </c>
      <c r="D10" s="6"/>
    </row>
    <row r="11" spans="1:7" x14ac:dyDescent="0.3">
      <c r="A11" s="18" t="s">
        <v>24</v>
      </c>
      <c r="B11" s="13">
        <v>4.6168603109482751</v>
      </c>
      <c r="C11" s="14" t="s">
        <v>64</v>
      </c>
      <c r="D11" s="6"/>
    </row>
    <row r="12" spans="1:7" x14ac:dyDescent="0.3">
      <c r="A12" s="19" t="s">
        <v>26</v>
      </c>
      <c r="B12" s="17">
        <v>4.0247261889655164</v>
      </c>
      <c r="C12" s="14" t="s">
        <v>64</v>
      </c>
      <c r="D12" s="6"/>
    </row>
    <row r="13" spans="1:7" x14ac:dyDescent="0.3">
      <c r="A13" s="20" t="s">
        <v>27</v>
      </c>
      <c r="B13" s="21">
        <v>3.9806678734482759</v>
      </c>
      <c r="C13" s="22" t="s">
        <v>65</v>
      </c>
      <c r="D13" s="6"/>
    </row>
    <row r="14" spans="1:7" x14ac:dyDescent="0.3">
      <c r="A14" s="16" t="s">
        <v>29</v>
      </c>
      <c r="B14" s="23">
        <v>3.9676754337931035</v>
      </c>
      <c r="C14" s="22" t="s">
        <v>65</v>
      </c>
      <c r="D14" s="6"/>
    </row>
    <row r="15" spans="1:7" x14ac:dyDescent="0.3">
      <c r="A15" s="15" t="s">
        <v>31</v>
      </c>
      <c r="B15" s="21">
        <v>3.6973475682758621</v>
      </c>
      <c r="C15" s="22" t="s">
        <v>65</v>
      </c>
      <c r="D15" s="6"/>
    </row>
    <row r="16" spans="1:7" x14ac:dyDescent="0.3">
      <c r="A16" s="16" t="s">
        <v>33</v>
      </c>
      <c r="B16" s="23">
        <v>3.602810694987133</v>
      </c>
      <c r="C16" s="22" t="s">
        <v>65</v>
      </c>
      <c r="D16" s="6"/>
    </row>
    <row r="17" spans="1:5" x14ac:dyDescent="0.3">
      <c r="A17" s="20" t="s">
        <v>35</v>
      </c>
      <c r="B17" s="21">
        <v>3.3473760006034485</v>
      </c>
      <c r="C17" s="22" t="s">
        <v>65</v>
      </c>
      <c r="D17" s="6"/>
    </row>
    <row r="18" spans="1:5" x14ac:dyDescent="0.3">
      <c r="A18" s="24" t="s">
        <v>37</v>
      </c>
      <c r="B18" s="21">
        <v>3.4129999999999998</v>
      </c>
      <c r="C18" s="22" t="s">
        <v>65</v>
      </c>
      <c r="D18" s="6"/>
    </row>
    <row r="19" spans="1:5" x14ac:dyDescent="0.3">
      <c r="A19" s="19" t="s">
        <v>39</v>
      </c>
      <c r="B19" s="23">
        <v>3.3463972700000002</v>
      </c>
      <c r="C19" s="22" t="s">
        <v>65</v>
      </c>
      <c r="D19" s="6"/>
    </row>
    <row r="20" spans="1:5" x14ac:dyDescent="0.3">
      <c r="A20" s="25" t="s">
        <v>41</v>
      </c>
      <c r="B20" s="21">
        <v>3.3060180976627214</v>
      </c>
      <c r="C20" s="22" t="s">
        <v>65</v>
      </c>
      <c r="D20" s="6"/>
    </row>
    <row r="21" spans="1:5" x14ac:dyDescent="0.3">
      <c r="A21" s="24" t="s">
        <v>43</v>
      </c>
      <c r="B21" s="23">
        <v>3.2944535261275978</v>
      </c>
      <c r="C21" s="22" t="s">
        <v>65</v>
      </c>
      <c r="D21" s="6"/>
    </row>
    <row r="22" spans="1:5" x14ac:dyDescent="0.3">
      <c r="A22" s="25" t="s">
        <v>45</v>
      </c>
      <c r="B22" s="21">
        <v>2.9534765337931033</v>
      </c>
      <c r="C22" s="22" t="s">
        <v>65</v>
      </c>
      <c r="D22" s="6"/>
      <c r="E22" s="6"/>
    </row>
    <row r="23" spans="1:5" x14ac:dyDescent="0.3">
      <c r="A23" s="24" t="s">
        <v>46</v>
      </c>
      <c r="B23" s="23">
        <v>2.8834765337931034</v>
      </c>
      <c r="C23" s="22" t="s">
        <v>65</v>
      </c>
      <c r="D23" s="6"/>
      <c r="E23" s="6"/>
    </row>
    <row r="24" spans="1:5" x14ac:dyDescent="0.3">
      <c r="A24" s="24" t="s">
        <v>48</v>
      </c>
      <c r="B24" s="21">
        <v>2.7638912866283865</v>
      </c>
      <c r="C24" s="22" t="s">
        <v>65</v>
      </c>
      <c r="D24" s="6"/>
      <c r="E24" s="6"/>
    </row>
    <row r="25" spans="1:5" x14ac:dyDescent="0.3">
      <c r="A25" s="18" t="s">
        <v>50</v>
      </c>
      <c r="B25" s="23">
        <v>2.6251007579310341</v>
      </c>
      <c r="C25" s="22" t="s">
        <v>65</v>
      </c>
      <c r="D25" s="6"/>
      <c r="E25" s="6"/>
    </row>
    <row r="26" spans="1:5" x14ac:dyDescent="0.3">
      <c r="A26" s="26" t="s">
        <v>51</v>
      </c>
      <c r="B26" s="21">
        <v>2.5</v>
      </c>
      <c r="C26" s="22" t="s">
        <v>65</v>
      </c>
      <c r="D26" s="6"/>
      <c r="E26" s="6"/>
    </row>
    <row r="27" spans="1:5" x14ac:dyDescent="0.3">
      <c r="A27" s="18" t="s">
        <v>52</v>
      </c>
      <c r="B27" s="23">
        <v>2.1549566200000001</v>
      </c>
      <c r="C27" s="22" t="s">
        <v>65</v>
      </c>
      <c r="D27" s="6"/>
      <c r="E27" s="6"/>
    </row>
    <row r="28" spans="1:5" x14ac:dyDescent="0.3">
      <c r="A28" s="18" t="s">
        <v>53</v>
      </c>
      <c r="B28" s="21">
        <v>1.664514597586207</v>
      </c>
      <c r="C28" s="22" t="s">
        <v>65</v>
      </c>
      <c r="D28" s="6"/>
      <c r="E28" s="6"/>
    </row>
    <row r="29" spans="1:5" x14ac:dyDescent="0.3">
      <c r="A29" s="19" t="s">
        <v>54</v>
      </c>
      <c r="B29" s="27">
        <f>0.122+0.771+0.212</f>
        <v>1.105</v>
      </c>
      <c r="C29" s="22" t="s">
        <v>65</v>
      </c>
      <c r="D29" s="6"/>
      <c r="E29" s="6"/>
    </row>
    <row r="30" spans="1:5" x14ac:dyDescent="0.3">
      <c r="A30" s="16" t="s">
        <v>55</v>
      </c>
      <c r="B30" s="23">
        <v>0.97647306293103453</v>
      </c>
      <c r="C30" s="28" t="s">
        <v>66</v>
      </c>
      <c r="D30" s="6"/>
      <c r="E30" s="6"/>
    </row>
    <row r="31" spans="1:5" x14ac:dyDescent="0.3">
      <c r="A31" s="20" t="s">
        <v>56</v>
      </c>
      <c r="B31" s="23">
        <v>0.93826614436189326</v>
      </c>
      <c r="C31" s="28" t="s">
        <v>66</v>
      </c>
      <c r="D31" s="6"/>
      <c r="E31" s="6"/>
    </row>
    <row r="32" spans="1:5" x14ac:dyDescent="0.3">
      <c r="A32" s="20" t="s">
        <v>57</v>
      </c>
      <c r="B32" s="21">
        <v>0.92371395839655168</v>
      </c>
      <c r="C32" s="28" t="s">
        <v>66</v>
      </c>
      <c r="D32" s="6"/>
      <c r="E32" s="6"/>
    </row>
    <row r="33" spans="1:5" x14ac:dyDescent="0.3">
      <c r="A33" s="24" t="s">
        <v>58</v>
      </c>
      <c r="B33" s="23">
        <v>0.87831067214570246</v>
      </c>
      <c r="C33" s="28" t="s">
        <v>66</v>
      </c>
      <c r="D33" s="6"/>
      <c r="E33" s="6"/>
    </row>
    <row r="34" spans="1:5" x14ac:dyDescent="0.3">
      <c r="A34" s="26" t="s">
        <v>59</v>
      </c>
      <c r="B34" s="21">
        <v>0.84071168965517229</v>
      </c>
      <c r="C34" s="28" t="s">
        <v>66</v>
      </c>
      <c r="D34" s="6"/>
      <c r="E34" s="6"/>
    </row>
    <row r="35" spans="1:5" x14ac:dyDescent="0.3">
      <c r="A35" s="18" t="s">
        <v>60</v>
      </c>
      <c r="B35" s="23">
        <v>0.82692898390804603</v>
      </c>
      <c r="C35" s="28" t="s">
        <v>66</v>
      </c>
      <c r="D35" s="6"/>
      <c r="E35" s="6"/>
    </row>
    <row r="36" spans="1:5" x14ac:dyDescent="0.3">
      <c r="A36" s="15" t="s">
        <v>61</v>
      </c>
      <c r="B36" s="21">
        <v>0.5</v>
      </c>
      <c r="C36" s="28" t="s">
        <v>66</v>
      </c>
      <c r="D36" s="6"/>
      <c r="E36" s="6"/>
    </row>
    <row r="37" spans="1:5" x14ac:dyDescent="0.3">
      <c r="A37" s="15" t="s">
        <v>62</v>
      </c>
      <c r="B37" s="21">
        <v>0.14902302215517244</v>
      </c>
      <c r="C37" s="28" t="s">
        <v>66</v>
      </c>
      <c r="D37" s="6"/>
      <c r="E37" s="6"/>
    </row>
    <row r="38" spans="1:5" x14ac:dyDescent="0.3">
      <c r="D38" s="6"/>
      <c r="E38" s="6"/>
    </row>
    <row r="39" spans="1:5" ht="40.200000000000003" customHeight="1" x14ac:dyDescent="0.3">
      <c r="A39" s="7" t="s">
        <v>85</v>
      </c>
      <c r="B39" s="8" t="s">
        <v>14</v>
      </c>
      <c r="C39" s="8" t="s">
        <v>63</v>
      </c>
      <c r="D39" s="6"/>
      <c r="E39" s="6"/>
    </row>
    <row r="40" spans="1:5" x14ac:dyDescent="0.3">
      <c r="A40" s="29" t="s">
        <v>17</v>
      </c>
      <c r="B40" s="30">
        <v>133.58972653379311</v>
      </c>
      <c r="C40" s="14" t="s">
        <v>64</v>
      </c>
      <c r="D40" s="6"/>
      <c r="E40" s="6"/>
    </row>
    <row r="41" spans="1:5" x14ac:dyDescent="0.3">
      <c r="A41" s="29" t="s">
        <v>19</v>
      </c>
      <c r="B41" s="31">
        <v>78.372015385806023</v>
      </c>
      <c r="C41" s="14" t="s">
        <v>64</v>
      </c>
      <c r="D41" s="6"/>
      <c r="E41" s="6"/>
    </row>
    <row r="42" spans="1:5" x14ac:dyDescent="0.3">
      <c r="A42" s="32" t="s">
        <v>21</v>
      </c>
      <c r="B42" s="21">
        <v>18.544402559655172</v>
      </c>
      <c r="C42" s="22" t="s">
        <v>65</v>
      </c>
      <c r="D42" s="6"/>
      <c r="E42" s="6"/>
    </row>
    <row r="43" spans="1:5" x14ac:dyDescent="0.3">
      <c r="A43" s="32" t="s">
        <v>23</v>
      </c>
      <c r="B43" s="21">
        <v>17.02335227</v>
      </c>
      <c r="C43" s="22" t="s">
        <v>65</v>
      </c>
      <c r="D43" s="6"/>
      <c r="E43" s="6"/>
    </row>
    <row r="44" spans="1:5" x14ac:dyDescent="0.3">
      <c r="A44" s="29" t="s">
        <v>25</v>
      </c>
      <c r="B44" s="21">
        <v>16.386706870000001</v>
      </c>
      <c r="C44" s="22" t="s">
        <v>65</v>
      </c>
      <c r="D44" s="6"/>
      <c r="E44" s="6"/>
    </row>
    <row r="45" spans="1:5" x14ac:dyDescent="0.3">
      <c r="A45" s="29" t="s">
        <v>16</v>
      </c>
      <c r="B45" s="21">
        <v>16.324278632068964</v>
      </c>
      <c r="C45" s="22" t="s">
        <v>65</v>
      </c>
      <c r="D45" s="6"/>
      <c r="E45" s="6"/>
    </row>
    <row r="46" spans="1:5" x14ac:dyDescent="0.3">
      <c r="A46" s="32" t="s">
        <v>28</v>
      </c>
      <c r="B46" s="21">
        <v>14.336706870000002</v>
      </c>
      <c r="C46" s="22" t="s">
        <v>65</v>
      </c>
      <c r="D46" s="6"/>
      <c r="E46" s="6"/>
    </row>
    <row r="47" spans="1:5" x14ac:dyDescent="0.3">
      <c r="A47" s="29" t="s">
        <v>30</v>
      </c>
      <c r="B47" s="21">
        <f>(12.6179+16.3867)/2</f>
        <v>14.502300000000002</v>
      </c>
      <c r="C47" s="22" t="s">
        <v>65</v>
      </c>
      <c r="D47" s="6"/>
      <c r="E47" s="6"/>
    </row>
    <row r="48" spans="1:5" x14ac:dyDescent="0.3">
      <c r="A48" s="29" t="s">
        <v>32</v>
      </c>
      <c r="B48" s="21">
        <v>14.33670687</v>
      </c>
      <c r="C48" s="22" t="s">
        <v>65</v>
      </c>
      <c r="D48" s="6"/>
      <c r="E48" s="6"/>
    </row>
    <row r="49" spans="1:5" x14ac:dyDescent="0.3">
      <c r="A49" s="29" t="s">
        <v>34</v>
      </c>
      <c r="B49" s="21">
        <v>13.295876007931035</v>
      </c>
      <c r="C49" s="22" t="s">
        <v>65</v>
      </c>
      <c r="D49" s="6"/>
      <c r="E49" s="6"/>
    </row>
    <row r="50" spans="1:5" x14ac:dyDescent="0.3">
      <c r="A50" s="29" t="s">
        <v>36</v>
      </c>
      <c r="B50" s="21">
        <f>63%*12.6179+34%*14.3367+3%*12.867</f>
        <v>13.209765000000003</v>
      </c>
      <c r="C50" s="22" t="s">
        <v>65</v>
      </c>
      <c r="D50" s="6"/>
      <c r="E50" s="6"/>
    </row>
    <row r="51" spans="1:5" x14ac:dyDescent="0.3">
      <c r="A51" s="29" t="s">
        <v>38</v>
      </c>
      <c r="B51" s="21">
        <v>12.866966525172414</v>
      </c>
      <c r="C51" s="22" t="s">
        <v>65</v>
      </c>
      <c r="D51" s="6"/>
      <c r="E51" s="6"/>
    </row>
    <row r="52" spans="1:5" x14ac:dyDescent="0.3">
      <c r="A52" s="29" t="s">
        <v>40</v>
      </c>
      <c r="B52" s="21">
        <v>12.866966525172414</v>
      </c>
      <c r="C52" s="22" t="s">
        <v>65</v>
      </c>
      <c r="D52" s="6"/>
      <c r="E52" s="6"/>
    </row>
    <row r="53" spans="1:5" x14ac:dyDescent="0.3">
      <c r="A53" s="29" t="s">
        <v>42</v>
      </c>
      <c r="B53" s="21">
        <v>12.617866352758622</v>
      </c>
      <c r="C53" s="22" t="s">
        <v>65</v>
      </c>
      <c r="D53" s="6"/>
      <c r="E53" s="6"/>
    </row>
    <row r="54" spans="1:5" x14ac:dyDescent="0.3">
      <c r="A54" s="29" t="s">
        <v>44</v>
      </c>
      <c r="B54" s="21">
        <v>11.201848861379311</v>
      </c>
      <c r="C54" s="28" t="s">
        <v>66</v>
      </c>
      <c r="D54" s="6"/>
      <c r="E54" s="6"/>
    </row>
    <row r="55" spans="1:5" x14ac:dyDescent="0.3">
      <c r="A55" s="29" t="s">
        <v>49</v>
      </c>
      <c r="B55" s="33" t="s">
        <v>47</v>
      </c>
      <c r="C55" s="28" t="s">
        <v>66</v>
      </c>
      <c r="D55" s="6"/>
      <c r="E55" s="6"/>
    </row>
    <row r="56" spans="1:5" x14ac:dyDescent="0.3">
      <c r="A56" s="6"/>
      <c r="B56" s="6"/>
      <c r="C56" s="6"/>
      <c r="D56" s="6"/>
      <c r="E56" s="6"/>
    </row>
  </sheetData>
  <sheetProtection algorithmName="SHA-512" hashValue="Oi4IEN1sEyb7Eg1Warrraql2YHXm5O1g6XpfKH8ixLf8Muni/3k/2fb0ose6V6Asv9M7oJfxkFIneJ/MYmTZmw==" saltValue="BC5e6AnqfTVnmox2Pi30wQ==" spinCount="100000" sheet="1"/>
  <mergeCells count="1">
    <mergeCell ref="A3:G3"/>
  </mergeCells>
  <conditionalFormatting sqref="B6:B9">
    <cfRule type="dataBar" priority="46">
      <dataBar>
        <cfvo type="min"/>
        <cfvo type="max"/>
        <color rgb="FFFF555A"/>
      </dataBar>
      <extLst>
        <ext xmlns:x14="http://schemas.microsoft.com/office/spreadsheetml/2009/9/main" uri="{B025F937-C7B1-47D3-B67F-A62EFF666E3E}">
          <x14:id>{FD3EF213-9777-47E5-BDB2-B9F3AF602446}</x14:id>
        </ext>
      </extLst>
    </cfRule>
  </conditionalFormatting>
  <conditionalFormatting sqref="B6:B10 B12">
    <cfRule type="dataBar" priority="47">
      <dataBar>
        <cfvo type="min"/>
        <cfvo type="max"/>
        <color rgb="FFFF0000"/>
      </dataBar>
      <extLst>
        <ext xmlns:x14="http://schemas.microsoft.com/office/spreadsheetml/2009/9/main" uri="{B025F937-C7B1-47D3-B67F-A62EFF666E3E}">
          <x14:id>{205094A2-E470-4C2C-99B1-5233B813B7F3}</x14:id>
        </ext>
      </extLst>
    </cfRule>
  </conditionalFormatting>
  <conditionalFormatting sqref="B6:B12">
    <cfRule type="dataBar" priority="42">
      <dataBar>
        <cfvo type="min"/>
        <cfvo type="max"/>
        <color rgb="FFFF555A"/>
      </dataBar>
      <extLst>
        <ext xmlns:x14="http://schemas.microsoft.com/office/spreadsheetml/2009/9/main" uri="{B025F937-C7B1-47D3-B67F-A62EFF666E3E}">
          <x14:id>{C6254FB3-CB0C-485F-918E-FB74AE6629A0}</x14:id>
        </ext>
      </extLst>
    </cfRule>
  </conditionalFormatting>
  <conditionalFormatting sqref="B11">
    <cfRule type="dataBar" priority="49">
      <dataBar>
        <cfvo type="min"/>
        <cfvo type="max"/>
        <color rgb="FFFF555A"/>
      </dataBar>
      <extLst>
        <ext xmlns:x14="http://schemas.microsoft.com/office/spreadsheetml/2009/9/main" uri="{B025F937-C7B1-47D3-B67F-A62EFF666E3E}">
          <x14:id>{74EA1023-BAB2-4322-99EA-8AB625FE2B4F}</x14:id>
        </ext>
      </extLst>
    </cfRule>
    <cfRule type="dataBar" priority="48">
      <dataBar>
        <cfvo type="min"/>
        <cfvo type="max"/>
        <color rgb="FFFFB628"/>
      </dataBar>
      <extLst>
        <ext xmlns:x14="http://schemas.microsoft.com/office/spreadsheetml/2009/9/main" uri="{B025F937-C7B1-47D3-B67F-A62EFF666E3E}">
          <x14:id>{A9107DA3-B38D-4920-B948-9C4D0FC04E89}</x14:id>
        </ext>
      </extLst>
    </cfRule>
  </conditionalFormatting>
  <conditionalFormatting sqref="B12:B16 B6:B10 B19:B37">
    <cfRule type="dataBar" priority="86">
      <dataBar>
        <cfvo type="min"/>
        <cfvo type="max"/>
        <color rgb="FFFF555A"/>
      </dataBar>
      <extLst>
        <ext xmlns:x14="http://schemas.microsoft.com/office/spreadsheetml/2009/9/main" uri="{B025F937-C7B1-47D3-B67F-A62EFF666E3E}">
          <x14:id>{D0D907F7-6515-4446-8298-651BFD65FCF3}</x14:id>
        </ext>
      </extLst>
    </cfRule>
  </conditionalFormatting>
  <conditionalFormatting sqref="B12:B16 B8:B10 B19:B37">
    <cfRule type="dataBar" priority="89">
      <dataBar>
        <cfvo type="min"/>
        <cfvo type="max"/>
        <color rgb="FFFF555A"/>
      </dataBar>
      <extLst>
        <ext xmlns:x14="http://schemas.microsoft.com/office/spreadsheetml/2009/9/main" uri="{B025F937-C7B1-47D3-B67F-A62EFF666E3E}">
          <x14:id>{0DF1A21C-98EA-47C0-A5F0-030C47EA526B}</x14:id>
        </ext>
      </extLst>
    </cfRule>
  </conditionalFormatting>
  <conditionalFormatting sqref="B12:B16 B10 B19:B29">
    <cfRule type="dataBar" priority="50">
      <dataBar>
        <cfvo type="min"/>
        <cfvo type="max"/>
        <color rgb="FFFFB628"/>
      </dataBar>
      <extLst>
        <ext xmlns:x14="http://schemas.microsoft.com/office/spreadsheetml/2009/9/main" uri="{B025F937-C7B1-47D3-B67F-A62EFF666E3E}">
          <x14:id>{3AC247A3-883A-4C51-9519-241E2F8456E0}</x14:id>
        </ext>
      </extLst>
    </cfRule>
  </conditionalFormatting>
  <conditionalFormatting sqref="B13:B17 B19:B29">
    <cfRule type="dataBar" priority="51">
      <dataBar>
        <cfvo type="min"/>
        <cfvo type="max"/>
        <color rgb="FFFFB628"/>
      </dataBar>
      <extLst>
        <ext xmlns:x14="http://schemas.microsoft.com/office/spreadsheetml/2009/9/main" uri="{B025F937-C7B1-47D3-B67F-A62EFF666E3E}">
          <x14:id>{564FD353-632F-4A7E-874F-D3681A7AD8A2}</x14:id>
        </ext>
      </extLst>
    </cfRule>
  </conditionalFormatting>
  <conditionalFormatting sqref="B13:B29">
    <cfRule type="dataBar" priority="37">
      <dataBar>
        <cfvo type="min"/>
        <cfvo type="max"/>
        <color rgb="FFFFB628"/>
      </dataBar>
      <extLst>
        <ext xmlns:x14="http://schemas.microsoft.com/office/spreadsheetml/2009/9/main" uri="{B025F937-C7B1-47D3-B67F-A62EFF666E3E}">
          <x14:id>{EC30393E-DECD-4FE5-A486-51C8F99530C0}</x14:id>
        </ext>
      </extLst>
    </cfRule>
  </conditionalFormatting>
  <conditionalFormatting sqref="B17">
    <cfRule type="dataBar" priority="45">
      <dataBar>
        <cfvo type="min"/>
        <cfvo type="max"/>
        <color rgb="FFFF555A"/>
      </dataBar>
      <extLst>
        <ext xmlns:x14="http://schemas.microsoft.com/office/spreadsheetml/2009/9/main" uri="{B025F937-C7B1-47D3-B67F-A62EFF666E3E}">
          <x14:id>{C2DCC34A-20F1-4BB9-8F9A-0F3B70D0F841}</x14:id>
        </ext>
      </extLst>
    </cfRule>
    <cfRule type="dataBar" priority="44">
      <dataBar>
        <cfvo type="min"/>
        <cfvo type="max"/>
        <color rgb="FFFF555A"/>
      </dataBar>
      <extLst>
        <ext xmlns:x14="http://schemas.microsoft.com/office/spreadsheetml/2009/9/main" uri="{B025F937-C7B1-47D3-B67F-A62EFF666E3E}">
          <x14:id>{4C757C9D-6F43-4E3C-AFB7-59C7A77708C6}</x14:id>
        </ext>
      </extLst>
    </cfRule>
    <cfRule type="dataBar" priority="43">
      <dataBar>
        <cfvo type="min"/>
        <cfvo type="max"/>
        <color rgb="FFFFB628"/>
      </dataBar>
      <extLst>
        <ext xmlns:x14="http://schemas.microsoft.com/office/spreadsheetml/2009/9/main" uri="{B025F937-C7B1-47D3-B67F-A62EFF666E3E}">
          <x14:id>{C0E89F66-2F89-4F7A-8FBE-3B837238E016}</x14:id>
        </ext>
      </extLst>
    </cfRule>
  </conditionalFormatting>
  <conditionalFormatting sqref="B18">
    <cfRule type="dataBar" priority="41">
      <dataBar>
        <cfvo type="min"/>
        <cfvo type="max"/>
        <color rgb="FFFFB628"/>
      </dataBar>
      <extLst>
        <ext xmlns:x14="http://schemas.microsoft.com/office/spreadsheetml/2009/9/main" uri="{B025F937-C7B1-47D3-B67F-A62EFF666E3E}">
          <x14:id>{29813DC4-247D-49D8-B848-EBDF627B85A3}</x14:id>
        </ext>
      </extLst>
    </cfRule>
    <cfRule type="dataBar" priority="40">
      <dataBar>
        <cfvo type="min"/>
        <cfvo type="max"/>
        <color rgb="FFFF555A"/>
      </dataBar>
      <extLst>
        <ext xmlns:x14="http://schemas.microsoft.com/office/spreadsheetml/2009/9/main" uri="{B025F937-C7B1-47D3-B67F-A62EFF666E3E}">
          <x14:id>{8BCC5703-004F-4D65-9C9A-1B7017A2514B}</x14:id>
        </ext>
      </extLst>
    </cfRule>
    <cfRule type="dataBar" priority="39">
      <dataBar>
        <cfvo type="min"/>
        <cfvo type="max"/>
        <color rgb="FFFF555A"/>
      </dataBar>
      <extLst>
        <ext xmlns:x14="http://schemas.microsoft.com/office/spreadsheetml/2009/9/main" uri="{B025F937-C7B1-47D3-B67F-A62EFF666E3E}">
          <x14:id>{C01DFC19-7364-4573-B25D-68724F954E7B}</x14:id>
        </ext>
      </extLst>
    </cfRule>
    <cfRule type="dataBar" priority="38">
      <dataBar>
        <cfvo type="min"/>
        <cfvo type="max"/>
        <color rgb="FFFFB628"/>
      </dataBar>
      <extLst>
        <ext xmlns:x14="http://schemas.microsoft.com/office/spreadsheetml/2009/9/main" uri="{B025F937-C7B1-47D3-B67F-A62EFF666E3E}">
          <x14:id>{F232DFDC-03D1-49DB-AC34-A89A31610BC8}</x14:id>
        </ext>
      </extLst>
    </cfRule>
  </conditionalFormatting>
  <conditionalFormatting sqref="B30:B37">
    <cfRule type="dataBar" priority="36">
      <dataBar>
        <cfvo type="min"/>
        <cfvo type="max"/>
        <color rgb="FF63C384"/>
      </dataBar>
      <extLst>
        <ext xmlns:x14="http://schemas.microsoft.com/office/spreadsheetml/2009/9/main" uri="{B025F937-C7B1-47D3-B67F-A62EFF666E3E}">
          <x14:id>{884F3078-9286-4AD6-8ADF-0A62C60B5887}</x14:id>
        </ext>
      </extLst>
    </cfRule>
    <cfRule type="dataBar" priority="92">
      <dataBar>
        <cfvo type="min"/>
        <cfvo type="max"/>
        <color rgb="FF63C384"/>
      </dataBar>
      <extLst>
        <ext xmlns:x14="http://schemas.microsoft.com/office/spreadsheetml/2009/9/main" uri="{B025F937-C7B1-47D3-B67F-A62EFF666E3E}">
          <x14:id>{3ABCE093-B379-4683-9DBF-8A8D78B6424F}</x14:id>
        </ext>
      </extLst>
    </cfRule>
  </conditionalFormatting>
  <conditionalFormatting sqref="B40:B41">
    <cfRule type="dataBar" priority="20">
      <dataBar>
        <cfvo type="min"/>
        <cfvo type="max"/>
        <color rgb="FFFF555A"/>
      </dataBar>
      <extLst>
        <ext xmlns:x14="http://schemas.microsoft.com/office/spreadsheetml/2009/9/main" uri="{B025F937-C7B1-47D3-B67F-A62EFF666E3E}">
          <x14:id>{07551861-99FA-416F-9E08-8CDDBCC3EFC7}</x14:id>
        </ext>
      </extLst>
    </cfRule>
    <cfRule type="dataBar" priority="21">
      <dataBar>
        <cfvo type="min"/>
        <cfvo type="max"/>
        <color rgb="FFFF555A"/>
      </dataBar>
      <extLst>
        <ext xmlns:x14="http://schemas.microsoft.com/office/spreadsheetml/2009/9/main" uri="{B025F937-C7B1-47D3-B67F-A62EFF666E3E}">
          <x14:id>{3A440E8F-F692-41DA-99E9-DC7A522634F5}</x14:id>
        </ext>
      </extLst>
    </cfRule>
    <cfRule type="dataBar" priority="22">
      <dataBar>
        <cfvo type="min"/>
        <cfvo type="max"/>
        <color rgb="FFFF0000"/>
      </dataBar>
      <extLst>
        <ext xmlns:x14="http://schemas.microsoft.com/office/spreadsheetml/2009/9/main" uri="{B025F937-C7B1-47D3-B67F-A62EFF666E3E}">
          <x14:id>{323A17FE-C847-4F17-8CBC-AD69F8DBFB13}</x14:id>
        </ext>
      </extLst>
    </cfRule>
    <cfRule type="dataBar" priority="108">
      <dataBar>
        <cfvo type="min"/>
        <cfvo type="max"/>
        <color rgb="FFFF555A"/>
      </dataBar>
      <extLst>
        <ext xmlns:x14="http://schemas.microsoft.com/office/spreadsheetml/2009/9/main" uri="{B025F937-C7B1-47D3-B67F-A62EFF666E3E}">
          <x14:id>{3E492DEE-CC81-4647-97F6-5E8ADA9E2C49}</x14:id>
        </ext>
      </extLst>
    </cfRule>
  </conditionalFormatting>
  <conditionalFormatting sqref="B42:B53">
    <cfRule type="dataBar" priority="5">
      <dataBar>
        <cfvo type="min"/>
        <cfvo type="max"/>
        <color rgb="FFFF555A"/>
      </dataBar>
      <extLst>
        <ext xmlns:x14="http://schemas.microsoft.com/office/spreadsheetml/2009/9/main" uri="{B025F937-C7B1-47D3-B67F-A62EFF666E3E}">
          <x14:id>{9F6413C2-165C-4057-972A-DE98C2B69EE8}</x14:id>
        </ext>
      </extLst>
    </cfRule>
    <cfRule type="dataBar" priority="4">
      <dataBar>
        <cfvo type="min"/>
        <cfvo type="max"/>
        <color rgb="FFFF555A"/>
      </dataBar>
      <extLst>
        <ext xmlns:x14="http://schemas.microsoft.com/office/spreadsheetml/2009/9/main" uri="{B025F937-C7B1-47D3-B67F-A62EFF666E3E}">
          <x14:id>{047C8B79-2FA2-4686-9AD9-5878CFDD8DF7}</x14:id>
        </ext>
      </extLst>
    </cfRule>
    <cfRule type="dataBar" priority="3">
      <dataBar>
        <cfvo type="min"/>
        <cfvo type="max"/>
        <color rgb="FFFFB628"/>
      </dataBar>
      <extLst>
        <ext xmlns:x14="http://schemas.microsoft.com/office/spreadsheetml/2009/9/main" uri="{B025F937-C7B1-47D3-B67F-A62EFF666E3E}">
          <x14:id>{68608EF6-A400-438E-9D31-F5015FDC2F6B}</x14:id>
        </ext>
      </extLst>
    </cfRule>
    <cfRule type="dataBar" priority="2">
      <dataBar>
        <cfvo type="min"/>
        <cfvo type="max"/>
        <color rgb="FFFFB628"/>
      </dataBar>
      <extLst>
        <ext xmlns:x14="http://schemas.microsoft.com/office/spreadsheetml/2009/9/main" uri="{B025F937-C7B1-47D3-B67F-A62EFF666E3E}">
          <x14:id>{D0F53F5D-C49A-4E61-A994-18977D318373}</x14:id>
        </ext>
      </extLst>
    </cfRule>
    <cfRule type="dataBar" priority="1">
      <dataBar>
        <cfvo type="min"/>
        <cfvo type="max"/>
        <color rgb="FFFFB628"/>
      </dataBar>
      <extLst>
        <ext xmlns:x14="http://schemas.microsoft.com/office/spreadsheetml/2009/9/main" uri="{B025F937-C7B1-47D3-B67F-A62EFF666E3E}">
          <x14:id>{04544BBC-8EFC-47D1-91D6-B93C8216236D}</x14:id>
        </ext>
      </extLst>
    </cfRule>
  </conditionalFormatting>
  <conditionalFormatting sqref="B54">
    <cfRule type="dataBar" priority="14">
      <dataBar>
        <cfvo type="min"/>
        <cfvo type="max"/>
        <color rgb="FF63C384"/>
      </dataBar>
      <extLst>
        <ext xmlns:x14="http://schemas.microsoft.com/office/spreadsheetml/2009/9/main" uri="{B025F937-C7B1-47D3-B67F-A62EFF666E3E}">
          <x14:id>{5BD570FE-51C6-438F-A1C5-7DD0E969628C}</x14:id>
        </ext>
      </extLst>
    </cfRule>
    <cfRule type="dataBar" priority="13">
      <dataBar>
        <cfvo type="min"/>
        <cfvo type="max"/>
        <color rgb="FFFF555A"/>
      </dataBar>
      <extLst>
        <ext xmlns:x14="http://schemas.microsoft.com/office/spreadsheetml/2009/9/main" uri="{B025F937-C7B1-47D3-B67F-A62EFF666E3E}">
          <x14:id>{22CBFB6A-1110-4287-8926-3A1966EE994B}</x14:id>
        </ext>
      </extLst>
    </cfRule>
    <cfRule type="dataBar" priority="12">
      <dataBar>
        <cfvo type="min"/>
        <cfvo type="max"/>
        <color rgb="FFFF555A"/>
      </dataBar>
      <extLst>
        <ext xmlns:x14="http://schemas.microsoft.com/office/spreadsheetml/2009/9/main" uri="{B025F937-C7B1-47D3-B67F-A62EFF666E3E}">
          <x14:id>{C02E18B8-F628-427A-9971-DB6D0C428D20}</x14:id>
        </ext>
      </extLst>
    </cfRule>
    <cfRule type="dataBar" priority="11">
      <dataBar>
        <cfvo type="min"/>
        <cfvo type="max"/>
        <color rgb="FF63C384"/>
      </dataBar>
      <extLst>
        <ext xmlns:x14="http://schemas.microsoft.com/office/spreadsheetml/2009/9/main" uri="{B025F937-C7B1-47D3-B67F-A62EFF666E3E}">
          <x14:id>{F3D0A981-3671-43DA-8DBA-64F3C17CB4DA}</x14:id>
        </ext>
      </extLst>
    </cfRule>
  </conditionalFormatting>
  <conditionalFormatting sqref="B55">
    <cfRule type="dataBar" priority="10">
      <dataBar>
        <cfvo type="min"/>
        <cfvo type="max"/>
        <color rgb="FFFFB628"/>
      </dataBar>
      <extLst>
        <ext xmlns:x14="http://schemas.microsoft.com/office/spreadsheetml/2009/9/main" uri="{B025F937-C7B1-47D3-B67F-A62EFF666E3E}">
          <x14:id>{81BB8977-DB47-4766-AD11-7D583179FF6D}</x14:id>
        </ext>
      </extLst>
    </cfRule>
    <cfRule type="dataBar" priority="9">
      <dataBar>
        <cfvo type="min"/>
        <cfvo type="max"/>
        <color rgb="FFFF555A"/>
      </dataBar>
      <extLst>
        <ext xmlns:x14="http://schemas.microsoft.com/office/spreadsheetml/2009/9/main" uri="{B025F937-C7B1-47D3-B67F-A62EFF666E3E}">
          <x14:id>{2085A971-1292-451F-8C80-45682D841945}</x14:id>
        </ext>
      </extLst>
    </cfRule>
    <cfRule type="dataBar" priority="8">
      <dataBar>
        <cfvo type="min"/>
        <cfvo type="max"/>
        <color rgb="FFFFB628"/>
      </dataBar>
      <extLst>
        <ext xmlns:x14="http://schemas.microsoft.com/office/spreadsheetml/2009/9/main" uri="{B025F937-C7B1-47D3-B67F-A62EFF666E3E}">
          <x14:id>{500E358E-55E1-4DCF-804A-3812986EC3A8}</x14:id>
        </ext>
      </extLst>
    </cfRule>
    <cfRule type="dataBar" priority="7">
      <dataBar>
        <cfvo type="min"/>
        <cfvo type="max"/>
        <color rgb="FFFF555A"/>
      </dataBar>
      <extLst>
        <ext xmlns:x14="http://schemas.microsoft.com/office/spreadsheetml/2009/9/main" uri="{B025F937-C7B1-47D3-B67F-A62EFF666E3E}">
          <x14:id>{81835FC9-4B85-4D84-B858-D536FD092B21}</x14:id>
        </ext>
      </extLst>
    </cfRule>
    <cfRule type="dataBar" priority="6">
      <dataBar>
        <cfvo type="min"/>
        <cfvo type="max"/>
        <color rgb="FF63C384"/>
      </dataBar>
      <extLst>
        <ext xmlns:x14="http://schemas.microsoft.com/office/spreadsheetml/2009/9/main" uri="{B025F937-C7B1-47D3-B67F-A62EFF666E3E}">
          <x14:id>{FF95ECD6-91C4-4D83-B4D7-EC769B581359}</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D3EF213-9777-47E5-BDB2-B9F3AF602446}">
            <x14:dataBar minLength="0" maxLength="100" gradient="0">
              <x14:cfvo type="autoMin"/>
              <x14:cfvo type="autoMax"/>
              <x14:negativeFillColor rgb="FFFF0000"/>
              <x14:axisColor rgb="FF000000"/>
            </x14:dataBar>
          </x14:cfRule>
          <xm:sqref>B6:B9</xm:sqref>
        </x14:conditionalFormatting>
        <x14:conditionalFormatting xmlns:xm="http://schemas.microsoft.com/office/excel/2006/main">
          <x14:cfRule type="dataBar" id="{205094A2-E470-4C2C-99B1-5233B813B7F3}">
            <x14:dataBar minLength="0" maxLength="100" gradient="0">
              <x14:cfvo type="min"/>
              <x14:cfvo type="autoMax"/>
              <x14:negativeFillColor rgb="FFFF0000"/>
              <x14:axisColor rgb="FF000000"/>
            </x14:dataBar>
          </x14:cfRule>
          <xm:sqref>B6:B10 B12</xm:sqref>
        </x14:conditionalFormatting>
        <x14:conditionalFormatting xmlns:xm="http://schemas.microsoft.com/office/excel/2006/main">
          <x14:cfRule type="dataBar" id="{C6254FB3-CB0C-485F-918E-FB74AE6629A0}">
            <x14:dataBar minLength="0" maxLength="100" gradient="0">
              <x14:cfvo type="autoMin"/>
              <x14:cfvo type="autoMax"/>
              <x14:negativeFillColor rgb="FFFF0000"/>
              <x14:axisColor rgb="FF000000"/>
            </x14:dataBar>
          </x14:cfRule>
          <xm:sqref>B6:B12</xm:sqref>
        </x14:conditionalFormatting>
        <x14:conditionalFormatting xmlns:xm="http://schemas.microsoft.com/office/excel/2006/main">
          <x14:cfRule type="dataBar" id="{74EA1023-BAB2-4322-99EA-8AB625FE2B4F}">
            <x14:dataBar minLength="0" maxLength="100" gradient="0">
              <x14:cfvo type="autoMin"/>
              <x14:cfvo type="autoMax"/>
              <x14:negativeFillColor rgb="FFFF0000"/>
              <x14:axisColor rgb="FF000000"/>
            </x14:dataBar>
          </x14:cfRule>
          <x14:cfRule type="dataBar" id="{A9107DA3-B38D-4920-B948-9C4D0FC04E89}">
            <x14:dataBar minLength="0" maxLength="100" gradient="0">
              <x14:cfvo type="autoMin"/>
              <x14:cfvo type="autoMax"/>
              <x14:negativeFillColor rgb="FFFF0000"/>
              <x14:axisColor rgb="FF000000"/>
            </x14:dataBar>
          </x14:cfRule>
          <xm:sqref>B11</xm:sqref>
        </x14:conditionalFormatting>
        <x14:conditionalFormatting xmlns:xm="http://schemas.microsoft.com/office/excel/2006/main">
          <x14:cfRule type="dataBar" id="{D0D907F7-6515-4446-8298-651BFD65FCF3}">
            <x14:dataBar minLength="0" maxLength="100" gradient="0">
              <x14:cfvo type="autoMin"/>
              <x14:cfvo type="autoMax"/>
              <x14:negativeFillColor rgb="FFFF0000"/>
              <x14:axisColor rgb="FF000000"/>
            </x14:dataBar>
          </x14:cfRule>
          <xm:sqref>B12:B16 B6:B10 B19:B37</xm:sqref>
        </x14:conditionalFormatting>
        <x14:conditionalFormatting xmlns:xm="http://schemas.microsoft.com/office/excel/2006/main">
          <x14:cfRule type="dataBar" id="{0DF1A21C-98EA-47C0-A5F0-030C47EA526B}">
            <x14:dataBar minLength="0" maxLength="100" gradient="0">
              <x14:cfvo type="autoMin"/>
              <x14:cfvo type="autoMax"/>
              <x14:negativeFillColor rgb="FFFF0000"/>
              <x14:axisColor rgb="FF000000"/>
            </x14:dataBar>
          </x14:cfRule>
          <xm:sqref>B12:B16 B8:B10 B19:B37</xm:sqref>
        </x14:conditionalFormatting>
        <x14:conditionalFormatting xmlns:xm="http://schemas.microsoft.com/office/excel/2006/main">
          <x14:cfRule type="dataBar" id="{3AC247A3-883A-4C51-9519-241E2F8456E0}">
            <x14:dataBar minLength="0" maxLength="100" gradient="0">
              <x14:cfvo type="autoMin"/>
              <x14:cfvo type="autoMax"/>
              <x14:negativeFillColor rgb="FFFF0000"/>
              <x14:axisColor rgb="FF000000"/>
            </x14:dataBar>
          </x14:cfRule>
          <xm:sqref>B12:B16 B10 B19:B29</xm:sqref>
        </x14:conditionalFormatting>
        <x14:conditionalFormatting xmlns:xm="http://schemas.microsoft.com/office/excel/2006/main">
          <x14:cfRule type="dataBar" id="{564FD353-632F-4A7E-874F-D3681A7AD8A2}">
            <x14:dataBar minLength="0" maxLength="100" gradient="0">
              <x14:cfvo type="autoMin"/>
              <x14:cfvo type="autoMax"/>
              <x14:negativeFillColor rgb="FFFF0000"/>
              <x14:axisColor rgb="FF000000"/>
            </x14:dataBar>
          </x14:cfRule>
          <xm:sqref>B13:B17 B19:B29</xm:sqref>
        </x14:conditionalFormatting>
        <x14:conditionalFormatting xmlns:xm="http://schemas.microsoft.com/office/excel/2006/main">
          <x14:cfRule type="dataBar" id="{EC30393E-DECD-4FE5-A486-51C8F99530C0}">
            <x14:dataBar minLength="0" maxLength="100" gradient="0">
              <x14:cfvo type="autoMin"/>
              <x14:cfvo type="autoMax"/>
              <x14:negativeFillColor rgb="FFFF0000"/>
              <x14:axisColor rgb="FF000000"/>
            </x14:dataBar>
          </x14:cfRule>
          <xm:sqref>B13:B29</xm:sqref>
        </x14:conditionalFormatting>
        <x14:conditionalFormatting xmlns:xm="http://schemas.microsoft.com/office/excel/2006/main">
          <x14:cfRule type="dataBar" id="{C2DCC34A-20F1-4BB9-8F9A-0F3B70D0F841}">
            <x14:dataBar minLength="0" maxLength="100" gradient="0">
              <x14:cfvo type="autoMin"/>
              <x14:cfvo type="autoMax"/>
              <x14:negativeFillColor rgb="FFFF0000"/>
              <x14:axisColor rgb="FF000000"/>
            </x14:dataBar>
          </x14:cfRule>
          <x14:cfRule type="dataBar" id="{4C757C9D-6F43-4E3C-AFB7-59C7A77708C6}">
            <x14:dataBar minLength="0" maxLength="100" gradient="0">
              <x14:cfvo type="autoMin"/>
              <x14:cfvo type="autoMax"/>
              <x14:negativeFillColor rgb="FFFF0000"/>
              <x14:axisColor rgb="FF000000"/>
            </x14:dataBar>
          </x14:cfRule>
          <x14:cfRule type="dataBar" id="{C0E89F66-2F89-4F7A-8FBE-3B837238E016}">
            <x14:dataBar minLength="0" maxLength="100" gradient="0">
              <x14:cfvo type="autoMin"/>
              <x14:cfvo type="autoMax"/>
              <x14:negativeFillColor rgb="FFFF0000"/>
              <x14:axisColor rgb="FF000000"/>
            </x14:dataBar>
          </x14:cfRule>
          <xm:sqref>B17</xm:sqref>
        </x14:conditionalFormatting>
        <x14:conditionalFormatting xmlns:xm="http://schemas.microsoft.com/office/excel/2006/main">
          <x14:cfRule type="dataBar" id="{29813DC4-247D-49D8-B848-EBDF627B85A3}">
            <x14:dataBar minLength="0" maxLength="100" gradient="0">
              <x14:cfvo type="autoMin"/>
              <x14:cfvo type="autoMax"/>
              <x14:negativeFillColor rgb="FFFF0000"/>
              <x14:axisColor rgb="FF000000"/>
            </x14:dataBar>
          </x14:cfRule>
          <x14:cfRule type="dataBar" id="{8BCC5703-004F-4D65-9C9A-1B7017A2514B}">
            <x14:dataBar minLength="0" maxLength="100" gradient="0">
              <x14:cfvo type="autoMin"/>
              <x14:cfvo type="autoMax"/>
              <x14:negativeFillColor rgb="FFFF0000"/>
              <x14:axisColor rgb="FF000000"/>
            </x14:dataBar>
          </x14:cfRule>
          <x14:cfRule type="dataBar" id="{C01DFC19-7364-4573-B25D-68724F954E7B}">
            <x14:dataBar minLength="0" maxLength="100" gradient="0">
              <x14:cfvo type="autoMin"/>
              <x14:cfvo type="autoMax"/>
              <x14:negativeFillColor rgb="FFFF0000"/>
              <x14:axisColor rgb="FF000000"/>
            </x14:dataBar>
          </x14:cfRule>
          <x14:cfRule type="dataBar" id="{F232DFDC-03D1-49DB-AC34-A89A31610BC8}">
            <x14:dataBar minLength="0" maxLength="100" gradient="0">
              <x14:cfvo type="autoMin"/>
              <x14:cfvo type="autoMax"/>
              <x14:negativeFillColor rgb="FFFF0000"/>
              <x14:axisColor rgb="FF000000"/>
            </x14:dataBar>
          </x14:cfRule>
          <xm:sqref>B18</xm:sqref>
        </x14:conditionalFormatting>
        <x14:conditionalFormatting xmlns:xm="http://schemas.microsoft.com/office/excel/2006/main">
          <x14:cfRule type="dataBar" id="{884F3078-9286-4AD6-8ADF-0A62C60B5887}">
            <x14:dataBar minLength="0" maxLength="100" gradient="0">
              <x14:cfvo type="autoMin"/>
              <x14:cfvo type="autoMax"/>
              <x14:negativeFillColor rgb="FFFF0000"/>
              <x14:axisColor rgb="FF000000"/>
            </x14:dataBar>
          </x14:cfRule>
          <x14:cfRule type="dataBar" id="{3ABCE093-B379-4683-9DBF-8A8D78B6424F}">
            <x14:dataBar minLength="0" maxLength="100" gradient="0">
              <x14:cfvo type="autoMin"/>
              <x14:cfvo type="autoMax"/>
              <x14:negativeFillColor rgb="FFFF0000"/>
              <x14:axisColor rgb="FF000000"/>
            </x14:dataBar>
          </x14:cfRule>
          <xm:sqref>B30:B37</xm:sqref>
        </x14:conditionalFormatting>
        <x14:conditionalFormatting xmlns:xm="http://schemas.microsoft.com/office/excel/2006/main">
          <x14:cfRule type="dataBar" id="{07551861-99FA-416F-9E08-8CDDBCC3EFC7}">
            <x14:dataBar minLength="0" maxLength="100" gradient="0">
              <x14:cfvo type="autoMin"/>
              <x14:cfvo type="autoMax"/>
              <x14:negativeFillColor rgb="FFFF0000"/>
              <x14:axisColor rgb="FF000000"/>
            </x14:dataBar>
          </x14:cfRule>
          <x14:cfRule type="dataBar" id="{3A440E8F-F692-41DA-99E9-DC7A522634F5}">
            <x14:dataBar minLength="0" maxLength="100" gradient="0">
              <x14:cfvo type="autoMin"/>
              <x14:cfvo type="autoMax"/>
              <x14:negativeFillColor rgb="FFFF0000"/>
              <x14:axisColor rgb="FF000000"/>
            </x14:dataBar>
          </x14:cfRule>
          <x14:cfRule type="dataBar" id="{323A17FE-C847-4F17-8CBC-AD69F8DBFB13}">
            <x14:dataBar minLength="0" maxLength="100" gradient="0">
              <x14:cfvo type="min"/>
              <x14:cfvo type="autoMax"/>
              <x14:negativeFillColor rgb="FFFF0000"/>
              <x14:axisColor rgb="FF000000"/>
            </x14:dataBar>
          </x14:cfRule>
          <x14:cfRule type="dataBar" id="{3E492DEE-CC81-4647-97F6-5E8ADA9E2C49}">
            <x14:dataBar minLength="0" maxLength="100" gradient="0">
              <x14:cfvo type="autoMin"/>
              <x14:cfvo type="autoMax"/>
              <x14:negativeFillColor rgb="FFFF0000"/>
              <x14:axisColor rgb="FF000000"/>
            </x14:dataBar>
          </x14:cfRule>
          <xm:sqref>B40:B41</xm:sqref>
        </x14:conditionalFormatting>
        <x14:conditionalFormatting xmlns:xm="http://schemas.microsoft.com/office/excel/2006/main">
          <x14:cfRule type="dataBar" id="{9F6413C2-165C-4057-972A-DE98C2B69EE8}">
            <x14:dataBar minLength="0" maxLength="100" gradient="0">
              <x14:cfvo type="autoMin"/>
              <x14:cfvo type="autoMax"/>
              <x14:negativeFillColor rgb="FFFF0000"/>
              <x14:axisColor rgb="FF000000"/>
            </x14:dataBar>
          </x14:cfRule>
          <x14:cfRule type="dataBar" id="{047C8B79-2FA2-4686-9AD9-5878CFDD8DF7}">
            <x14:dataBar minLength="0" maxLength="100" gradient="0">
              <x14:cfvo type="autoMin"/>
              <x14:cfvo type="autoMax"/>
              <x14:negativeFillColor rgb="FFFF0000"/>
              <x14:axisColor rgb="FF000000"/>
            </x14:dataBar>
          </x14:cfRule>
          <x14:cfRule type="dataBar" id="{68608EF6-A400-438E-9D31-F5015FDC2F6B}">
            <x14:dataBar minLength="0" maxLength="100" gradient="0">
              <x14:cfvo type="autoMin"/>
              <x14:cfvo type="autoMax"/>
              <x14:negativeFillColor rgb="FFFF0000"/>
              <x14:axisColor rgb="FF000000"/>
            </x14:dataBar>
          </x14:cfRule>
          <x14:cfRule type="dataBar" id="{D0F53F5D-C49A-4E61-A994-18977D318373}">
            <x14:dataBar minLength="0" maxLength="100" gradient="0">
              <x14:cfvo type="autoMin"/>
              <x14:cfvo type="autoMax"/>
              <x14:negativeFillColor rgb="FFFF0000"/>
              <x14:axisColor rgb="FF000000"/>
            </x14:dataBar>
          </x14:cfRule>
          <x14:cfRule type="dataBar" id="{04544BBC-8EFC-47D1-91D6-B93C8216236D}">
            <x14:dataBar minLength="0" maxLength="100" gradient="0">
              <x14:cfvo type="autoMin"/>
              <x14:cfvo type="autoMax"/>
              <x14:negativeFillColor rgb="FFFF0000"/>
              <x14:axisColor rgb="FF000000"/>
            </x14:dataBar>
          </x14:cfRule>
          <xm:sqref>B42:B53</xm:sqref>
        </x14:conditionalFormatting>
        <x14:conditionalFormatting xmlns:xm="http://schemas.microsoft.com/office/excel/2006/main">
          <x14:cfRule type="dataBar" id="{5BD570FE-51C6-438F-A1C5-7DD0E969628C}">
            <x14:dataBar minLength="0" maxLength="100" gradient="0">
              <x14:cfvo type="autoMin"/>
              <x14:cfvo type="autoMax"/>
              <x14:negativeFillColor rgb="FFFF0000"/>
              <x14:axisColor rgb="FF000000"/>
            </x14:dataBar>
          </x14:cfRule>
          <x14:cfRule type="dataBar" id="{22CBFB6A-1110-4287-8926-3A1966EE994B}">
            <x14:dataBar minLength="0" maxLength="100" gradient="0">
              <x14:cfvo type="autoMin"/>
              <x14:cfvo type="autoMax"/>
              <x14:negativeFillColor rgb="FFFF0000"/>
              <x14:axisColor rgb="FF000000"/>
            </x14:dataBar>
          </x14:cfRule>
          <x14:cfRule type="dataBar" id="{C02E18B8-F628-427A-9971-DB6D0C428D20}">
            <x14:dataBar minLength="0" maxLength="100" gradient="0">
              <x14:cfvo type="autoMin"/>
              <x14:cfvo type="autoMax"/>
              <x14:negativeFillColor rgb="FFFF0000"/>
              <x14:axisColor rgb="FF000000"/>
            </x14:dataBar>
          </x14:cfRule>
          <x14:cfRule type="dataBar" id="{F3D0A981-3671-43DA-8DBA-64F3C17CB4DA}">
            <x14:dataBar minLength="0" maxLength="100" gradient="0">
              <x14:cfvo type="autoMin"/>
              <x14:cfvo type="autoMax"/>
              <x14:negativeFillColor rgb="FFFF0000"/>
              <x14:axisColor rgb="FF000000"/>
            </x14:dataBar>
          </x14:cfRule>
          <xm:sqref>B54</xm:sqref>
        </x14:conditionalFormatting>
        <x14:conditionalFormatting xmlns:xm="http://schemas.microsoft.com/office/excel/2006/main">
          <x14:cfRule type="dataBar" id="{81BB8977-DB47-4766-AD11-7D583179FF6D}">
            <x14:dataBar minLength="0" maxLength="100" gradient="0">
              <x14:cfvo type="autoMin"/>
              <x14:cfvo type="autoMax"/>
              <x14:negativeFillColor rgb="FFFF0000"/>
              <x14:axisColor rgb="FF000000"/>
            </x14:dataBar>
          </x14:cfRule>
          <x14:cfRule type="dataBar" id="{2085A971-1292-451F-8C80-45682D841945}">
            <x14:dataBar minLength="0" maxLength="100" gradient="0">
              <x14:cfvo type="autoMin"/>
              <x14:cfvo type="autoMax"/>
              <x14:negativeFillColor rgb="FFFF0000"/>
              <x14:axisColor rgb="FF000000"/>
            </x14:dataBar>
          </x14:cfRule>
          <x14:cfRule type="dataBar" id="{500E358E-55E1-4DCF-804A-3812986EC3A8}">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81835FC9-4B85-4D84-B858-D536FD092B21}">
            <x14:dataBar minLength="0" maxLength="100" gradient="0">
              <x14:cfvo type="autoMin"/>
              <x14:cfvo type="autoMax"/>
              <x14:negativeFillColor rgb="FFFF0000"/>
              <x14:axisColor rgb="FF000000"/>
            </x14:dataBar>
          </x14:cfRule>
          <x14:cfRule type="dataBar" id="{FF95ECD6-91C4-4D83-B4D7-EC769B581359}">
            <x14:dataBar minLength="0" maxLength="100" gradient="0">
              <x14:cfvo type="autoMin"/>
              <x14:cfvo type="autoMax"/>
              <x14:negativeFillColor rgb="FFFF0000"/>
              <x14:axisColor rgb="FF000000"/>
            </x14:dataBar>
          </x14:cfRule>
          <xm:sqref>B55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DE9A-9307-44F1-8614-A5D1BC4239B3}">
  <dimension ref="A1:F72"/>
  <sheetViews>
    <sheetView workbookViewId="0">
      <selection activeCell="H20" sqref="H20"/>
    </sheetView>
  </sheetViews>
  <sheetFormatPr defaultColWidth="8.6640625" defaultRowHeight="14.4" x14ac:dyDescent="0.3"/>
  <cols>
    <col min="2" max="2" width="54" customWidth="1"/>
    <col min="3" max="4" width="20.6640625" customWidth="1"/>
  </cols>
  <sheetData>
    <row r="1" spans="1:6" s="88" customFormat="1" ht="69.75" customHeight="1" x14ac:dyDescent="0.3">
      <c r="B1" s="166" t="s">
        <v>114</v>
      </c>
      <c r="C1" s="166"/>
      <c r="D1" s="166"/>
      <c r="E1" s="166"/>
    </row>
    <row r="2" spans="1:6" s="88" customFormat="1" ht="30" customHeight="1" x14ac:dyDescent="0.3">
      <c r="B2" s="94" t="s">
        <v>116</v>
      </c>
    </row>
    <row r="3" spans="1:6" s="88" customFormat="1" ht="219" customHeight="1" x14ac:dyDescent="0.3">
      <c r="B3" s="167" t="s">
        <v>115</v>
      </c>
      <c r="C3" s="165"/>
      <c r="D3" s="165"/>
      <c r="E3" s="165"/>
    </row>
    <row r="4" spans="1:6" ht="25.8" x14ac:dyDescent="0.5">
      <c r="A4" s="128"/>
      <c r="B4" s="168" t="s">
        <v>123</v>
      </c>
      <c r="C4" s="165"/>
      <c r="D4" s="165"/>
      <c r="E4" s="165"/>
    </row>
    <row r="5" spans="1:6" x14ac:dyDescent="0.3">
      <c r="C5" s="164" t="s">
        <v>120</v>
      </c>
      <c r="D5" s="165"/>
    </row>
    <row r="6" spans="1:6" ht="19.8" x14ac:dyDescent="0.4">
      <c r="A6" s="89" t="s">
        <v>124</v>
      </c>
      <c r="C6" s="90" t="s">
        <v>121</v>
      </c>
      <c r="D6" s="90" t="s">
        <v>122</v>
      </c>
    </row>
    <row r="7" spans="1:6" x14ac:dyDescent="0.3">
      <c r="B7" t="s">
        <v>125</v>
      </c>
      <c r="C7" s="91">
        <v>0.55000000000000004</v>
      </c>
      <c r="D7" s="92" t="s">
        <v>126</v>
      </c>
      <c r="E7" s="93"/>
      <c r="F7" s="129" t="s">
        <v>181</v>
      </c>
    </row>
    <row r="8" spans="1:6" x14ac:dyDescent="0.3">
      <c r="C8" s="130"/>
    </row>
    <row r="9" spans="1:6" ht="19.8" x14ac:dyDescent="0.4">
      <c r="A9" s="89" t="s">
        <v>127</v>
      </c>
      <c r="C9" s="90"/>
      <c r="D9" s="90"/>
    </row>
    <row r="10" spans="1:6" x14ac:dyDescent="0.3">
      <c r="B10" t="s">
        <v>128</v>
      </c>
      <c r="C10" s="91">
        <v>1.2E-2</v>
      </c>
      <c r="D10" s="92" t="s">
        <v>126</v>
      </c>
      <c r="E10" s="93"/>
    </row>
    <row r="11" spans="1:6" x14ac:dyDescent="0.3">
      <c r="B11" t="s">
        <v>129</v>
      </c>
      <c r="C11" s="91">
        <v>1.7000000000000001E-2</v>
      </c>
      <c r="D11" s="92" t="s">
        <v>126</v>
      </c>
      <c r="E11" s="93"/>
    </row>
    <row r="12" spans="1:6" x14ac:dyDescent="0.3">
      <c r="B12" t="s">
        <v>130</v>
      </c>
      <c r="C12" s="91">
        <v>8.9999999999999993E-3</v>
      </c>
      <c r="D12" s="92" t="s">
        <v>126</v>
      </c>
      <c r="E12" s="93"/>
    </row>
    <row r="13" spans="1:6" x14ac:dyDescent="0.3">
      <c r="C13" s="130"/>
    </row>
    <row r="14" spans="1:6" ht="19.8" x14ac:dyDescent="0.4">
      <c r="A14" s="89" t="s">
        <v>134</v>
      </c>
      <c r="C14" s="90"/>
      <c r="D14" s="90"/>
    </row>
    <row r="15" spans="1:6" x14ac:dyDescent="0.3">
      <c r="B15" t="s">
        <v>135</v>
      </c>
      <c r="C15" s="91">
        <v>1.3260000000000001</v>
      </c>
      <c r="D15" s="92" t="s">
        <v>126</v>
      </c>
      <c r="E15" s="93"/>
    </row>
    <row r="16" spans="1:6" ht="19.8" x14ac:dyDescent="0.4">
      <c r="A16" s="89"/>
      <c r="B16" t="s">
        <v>136</v>
      </c>
      <c r="C16" s="91">
        <v>0.36299999999999999</v>
      </c>
      <c r="D16" s="92" t="s">
        <v>126</v>
      </c>
      <c r="E16" s="93"/>
    </row>
    <row r="17" spans="1:5" x14ac:dyDescent="0.3">
      <c r="B17" t="s">
        <v>137</v>
      </c>
      <c r="C17" s="91">
        <v>8.5000000000000006E-2</v>
      </c>
      <c r="D17" s="92" t="s">
        <v>126</v>
      </c>
      <c r="E17" s="93"/>
    </row>
    <row r="18" spans="1:5" x14ac:dyDescent="0.3">
      <c r="B18" t="s">
        <v>138</v>
      </c>
      <c r="C18" s="91">
        <v>0.25600000000000001</v>
      </c>
      <c r="D18" s="92" t="s">
        <v>126</v>
      </c>
      <c r="E18" s="93"/>
    </row>
    <row r="19" spans="1:5" x14ac:dyDescent="0.3">
      <c r="B19" t="s">
        <v>139</v>
      </c>
      <c r="C19" s="91">
        <v>0.105</v>
      </c>
      <c r="D19" s="92" t="s">
        <v>126</v>
      </c>
      <c r="E19" s="93"/>
    </row>
    <row r="20" spans="1:5" x14ac:dyDescent="0.3">
      <c r="B20" t="s">
        <v>140</v>
      </c>
      <c r="C20" s="91">
        <v>8.7999999999999995E-2</v>
      </c>
      <c r="D20" s="92" t="s">
        <v>126</v>
      </c>
      <c r="E20" s="93"/>
    </row>
    <row r="21" spans="1:5" x14ac:dyDescent="0.3">
      <c r="C21" s="130"/>
    </row>
    <row r="22" spans="1:5" ht="19.8" x14ac:dyDescent="0.4">
      <c r="A22" s="89" t="s">
        <v>141</v>
      </c>
      <c r="C22" s="90"/>
      <c r="D22" s="90"/>
    </row>
    <row r="23" spans="1:5" x14ac:dyDescent="0.3">
      <c r="B23" t="s">
        <v>128</v>
      </c>
      <c r="C23" s="91">
        <v>1.7999999999999999E-2</v>
      </c>
      <c r="D23" s="92" t="s">
        <v>126</v>
      </c>
      <c r="E23" s="93"/>
    </row>
    <row r="24" spans="1:5" x14ac:dyDescent="0.3">
      <c r="B24" t="s">
        <v>129</v>
      </c>
      <c r="C24" s="91">
        <v>2.7E-2</v>
      </c>
      <c r="D24" s="92" t="s">
        <v>126</v>
      </c>
      <c r="E24" s="93"/>
    </row>
    <row r="25" spans="1:5" x14ac:dyDescent="0.3">
      <c r="B25" t="s">
        <v>130</v>
      </c>
      <c r="C25" s="91">
        <v>1.4999999999999999E-2</v>
      </c>
      <c r="D25" s="92" t="s">
        <v>126</v>
      </c>
      <c r="E25" s="93"/>
    </row>
    <row r="26" spans="1:5" ht="15.75" customHeight="1" x14ac:dyDescent="0.5">
      <c r="A26" s="128"/>
      <c r="C26" s="130"/>
    </row>
    <row r="27" spans="1:5" ht="19.8" x14ac:dyDescent="0.4">
      <c r="A27" s="89" t="s">
        <v>142</v>
      </c>
      <c r="C27" s="90"/>
      <c r="D27" s="90"/>
    </row>
    <row r="28" spans="1:5" x14ac:dyDescent="0.3">
      <c r="B28" t="s">
        <v>143</v>
      </c>
      <c r="C28" s="91">
        <v>2.7E-2</v>
      </c>
      <c r="D28" s="92" t="s">
        <v>126</v>
      </c>
      <c r="E28" s="93"/>
    </row>
    <row r="29" spans="1:5" x14ac:dyDescent="0.3">
      <c r="B29" t="s">
        <v>144</v>
      </c>
      <c r="C29" s="91">
        <v>5.3999999999999999E-2</v>
      </c>
      <c r="D29" s="92" t="s">
        <v>126</v>
      </c>
      <c r="E29" s="93"/>
    </row>
    <row r="30" spans="1:5" x14ac:dyDescent="0.3">
      <c r="B30" t="s">
        <v>145</v>
      </c>
      <c r="C30" s="91">
        <v>5.1999999999999998E-2</v>
      </c>
      <c r="D30" s="92" t="s">
        <v>126</v>
      </c>
      <c r="E30" s="93"/>
    </row>
    <row r="31" spans="1:5" x14ac:dyDescent="0.3">
      <c r="B31" t="s">
        <v>146</v>
      </c>
      <c r="C31" s="91">
        <v>3.2000000000000001E-2</v>
      </c>
      <c r="D31" s="92" t="s">
        <v>126</v>
      </c>
      <c r="E31" s="93"/>
    </row>
    <row r="32" spans="1:5" x14ac:dyDescent="0.3">
      <c r="B32" t="s">
        <v>131</v>
      </c>
      <c r="C32" s="91">
        <v>1.2E-2</v>
      </c>
      <c r="D32" s="92" t="s">
        <v>126</v>
      </c>
      <c r="E32" s="93"/>
    </row>
    <row r="33" spans="2:5" x14ac:dyDescent="0.3">
      <c r="B33" t="s">
        <v>132</v>
      </c>
      <c r="C33" s="91">
        <v>1.2E-2</v>
      </c>
      <c r="D33" s="92" t="s">
        <v>126</v>
      </c>
      <c r="E33" s="93"/>
    </row>
    <row r="34" spans="2:5" x14ac:dyDescent="0.3">
      <c r="B34" t="s">
        <v>133</v>
      </c>
      <c r="C34" s="91">
        <v>3.2000000000000001E-2</v>
      </c>
      <c r="D34" s="92" t="s">
        <v>126</v>
      </c>
      <c r="E34" s="93"/>
    </row>
    <row r="35" spans="2:5" x14ac:dyDescent="0.3">
      <c r="C35" s="130"/>
    </row>
    <row r="36" spans="2:5" x14ac:dyDescent="0.3">
      <c r="C36" s="91"/>
      <c r="D36" s="92"/>
      <c r="E36" s="93"/>
    </row>
    <row r="37" spans="2:5" ht="19.8" x14ac:dyDescent="0.4">
      <c r="B37" s="89"/>
      <c r="C37" s="164"/>
      <c r="D37" s="165"/>
    </row>
    <row r="38" spans="2:5" x14ac:dyDescent="0.3">
      <c r="B38" s="90"/>
      <c r="C38" s="90"/>
      <c r="D38" s="90"/>
    </row>
    <row r="39" spans="2:5" x14ac:dyDescent="0.3">
      <c r="C39" s="91"/>
      <c r="D39" s="92"/>
      <c r="E39" s="93"/>
    </row>
    <row r="40" spans="2:5" x14ac:dyDescent="0.3">
      <c r="C40" s="91"/>
      <c r="D40" s="92"/>
      <c r="E40" s="93"/>
    </row>
    <row r="41" spans="2:5" x14ac:dyDescent="0.3">
      <c r="C41" s="91"/>
      <c r="D41" s="92"/>
      <c r="E41" s="93"/>
    </row>
    <row r="42" spans="2:5" x14ac:dyDescent="0.3">
      <c r="C42" s="91"/>
      <c r="D42" s="92"/>
      <c r="E42" s="93"/>
    </row>
    <row r="43" spans="2:5" x14ac:dyDescent="0.3">
      <c r="C43" s="91"/>
      <c r="D43" s="92"/>
      <c r="E43" s="93"/>
    </row>
    <row r="44" spans="2:5" x14ac:dyDescent="0.3">
      <c r="C44" s="91"/>
      <c r="D44" s="92"/>
      <c r="E44" s="93"/>
    </row>
    <row r="45" spans="2:5" ht="19.8" x14ac:dyDescent="0.4">
      <c r="B45" s="89"/>
      <c r="C45" s="164"/>
      <c r="D45" s="165"/>
    </row>
    <row r="46" spans="2:5" x14ac:dyDescent="0.3">
      <c r="B46" s="90"/>
      <c r="C46" s="90"/>
      <c r="D46" s="90"/>
    </row>
    <row r="47" spans="2:5" x14ac:dyDescent="0.3">
      <c r="C47" s="91"/>
      <c r="D47" s="92"/>
      <c r="E47" s="93"/>
    </row>
    <row r="48" spans="2:5" x14ac:dyDescent="0.3">
      <c r="C48" s="91"/>
      <c r="D48" s="92"/>
      <c r="E48" s="93"/>
    </row>
    <row r="49" spans="2:5" x14ac:dyDescent="0.3">
      <c r="C49" s="91"/>
      <c r="D49" s="92"/>
      <c r="E49" s="93"/>
    </row>
    <row r="50" spans="2:5" x14ac:dyDescent="0.3">
      <c r="C50" s="91"/>
      <c r="D50" s="92"/>
      <c r="E50" s="93"/>
    </row>
    <row r="51" spans="2:5" x14ac:dyDescent="0.3">
      <c r="C51" s="91"/>
      <c r="D51" s="92"/>
      <c r="E51" s="93"/>
    </row>
    <row r="52" spans="2:5" x14ac:dyDescent="0.3">
      <c r="C52" s="91"/>
      <c r="D52" s="92"/>
      <c r="E52" s="93"/>
    </row>
    <row r="53" spans="2:5" ht="19.8" x14ac:dyDescent="0.4">
      <c r="B53" s="89"/>
      <c r="C53" s="164"/>
      <c r="D53" s="165"/>
    </row>
    <row r="54" spans="2:5" x14ac:dyDescent="0.3">
      <c r="B54" s="90"/>
      <c r="C54" s="90"/>
      <c r="D54" s="90"/>
    </row>
    <row r="55" spans="2:5" x14ac:dyDescent="0.3">
      <c r="C55" s="91"/>
      <c r="D55" s="92"/>
      <c r="E55" s="93"/>
    </row>
    <row r="56" spans="2:5" x14ac:dyDescent="0.3">
      <c r="C56" s="91"/>
      <c r="D56" s="92"/>
      <c r="E56" s="93"/>
    </row>
    <row r="57" spans="2:5" x14ac:dyDescent="0.3">
      <c r="C57" s="91"/>
      <c r="D57" s="92"/>
      <c r="E57" s="93"/>
    </row>
    <row r="58" spans="2:5" ht="19.8" x14ac:dyDescent="0.4">
      <c r="B58" s="89"/>
      <c r="C58" s="164"/>
      <c r="D58" s="165"/>
    </row>
    <row r="59" spans="2:5" x14ac:dyDescent="0.3">
      <c r="B59" s="90"/>
      <c r="C59" s="90"/>
      <c r="D59" s="90"/>
    </row>
    <row r="60" spans="2:5" x14ac:dyDescent="0.3">
      <c r="C60" s="91"/>
      <c r="D60" s="92"/>
      <c r="E60" s="93"/>
    </row>
    <row r="61" spans="2:5" x14ac:dyDescent="0.3">
      <c r="C61" s="91"/>
      <c r="D61" s="92"/>
      <c r="E61" s="93"/>
    </row>
    <row r="62" spans="2:5" x14ac:dyDescent="0.3">
      <c r="C62" s="91"/>
      <c r="D62" s="92"/>
      <c r="E62" s="93"/>
    </row>
    <row r="63" spans="2:5" x14ac:dyDescent="0.3">
      <c r="C63" s="91"/>
      <c r="D63" s="92"/>
      <c r="E63" s="93"/>
    </row>
    <row r="64" spans="2:5" x14ac:dyDescent="0.3">
      <c r="C64" s="91"/>
      <c r="D64" s="92"/>
      <c r="E64" s="93"/>
    </row>
    <row r="65" spans="2:5" x14ac:dyDescent="0.3">
      <c r="C65" s="91"/>
      <c r="D65" s="92"/>
      <c r="E65" s="93"/>
    </row>
    <row r="66" spans="2:5" x14ac:dyDescent="0.3">
      <c r="C66" s="91"/>
      <c r="D66" s="92"/>
      <c r="E66" s="93"/>
    </row>
    <row r="67" spans="2:5" ht="19.8" x14ac:dyDescent="0.4">
      <c r="B67" s="89"/>
      <c r="C67" s="164"/>
      <c r="D67" s="165"/>
    </row>
    <row r="68" spans="2:5" x14ac:dyDescent="0.3">
      <c r="B68" s="90"/>
      <c r="C68" s="90"/>
      <c r="D68" s="90"/>
    </row>
    <row r="69" spans="2:5" x14ac:dyDescent="0.3">
      <c r="C69" s="91"/>
      <c r="D69" s="92"/>
      <c r="E69" s="93"/>
    </row>
    <row r="70" spans="2:5" x14ac:dyDescent="0.3">
      <c r="C70" s="91"/>
      <c r="D70" s="92"/>
      <c r="E70" s="93"/>
    </row>
    <row r="71" spans="2:5" x14ac:dyDescent="0.3">
      <c r="C71" s="91"/>
      <c r="D71" s="92"/>
      <c r="E71" s="93"/>
    </row>
    <row r="72" spans="2:5" x14ac:dyDescent="0.3">
      <c r="C72" s="91"/>
      <c r="D72" s="92"/>
      <c r="E72" s="93"/>
    </row>
  </sheetData>
  <sheetProtection algorithmName="SHA-512" hashValue="+IciUn4Te3ADX5u1aNaSCj0ZK3zzS2pmdssBnqiPvVQ7B1GsTMElE+JNsOXhCIcsQ7kgKOg0NHfeOqAs97eRrQ==" saltValue="21C162M/hT4CQfCoWSxHnA==" spinCount="100000" sheet="1" objects="1" scenarios="1"/>
  <mergeCells count="9">
    <mergeCell ref="C53:D53"/>
    <mergeCell ref="C58:D58"/>
    <mergeCell ref="C67:D67"/>
    <mergeCell ref="C37:D37"/>
    <mergeCell ref="B1:E1"/>
    <mergeCell ref="B3:E3"/>
    <mergeCell ref="B4:E4"/>
    <mergeCell ref="C5:D5"/>
    <mergeCell ref="C45:D4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A41A6-5BA4-4A70-96AC-B0F97D2FB0AD}">
  <dimension ref="A1:C6"/>
  <sheetViews>
    <sheetView workbookViewId="0">
      <selection activeCell="D1" sqref="D1"/>
    </sheetView>
  </sheetViews>
  <sheetFormatPr defaultColWidth="8.6640625" defaultRowHeight="14.4" x14ac:dyDescent="0.3"/>
  <cols>
    <col min="1" max="1" width="32.44140625" customWidth="1"/>
  </cols>
  <sheetData>
    <row r="1" spans="1:3" x14ac:dyDescent="0.3">
      <c r="A1" s="36" t="s">
        <v>89</v>
      </c>
      <c r="B1">
        <v>5</v>
      </c>
      <c r="C1" t="s">
        <v>106</v>
      </c>
    </row>
    <row r="2" spans="1:3" x14ac:dyDescent="0.3">
      <c r="A2" s="37" t="s">
        <v>90</v>
      </c>
      <c r="B2">
        <v>4</v>
      </c>
      <c r="C2" t="s">
        <v>106</v>
      </c>
    </row>
    <row r="3" spans="1:3" x14ac:dyDescent="0.3">
      <c r="A3" s="38" t="s">
        <v>91</v>
      </c>
      <c r="B3">
        <v>3</v>
      </c>
      <c r="C3" t="s">
        <v>106</v>
      </c>
    </row>
    <row r="4" spans="1:3" x14ac:dyDescent="0.3">
      <c r="A4" s="39" t="s">
        <v>92</v>
      </c>
      <c r="B4">
        <v>2</v>
      </c>
      <c r="C4" t="s">
        <v>106</v>
      </c>
    </row>
    <row r="5" spans="1:3" x14ac:dyDescent="0.3">
      <c r="A5" s="40" t="s">
        <v>93</v>
      </c>
      <c r="B5">
        <v>1</v>
      </c>
      <c r="C5" t="s">
        <v>106</v>
      </c>
    </row>
    <row r="6" spans="1:3" x14ac:dyDescent="0.3">
      <c r="A6" s="41" t="s">
        <v>94</v>
      </c>
      <c r="B6">
        <v>0</v>
      </c>
      <c r="C6" t="s">
        <v>106</v>
      </c>
    </row>
  </sheetData>
  <sheetProtection algorithmName="SHA-512" hashValue="kikf3pP9WbZRqSY1Kk4c3dhRrn0WpFS6rN0IN/MT7OeUPMG8OLhqIvEXm8mj/jy+Z8/OhcKJIuUnnZEwHGVbLg==" saltValue="Z1lpDtb/cZ1b6Dx+X63Oqg==" spinCount="100000" sheet="1" objects="1" scenarios="1"/>
  <conditionalFormatting sqref="A1:A6">
    <cfRule type="colorScale" priority="1">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78896EC6B1547975FF83EAD71A1AF" ma:contentTypeVersion="11" ma:contentTypeDescription="Een nieuw document maken." ma:contentTypeScope="" ma:versionID="7ddb65f48a0eb7e102ff2f2afac3e90d">
  <xsd:schema xmlns:xsd="http://www.w3.org/2001/XMLSchema" xmlns:xs="http://www.w3.org/2001/XMLSchema" xmlns:p="http://schemas.microsoft.com/office/2006/metadata/properties" xmlns:ns2="26fc43c5-4266-4626-bacf-82f710ec2770" targetNamespace="http://schemas.microsoft.com/office/2006/metadata/properties" ma:root="true" ma:fieldsID="864d911ea66c664e1d39941cc190a064" ns2:_="">
    <xsd:import namespace="26fc43c5-4266-4626-bacf-82f710ec27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c43c5-4266-4626-bacf-82f710ec27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41eb5b8-44fd-402d-8cac-ee94cb42ccb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fc43c5-4266-4626-bacf-82f710ec27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055BD-EA03-448E-9EAC-E4885AD6F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c43c5-4266-4626-bacf-82f710ec27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F10DE4-FBB7-4A30-B8EB-E00B52F230A3}">
  <ds:schemaRefs>
    <ds:schemaRef ds:uri="http://purl.org/dc/elements/1.1/"/>
    <ds:schemaRef ds:uri="http://schemas.microsoft.com/office/infopath/2007/PartnerControls"/>
    <ds:schemaRef ds:uri="http://purl.org/dc/terms/"/>
    <ds:schemaRef ds:uri="http://schemas.openxmlformats.org/package/2006/metadata/core-properties"/>
    <ds:schemaRef ds:uri="b53d7c7d-0144-4d92-94cc-5fc2a5249e03"/>
    <ds:schemaRef ds:uri="http://purl.org/dc/dcmitype/"/>
    <ds:schemaRef ds:uri="http://schemas.microsoft.com/office/2006/documentManagement/types"/>
    <ds:schemaRef ds:uri="69c488cd-6e9b-4af0-9c16-485cbd0a8a94"/>
    <ds:schemaRef ds:uri="http://schemas.microsoft.com/office/2006/metadata/properties"/>
    <ds:schemaRef ds:uri="http://www.w3.org/XML/1998/namespace"/>
    <ds:schemaRef ds:uri="26fc43c5-4266-4626-bacf-82f710ec2770"/>
  </ds:schemaRefs>
</ds:datastoreItem>
</file>

<file path=customXml/itemProps3.xml><?xml version="1.0" encoding="utf-8"?>
<ds:datastoreItem xmlns:ds="http://schemas.openxmlformats.org/officeDocument/2006/customXml" ds:itemID="{BDE84158-1EB3-4192-AD3C-F608A2A115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FORMULIER (invullen)</vt:lpstr>
      <vt:lpstr>CO2 MATERIALEN (niet invullen)</vt:lpstr>
      <vt:lpstr>CO2 TRANSPORT (niet invullen)</vt:lpstr>
      <vt:lpstr>menu R-ladder (niet invullen)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Fuchs</dc:creator>
  <cp:lastModifiedBy>Eline Koopmans</cp:lastModifiedBy>
  <dcterms:created xsi:type="dcterms:W3CDTF">2025-07-08T13:03:50Z</dcterms:created>
  <dcterms:modified xsi:type="dcterms:W3CDTF">2026-04-24T12:37:27Z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0x010100ABF78896EC6B1547975FF83EAD71A1AF</vt:lpwstr>
  </property>
  <property fmtid="{D5CDD505-2E9C-101B-9397-08002B2CF9AE}" pid="3" name="MediaServiceImageTags">
    <vt:lpwstr/>
  </property>
</Properties>
</file>