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https://meierijstad.sharepoint.com/teams/WA-Inkoop/Gedeelde documenten/General/Aanbestedingen/Hans/2026-4008 speeltoestellen 2026-2030/3 aanbestedingsstukken/"/>
    </mc:Choice>
  </mc:AlternateContent>
  <xr:revisionPtr revIDLastSave="125" documentId="8_{65D244D1-CAAB-441C-8BAE-152601CC9896}" xr6:coauthVersionLast="47" xr6:coauthVersionMax="47" xr10:uidLastSave="{9C899E96-EC50-4E76-AC47-391C08EC6B53}"/>
  <bookViews>
    <workbookView xWindow="-120" yWindow="-120" windowWidth="29040" windowHeight="17520" xr2:uid="{00000000-000D-0000-FFFF-FFFF00000000}"/>
  </bookViews>
  <sheets>
    <sheet name="bijlage 7 - Inschrijfstaat" sheetId="4" r:id="rId1"/>
    <sheet name="bijlage 8 - EMVI-beoordelingsm." sheetId="1" r:id="rId2"/>
    <sheet name="lijsten" sheetId="3" r:id="rId3"/>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 i="1" l="1"/>
  <c r="D65" i="1"/>
  <c r="H23" i="1"/>
  <c r="L23" i="1" s="1"/>
  <c r="H24" i="1"/>
  <c r="L24" i="1" s="1"/>
  <c r="H25" i="1"/>
  <c r="L25" i="1" s="1"/>
  <c r="H26" i="1"/>
  <c r="L26" i="1" s="1"/>
  <c r="H27" i="1"/>
  <c r="L27" i="1" s="1"/>
  <c r="H28" i="1"/>
  <c r="L28" i="1" s="1"/>
  <c r="H29" i="1"/>
  <c r="L29" i="1" s="1"/>
  <c r="H30" i="1"/>
  <c r="L30" i="1" s="1"/>
  <c r="H31" i="1"/>
  <c r="L31" i="1" s="1"/>
  <c r="H32" i="1"/>
  <c r="L32" i="1" s="1"/>
  <c r="H22" i="1"/>
  <c r="L22" i="1" s="1"/>
  <c r="J23" i="1" l="1"/>
  <c r="I36" i="4"/>
  <c r="I15" i="4"/>
  <c r="J15" i="4" s="1"/>
  <c r="I19" i="4"/>
  <c r="H36" i="4"/>
  <c r="L27" i="4"/>
  <c r="I18" i="4"/>
  <c r="G22" i="3"/>
  <c r="I13" i="4"/>
  <c r="I14" i="4"/>
  <c r="I20" i="4"/>
  <c r="I9" i="4"/>
  <c r="I8" i="4"/>
  <c r="J22" i="1"/>
  <c r="J24" i="1"/>
  <c r="J25" i="1"/>
  <c r="J26" i="1"/>
  <c r="J27" i="1"/>
  <c r="J28" i="1"/>
  <c r="J29" i="1"/>
  <c r="J30" i="1"/>
  <c r="J31" i="1"/>
  <c r="J32" i="1"/>
  <c r="H21" i="1"/>
  <c r="H13" i="1"/>
  <c r="F25" i="4"/>
  <c r="I10" i="4"/>
  <c r="I11" i="4"/>
  <c r="I12" i="4"/>
  <c r="I16" i="4"/>
  <c r="I17" i="4"/>
  <c r="G7" i="4"/>
  <c r="D66" i="1"/>
  <c r="D63" i="1"/>
  <c r="J36" i="1"/>
  <c r="M36" i="1" s="1"/>
  <c r="J37" i="1"/>
  <c r="M37" i="1" s="1"/>
  <c r="P7" i="3"/>
  <c r="P6" i="3"/>
  <c r="P5" i="3"/>
  <c r="J21" i="1" l="1"/>
  <c r="L21" i="1"/>
  <c r="G26" i="4"/>
  <c r="G41" i="1" s="1"/>
  <c r="G23" i="3"/>
  <c r="H23" i="3" s="1"/>
  <c r="I21" i="4"/>
  <c r="J21" i="4" s="1"/>
  <c r="J18" i="4"/>
  <c r="H27" i="4"/>
  <c r="J12" i="4"/>
  <c r="J14" i="4"/>
  <c r="J11" i="4"/>
  <c r="J17" i="4"/>
  <c r="J20" i="4"/>
  <c r="J8" i="4"/>
  <c r="J16" i="4"/>
  <c r="J13" i="4"/>
  <c r="J9" i="4"/>
  <c r="J19" i="4"/>
  <c r="J10" i="4"/>
  <c r="S8" i="3"/>
  <c r="S7" i="3"/>
  <c r="S6" i="3"/>
  <c r="S5" i="3"/>
  <c r="D1" i="1"/>
  <c r="B1" i="1"/>
  <c r="J28" i="4" l="1"/>
  <c r="L24" i="4"/>
  <c r="G47" i="1"/>
  <c r="G11" i="3" l="1"/>
  <c r="G12" i="3"/>
  <c r="G13" i="3"/>
  <c r="G14" i="3"/>
  <c r="G15" i="3"/>
  <c r="G16" i="3"/>
  <c r="G17" i="3"/>
  <c r="G18" i="3"/>
  <c r="G19" i="3"/>
  <c r="G20" i="3"/>
  <c r="G21" i="3"/>
  <c r="G10" i="3"/>
  <c r="H33" i="4" l="1"/>
  <c r="I31" i="4" l="1"/>
  <c r="H30" i="4"/>
  <c r="L36" i="4" l="1"/>
  <c r="J44" i="1"/>
  <c r="J51" i="1"/>
  <c r="I55" i="1" l="1"/>
  <c r="G48" i="1"/>
  <c r="G50" i="1" s="1"/>
  <c r="G40" i="1"/>
  <c r="G43" i="1" s="1"/>
  <c r="N10" i="3" l="1"/>
  <c r="N11" i="3" s="1"/>
  <c r="N12" i="3" s="1"/>
  <c r="N13" i="3" s="1"/>
  <c r="N14" i="3" s="1"/>
  <c r="N15" i="3" s="1"/>
  <c r="N16" i="3" s="1"/>
  <c r="N17" i="3" s="1"/>
  <c r="N18" i="3" s="1"/>
  <c r="N19" i="3" s="1"/>
  <c r="N20" i="3" s="1"/>
  <c r="N21" i="3" s="1"/>
  <c r="N22" i="3" s="1"/>
  <c r="N23" i="3" s="1"/>
  <c r="N24" i="3" s="1"/>
  <c r="N25" i="3" s="1"/>
  <c r="Y13" i="1"/>
  <c r="X13" i="1"/>
  <c r="W13" i="1"/>
  <c r="V13" i="1"/>
  <c r="U13" i="1"/>
  <c r="J13" i="1" l="1"/>
  <c r="M13" i="1"/>
  <c r="M22" i="1" l="1"/>
  <c r="M23" i="1"/>
  <c r="M24" i="1"/>
  <c r="M25" i="1"/>
  <c r="M26" i="1"/>
  <c r="M27" i="1"/>
  <c r="M28" i="1"/>
  <c r="M29" i="1"/>
  <c r="M30" i="1"/>
  <c r="M31" i="1"/>
  <c r="M21" i="1"/>
  <c r="M32" i="1" l="1"/>
  <c r="E11" i="3" l="1"/>
  <c r="E12" i="3"/>
  <c r="E13" i="3"/>
  <c r="E14" i="3"/>
  <c r="E15" i="3"/>
  <c r="E16" i="3"/>
  <c r="E17" i="3"/>
  <c r="E18" i="3"/>
  <c r="E19" i="3"/>
  <c r="E20" i="3"/>
  <c r="E21" i="3"/>
  <c r="E22" i="3"/>
  <c r="E10" i="3"/>
  <c r="F22" i="3" l="1"/>
  <c r="H22" i="3"/>
  <c r="F23" i="3"/>
  <c r="F21" i="3"/>
  <c r="H21" i="3"/>
  <c r="F20" i="3"/>
  <c r="H20" i="3"/>
  <c r="F19" i="3"/>
  <c r="H19" i="3"/>
  <c r="F18" i="3"/>
  <c r="H18" i="3"/>
  <c r="F17" i="3"/>
  <c r="H17" i="3"/>
  <c r="F16" i="3"/>
  <c r="H16" i="3"/>
  <c r="F15" i="3"/>
  <c r="H15" i="3"/>
  <c r="F14" i="3"/>
  <c r="H14" i="3"/>
  <c r="F13" i="3"/>
  <c r="H13" i="3"/>
  <c r="F10" i="3"/>
  <c r="H10" i="3"/>
  <c r="F12" i="3"/>
  <c r="H12" i="3"/>
  <c r="F11" i="3"/>
  <c r="H11" i="3"/>
  <c r="M51" i="1"/>
  <c r="B7" i="3"/>
  <c r="B6" i="3"/>
  <c r="B10" i="3" s="1"/>
  <c r="B5" i="3"/>
  <c r="M44" i="1" l="1"/>
  <c r="M55" i="1" s="1"/>
  <c r="J55" i="1"/>
  <c r="B11" i="3"/>
  <c r="B12" i="3" s="1"/>
  <c r="B13" i="3" s="1"/>
  <c r="B14" i="3" s="1"/>
  <c r="B15" i="3" s="1"/>
  <c r="B16" i="3" s="1"/>
  <c r="B17" i="3" s="1"/>
  <c r="B18" i="3" s="1"/>
  <c r="B19" i="3" s="1"/>
  <c r="B20" i="3" s="1"/>
  <c r="B21" i="3" s="1"/>
  <c r="B22" i="3" s="1"/>
  <c r="B23" i="3" s="1"/>
  <c r="B24" i="3" s="1"/>
  <c r="B25" i="3" s="1"/>
  <c r="B26" i="3" s="1"/>
  <c r="B27" i="3" s="1"/>
  <c r="B28" i="3" s="1"/>
  <c r="B29" i="3" s="1"/>
  <c r="B30" i="3" s="1"/>
  <c r="D59" i="1" l="1"/>
</calcChain>
</file>

<file path=xl/sharedStrings.xml><?xml version="1.0" encoding="utf-8"?>
<sst xmlns="http://schemas.openxmlformats.org/spreadsheetml/2006/main" count="185" uniqueCount="137">
  <si>
    <t>Levering en plaatsing speeltoestellen</t>
  </si>
  <si>
    <t>Inschrijfstaat</t>
  </si>
  <si>
    <t>%</t>
  </si>
  <si>
    <t>Artikel-nummer uit uw catalogus</t>
  </si>
  <si>
    <t>Omschrijving van het speeltoestel (2026)</t>
  </si>
  <si>
    <t>Prijs directie-raming</t>
  </si>
  <si>
    <t xml:space="preserve">Netto prijs exclusief plaatsing, Tenminste 70% van uw catalogusprijs </t>
  </si>
  <si>
    <t>Plaatsings- en motagekosten</t>
  </si>
  <si>
    <t>Lever- en plaatsingskosten.</t>
  </si>
  <si>
    <t xml:space="preserve">Dubbele schommel met één ouder-kind zitje en één gewoon zitje, metaal met 4 verankeringen in de grond en een minimale kettinglengte van  2.000 mm. </t>
  </si>
  <si>
    <t>Mandschommel metaal met 4 verankeringen in de grond en met een minimale kettinglengte van 1.800 mm. Tevens dienen er bij beide ophangingen een veiligheidsketting aangekoppeld te zijn en heeft de mand een minimale doorsnede van 1.200 mm.</t>
  </si>
  <si>
    <t>Duikelrek hout met 2 verschillende hoogtes; 1.100-1.200 mm. en 1.300-1.500 mm. Duikelrek is voorzien van metalen liggers.</t>
  </si>
  <si>
    <t>Balanceerbalk (hangt in kettingen), hout met minimale lengte van 2.500 mm. en een hoogte (loopvlak) van minimale breedte van 100 mm.</t>
  </si>
  <si>
    <t>Veerwip met dubbele veer en minimaal 2 zitjes. Hart-op-hart-afstand van de zitjes is minimaal 2.500 mm. Wiphoogte is minimaal 500 mm.</t>
  </si>
  <si>
    <t>Ladder glijbaan van acacia hout, met metalen glijgoot voorzien van trap met treden. De glijbaan heeft een minimale startzithoogte van 1.500 mm.</t>
  </si>
  <si>
    <t>Glijbaan van gecoat metaal voorzien van trap met metalen treden en HDPE zijwangen. De glijbaan heeft een minimale startzithoogte van 1.500 mm.</t>
  </si>
  <si>
    <t>Draaischijf van hout voor minimaal 2 staande kinderen. Doorsnee van maximaal 1.500 mm. Stahoogte van maximaal 550 mm. Grondplaat mag schuin draaien.</t>
  </si>
  <si>
    <t>Stappalen parcours bestaande uit 8 acaciahouten palen. Doorsnede minimaal 200 mm. Lengte minimaal  1.000 mm.</t>
  </si>
  <si>
    <t>Spelbord 4 op een rij met houten acaciapalen. Materiaal hout en kunststof. Maat minimaal 100 mm. bij 80 mm.</t>
  </si>
  <si>
    <t>Combinatietoestel hout en/of metaal met minimaal de functies: klimmen, verzamelplateau, glijbaan (startzithoogte minimaal 1.200 mm.) Minimale valruimte van het toestel van 30 m2; behorende bij een valhoogte van 1.500 mm. RVS glijbaan met HDPE wangen.</t>
  </si>
  <si>
    <t>Verduurzaamd houten speelhuisje met dak; valhoogte minimaal 350 mm. tot maximaal 2.100 mm. HDPE panelen.</t>
  </si>
  <si>
    <t>Basketbalpaal metalen staander met bord en metalen ring zonder net. Hoogte ring max. 3.100 mm. Minimaal 2.500 mm.  Bevestiging middels betonnen poer.</t>
  </si>
  <si>
    <t>Maaiveldhoogte afwerken gazon, inclusief levering graszaad na plaatsen toestellen per 100 m²</t>
  </si>
  <si>
    <t>Directieraming</t>
  </si>
  <si>
    <t>Uw</t>
  </si>
  <si>
    <t>percentage van de directieraming</t>
  </si>
  <si>
    <t>percentage ten opzichte van uw catalogusprijzen</t>
  </si>
  <si>
    <t xml:space="preserve">100 punten bij </t>
  </si>
  <si>
    <t xml:space="preserve">0 punten bij </t>
  </si>
  <si>
    <t>Punten totaal</t>
  </si>
  <si>
    <t>punten</t>
  </si>
  <si>
    <t>inschrijver</t>
  </si>
  <si>
    <t>:</t>
  </si>
  <si>
    <t>naam</t>
  </si>
  <si>
    <t>functie</t>
  </si>
  <si>
    <t>Handtekening</t>
  </si>
  <si>
    <t>Wensen</t>
  </si>
  <si>
    <t>werkelijke</t>
  </si>
  <si>
    <t>boete/</t>
  </si>
  <si>
    <t>productassortiment</t>
  </si>
  <si>
    <t>opties</t>
  </si>
  <si>
    <t>uw keuze</t>
  </si>
  <si>
    <t>max</t>
  </si>
  <si>
    <t>behaalde</t>
  </si>
  <si>
    <t xml:space="preserve">mindering </t>
  </si>
  <si>
    <t>totaal</t>
  </si>
  <si>
    <t xml:space="preserve">indien </t>
  </si>
  <si>
    <t xml:space="preserve">op de </t>
  </si>
  <si>
    <t xml:space="preserve">aantal </t>
  </si>
  <si>
    <t>keuze</t>
  </si>
  <si>
    <t>factuur</t>
  </si>
  <si>
    <t>keuze 1</t>
  </si>
  <si>
    <t>keuze 2</t>
  </si>
  <si>
    <t>keuze 3</t>
  </si>
  <si>
    <t>keuze 4</t>
  </si>
  <si>
    <t>keuze 5</t>
  </si>
  <si>
    <t>a</t>
  </si>
  <si>
    <t>tot</t>
  </si>
  <si>
    <t>b</t>
  </si>
  <si>
    <t>Binnen hoeveel tijd reageert u op klachten binnen de garantie-periode.</t>
  </si>
  <si>
    <t>&gt;5 
werkdag</t>
  </si>
  <si>
    <t>&lt;=5
werkdag</t>
  </si>
  <si>
    <t>&lt;=4
werkdag</t>
  </si>
  <si>
    <t>&lt;=2
werkdag</t>
  </si>
  <si>
    <t>&lt;=1 werkdag</t>
  </si>
  <si>
    <t>Welk deel van de vervangingskosten onder garantie komt voor rekening van de opdrachtnemer?</t>
  </si>
  <si>
    <t>min</t>
  </si>
  <si>
    <t>stap</t>
  </si>
  <si>
    <t>procent</t>
  </si>
  <si>
    <t>jaar 1</t>
  </si>
  <si>
    <t>jaar 2</t>
  </si>
  <si>
    <t>jaar 3</t>
  </si>
  <si>
    <t>jaar 4</t>
  </si>
  <si>
    <t>% van aantal punten</t>
  </si>
  <si>
    <t>jaar 5</t>
  </si>
  <si>
    <t>jaar 6</t>
  </si>
  <si>
    <t>jaar 7</t>
  </si>
  <si>
    <t>jaar 8</t>
  </si>
  <si>
    <t>jaar 9</t>
  </si>
  <si>
    <t>jaar 10</t>
  </si>
  <si>
    <t>jaar 11</t>
  </si>
  <si>
    <t>jaar 12</t>
  </si>
  <si>
    <t>jaar 13</t>
  </si>
  <si>
    <t>jaar 14</t>
  </si>
  <si>
    <t>jaar 15</t>
  </si>
  <si>
    <t>Indien zowel componenten uit de technische als de biologische kringloop zijn gebruikt, zijn deze weer van elkaar te scheiden, zonder dat daarvoor gebruik hoeft te worden gemaakt van aanvullende stoffen of materialen die niet in het proces kunnen worden hergebruikt.</t>
  </si>
  <si>
    <t>De gebruikte materialen kunnen aan het eind van de levensfase van het product gerecycled worden zonder hun oorspronkelijke kwaliteit te verliezen. Aan het einde van de levensduur neemt de leverancier het toestel terug en deze worden cradle-to-cradle verwerkt.</t>
  </si>
  <si>
    <t xml:space="preserve">a </t>
  </si>
  <si>
    <t xml:space="preserve">De directieraming bedraagt </t>
  </si>
  <si>
    <t>Uw catalogusprijs bedraagt</t>
  </si>
  <si>
    <t>Percentage van directieraming</t>
  </si>
  <si>
    <t xml:space="preserve">en daarmee scoort u </t>
  </si>
  <si>
    <t>Op basis van uw nettoprijs  bedraagt de prijs</t>
  </si>
  <si>
    <t xml:space="preserve">Percentage van catalogusprijs </t>
  </si>
  <si>
    <t>Totaal behaalde punten</t>
  </si>
  <si>
    <t>van 600</t>
  </si>
  <si>
    <t>percentage garantie</t>
  </si>
  <si>
    <t>controle op ireële prijzen</t>
  </si>
  <si>
    <t>Keuzen</t>
  </si>
  <si>
    <t>Keuze</t>
  </si>
  <si>
    <t>regel</t>
  </si>
  <si>
    <t>directie-raming</t>
  </si>
  <si>
    <t>minimale catalogus-prijs &gt;=</t>
  </si>
  <si>
    <t>werkelijke catalogus prijs</t>
  </si>
  <si>
    <t>nettoprijs</t>
  </si>
  <si>
    <t>Ja/Nee</t>
  </si>
  <si>
    <t>stappen</t>
  </si>
  <si>
    <t>bonus
boete-
factor</t>
  </si>
  <si>
    <t>toezegging</t>
  </si>
  <si>
    <t>controle ingevulde velden inschrijfstaat</t>
  </si>
  <si>
    <t>catalogusprijs</t>
  </si>
  <si>
    <t>Ja/nee</t>
  </si>
  <si>
    <t>link</t>
  </si>
  <si>
    <t>waarden</t>
  </si>
  <si>
    <t>Ja</t>
  </si>
  <si>
    <t>Nee</t>
  </si>
  <si>
    <t>IJzeren Minivoetbaldoel. Lengte x hoogte x breedte maximaal. 1.500 mm. x 800 mm. x 400 mm. Verankerd middels poeren.</t>
  </si>
  <si>
    <t xml:space="preserve">Plaatsen en montage als percentage van de nettoprijs: </t>
  </si>
  <si>
    <t>Uw catalogusprijs (fictieve leveringen)</t>
  </si>
  <si>
    <t>Uw nettoprijs ((fictieve leveringen)</t>
  </si>
  <si>
    <t>Uw inschfrijfprijs (fictieve levering en plaatsing)</t>
  </si>
  <si>
    <t>kortingspercentage, dat gedurende de looptijd van de overeenkomst door u gehanteerd wordt op uw catalogus zoals vastgesteld op de inschrijfdatum:</t>
  </si>
  <si>
    <t>bij niet nakomen</t>
  </si>
  <si>
    <t>Bestek 2026-4009</t>
  </si>
  <si>
    <t>Perceel 1 - Bernheze</t>
  </si>
  <si>
    <t>Perceel 2 - Meierijstad</t>
  </si>
  <si>
    <t>Perceel 1 en 2</t>
  </si>
  <si>
    <t>&lt;Maak een keuze&gt;</t>
  </si>
  <si>
    <t>Het percentage garantie dat u aanbiedt kan nooit hoger zijn dan de laagste garantie die u in een eerder jaar aanbood.</t>
  </si>
  <si>
    <t>De kosten voor het plaatsen van de speeltoestellen en -aanleidingen bedraagt:</t>
  </si>
  <si>
    <t>Betreff perceel</t>
  </si>
  <si>
    <t>1 Service responstijden</t>
  </si>
  <si>
    <t>2 garantie</t>
  </si>
  <si>
    <t>3 Duurzaamheid</t>
  </si>
  <si>
    <t>4 catalogusprijs</t>
  </si>
  <si>
    <t>5 nettoprijzen</t>
  </si>
  <si>
    <t>Zij de door u te leveren en te plaatsen speeltoestellen na gebruik geheel of gedeeltelijk herbruikbaar. Dit geldt voor alle onderdelen van mogelijke te leveren toestellen.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</si>
</sst>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quot;€&quot;\ * #,##0.00_ ;_ &quot;€&quot;\ * \-#,##0.00_ ;_ &quot;€&quot;\ * &quot;-&quot;??_ ;_ @_ "/>
    <numFmt numFmtId="164" formatCode="0.0%"/>
    <numFmt numFmtId="165" formatCode="0.0"/>
  </numFmts>
  <fonts count="10" x14ac:knownFonts="1">
    <font>
      <sz val="10"/>
      <color theme="1"/>
      <name val="Arial"/>
      <family val="2"/>
    </font>
    <font>
      <b/>
      <sz val="10"/>
      <color theme="1"/>
      <name val="Arial"/>
      <family val="2"/>
    </font>
    <font>
      <sz val="10"/>
      <color theme="1"/>
      <name val="Arial"/>
      <family val="2"/>
    </font>
    <font>
      <sz val="11"/>
      <color theme="1"/>
      <name val="Arial"/>
      <family val="2"/>
    </font>
    <font>
      <sz val="10"/>
      <color rgb="FF000000"/>
      <name val="Arial"/>
      <family val="2"/>
    </font>
    <font>
      <sz val="14"/>
      <color theme="1"/>
      <name val="Arial"/>
      <family val="2"/>
    </font>
    <font>
      <b/>
      <sz val="14"/>
      <color theme="1"/>
      <name val="Arial"/>
      <family val="2"/>
    </font>
    <font>
      <sz val="10"/>
      <name val="Arial"/>
      <family val="2"/>
    </font>
    <font>
      <b/>
      <sz val="10"/>
      <name val="Arial"/>
      <family val="2"/>
    </font>
    <font>
      <i/>
      <sz val="10"/>
      <color theme="1"/>
      <name val="Arial"/>
      <family val="2"/>
    </font>
  </fonts>
  <fills count="6">
    <fill>
      <patternFill patternType="none"/>
    </fill>
    <fill>
      <patternFill patternType="gray125"/>
    </fill>
    <fill>
      <patternFill patternType="solid">
        <fgColor theme="0" tint="-0.249977111117893"/>
        <bgColor indexed="64"/>
      </patternFill>
    </fill>
    <fill>
      <patternFill patternType="solid">
        <fgColor theme="4" tint="0.59999389629810485"/>
        <bgColor indexed="64"/>
      </patternFill>
    </fill>
    <fill>
      <patternFill patternType="solid">
        <fgColor rgb="FFFFFF00"/>
        <bgColor indexed="64"/>
      </patternFill>
    </fill>
    <fill>
      <patternFill patternType="solid">
        <fgColor theme="4" tint="0.79998168889431442"/>
        <bgColor indexed="64"/>
      </patternFill>
    </fill>
  </fills>
  <borders count="33">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bottom/>
      <diagonal/>
    </border>
    <border>
      <left style="thin">
        <color indexed="64"/>
      </left>
      <right/>
      <top style="medium">
        <color indexed="64"/>
      </top>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65">
    <xf numFmtId="0" fontId="0" fillId="0" borderId="0" xfId="0"/>
    <xf numFmtId="0" fontId="0" fillId="0" borderId="0" xfId="0" applyAlignment="1">
      <alignment vertical="top" wrapText="1"/>
    </xf>
    <xf numFmtId="0" fontId="0" fillId="0" borderId="0" xfId="0" applyAlignment="1">
      <alignment wrapText="1"/>
    </xf>
    <xf numFmtId="165" fontId="0" fillId="0" borderId="0" xfId="0" applyNumberFormat="1"/>
    <xf numFmtId="44" fontId="0" fillId="0" borderId="0" xfId="2" applyFont="1" applyAlignment="1">
      <alignment vertical="top"/>
    </xf>
    <xf numFmtId="0" fontId="0" fillId="0" borderId="0" xfId="0" applyAlignment="1">
      <alignment vertical="top"/>
    </xf>
    <xf numFmtId="9" fontId="0" fillId="0" borderId="0" xfId="0" applyNumberFormat="1" applyAlignment="1">
      <alignment vertical="top"/>
    </xf>
    <xf numFmtId="44" fontId="0" fillId="0" borderId="0" xfId="0" applyNumberFormat="1" applyAlignment="1">
      <alignment vertical="top"/>
    </xf>
    <xf numFmtId="9" fontId="0" fillId="0" borderId="0" xfId="1" applyFont="1"/>
    <xf numFmtId="0" fontId="2" fillId="2" borderId="1" xfId="0" applyFont="1" applyFill="1" applyBorder="1" applyAlignment="1">
      <alignment horizontal="center" vertical="top"/>
    </xf>
    <xf numFmtId="0" fontId="3" fillId="2" borderId="2" xfId="0" applyFont="1" applyFill="1" applyBorder="1" applyAlignment="1">
      <alignment horizontal="left" vertical="top" wrapText="1"/>
    </xf>
    <xf numFmtId="0" fontId="3" fillId="2" borderId="3" xfId="0" applyFont="1" applyFill="1" applyBorder="1" applyAlignment="1">
      <alignment horizontal="left" vertical="top" wrapText="1"/>
    </xf>
    <xf numFmtId="0" fontId="0" fillId="0" borderId="4" xfId="0" applyBorder="1"/>
    <xf numFmtId="0" fontId="0" fillId="0" borderId="5" xfId="0" applyBorder="1"/>
    <xf numFmtId="0" fontId="0" fillId="0" borderId="7" xfId="0" applyBorder="1"/>
    <xf numFmtId="0" fontId="0" fillId="0" borderId="9" xfId="0" applyBorder="1"/>
    <xf numFmtId="0" fontId="0" fillId="0" borderId="6" xfId="0" applyBorder="1" applyAlignment="1">
      <alignment wrapText="1"/>
    </xf>
    <xf numFmtId="0" fontId="0" fillId="0" borderId="8" xfId="0" applyBorder="1"/>
    <xf numFmtId="0" fontId="0" fillId="0" borderId="4" xfId="0" applyBorder="1" applyAlignment="1">
      <alignment vertical="top"/>
    </xf>
    <xf numFmtId="0" fontId="0" fillId="0" borderId="7" xfId="0" applyBorder="1" applyAlignment="1">
      <alignment vertical="top"/>
    </xf>
    <xf numFmtId="0" fontId="3" fillId="2" borderId="12" xfId="0" applyFont="1" applyFill="1" applyBorder="1" applyAlignment="1">
      <alignment horizontal="left" vertical="top" wrapText="1"/>
    </xf>
    <xf numFmtId="0" fontId="3" fillId="2" borderId="1" xfId="0" applyFont="1" applyFill="1" applyBorder="1" applyAlignment="1">
      <alignment horizontal="left" vertical="top" wrapText="1"/>
    </xf>
    <xf numFmtId="44" fontId="0" fillId="0" borderId="8" xfId="2" applyFont="1" applyBorder="1" applyAlignment="1">
      <alignment wrapText="1"/>
    </xf>
    <xf numFmtId="44" fontId="0" fillId="0" borderId="8" xfId="2" applyFont="1" applyBorder="1"/>
    <xf numFmtId="9" fontId="0" fillId="0" borderId="7" xfId="1" applyFont="1" applyBorder="1"/>
    <xf numFmtId="9" fontId="0" fillId="0" borderId="8" xfId="1" applyFont="1" applyBorder="1"/>
    <xf numFmtId="0" fontId="0" fillId="0" borderId="8" xfId="0" applyBorder="1" applyAlignment="1">
      <alignment vertical="top" wrapText="1"/>
    </xf>
    <xf numFmtId="0" fontId="0" fillId="0" borderId="17" xfId="0" applyBorder="1"/>
    <xf numFmtId="0" fontId="0" fillId="0" borderId="18" xfId="0" applyBorder="1"/>
    <xf numFmtId="0" fontId="0" fillId="0" borderId="17" xfId="0" applyBorder="1" applyAlignment="1">
      <alignment vertical="top"/>
    </xf>
    <xf numFmtId="0" fontId="0" fillId="0" borderId="19" xfId="0" applyBorder="1"/>
    <xf numFmtId="1" fontId="0" fillId="0" borderId="19" xfId="0" applyNumberFormat="1" applyBorder="1" applyAlignment="1">
      <alignment horizontal="right"/>
    </xf>
    <xf numFmtId="0" fontId="0" fillId="0" borderId="20" xfId="0" applyBorder="1"/>
    <xf numFmtId="0" fontId="0" fillId="0" borderId="21" xfId="0" applyBorder="1"/>
    <xf numFmtId="0" fontId="0" fillId="0" borderId="20" xfId="0" applyBorder="1" applyAlignment="1">
      <alignment vertical="top"/>
    </xf>
    <xf numFmtId="0" fontId="0" fillId="0" borderId="22" xfId="0" applyBorder="1"/>
    <xf numFmtId="0" fontId="7" fillId="0" borderId="0" xfId="0" applyFont="1"/>
    <xf numFmtId="0" fontId="7" fillId="0" borderId="0" xfId="0" applyFont="1" applyAlignment="1">
      <alignment horizontal="left"/>
    </xf>
    <xf numFmtId="0" fontId="0" fillId="0" borderId="0" xfId="0" applyAlignment="1">
      <alignment horizontal="right"/>
    </xf>
    <xf numFmtId="44" fontId="0" fillId="5" borderId="7" xfId="2" applyFont="1" applyFill="1" applyBorder="1" applyAlignment="1" applyProtection="1">
      <alignment horizontal="right" vertical="top"/>
      <protection locked="0"/>
    </xf>
    <xf numFmtId="44" fontId="0" fillId="5" borderId="13" xfId="2" applyFont="1" applyFill="1" applyBorder="1" applyAlignment="1" applyProtection="1">
      <alignment horizontal="right" vertical="top"/>
      <protection locked="0"/>
    </xf>
    <xf numFmtId="44" fontId="0" fillId="0" borderId="8" xfId="2" applyFont="1" applyBorder="1" applyAlignment="1">
      <alignment vertical="top"/>
    </xf>
    <xf numFmtId="1" fontId="0" fillId="0" borderId="0" xfId="0" applyNumberFormat="1"/>
    <xf numFmtId="1" fontId="0" fillId="0" borderId="17" xfId="1" applyNumberFormat="1" applyFont="1" applyBorder="1" applyAlignment="1">
      <alignment wrapText="1"/>
    </xf>
    <xf numFmtId="1" fontId="0" fillId="0" borderId="19" xfId="1" applyNumberFormat="1" applyFont="1" applyBorder="1" applyAlignment="1">
      <alignment wrapText="1"/>
    </xf>
    <xf numFmtId="44" fontId="0" fillId="0" borderId="8" xfId="2" applyFont="1" applyFill="1" applyBorder="1" applyAlignment="1" applyProtection="1">
      <alignment horizontal="right" vertical="top"/>
    </xf>
    <xf numFmtId="0" fontId="0" fillId="0" borderId="5" xfId="0" applyBorder="1" applyAlignment="1">
      <alignment vertical="top"/>
    </xf>
    <xf numFmtId="0" fontId="0" fillId="0" borderId="21" xfId="0" applyBorder="1" applyAlignment="1">
      <alignment vertical="top"/>
    </xf>
    <xf numFmtId="0" fontId="0" fillId="0" borderId="18" xfId="0" applyBorder="1" applyAlignment="1">
      <alignment vertical="top"/>
    </xf>
    <xf numFmtId="2" fontId="0" fillId="5" borderId="0" xfId="2" applyNumberFormat="1" applyFont="1" applyFill="1" applyBorder="1" applyAlignment="1" applyProtection="1">
      <alignment horizontal="right" vertical="top"/>
      <protection locked="0"/>
    </xf>
    <xf numFmtId="0" fontId="4" fillId="0" borderId="7" xfId="0" applyFont="1" applyBorder="1" applyAlignment="1">
      <alignment horizontal="left" vertical="top" wrapText="1"/>
    </xf>
    <xf numFmtId="0" fontId="4" fillId="0" borderId="7" xfId="0" applyFont="1" applyBorder="1" applyAlignment="1">
      <alignment vertical="top" wrapText="1"/>
    </xf>
    <xf numFmtId="0" fontId="4" fillId="0" borderId="9" xfId="0" applyFont="1" applyBorder="1" applyAlignment="1">
      <alignment vertical="top" wrapText="1"/>
    </xf>
    <xf numFmtId="0" fontId="4" fillId="0" borderId="15" xfId="0" applyFont="1" applyBorder="1" applyAlignment="1">
      <alignment horizontal="left" vertical="top" wrapText="1"/>
    </xf>
    <xf numFmtId="0" fontId="4" fillId="0" borderId="15" xfId="0" applyFont="1" applyBorder="1" applyAlignment="1">
      <alignment vertical="top" wrapText="1"/>
    </xf>
    <xf numFmtId="0" fontId="4" fillId="0" borderId="16" xfId="0" applyFont="1" applyBorder="1" applyAlignment="1">
      <alignment vertical="top" wrapText="1"/>
    </xf>
    <xf numFmtId="44" fontId="4" fillId="0" borderId="16" xfId="2" applyFont="1" applyFill="1" applyBorder="1" applyAlignment="1" applyProtection="1">
      <alignment horizontal="right" vertical="top" wrapText="1"/>
    </xf>
    <xf numFmtId="44" fontId="0" fillId="0" borderId="13" xfId="0" applyNumberFormat="1" applyBorder="1" applyAlignment="1">
      <alignment vertical="top"/>
    </xf>
    <xf numFmtId="44" fontId="0" fillId="0" borderId="23" xfId="2" applyFont="1" applyFill="1" applyBorder="1" applyAlignment="1" applyProtection="1">
      <alignment horizontal="right" vertical="top"/>
    </xf>
    <xf numFmtId="44" fontId="0" fillId="0" borderId="31" xfId="2" applyFont="1" applyBorder="1" applyAlignment="1">
      <alignment wrapText="1"/>
    </xf>
    <xf numFmtId="44" fontId="0" fillId="0" borderId="31" xfId="2" applyFont="1" applyBorder="1" applyAlignment="1">
      <alignment vertical="top"/>
    </xf>
    <xf numFmtId="44" fontId="0" fillId="0" borderId="31" xfId="2" applyFont="1" applyBorder="1"/>
    <xf numFmtId="44" fontId="0" fillId="0" borderId="3" xfId="2" applyFont="1" applyFill="1" applyBorder="1" applyAlignment="1" applyProtection="1">
      <alignment horizontal="right" vertical="top"/>
    </xf>
    <xf numFmtId="44" fontId="0" fillId="0" borderId="26" xfId="2" applyFont="1" applyBorder="1"/>
    <xf numFmtId="44" fontId="0" fillId="0" borderId="13" xfId="2" applyFont="1" applyBorder="1" applyAlignment="1">
      <alignment wrapText="1"/>
    </xf>
    <xf numFmtId="44" fontId="0" fillId="0" borderId="13" xfId="2" applyFont="1" applyBorder="1" applyAlignment="1">
      <alignment vertical="top"/>
    </xf>
    <xf numFmtId="44" fontId="0" fillId="0" borderId="28" xfId="2" applyFont="1" applyBorder="1"/>
    <xf numFmtId="164" fontId="1" fillId="0" borderId="32" xfId="1" applyNumberFormat="1" applyFont="1" applyBorder="1" applyAlignment="1">
      <alignment horizontal="left" wrapText="1"/>
    </xf>
    <xf numFmtId="44" fontId="0" fillId="0" borderId="27" xfId="2" applyFont="1" applyFill="1" applyBorder="1" applyAlignment="1" applyProtection="1">
      <alignment horizontal="right" vertical="top"/>
      <protection locked="0"/>
    </xf>
    <xf numFmtId="44" fontId="0" fillId="5" borderId="25" xfId="2" applyFont="1" applyFill="1" applyBorder="1" applyAlignment="1" applyProtection="1">
      <alignment horizontal="right" vertical="top"/>
      <protection locked="0"/>
    </xf>
    <xf numFmtId="44" fontId="8" fillId="0" borderId="30" xfId="0" applyNumberFormat="1" applyFont="1" applyBorder="1" applyAlignment="1">
      <alignment horizontal="left" vertical="top"/>
    </xf>
    <xf numFmtId="1" fontId="0" fillId="0" borderId="8" xfId="1" applyNumberFormat="1" applyFont="1" applyBorder="1" applyAlignment="1">
      <alignment wrapText="1"/>
    </xf>
    <xf numFmtId="9" fontId="0" fillId="0" borderId="0" xfId="1" applyFont="1" applyBorder="1"/>
    <xf numFmtId="44" fontId="7" fillId="0" borderId="0" xfId="0" applyNumberFormat="1" applyFont="1" applyAlignment="1">
      <alignment horizontal="left"/>
    </xf>
    <xf numFmtId="0" fontId="8" fillId="0" borderId="5" xfId="0" applyFont="1" applyBorder="1" applyAlignment="1">
      <alignment horizontal="left" vertical="top" wrapText="1"/>
    </xf>
    <xf numFmtId="0" fontId="0" fillId="0" borderId="26" xfId="0" applyBorder="1" applyAlignment="1">
      <alignment vertical="top"/>
    </xf>
    <xf numFmtId="0" fontId="0" fillId="0" borderId="13" xfId="0" applyBorder="1" applyAlignment="1">
      <alignment vertical="top"/>
    </xf>
    <xf numFmtId="0" fontId="0" fillId="0" borderId="29" xfId="0" applyBorder="1" applyAlignment="1">
      <alignment vertical="top"/>
    </xf>
    <xf numFmtId="44" fontId="0" fillId="0" borderId="0" xfId="2" applyFont="1" applyBorder="1" applyAlignment="1">
      <alignment vertical="top"/>
    </xf>
    <xf numFmtId="44" fontId="0" fillId="0" borderId="0" xfId="2" applyFont="1" applyBorder="1"/>
    <xf numFmtId="44" fontId="0" fillId="0" borderId="10" xfId="2" applyFont="1" applyBorder="1"/>
    <xf numFmtId="44" fontId="0" fillId="0" borderId="7" xfId="2" applyFont="1" applyBorder="1" applyAlignment="1">
      <alignment vertical="top" wrapText="1"/>
    </xf>
    <xf numFmtId="44" fontId="0" fillId="0" borderId="13" xfId="2" applyFont="1" applyBorder="1" applyAlignment="1">
      <alignment vertical="top" wrapText="1"/>
    </xf>
    <xf numFmtId="44" fontId="1" fillId="4" borderId="27" xfId="2" applyFont="1" applyFill="1" applyBorder="1"/>
    <xf numFmtId="2" fontId="1" fillId="0" borderId="8" xfId="0" applyNumberFormat="1" applyFont="1" applyBorder="1" applyAlignment="1">
      <alignment vertical="top"/>
    </xf>
    <xf numFmtId="0" fontId="4" fillId="0" borderId="5" xfId="0" applyFont="1" applyBorder="1" applyAlignment="1">
      <alignment horizontal="left" vertical="top" wrapText="1"/>
    </xf>
    <xf numFmtId="0" fontId="4" fillId="0" borderId="14" xfId="0" applyFont="1" applyBorder="1" applyAlignment="1">
      <alignment horizontal="left" vertical="top" wrapText="1"/>
    </xf>
    <xf numFmtId="44" fontId="4" fillId="0" borderId="26" xfId="2" applyFont="1" applyFill="1" applyBorder="1" applyAlignment="1" applyProtection="1">
      <alignment horizontal="right" vertical="top" wrapText="1"/>
    </xf>
    <xf numFmtId="44" fontId="4" fillId="0" borderId="13" xfId="2" applyFont="1" applyFill="1" applyBorder="1" applyAlignment="1" applyProtection="1">
      <alignment horizontal="right" vertical="top" wrapText="1"/>
    </xf>
    <xf numFmtId="0" fontId="4" fillId="0" borderId="0" xfId="0" applyFont="1" applyAlignment="1">
      <alignment horizontal="left" vertical="top" wrapText="1"/>
    </xf>
    <xf numFmtId="0" fontId="4" fillId="0" borderId="0" xfId="0" applyFont="1" applyAlignment="1">
      <alignment vertical="top" wrapText="1"/>
    </xf>
    <xf numFmtId="0" fontId="4" fillId="0" borderId="10" xfId="0" applyFont="1" applyBorder="1" applyAlignment="1">
      <alignment vertical="top" wrapText="1"/>
    </xf>
    <xf numFmtId="44" fontId="4" fillId="0" borderId="28" xfId="2" applyFont="1" applyFill="1" applyBorder="1" applyAlignment="1" applyProtection="1">
      <alignment horizontal="right" vertical="top" wrapText="1"/>
    </xf>
    <xf numFmtId="9" fontId="9" fillId="0" borderId="7" xfId="1" applyFont="1" applyBorder="1" applyAlignment="1">
      <alignment horizontal="left"/>
    </xf>
    <xf numFmtId="9" fontId="9" fillId="0" borderId="8" xfId="1" applyFont="1" applyBorder="1" applyAlignment="1">
      <alignment horizontal="left"/>
    </xf>
    <xf numFmtId="0" fontId="0" fillId="5" borderId="0" xfId="0" applyFill="1"/>
    <xf numFmtId="0" fontId="0" fillId="0" borderId="5" xfId="0" applyBorder="1" applyAlignment="1">
      <alignment wrapText="1"/>
    </xf>
    <xf numFmtId="0" fontId="0" fillId="0" borderId="14" xfId="0" applyBorder="1" applyAlignment="1">
      <alignment wrapText="1"/>
    </xf>
    <xf numFmtId="0" fontId="0" fillId="0" borderId="14" xfId="0" applyBorder="1"/>
    <xf numFmtId="0" fontId="0" fillId="0" borderId="6" xfId="0" applyBorder="1"/>
    <xf numFmtId="0" fontId="0" fillId="0" borderId="15" xfId="0" applyBorder="1" applyAlignment="1">
      <alignment wrapText="1"/>
    </xf>
    <xf numFmtId="0" fontId="0" fillId="0" borderId="15" xfId="0" applyBorder="1"/>
    <xf numFmtId="0" fontId="0" fillId="0" borderId="7" xfId="0" applyBorder="1" applyAlignment="1">
      <alignment horizontal="left"/>
    </xf>
    <xf numFmtId="0" fontId="0" fillId="0" borderId="0" xfId="0" applyAlignment="1">
      <alignment horizontal="left" wrapText="1"/>
    </xf>
    <xf numFmtId="0" fontId="0" fillId="0" borderId="15" xfId="0" applyBorder="1" applyAlignment="1">
      <alignment horizontal="left" wrapText="1"/>
    </xf>
    <xf numFmtId="0" fontId="0" fillId="0" borderId="0" xfId="0" applyAlignment="1">
      <alignment horizontal="left"/>
    </xf>
    <xf numFmtId="0" fontId="0" fillId="0" borderId="15" xfId="0" applyBorder="1" applyAlignment="1">
      <alignment horizontal="left"/>
    </xf>
    <xf numFmtId="0" fontId="1" fillId="0" borderId="7" xfId="0" applyFont="1" applyBorder="1" applyAlignment="1">
      <alignment horizontal="left"/>
    </xf>
    <xf numFmtId="0" fontId="0" fillId="0" borderId="9" xfId="0" applyBorder="1" applyAlignment="1">
      <alignment horizontal="left"/>
    </xf>
    <xf numFmtId="0" fontId="0" fillId="0" borderId="10" xfId="0" applyBorder="1" applyAlignment="1">
      <alignment horizontal="left" wrapText="1"/>
    </xf>
    <xf numFmtId="0" fontId="0" fillId="0" borderId="16" xfId="0" applyBorder="1" applyAlignment="1">
      <alignment horizontal="left" wrapText="1"/>
    </xf>
    <xf numFmtId="0" fontId="0" fillId="0" borderId="10" xfId="0" applyBorder="1" applyAlignment="1">
      <alignment horizontal="left"/>
    </xf>
    <xf numFmtId="0" fontId="0" fillId="0" borderId="16" xfId="0" applyBorder="1" applyAlignment="1">
      <alignment horizontal="left"/>
    </xf>
    <xf numFmtId="0" fontId="0" fillId="0" borderId="11" xfId="0" applyBorder="1"/>
    <xf numFmtId="0" fontId="0" fillId="0" borderId="10" xfId="0" applyBorder="1"/>
    <xf numFmtId="9" fontId="0" fillId="0" borderId="9" xfId="0" applyNumberFormat="1" applyBorder="1"/>
    <xf numFmtId="9" fontId="0" fillId="0" borderId="10" xfId="0" applyNumberFormat="1" applyBorder="1"/>
    <xf numFmtId="9" fontId="0" fillId="0" borderId="11" xfId="0" applyNumberFormat="1" applyBorder="1"/>
    <xf numFmtId="0" fontId="1" fillId="0" borderId="7" xfId="0" applyFont="1" applyBorder="1"/>
    <xf numFmtId="0" fontId="0" fillId="0" borderId="15" xfId="0" quotePrefix="1" applyBorder="1" applyAlignment="1">
      <alignment wrapText="1"/>
    </xf>
    <xf numFmtId="0" fontId="0" fillId="0" borderId="0" xfId="0" quotePrefix="1" applyAlignment="1">
      <alignment wrapText="1"/>
    </xf>
    <xf numFmtId="0" fontId="0" fillId="3" borderId="7" xfId="0" applyFill="1" applyBorder="1" applyProtection="1">
      <protection locked="0"/>
    </xf>
    <xf numFmtId="9" fontId="0" fillId="0" borderId="0" xfId="2" applyNumberFormat="1" applyFont="1" applyBorder="1" applyAlignment="1"/>
    <xf numFmtId="1" fontId="0" fillId="0" borderId="8" xfId="1" applyNumberFormat="1" applyFont="1" applyBorder="1" applyAlignment="1"/>
    <xf numFmtId="0" fontId="0" fillId="0" borderId="8" xfId="0" applyBorder="1" applyAlignment="1">
      <alignment wrapText="1"/>
    </xf>
    <xf numFmtId="0" fontId="0" fillId="0" borderId="7" xfId="0" applyBorder="1" applyAlignment="1">
      <alignment wrapText="1"/>
    </xf>
    <xf numFmtId="0" fontId="0" fillId="3" borderId="7" xfId="0" applyFill="1" applyBorder="1" applyAlignment="1" applyProtection="1">
      <alignment wrapText="1"/>
      <protection locked="0"/>
    </xf>
    <xf numFmtId="9" fontId="0" fillId="0" borderId="0" xfId="0" applyNumberFormat="1"/>
    <xf numFmtId="0" fontId="0" fillId="0" borderId="7" xfId="0" applyBorder="1" applyAlignment="1">
      <alignment horizontal="right"/>
    </xf>
    <xf numFmtId="44" fontId="0" fillId="0" borderId="7" xfId="2" applyFont="1" applyBorder="1" applyAlignment="1"/>
    <xf numFmtId="44" fontId="0" fillId="0" borderId="0" xfId="2" applyFont="1" applyBorder="1" applyAlignment="1"/>
    <xf numFmtId="44" fontId="0" fillId="0" borderId="7" xfId="0" applyNumberFormat="1" applyBorder="1"/>
    <xf numFmtId="44" fontId="0" fillId="0" borderId="0" xfId="0" applyNumberFormat="1"/>
    <xf numFmtId="9" fontId="0" fillId="0" borderId="7" xfId="1" applyFont="1" applyBorder="1" applyAlignment="1"/>
    <xf numFmtId="9" fontId="0" fillId="0" borderId="0" xfId="1" applyFont="1" applyBorder="1" applyAlignment="1"/>
    <xf numFmtId="1" fontId="0" fillId="0" borderId="15" xfId="0" applyNumberFormat="1" applyBorder="1"/>
    <xf numFmtId="1" fontId="0" fillId="0" borderId="8" xfId="0" applyNumberFormat="1" applyBorder="1"/>
    <xf numFmtId="0" fontId="0" fillId="0" borderId="10" xfId="0" applyBorder="1" applyAlignment="1">
      <alignment wrapText="1"/>
    </xf>
    <xf numFmtId="0" fontId="0" fillId="0" borderId="16" xfId="0" applyBorder="1" applyAlignment="1">
      <alignment wrapText="1"/>
    </xf>
    <xf numFmtId="1" fontId="0" fillId="0" borderId="10" xfId="0" applyNumberFormat="1" applyBorder="1"/>
    <xf numFmtId="1" fontId="0" fillId="0" borderId="16" xfId="0" applyNumberFormat="1" applyBorder="1"/>
    <xf numFmtId="1" fontId="0" fillId="0" borderId="11" xfId="0" applyNumberFormat="1" applyBorder="1"/>
    <xf numFmtId="0" fontId="5" fillId="0" borderId="23" xfId="0" applyFont="1" applyBorder="1"/>
    <xf numFmtId="0" fontId="5" fillId="0" borderId="24" xfId="0" applyFont="1" applyBorder="1" applyAlignment="1">
      <alignment wrapText="1"/>
    </xf>
    <xf numFmtId="0" fontId="0" fillId="0" borderId="25" xfId="0" applyBorder="1"/>
    <xf numFmtId="0" fontId="0" fillId="5" borderId="26" xfId="2" applyNumberFormat="1" applyFont="1" applyFill="1" applyBorder="1" applyAlignment="1" applyProtection="1">
      <alignment horizontal="right" vertical="top" wrapText="1"/>
      <protection locked="0"/>
    </xf>
    <xf numFmtId="0" fontId="0" fillId="5" borderId="13" xfId="2" applyNumberFormat="1" applyFont="1" applyFill="1" applyBorder="1" applyAlignment="1" applyProtection="1">
      <alignment horizontal="right" vertical="top" wrapText="1"/>
      <protection locked="0"/>
    </xf>
    <xf numFmtId="0" fontId="0" fillId="5" borderId="28" xfId="2" applyNumberFormat="1" applyFont="1" applyFill="1" applyBorder="1" applyAlignment="1" applyProtection="1">
      <alignment horizontal="right" vertical="top"/>
      <protection locked="0"/>
    </xf>
    <xf numFmtId="0" fontId="0" fillId="5" borderId="0" xfId="0" applyFill="1" applyAlignment="1" applyProtection="1">
      <alignment horizontal="left" vertical="top"/>
      <protection locked="0"/>
    </xf>
    <xf numFmtId="0" fontId="0" fillId="5" borderId="0" xfId="0" applyFill="1" applyAlignment="1" applyProtection="1">
      <alignment horizontal="center" vertical="center"/>
      <protection locked="0"/>
    </xf>
    <xf numFmtId="0" fontId="0" fillId="0" borderId="0" xfId="0" applyAlignment="1">
      <alignment vertical="top" wrapText="1"/>
    </xf>
    <xf numFmtId="0" fontId="0" fillId="0" borderId="8" xfId="0" applyBorder="1" applyAlignment="1">
      <alignment vertical="top" wrapText="1"/>
    </xf>
    <xf numFmtId="0" fontId="0" fillId="0" borderId="7" xfId="0" applyBorder="1" applyAlignment="1">
      <alignment horizontal="left" wrapText="1"/>
    </xf>
    <xf numFmtId="0" fontId="0" fillId="0" borderId="0" xfId="0" applyAlignment="1">
      <alignment horizontal="left" wrapText="1"/>
    </xf>
    <xf numFmtId="0" fontId="1" fillId="4" borderId="7" xfId="0" applyFont="1" applyFill="1" applyBorder="1" applyAlignment="1">
      <alignment horizontal="left" wrapText="1"/>
    </xf>
    <xf numFmtId="0" fontId="1" fillId="4" borderId="0" xfId="0" applyFont="1" applyFill="1" applyAlignment="1">
      <alignment horizontal="left" wrapText="1"/>
    </xf>
    <xf numFmtId="0" fontId="0" fillId="0" borderId="15" xfId="0" applyBorder="1" applyAlignment="1">
      <alignment horizontal="left" wrapText="1"/>
    </xf>
    <xf numFmtId="0" fontId="0" fillId="0" borderId="8" xfId="0" applyBorder="1" applyAlignment="1">
      <alignment horizontal="left" wrapText="1"/>
    </xf>
    <xf numFmtId="0" fontId="0" fillId="3" borderId="0" xfId="0" applyFill="1" applyAlignment="1" applyProtection="1">
      <alignment horizontal="center"/>
      <protection locked="0"/>
    </xf>
    <xf numFmtId="0" fontId="0" fillId="0" borderId="0" xfId="0" applyAlignment="1">
      <alignment horizontal="left"/>
    </xf>
    <xf numFmtId="1" fontId="6" fillId="0" borderId="24" xfId="0" applyNumberFormat="1" applyFont="1" applyBorder="1" applyAlignment="1">
      <alignment horizontal="right" wrapText="1"/>
    </xf>
    <xf numFmtId="0" fontId="6" fillId="0" borderId="24" xfId="0" applyFont="1" applyBorder="1" applyAlignment="1">
      <alignment horizontal="right" wrapText="1"/>
    </xf>
    <xf numFmtId="0" fontId="6" fillId="0" borderId="25" xfId="0" applyFont="1" applyBorder="1" applyAlignment="1">
      <alignment horizontal="right" wrapText="1"/>
    </xf>
    <xf numFmtId="0" fontId="0" fillId="0" borderId="0" xfId="0" applyAlignment="1">
      <alignment horizontal="left" vertical="top"/>
    </xf>
    <xf numFmtId="0" fontId="0" fillId="0" borderId="0" xfId="0" applyAlignment="1">
      <alignment horizontal="left" vertical="top" wrapText="1"/>
    </xf>
  </cellXfs>
  <cellStyles count="3">
    <cellStyle name="Procent" xfId="1" builtinId="5"/>
    <cellStyle name="Standaard" xfId="0" builtinId="0"/>
    <cellStyle name="Valuta" xfId="2"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48"/>
  <sheetViews>
    <sheetView tabSelected="1" topLeftCell="A12" zoomScale="115" zoomScaleNormal="115" workbookViewId="0">
      <selection activeCell="C8" sqref="C8:C21"/>
    </sheetView>
  </sheetViews>
  <sheetFormatPr defaultRowHeight="12.75" x14ac:dyDescent="0.2"/>
  <cols>
    <col min="1" max="1" width="2.7109375" customWidth="1"/>
    <col min="2" max="2" width="12.42578125" customWidth="1"/>
    <col min="3" max="3" width="25.85546875" customWidth="1"/>
    <col min="4" max="4" width="45.7109375" style="5" customWidth="1"/>
    <col min="5" max="5" width="2.85546875" style="5" customWidth="1"/>
    <col min="6" max="6" width="13.5703125" style="5" customWidth="1"/>
    <col min="7" max="8" width="15.85546875" customWidth="1"/>
    <col min="9" max="9" width="19.140625" customWidth="1"/>
    <col min="10" max="10" width="14.28515625" customWidth="1"/>
    <col min="11" max="11" width="4.85546875" customWidth="1"/>
    <col min="12" max="12" width="41.5703125" customWidth="1"/>
  </cols>
  <sheetData>
    <row r="1" spans="2:10" x14ac:dyDescent="0.2">
      <c r="B1" t="s">
        <v>123</v>
      </c>
      <c r="D1" s="5" t="s">
        <v>0</v>
      </c>
    </row>
    <row r="4" spans="2:10" x14ac:dyDescent="0.2">
      <c r="B4" t="s">
        <v>1</v>
      </c>
      <c r="C4" s="95" t="s">
        <v>127</v>
      </c>
      <c r="F4" s="5" t="s">
        <v>117</v>
      </c>
      <c r="I4" s="49">
        <v>10</v>
      </c>
      <c r="J4" t="s">
        <v>2</v>
      </c>
    </row>
    <row r="6" spans="2:10" ht="13.5" thickBot="1" x14ac:dyDescent="0.25"/>
    <row r="7" spans="2:10" ht="86.25" thickBot="1" x14ac:dyDescent="0.25">
      <c r="B7" s="9"/>
      <c r="C7" s="10" t="s">
        <v>3</v>
      </c>
      <c r="D7" s="20" t="s">
        <v>4</v>
      </c>
      <c r="E7" s="20"/>
      <c r="F7" s="20" t="s">
        <v>5</v>
      </c>
      <c r="G7" s="21" t="str">
        <f>"Catalogusprijs exclusief plaatsing, tenminste "&amp;lijsten!F5*100 &amp; "% van de directieraming"</f>
        <v>Catalogusprijs exclusief plaatsing, tenminste 65% van de directieraming</v>
      </c>
      <c r="H7" s="11" t="s">
        <v>6</v>
      </c>
      <c r="I7" s="11" t="s">
        <v>7</v>
      </c>
      <c r="J7" s="11" t="s">
        <v>8</v>
      </c>
    </row>
    <row r="8" spans="2:10" ht="38.25" x14ac:dyDescent="0.2">
      <c r="B8" s="12">
        <v>1</v>
      </c>
      <c r="C8" s="145"/>
      <c r="D8" s="85" t="s">
        <v>9</v>
      </c>
      <c r="E8" s="86"/>
      <c r="F8" s="87">
        <v>2500</v>
      </c>
      <c r="G8" s="39"/>
      <c r="H8" s="40"/>
      <c r="I8" s="45">
        <f>+$I$4*H8/100</f>
        <v>0</v>
      </c>
      <c r="J8" s="45">
        <f>+H8+I8</f>
        <v>0</v>
      </c>
    </row>
    <row r="9" spans="2:10" ht="69.75" customHeight="1" x14ac:dyDescent="0.2">
      <c r="B9" s="14">
        <v>2</v>
      </c>
      <c r="C9" s="146"/>
      <c r="D9" s="50" t="s">
        <v>10</v>
      </c>
      <c r="E9" s="53"/>
      <c r="F9" s="88">
        <v>4500</v>
      </c>
      <c r="G9" s="39"/>
      <c r="H9" s="40"/>
      <c r="I9" s="45">
        <f>+$I$4*H9/100</f>
        <v>0</v>
      </c>
      <c r="J9" s="45">
        <f>+H9+I9</f>
        <v>0</v>
      </c>
    </row>
    <row r="10" spans="2:10" ht="38.25" x14ac:dyDescent="0.2">
      <c r="B10" s="14">
        <v>3</v>
      </c>
      <c r="C10" s="146"/>
      <c r="D10" s="89" t="s">
        <v>11</v>
      </c>
      <c r="E10" s="53"/>
      <c r="F10" s="88">
        <v>1150</v>
      </c>
      <c r="G10" s="39"/>
      <c r="H10" s="40"/>
      <c r="I10" s="45">
        <f t="shared" ref="I10:I21" si="0">+$I$4*H10/100</f>
        <v>0</v>
      </c>
      <c r="J10" s="45">
        <f t="shared" ref="J10:J21" si="1">+H10+I10</f>
        <v>0</v>
      </c>
    </row>
    <row r="11" spans="2:10" ht="42.75" customHeight="1" x14ac:dyDescent="0.2">
      <c r="B11" s="14">
        <v>4</v>
      </c>
      <c r="C11" s="146"/>
      <c r="D11" s="50" t="s">
        <v>12</v>
      </c>
      <c r="E11" s="53"/>
      <c r="F11" s="88">
        <v>1600</v>
      </c>
      <c r="G11" s="39"/>
      <c r="H11" s="40"/>
      <c r="I11" s="45">
        <f t="shared" si="0"/>
        <v>0</v>
      </c>
      <c r="J11" s="45">
        <f t="shared" si="1"/>
        <v>0</v>
      </c>
    </row>
    <row r="12" spans="2:10" ht="45" customHeight="1" x14ac:dyDescent="0.2">
      <c r="B12" s="14">
        <v>5</v>
      </c>
      <c r="C12" s="146"/>
      <c r="D12" s="51" t="s">
        <v>13</v>
      </c>
      <c r="E12" s="54"/>
      <c r="F12" s="88">
        <v>3000</v>
      </c>
      <c r="G12" s="39"/>
      <c r="H12" s="40"/>
      <c r="I12" s="45">
        <f t="shared" si="0"/>
        <v>0</v>
      </c>
      <c r="J12" s="45">
        <f t="shared" si="1"/>
        <v>0</v>
      </c>
    </row>
    <row r="13" spans="2:10" ht="42.75" customHeight="1" x14ac:dyDescent="0.2">
      <c r="B13" s="14">
        <v>6</v>
      </c>
      <c r="C13" s="146"/>
      <c r="D13" s="51" t="s">
        <v>14</v>
      </c>
      <c r="E13" s="54"/>
      <c r="F13" s="88">
        <v>3500</v>
      </c>
      <c r="G13" s="39"/>
      <c r="H13" s="40"/>
      <c r="I13" s="45">
        <f t="shared" si="0"/>
        <v>0</v>
      </c>
      <c r="J13" s="45">
        <f t="shared" si="1"/>
        <v>0</v>
      </c>
    </row>
    <row r="14" spans="2:10" ht="42.75" customHeight="1" x14ac:dyDescent="0.2">
      <c r="B14" s="14">
        <v>7</v>
      </c>
      <c r="C14" s="146"/>
      <c r="D14" s="51" t="s">
        <v>15</v>
      </c>
      <c r="E14" s="54"/>
      <c r="F14" s="88">
        <v>4150</v>
      </c>
      <c r="G14" s="39"/>
      <c r="H14" s="40"/>
      <c r="I14" s="45">
        <f t="shared" si="0"/>
        <v>0</v>
      </c>
      <c r="J14" s="45">
        <f t="shared" si="1"/>
        <v>0</v>
      </c>
    </row>
    <row r="15" spans="2:10" ht="56.25" customHeight="1" x14ac:dyDescent="0.2">
      <c r="B15" s="14">
        <v>8</v>
      </c>
      <c r="C15" s="146"/>
      <c r="D15" s="89" t="s">
        <v>16</v>
      </c>
      <c r="E15" s="53"/>
      <c r="F15" s="88">
        <v>2250</v>
      </c>
      <c r="G15" s="39"/>
      <c r="H15" s="40"/>
      <c r="I15" s="45">
        <f t="shared" si="0"/>
        <v>0</v>
      </c>
      <c r="J15" s="45">
        <f t="shared" si="1"/>
        <v>0</v>
      </c>
    </row>
    <row r="16" spans="2:10" ht="45.75" customHeight="1" x14ac:dyDescent="0.2">
      <c r="B16" s="14">
        <v>9</v>
      </c>
      <c r="C16" s="146"/>
      <c r="D16" s="90" t="s">
        <v>17</v>
      </c>
      <c r="E16" s="54"/>
      <c r="F16" s="88">
        <v>1100</v>
      </c>
      <c r="G16" s="39"/>
      <c r="H16" s="40"/>
      <c r="I16" s="45">
        <f t="shared" si="0"/>
        <v>0</v>
      </c>
      <c r="J16" s="45">
        <f t="shared" si="1"/>
        <v>0</v>
      </c>
    </row>
    <row r="17" spans="2:12" ht="38.25" x14ac:dyDescent="0.2">
      <c r="B17" s="14">
        <v>10</v>
      </c>
      <c r="C17" s="146"/>
      <c r="D17" s="90" t="s">
        <v>18</v>
      </c>
      <c r="E17" s="54"/>
      <c r="F17" s="88">
        <v>2850</v>
      </c>
      <c r="G17" s="39"/>
      <c r="H17" s="40"/>
      <c r="I17" s="45">
        <f t="shared" si="0"/>
        <v>0</v>
      </c>
      <c r="J17" s="45">
        <f t="shared" si="1"/>
        <v>0</v>
      </c>
    </row>
    <row r="18" spans="2:12" ht="76.5" customHeight="1" x14ac:dyDescent="0.2">
      <c r="B18" s="14">
        <v>11</v>
      </c>
      <c r="C18" s="146"/>
      <c r="D18" s="50" t="s">
        <v>19</v>
      </c>
      <c r="E18" s="53"/>
      <c r="F18" s="88">
        <v>12500</v>
      </c>
      <c r="G18" s="39"/>
      <c r="H18" s="40"/>
      <c r="I18" s="45">
        <f t="shared" si="0"/>
        <v>0</v>
      </c>
      <c r="J18" s="45">
        <f t="shared" si="1"/>
        <v>0</v>
      </c>
    </row>
    <row r="19" spans="2:12" ht="38.25" x14ac:dyDescent="0.2">
      <c r="B19" s="14">
        <v>12</v>
      </c>
      <c r="C19" s="146"/>
      <c r="D19" s="90" t="s">
        <v>20</v>
      </c>
      <c r="E19" s="54"/>
      <c r="F19" s="88">
        <v>3750</v>
      </c>
      <c r="G19" s="39"/>
      <c r="H19" s="40"/>
      <c r="I19" s="45">
        <f t="shared" si="0"/>
        <v>0</v>
      </c>
      <c r="J19" s="45">
        <f t="shared" si="1"/>
        <v>0</v>
      </c>
    </row>
    <row r="20" spans="2:12" ht="51" customHeight="1" x14ac:dyDescent="0.2">
      <c r="B20" s="14">
        <v>13</v>
      </c>
      <c r="C20" s="146"/>
      <c r="D20" s="90" t="s">
        <v>21</v>
      </c>
      <c r="E20" s="54"/>
      <c r="F20" s="88">
        <v>3100</v>
      </c>
      <c r="G20" s="39"/>
      <c r="H20" s="40"/>
      <c r="I20" s="45">
        <f t="shared" si="0"/>
        <v>0</v>
      </c>
      <c r="J20" s="45">
        <f t="shared" si="1"/>
        <v>0</v>
      </c>
    </row>
    <row r="21" spans="2:12" ht="39.75" customHeight="1" thickBot="1" x14ac:dyDescent="0.25">
      <c r="B21" s="15">
        <v>14</v>
      </c>
      <c r="C21" s="147"/>
      <c r="D21" s="91" t="s">
        <v>116</v>
      </c>
      <c r="E21" s="55"/>
      <c r="F21" s="92">
        <v>1200</v>
      </c>
      <c r="G21" s="39"/>
      <c r="H21" s="40"/>
      <c r="I21" s="45">
        <f t="shared" si="0"/>
        <v>0</v>
      </c>
      <c r="J21" s="45">
        <f t="shared" si="1"/>
        <v>0</v>
      </c>
    </row>
    <row r="22" spans="2:12" ht="31.5" customHeight="1" thickBot="1" x14ac:dyDescent="0.25">
      <c r="B22" s="15">
        <v>15</v>
      </c>
      <c r="C22" s="5"/>
      <c r="D22" s="52" t="s">
        <v>22</v>
      </c>
      <c r="E22" s="55"/>
      <c r="F22" s="56"/>
      <c r="G22" s="58"/>
      <c r="H22" s="62"/>
      <c r="I22" s="68"/>
      <c r="J22" s="69"/>
    </row>
    <row r="23" spans="2:12" ht="51" x14ac:dyDescent="0.2">
      <c r="B23" s="12"/>
      <c r="C23" s="13"/>
      <c r="D23" s="18"/>
      <c r="E23" s="46"/>
      <c r="F23" s="75"/>
      <c r="G23" s="12"/>
      <c r="H23" s="63"/>
      <c r="I23" s="74"/>
      <c r="J23" s="70"/>
      <c r="K23" s="23"/>
      <c r="L23" s="16" t="s">
        <v>121</v>
      </c>
    </row>
    <row r="24" spans="2:12" x14ac:dyDescent="0.2">
      <c r="B24" s="14"/>
      <c r="D24" s="19"/>
      <c r="F24" s="76"/>
      <c r="G24" s="14"/>
      <c r="H24" s="64"/>
      <c r="I24" s="78"/>
      <c r="J24" s="60"/>
      <c r="K24" s="17"/>
      <c r="L24" s="67" t="str">
        <f>IF(OR(COUNTA(G8:G21)&lt;14,COUNTA(H8:H21)&lt;14),"Er kan nog geen korting worden berekend",1-(H27/G26))</f>
        <v>Er kan nog geen korting worden berekend</v>
      </c>
    </row>
    <row r="25" spans="2:12" s="5" customFormat="1" x14ac:dyDescent="0.2">
      <c r="B25" s="19"/>
      <c r="D25" s="19" t="s">
        <v>23</v>
      </c>
      <c r="F25" s="57">
        <f>SUM(F8:F22)</f>
        <v>47150</v>
      </c>
      <c r="G25" s="19"/>
      <c r="H25" s="65"/>
      <c r="I25" s="78"/>
      <c r="J25" s="60"/>
      <c r="K25" s="41"/>
    </row>
    <row r="26" spans="2:12" ht="38.25" x14ac:dyDescent="0.2">
      <c r="B26" s="14"/>
      <c r="D26" s="19" t="s">
        <v>118</v>
      </c>
      <c r="F26" s="76"/>
      <c r="G26" s="81" t="str">
        <f>IF(COUNT(G8:G21)&lt;14,"U hebt nog niet alle prijzen ingevuld",SUM(G8:G21))</f>
        <v>U hebt nog niet alle prijzen ingevuld</v>
      </c>
      <c r="H26" s="76"/>
      <c r="I26" s="79"/>
      <c r="J26" s="61"/>
      <c r="K26" s="23"/>
      <c r="L26" s="26" t="s">
        <v>129</v>
      </c>
    </row>
    <row r="27" spans="2:12" ht="39" thickBot="1" x14ac:dyDescent="0.25">
      <c r="B27" s="14"/>
      <c r="D27" s="19" t="s">
        <v>119</v>
      </c>
      <c r="F27" s="76"/>
      <c r="G27" s="19"/>
      <c r="H27" s="82" t="str">
        <f>IF(COUNT(H8:H21)&lt;14,"U hebt nog niet alle prijzen ingevuld",SUM(H8:H21))</f>
        <v>U hebt nog niet alle prijzen ingevuld</v>
      </c>
      <c r="J27" s="59"/>
      <c r="K27" s="22"/>
      <c r="L27" s="84" t="str">
        <f>IF(+I4="", "0 % van de geoffreerde prijs",+I4 &amp; "% van de geoffreerde prijs")</f>
        <v>10% van de geoffreerde prijs</v>
      </c>
    </row>
    <row r="28" spans="2:12" ht="13.5" thickBot="1" x14ac:dyDescent="0.25">
      <c r="B28" s="14"/>
      <c r="D28" s="19" t="s">
        <v>120</v>
      </c>
      <c r="F28" s="77"/>
      <c r="G28" s="15"/>
      <c r="H28" s="66"/>
      <c r="I28" s="80"/>
      <c r="J28" s="83">
        <f>SUM(J8:J22)</f>
        <v>0</v>
      </c>
      <c r="K28" s="23"/>
      <c r="L28" s="17"/>
    </row>
    <row r="29" spans="2:12" x14ac:dyDescent="0.2">
      <c r="B29" s="32"/>
      <c r="C29" s="33"/>
      <c r="D29" s="34" t="s">
        <v>24</v>
      </c>
      <c r="E29" s="47"/>
      <c r="F29" s="47"/>
      <c r="G29" s="17"/>
      <c r="H29" s="14"/>
      <c r="I29" s="35"/>
      <c r="J29" s="35"/>
      <c r="K29" s="17"/>
      <c r="L29" s="35"/>
    </row>
    <row r="30" spans="2:12" x14ac:dyDescent="0.2">
      <c r="B30" s="14"/>
      <c r="D30" s="19" t="s">
        <v>25</v>
      </c>
      <c r="G30" s="17"/>
      <c r="H30" s="24" t="str">
        <f>IF(OR(G26=0,COUNTA(G8:G21)&lt;14),"",(G26/F25))</f>
        <v/>
      </c>
      <c r="I30" s="17"/>
      <c r="J30" s="17"/>
      <c r="K30" s="17"/>
      <c r="L30" s="17"/>
    </row>
    <row r="31" spans="2:12" x14ac:dyDescent="0.2">
      <c r="B31" s="14"/>
      <c r="D31" s="19" t="s">
        <v>26</v>
      </c>
      <c r="G31" s="17"/>
      <c r="H31" s="24"/>
      <c r="I31" s="25" t="str">
        <f>IF(OR(G26=0,COUNTA(H8:H21)&lt;14),"",(+H27/G26))</f>
        <v/>
      </c>
      <c r="J31" s="25"/>
      <c r="K31" s="25"/>
      <c r="L31" s="17"/>
    </row>
    <row r="32" spans="2:12" x14ac:dyDescent="0.2">
      <c r="B32" s="14"/>
      <c r="D32" s="19"/>
      <c r="G32" s="17"/>
      <c r="H32" s="24"/>
      <c r="I32" s="25"/>
      <c r="J32" s="25"/>
      <c r="K32" s="25"/>
      <c r="L32" s="17"/>
    </row>
    <row r="33" spans="2:15" x14ac:dyDescent="0.2">
      <c r="B33" s="14"/>
      <c r="D33" s="19" t="s">
        <v>27</v>
      </c>
      <c r="G33" s="17"/>
      <c r="H33" s="93">
        <f>+lijsten!F5</f>
        <v>0.65</v>
      </c>
      <c r="I33" s="94">
        <v>0.7</v>
      </c>
      <c r="J33" s="25"/>
      <c r="K33" s="25"/>
      <c r="L33" s="17"/>
      <c r="O33">
        <v>1</v>
      </c>
    </row>
    <row r="34" spans="2:15" x14ac:dyDescent="0.2">
      <c r="B34" s="14"/>
      <c r="D34" s="19" t="s">
        <v>28</v>
      </c>
      <c r="G34" s="17"/>
      <c r="H34" s="93">
        <v>1</v>
      </c>
      <c r="I34" s="94">
        <v>1</v>
      </c>
      <c r="J34" s="25"/>
      <c r="K34" s="25"/>
      <c r="L34" s="17"/>
    </row>
    <row r="35" spans="2:15" x14ac:dyDescent="0.2">
      <c r="B35" s="14"/>
      <c r="D35" s="19"/>
      <c r="G35" s="17"/>
      <c r="H35" s="24"/>
      <c r="I35" s="25"/>
      <c r="J35" s="25"/>
      <c r="K35" s="25"/>
      <c r="L35" s="17" t="s">
        <v>29</v>
      </c>
    </row>
    <row r="36" spans="2:15" ht="35.25" customHeight="1" thickBot="1" x14ac:dyDescent="0.25">
      <c r="B36" s="27"/>
      <c r="C36" s="28"/>
      <c r="D36" s="29" t="s">
        <v>30</v>
      </c>
      <c r="E36" s="48"/>
      <c r="F36" s="48"/>
      <c r="G36" s="30"/>
      <c r="H36" s="43" t="str">
        <f>IF(COUNTBLANK(C8:C21)&gt;0,"U hebt nog niet alle linken ingevuld", IF(COUNT(G8:G21)&lt;14,"",(1-((+H30-H33)/(H34-H33)))*100))</f>
        <v>U hebt nog niet alle linken ingevuld</v>
      </c>
      <c r="I36" s="44" t="str">
        <f>IF(COUNTBLANK(C8:C21)&gt;0,"U hebt nog niet alle linken ingevuld", IF(COUNT(H8:H21)&lt;14,"",(1-((+I31-I33)/(I34-I33)))*100))</f>
        <v>U hebt nog niet alle linken ingevuld</v>
      </c>
      <c r="J36" s="44"/>
      <c r="K36" s="71"/>
      <c r="L36" s="31">
        <f>IF(OR(H36="",I36=""),"",IF(COUNTBLANK(G8:H21)&gt;0,0,+H36+I36))</f>
        <v>0</v>
      </c>
    </row>
    <row r="37" spans="2:15" x14ac:dyDescent="0.2">
      <c r="I37" s="8"/>
      <c r="J37" s="8"/>
      <c r="K37" s="72"/>
    </row>
    <row r="38" spans="2:15" x14ac:dyDescent="0.2">
      <c r="B38" t="s">
        <v>31</v>
      </c>
      <c r="C38" s="38" t="s">
        <v>32</v>
      </c>
      <c r="D38" s="148"/>
      <c r="E38" s="148"/>
      <c r="F38" s="148"/>
      <c r="G38" s="148"/>
      <c r="H38" s="37"/>
      <c r="J38" s="37"/>
      <c r="K38" s="73"/>
    </row>
    <row r="39" spans="2:15" x14ac:dyDescent="0.2">
      <c r="C39" s="38"/>
      <c r="G39" s="5"/>
      <c r="H39" s="37"/>
      <c r="I39" s="37"/>
      <c r="J39" s="37"/>
      <c r="K39" s="37"/>
    </row>
    <row r="40" spans="2:15" x14ac:dyDescent="0.2">
      <c r="B40" t="s">
        <v>33</v>
      </c>
      <c r="C40" s="38" t="s">
        <v>32</v>
      </c>
      <c r="D40" s="148"/>
      <c r="E40" s="148"/>
      <c r="F40" s="148"/>
      <c r="G40" s="148"/>
      <c r="H40" s="37"/>
      <c r="I40" s="37"/>
      <c r="J40" s="37"/>
      <c r="K40" s="37"/>
    </row>
    <row r="41" spans="2:15" x14ac:dyDescent="0.2">
      <c r="B41" t="s">
        <v>34</v>
      </c>
      <c r="C41" s="38" t="s">
        <v>32</v>
      </c>
      <c r="D41" s="148"/>
      <c r="E41" s="148"/>
      <c r="F41" s="148"/>
      <c r="G41" s="148"/>
      <c r="H41" s="37"/>
      <c r="I41" s="37"/>
      <c r="J41" s="37"/>
      <c r="K41" s="37"/>
    </row>
    <row r="42" spans="2:15" x14ac:dyDescent="0.2">
      <c r="C42" s="38"/>
      <c r="G42" s="5"/>
      <c r="H42" s="37"/>
      <c r="I42" s="37"/>
      <c r="J42" s="37"/>
      <c r="K42" s="37"/>
    </row>
    <row r="43" spans="2:15" x14ac:dyDescent="0.2">
      <c r="B43" t="s">
        <v>35</v>
      </c>
      <c r="C43" s="38" t="s">
        <v>32</v>
      </c>
      <c r="D43" s="149"/>
      <c r="E43" s="149"/>
      <c r="F43" s="149"/>
      <c r="G43" s="149"/>
      <c r="H43" s="37"/>
      <c r="I43" s="37"/>
      <c r="J43" s="37"/>
      <c r="K43" s="37"/>
    </row>
    <row r="44" spans="2:15" x14ac:dyDescent="0.2">
      <c r="D44" s="149"/>
      <c r="E44" s="149"/>
      <c r="F44" s="149"/>
      <c r="G44" s="149"/>
      <c r="H44" s="37"/>
      <c r="I44" s="37"/>
      <c r="J44" s="37"/>
      <c r="K44" s="37"/>
    </row>
    <row r="45" spans="2:15" x14ac:dyDescent="0.2">
      <c r="D45" s="149"/>
      <c r="E45" s="149"/>
      <c r="F45" s="149"/>
      <c r="G45" s="149"/>
      <c r="H45" s="37"/>
      <c r="I45" s="37"/>
      <c r="J45" s="37"/>
      <c r="K45" s="37"/>
    </row>
    <row r="46" spans="2:15" x14ac:dyDescent="0.2">
      <c r="D46" s="149"/>
      <c r="E46" s="149"/>
      <c r="F46" s="149"/>
      <c r="G46" s="149"/>
      <c r="H46" s="37"/>
      <c r="I46" s="37"/>
      <c r="J46" s="37"/>
      <c r="K46" s="37"/>
    </row>
    <row r="47" spans="2:15" x14ac:dyDescent="0.2">
      <c r="D47" s="149"/>
      <c r="E47" s="149"/>
      <c r="F47" s="149"/>
      <c r="G47" s="149"/>
      <c r="H47" s="37"/>
      <c r="I47" s="37"/>
      <c r="J47" s="37"/>
      <c r="K47" s="37"/>
    </row>
    <row r="48" spans="2:15" x14ac:dyDescent="0.2">
      <c r="B48" s="36"/>
      <c r="C48" s="36"/>
      <c r="D48" s="36"/>
      <c r="E48" s="36"/>
      <c r="F48" s="36"/>
      <c r="G48" s="37"/>
      <c r="H48" s="37"/>
      <c r="I48" s="37"/>
      <c r="J48" s="37"/>
      <c r="K48" s="37"/>
    </row>
  </sheetData>
  <sheetProtection algorithmName="SHA-512" hashValue="4RoLNstZMCpYx7hYsIxqVYmyPhBxd0mE6SS9KXBP33hZhzO/QSgkJMh1+STaVTvkAs0ra0/GducxFcMqE6NTlA==" saltValue="RSqvsmvJNbMWJCQls8Q3SA==" spinCount="100000" sheet="1" objects="1" scenarios="1"/>
  <mergeCells count="4">
    <mergeCell ref="D38:G38"/>
    <mergeCell ref="D40:G40"/>
    <mergeCell ref="D41:G41"/>
    <mergeCell ref="D43:G47"/>
  </mergeCells>
  <dataValidations count="1">
    <dataValidation type="decimal" operator="greaterThan" allowBlank="1" showInputMessage="1" showErrorMessage="1" sqref="I4" xr:uid="{E959AE27-34E2-4654-AEFB-96FB134CA113}">
      <formula1>0</formula1>
    </dataValidation>
  </dataValidations>
  <pageMargins left="0.7" right="0.7" top="0.75" bottom="0.75" header="0.3" footer="0.3"/>
  <pageSetup paperSize="9" orientation="portrait" verticalDpi="0" r:id="rId1"/>
  <extLst>
    <ext xmlns:x14="http://schemas.microsoft.com/office/spreadsheetml/2009/9/main" uri="{CCE6A557-97BC-4b89-ADB6-D9C93CAAB3DF}">
      <x14:dataValidations xmlns:xm="http://schemas.microsoft.com/office/excel/2006/main" count="5">
        <x14:dataValidation type="list" allowBlank="1" showInputMessage="1" showErrorMessage="1" xr:uid="{64066AF4-5D8B-42DA-81D2-261250EE7E72}">
          <x14:formula1>
            <xm:f>lijsten!$U$5:$U$8</xm:f>
          </x14:formula1>
          <xm:sqref>C4</xm:sqref>
        </x14:dataValidation>
        <x14:dataValidation type="list" operator="greaterThanOrEqual" allowBlank="1" showInputMessage="1" showErrorMessage="1" xr:uid="{1330A8F4-3E60-40AA-A022-FE9F8737EEC6}">
          <x14:formula1>
            <xm:f>lijsten!$F$10</xm:f>
          </x14:formula1>
          <xm:sqref>G9:G21 G8</xm:sqref>
        </x14:dataValidation>
        <x14:dataValidation type="decimal" operator="greaterThanOrEqual" allowBlank="1" showInputMessage="1" showErrorMessage="1" xr:uid="{B6B16FD7-6A40-4A0B-81AE-845AC6991D99}">
          <x14:formula1>
            <xm:f>lijsten!K26</xm:f>
          </x14:formula1>
          <xm:sqref>I22:J22</xm:sqref>
        </x14:dataValidation>
        <x14:dataValidation type="decimal" operator="greaterThanOrEqual" allowBlank="1" showInputMessage="1" showErrorMessage="1" xr:uid="{CD156490-3833-4A67-93B0-6E230B1D7BD5}">
          <x14:formula1>
            <xm:f>lijsten!H24</xm:f>
          </x14:formula1>
          <xm:sqref>G22:H22</xm:sqref>
        </x14:dataValidation>
        <x14:dataValidation type="decimal" operator="greaterThanOrEqual" allowBlank="1" showInputMessage="1" showErrorMessage="1" xr:uid="{3DC990AF-6687-4065-8DCE-9E8863776EBE}">
          <x14:formula1>
            <xm:f>lijsten!H10</xm:f>
          </x14:formula1>
          <xm:sqref>H8:H21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Y72"/>
  <sheetViews>
    <sheetView zoomScale="84" zoomScaleNormal="84" workbookViewId="0">
      <pane xSplit="13" ySplit="11" topLeftCell="N37" activePane="bottomRight" state="frozen"/>
      <selection pane="topRight" activeCell="O1" sqref="O1"/>
      <selection pane="bottomLeft" activeCell="A20" sqref="A20"/>
      <selection pane="bottomRight" activeCell="F21" sqref="F21"/>
    </sheetView>
  </sheetViews>
  <sheetFormatPr defaultRowHeight="12.75" x14ac:dyDescent="0.2"/>
  <cols>
    <col min="1" max="1" width="2.28515625" customWidth="1"/>
    <col min="2" max="2" width="14" customWidth="1"/>
    <col min="3" max="3" width="26.7109375" style="2" customWidth="1"/>
    <col min="4" max="4" width="4" style="2" bestFit="1" customWidth="1"/>
    <col min="5" max="6" width="4.5703125" style="2" bestFit="1" customWidth="1"/>
    <col min="7" max="7" width="11.85546875" bestFit="1" customWidth="1"/>
    <col min="8" max="8" width="10.140625" bestFit="1" customWidth="1"/>
    <col min="9" max="9" width="9.140625" customWidth="1"/>
    <col min="11" max="11" width="6.7109375" bestFit="1" customWidth="1"/>
    <col min="12" max="12" width="14.140625" customWidth="1"/>
    <col min="21" max="21" width="9.42578125" bestFit="1" customWidth="1"/>
  </cols>
  <sheetData>
    <row r="1" spans="2:25" x14ac:dyDescent="0.2">
      <c r="B1" t="str">
        <f>+'bijlage 7 - Inschrijfstaat'!B1</f>
        <v>Bestek 2026-4009</v>
      </c>
      <c r="D1" t="str">
        <f>+'bijlage 7 - Inschrijfstaat'!D1</f>
        <v>Levering en plaatsing speeltoestellen</v>
      </c>
      <c r="E1"/>
      <c r="F1"/>
    </row>
    <row r="3" spans="2:25" x14ac:dyDescent="0.2">
      <c r="B3" t="s">
        <v>130</v>
      </c>
      <c r="C3" s="2" t="str">
        <f>+'bijlage 7 - Inschrijfstaat'!C4</f>
        <v>&lt;Maak een keuze&gt;</v>
      </c>
    </row>
    <row r="5" spans="2:25" ht="13.5" thickBot="1" x14ac:dyDescent="0.25">
      <c r="B5" t="s">
        <v>36</v>
      </c>
    </row>
    <row r="6" spans="2:25" x14ac:dyDescent="0.2">
      <c r="B6" s="12"/>
      <c r="C6" s="96"/>
      <c r="D6" s="97"/>
      <c r="E6" s="96"/>
      <c r="F6" s="96"/>
      <c r="G6" s="12"/>
      <c r="H6" s="13"/>
      <c r="I6" s="13"/>
      <c r="J6" s="98"/>
      <c r="K6" s="99"/>
      <c r="L6" s="13" t="s">
        <v>37</v>
      </c>
      <c r="M6" s="99"/>
      <c r="N6" s="12"/>
      <c r="O6" s="13"/>
      <c r="P6" s="13"/>
      <c r="Q6" s="13"/>
      <c r="R6" s="13"/>
      <c r="S6" s="99"/>
      <c r="U6" s="12"/>
      <c r="V6" s="13"/>
      <c r="W6" s="13"/>
      <c r="X6" s="13"/>
      <c r="Y6" s="99"/>
    </row>
    <row r="7" spans="2:25" x14ac:dyDescent="0.2">
      <c r="B7" s="14"/>
      <c r="D7" s="100"/>
      <c r="G7" s="14"/>
      <c r="J7" s="101"/>
      <c r="K7" s="17"/>
      <c r="L7" t="s">
        <v>38</v>
      </c>
      <c r="M7" s="17"/>
      <c r="N7" s="14"/>
      <c r="S7" s="17"/>
      <c r="U7" s="14"/>
      <c r="Y7" s="17"/>
    </row>
    <row r="8" spans="2:25" x14ac:dyDescent="0.2">
      <c r="B8" s="102" t="s">
        <v>39</v>
      </c>
      <c r="C8" s="103"/>
      <c r="D8" s="156" t="s">
        <v>40</v>
      </c>
      <c r="E8" s="153"/>
      <c r="F8" s="157"/>
      <c r="G8" s="102" t="s">
        <v>41</v>
      </c>
      <c r="H8" s="105" t="s">
        <v>108</v>
      </c>
      <c r="I8" s="105" t="s">
        <v>42</v>
      </c>
      <c r="J8" s="106" t="s">
        <v>43</v>
      </c>
      <c r="K8" s="17"/>
      <c r="L8" t="s">
        <v>44</v>
      </c>
      <c r="M8" s="17" t="s">
        <v>45</v>
      </c>
      <c r="N8" s="14"/>
      <c r="S8" s="17"/>
      <c r="U8" s="14" t="s">
        <v>46</v>
      </c>
      <c r="V8" t="s">
        <v>46</v>
      </c>
      <c r="W8" t="s">
        <v>46</v>
      </c>
      <c r="X8" t="s">
        <v>46</v>
      </c>
      <c r="Y8" s="17" t="s">
        <v>46</v>
      </c>
    </row>
    <row r="9" spans="2:25" x14ac:dyDescent="0.2">
      <c r="B9" s="107"/>
      <c r="C9" s="103"/>
      <c r="D9" s="106"/>
      <c r="E9" s="103"/>
      <c r="F9" s="103"/>
      <c r="G9" s="102"/>
      <c r="H9" s="105"/>
      <c r="I9" s="105" t="s">
        <v>30</v>
      </c>
      <c r="J9" s="106" t="s">
        <v>30</v>
      </c>
      <c r="K9" s="17"/>
      <c r="L9" t="s">
        <v>47</v>
      </c>
      <c r="M9" s="17" t="s">
        <v>48</v>
      </c>
      <c r="N9" s="14"/>
      <c r="S9" s="17"/>
      <c r="U9" s="14" t="s">
        <v>49</v>
      </c>
      <c r="V9" t="s">
        <v>49</v>
      </c>
      <c r="W9" t="s">
        <v>49</v>
      </c>
      <c r="X9" t="s">
        <v>49</v>
      </c>
      <c r="Y9" s="17" t="s">
        <v>49</v>
      </c>
    </row>
    <row r="10" spans="2:25" x14ac:dyDescent="0.2">
      <c r="B10" s="102"/>
      <c r="C10" s="103"/>
      <c r="D10" s="104"/>
      <c r="E10" s="103"/>
      <c r="F10" s="103"/>
      <c r="G10" s="102"/>
      <c r="H10" s="105"/>
      <c r="I10" s="105"/>
      <c r="J10" s="106"/>
      <c r="K10" s="17"/>
      <c r="L10" t="s">
        <v>50</v>
      </c>
      <c r="M10" s="17" t="s">
        <v>30</v>
      </c>
      <c r="N10" s="14"/>
      <c r="O10" t="s">
        <v>51</v>
      </c>
      <c r="P10" t="s">
        <v>52</v>
      </c>
      <c r="Q10" t="s">
        <v>53</v>
      </c>
      <c r="R10" t="s">
        <v>54</v>
      </c>
      <c r="S10" s="17" t="s">
        <v>55</v>
      </c>
      <c r="U10" s="14">
        <v>1</v>
      </c>
      <c r="V10">
        <v>2</v>
      </c>
      <c r="W10">
        <v>3</v>
      </c>
      <c r="X10">
        <v>4</v>
      </c>
      <c r="Y10" s="17">
        <v>5</v>
      </c>
    </row>
    <row r="11" spans="2:25" ht="13.5" thickBot="1" x14ac:dyDescent="0.25">
      <c r="B11" s="108"/>
      <c r="C11" s="109"/>
      <c r="D11" s="110"/>
      <c r="E11" s="109"/>
      <c r="F11" s="109"/>
      <c r="G11" s="108"/>
      <c r="H11" s="111"/>
      <c r="I11" s="111"/>
      <c r="J11" s="112"/>
      <c r="K11" s="113"/>
      <c r="L11" s="114" t="s">
        <v>122</v>
      </c>
      <c r="M11" s="113"/>
      <c r="N11" s="15"/>
      <c r="O11" s="114"/>
      <c r="P11" s="114"/>
      <c r="Q11" s="114"/>
      <c r="R11" s="114"/>
      <c r="S11" s="113"/>
      <c r="U11" s="115">
        <v>0</v>
      </c>
      <c r="V11" s="116">
        <v>0.1</v>
      </c>
      <c r="W11" s="116">
        <v>0.5</v>
      </c>
      <c r="X11" s="116">
        <v>0.8</v>
      </c>
      <c r="Y11" s="117">
        <v>1</v>
      </c>
    </row>
    <row r="12" spans="2:25" x14ac:dyDescent="0.2">
      <c r="B12" s="118" t="s">
        <v>131</v>
      </c>
      <c r="D12" s="119"/>
      <c r="E12" s="120"/>
      <c r="F12" s="120"/>
      <c r="G12" s="14"/>
      <c r="J12" s="101"/>
      <c r="K12" s="17"/>
      <c r="M12" s="17"/>
      <c r="N12" s="14"/>
      <c r="S12" s="17"/>
      <c r="U12" s="14"/>
      <c r="Y12" s="17"/>
    </row>
    <row r="13" spans="2:25" ht="38.25" x14ac:dyDescent="0.2">
      <c r="B13" s="14"/>
      <c r="C13" s="2" t="s">
        <v>59</v>
      </c>
      <c r="D13" s="119">
        <v>1</v>
      </c>
      <c r="E13" s="120" t="s">
        <v>57</v>
      </c>
      <c r="F13" s="120">
        <v>5</v>
      </c>
      <c r="G13" s="121">
        <v>1</v>
      </c>
      <c r="H13">
        <f>+G13</f>
        <v>1</v>
      </c>
      <c r="I13">
        <v>75</v>
      </c>
      <c r="J13" s="101">
        <f t="shared" ref="J13" si="0">SUM(U13:Y13)</f>
        <v>0</v>
      </c>
      <c r="K13" s="17"/>
      <c r="L13" s="122">
        <v>0.05</v>
      </c>
      <c r="M13" s="123">
        <f>SUM(U13:Y13)</f>
        <v>0</v>
      </c>
      <c r="N13" s="14"/>
      <c r="O13" s="2" t="s">
        <v>60</v>
      </c>
      <c r="P13" s="2" t="s">
        <v>61</v>
      </c>
      <c r="Q13" s="2" t="s">
        <v>62</v>
      </c>
      <c r="R13" s="2" t="s">
        <v>63</v>
      </c>
      <c r="S13" s="124" t="s">
        <v>64</v>
      </c>
      <c r="U13" s="14">
        <f>IF($G13=U$10, +$I13*U$11, 0)</f>
        <v>0</v>
      </c>
      <c r="V13">
        <f>IF($G13=V$10, +$I13*V$11, 0)</f>
        <v>0</v>
      </c>
      <c r="W13">
        <f>IF($G13=W$10, +$I13*W$11, 0)</f>
        <v>0</v>
      </c>
      <c r="X13">
        <f>IF($G13=X$10, +$I13*X$11, 0)</f>
        <v>0</v>
      </c>
      <c r="Y13" s="17">
        <f>IF($G13=Y$10, +$I13*Y$11, 0)</f>
        <v>0</v>
      </c>
    </row>
    <row r="14" spans="2:25" x14ac:dyDescent="0.2">
      <c r="B14" s="14"/>
      <c r="D14" s="100"/>
      <c r="G14" s="14"/>
      <c r="J14" s="101"/>
      <c r="K14" s="17"/>
      <c r="M14" s="17"/>
      <c r="N14" s="14"/>
      <c r="S14" s="17"/>
      <c r="U14" s="14"/>
      <c r="Y14" s="17"/>
    </row>
    <row r="15" spans="2:25" x14ac:dyDescent="0.2">
      <c r="B15" s="14"/>
      <c r="D15" s="100"/>
      <c r="G15" s="14"/>
      <c r="J15" s="101"/>
      <c r="K15" s="17"/>
      <c r="M15" s="17"/>
      <c r="S15" s="17"/>
      <c r="U15" s="14"/>
      <c r="Y15" s="17"/>
    </row>
    <row r="16" spans="2:25" x14ac:dyDescent="0.2">
      <c r="B16" s="154" t="s">
        <v>132</v>
      </c>
      <c r="C16" s="155"/>
      <c r="D16" s="100"/>
      <c r="G16" s="14"/>
      <c r="J16" s="101"/>
      <c r="K16" s="17"/>
      <c r="M16" s="17"/>
      <c r="N16" s="14"/>
      <c r="S16" s="17"/>
      <c r="U16" s="14"/>
      <c r="Y16" s="17"/>
    </row>
    <row r="17" spans="2:25" ht="51" x14ac:dyDescent="0.2">
      <c r="B17" s="14"/>
      <c r="C17" s="2" t="s">
        <v>65</v>
      </c>
      <c r="D17" s="100" t="s">
        <v>66</v>
      </c>
      <c r="E17" s="2" t="s">
        <v>42</v>
      </c>
      <c r="F17" s="2" t="s">
        <v>67</v>
      </c>
      <c r="G17" s="125" t="s">
        <v>68</v>
      </c>
      <c r="J17" s="101"/>
      <c r="K17" s="17"/>
      <c r="M17" s="17"/>
      <c r="N17" s="14"/>
      <c r="O17" s="2"/>
      <c r="P17" s="2"/>
      <c r="Q17" s="2"/>
      <c r="R17" s="2"/>
      <c r="S17" s="124"/>
      <c r="U17" s="14"/>
      <c r="Y17" s="17"/>
    </row>
    <row r="18" spans="2:25" x14ac:dyDescent="0.2">
      <c r="B18" s="14"/>
      <c r="C18" s="2" t="s">
        <v>69</v>
      </c>
      <c r="D18" s="100">
        <v>100</v>
      </c>
      <c r="E18" s="2">
        <v>100</v>
      </c>
      <c r="F18" s="2">
        <v>0</v>
      </c>
      <c r="G18" s="14">
        <v>100</v>
      </c>
      <c r="J18" s="101"/>
      <c r="K18" s="17"/>
      <c r="M18" s="17"/>
      <c r="N18" s="14"/>
      <c r="O18" s="2"/>
      <c r="P18" s="2"/>
      <c r="Q18" s="2"/>
      <c r="R18" s="2"/>
      <c r="S18" s="124"/>
      <c r="U18" s="14"/>
      <c r="Y18" s="17"/>
    </row>
    <row r="19" spans="2:25" x14ac:dyDescent="0.2">
      <c r="B19" s="14"/>
      <c r="C19" s="2" t="s">
        <v>70</v>
      </c>
      <c r="D19" s="100">
        <v>100</v>
      </c>
      <c r="E19" s="2">
        <v>100</v>
      </c>
      <c r="F19" s="2">
        <v>0</v>
      </c>
      <c r="G19" s="14">
        <v>100</v>
      </c>
      <c r="J19" s="101"/>
      <c r="K19" s="17"/>
      <c r="M19" s="17"/>
      <c r="N19" s="14"/>
      <c r="O19" s="2"/>
      <c r="P19" s="2"/>
      <c r="Q19" s="2"/>
      <c r="R19" s="2"/>
      <c r="S19" s="124"/>
      <c r="U19" s="14"/>
      <c r="Y19" s="17"/>
    </row>
    <row r="20" spans="2:25" x14ac:dyDescent="0.2">
      <c r="B20" s="14"/>
      <c r="C20" s="2" t="s">
        <v>71</v>
      </c>
      <c r="D20" s="100">
        <v>100</v>
      </c>
      <c r="E20" s="2">
        <v>100</v>
      </c>
      <c r="F20" s="2">
        <v>0</v>
      </c>
      <c r="G20" s="14">
        <v>100</v>
      </c>
      <c r="J20" s="101"/>
      <c r="K20" s="17"/>
      <c r="M20" s="17"/>
      <c r="N20" s="14"/>
      <c r="S20" s="124"/>
      <c r="U20" s="14"/>
      <c r="Y20" s="17"/>
    </row>
    <row r="21" spans="2:25" x14ac:dyDescent="0.2">
      <c r="B21" s="14"/>
      <c r="C21" s="2" t="s">
        <v>72</v>
      </c>
      <c r="D21" s="100">
        <v>0</v>
      </c>
      <c r="E21" s="2">
        <v>100</v>
      </c>
      <c r="F21" s="2">
        <v>5</v>
      </c>
      <c r="G21" s="126"/>
      <c r="H21">
        <f>IF(+G21&gt;G20,G20,G21)</f>
        <v>0</v>
      </c>
      <c r="I21">
        <v>10</v>
      </c>
      <c r="J21" s="101">
        <f>+H21/100*I21</f>
        <v>0</v>
      </c>
      <c r="K21" s="17"/>
      <c r="L21" s="127">
        <f>150%*H21/100</f>
        <v>0</v>
      </c>
      <c r="M21" s="17">
        <f>+J21</f>
        <v>0</v>
      </c>
      <c r="N21" t="s">
        <v>73</v>
      </c>
      <c r="Q21" s="150" t="s">
        <v>128</v>
      </c>
      <c r="R21" s="150"/>
      <c r="S21" s="151"/>
      <c r="U21" s="14"/>
      <c r="Y21" s="17"/>
    </row>
    <row r="22" spans="2:25" x14ac:dyDescent="0.2">
      <c r="B22" s="14"/>
      <c r="C22" s="2" t="s">
        <v>74</v>
      </c>
      <c r="D22" s="100">
        <v>0</v>
      </c>
      <c r="E22" s="2">
        <v>100</v>
      </c>
      <c r="F22" s="2">
        <v>5</v>
      </c>
      <c r="G22" s="126"/>
      <c r="H22">
        <f>IF(+G22&gt;MIN(G$20:$G21),MIN(G$20:$G21),G22)</f>
        <v>0</v>
      </c>
      <c r="I22">
        <v>10</v>
      </c>
      <c r="J22" s="101">
        <f t="shared" ref="J22:J32" si="1">+H22/100*I22</f>
        <v>0</v>
      </c>
      <c r="K22" s="17"/>
      <c r="L22" s="127">
        <f t="shared" ref="L22:L32" si="2">150%*H22/100</f>
        <v>0</v>
      </c>
      <c r="M22" s="17">
        <f t="shared" ref="M22:M32" si="3">+J22</f>
        <v>0</v>
      </c>
      <c r="N22" t="s">
        <v>73</v>
      </c>
      <c r="O22" s="2"/>
      <c r="P22" s="2"/>
      <c r="Q22" s="150"/>
      <c r="R22" s="150"/>
      <c r="S22" s="151"/>
      <c r="U22" s="14"/>
      <c r="Y22" s="17"/>
    </row>
    <row r="23" spans="2:25" x14ac:dyDescent="0.2">
      <c r="B23" s="14"/>
      <c r="C23" s="2" t="s">
        <v>75</v>
      </c>
      <c r="D23" s="100">
        <v>0</v>
      </c>
      <c r="E23" s="2">
        <v>100</v>
      </c>
      <c r="F23" s="2">
        <v>5</v>
      </c>
      <c r="G23" s="126"/>
      <c r="H23">
        <f>IF(+G23&gt;MIN(G$20:$G22),MIN(G$20:$G22),G23)</f>
        <v>0</v>
      </c>
      <c r="I23">
        <v>10</v>
      </c>
      <c r="J23" s="101">
        <f t="shared" si="1"/>
        <v>0</v>
      </c>
      <c r="K23" s="17"/>
      <c r="L23" s="127">
        <f t="shared" si="2"/>
        <v>0</v>
      </c>
      <c r="M23" s="17">
        <f t="shared" si="3"/>
        <v>0</v>
      </c>
      <c r="N23" t="s">
        <v>73</v>
      </c>
      <c r="O23" s="2"/>
      <c r="P23" s="2"/>
      <c r="Q23" s="150"/>
      <c r="R23" s="150"/>
      <c r="S23" s="151"/>
      <c r="U23" s="14"/>
      <c r="Y23" s="17"/>
    </row>
    <row r="24" spans="2:25" x14ac:dyDescent="0.2">
      <c r="B24" s="14"/>
      <c r="C24" s="2" t="s">
        <v>76</v>
      </c>
      <c r="D24" s="100">
        <v>0</v>
      </c>
      <c r="E24" s="2">
        <v>100</v>
      </c>
      <c r="F24" s="2">
        <v>5</v>
      </c>
      <c r="G24" s="126"/>
      <c r="H24">
        <f>IF(+G24&gt;MIN(G$20:$G23),MIN(G$20:$G23),G24)</f>
        <v>0</v>
      </c>
      <c r="I24">
        <v>10</v>
      </c>
      <c r="J24" s="101">
        <f t="shared" si="1"/>
        <v>0</v>
      </c>
      <c r="K24" s="17"/>
      <c r="L24" s="127">
        <f t="shared" si="2"/>
        <v>0</v>
      </c>
      <c r="M24" s="17">
        <f t="shared" si="3"/>
        <v>0</v>
      </c>
      <c r="N24" t="s">
        <v>73</v>
      </c>
      <c r="O24" s="2"/>
      <c r="P24" s="2"/>
      <c r="Q24" s="150"/>
      <c r="R24" s="150"/>
      <c r="S24" s="151"/>
      <c r="U24" s="14"/>
      <c r="Y24" s="17"/>
    </row>
    <row r="25" spans="2:25" x14ac:dyDescent="0.2">
      <c r="B25" s="14"/>
      <c r="C25" s="2" t="s">
        <v>77</v>
      </c>
      <c r="D25" s="100">
        <v>0</v>
      </c>
      <c r="E25" s="2">
        <v>100</v>
      </c>
      <c r="F25" s="2">
        <v>5</v>
      </c>
      <c r="G25" s="126"/>
      <c r="H25">
        <f>IF(+G25&gt;MIN(G$20:$G24),MIN(G$20:$G24),G25)</f>
        <v>0</v>
      </c>
      <c r="I25">
        <v>10</v>
      </c>
      <c r="J25" s="101">
        <f t="shared" si="1"/>
        <v>0</v>
      </c>
      <c r="K25" s="17"/>
      <c r="L25" s="127">
        <f t="shared" si="2"/>
        <v>0</v>
      </c>
      <c r="M25" s="17">
        <f t="shared" si="3"/>
        <v>0</v>
      </c>
      <c r="N25" t="s">
        <v>73</v>
      </c>
      <c r="O25" s="2"/>
      <c r="P25" s="2"/>
      <c r="Q25" s="150"/>
      <c r="R25" s="150"/>
      <c r="S25" s="151"/>
      <c r="U25" s="14"/>
      <c r="Y25" s="17"/>
    </row>
    <row r="26" spans="2:25" x14ac:dyDescent="0.2">
      <c r="B26" s="14"/>
      <c r="C26" s="2" t="s">
        <v>78</v>
      </c>
      <c r="D26" s="100">
        <v>0</v>
      </c>
      <c r="E26" s="2">
        <v>100</v>
      </c>
      <c r="F26" s="2">
        <v>5</v>
      </c>
      <c r="G26" s="126"/>
      <c r="H26">
        <f>IF(+G26&gt;MIN(G$20:$G25),MIN(G$20:$G25),G26)</f>
        <v>0</v>
      </c>
      <c r="I26">
        <v>15</v>
      </c>
      <c r="J26" s="101">
        <f t="shared" si="1"/>
        <v>0</v>
      </c>
      <c r="K26" s="17"/>
      <c r="L26" s="127">
        <f t="shared" si="2"/>
        <v>0</v>
      </c>
      <c r="M26" s="17">
        <f t="shared" si="3"/>
        <v>0</v>
      </c>
      <c r="N26" t="s">
        <v>73</v>
      </c>
      <c r="O26" s="2"/>
      <c r="P26" s="2"/>
      <c r="Q26" s="150"/>
      <c r="R26" s="150"/>
      <c r="S26" s="151"/>
      <c r="U26" s="14"/>
      <c r="Y26" s="17"/>
    </row>
    <row r="27" spans="2:25" x14ac:dyDescent="0.2">
      <c r="B27" s="14"/>
      <c r="C27" s="2" t="s">
        <v>79</v>
      </c>
      <c r="D27" s="100">
        <v>0</v>
      </c>
      <c r="E27" s="2">
        <v>100</v>
      </c>
      <c r="F27" s="2">
        <v>5</v>
      </c>
      <c r="G27" s="126"/>
      <c r="H27">
        <f>IF(+G27&gt;MIN(G$20:$G26),MIN(G$20:$G26),G27)</f>
        <v>0</v>
      </c>
      <c r="I27">
        <v>15</v>
      </c>
      <c r="J27" s="101">
        <f t="shared" si="1"/>
        <v>0</v>
      </c>
      <c r="K27" s="17"/>
      <c r="L27" s="127">
        <f t="shared" si="2"/>
        <v>0</v>
      </c>
      <c r="M27" s="17">
        <f t="shared" si="3"/>
        <v>0</v>
      </c>
      <c r="N27" t="s">
        <v>73</v>
      </c>
      <c r="O27" s="2"/>
      <c r="P27" s="2"/>
      <c r="Q27" s="150"/>
      <c r="R27" s="150"/>
      <c r="S27" s="151"/>
      <c r="U27" s="14"/>
      <c r="Y27" s="17"/>
    </row>
    <row r="28" spans="2:25" x14ac:dyDescent="0.2">
      <c r="B28" s="14"/>
      <c r="C28" s="2" t="s">
        <v>80</v>
      </c>
      <c r="D28" s="100">
        <v>0</v>
      </c>
      <c r="E28" s="2">
        <v>100</v>
      </c>
      <c r="F28" s="2">
        <v>5</v>
      </c>
      <c r="G28" s="126"/>
      <c r="H28">
        <f>IF(+G28&gt;MIN(G$20:$G27),MIN(G$20:$G27),G28)</f>
        <v>0</v>
      </c>
      <c r="I28">
        <v>20</v>
      </c>
      <c r="J28" s="101">
        <f t="shared" si="1"/>
        <v>0</v>
      </c>
      <c r="K28" s="17"/>
      <c r="L28" s="127">
        <f t="shared" si="2"/>
        <v>0</v>
      </c>
      <c r="M28" s="17">
        <f t="shared" si="3"/>
        <v>0</v>
      </c>
      <c r="N28" t="s">
        <v>73</v>
      </c>
      <c r="O28" s="2"/>
      <c r="P28" s="2"/>
      <c r="Q28" s="150"/>
      <c r="R28" s="150"/>
      <c r="S28" s="151"/>
      <c r="U28" s="14"/>
      <c r="Y28" s="17"/>
    </row>
    <row r="29" spans="2:25" x14ac:dyDescent="0.2">
      <c r="B29" s="14"/>
      <c r="C29" s="2" t="s">
        <v>81</v>
      </c>
      <c r="D29" s="100">
        <v>0</v>
      </c>
      <c r="E29" s="2">
        <v>100</v>
      </c>
      <c r="F29" s="2">
        <v>5</v>
      </c>
      <c r="G29" s="126"/>
      <c r="H29">
        <f>IF(+G29&gt;MIN(G$20:$G28),MIN(G$20:$G28),G29)</f>
        <v>0</v>
      </c>
      <c r="I29">
        <v>25</v>
      </c>
      <c r="J29" s="101">
        <f t="shared" si="1"/>
        <v>0</v>
      </c>
      <c r="K29" s="17"/>
      <c r="L29" s="127">
        <f t="shared" si="2"/>
        <v>0</v>
      </c>
      <c r="M29" s="17">
        <f t="shared" si="3"/>
        <v>0</v>
      </c>
      <c r="N29" t="s">
        <v>73</v>
      </c>
      <c r="O29" s="2"/>
      <c r="P29" s="2"/>
      <c r="Q29" s="150"/>
      <c r="R29" s="150"/>
      <c r="S29" s="151"/>
      <c r="U29" s="14"/>
      <c r="Y29" s="17"/>
    </row>
    <row r="30" spans="2:25" x14ac:dyDescent="0.2">
      <c r="B30" s="14"/>
      <c r="C30" s="2" t="s">
        <v>82</v>
      </c>
      <c r="D30" s="100">
        <v>0</v>
      </c>
      <c r="E30" s="2">
        <v>100</v>
      </c>
      <c r="F30" s="2">
        <v>5</v>
      </c>
      <c r="G30" s="126"/>
      <c r="H30">
        <f>IF(+G30&gt;MIN(G$20:$G29),MIN(G$20:$G29),G30)</f>
        <v>0</v>
      </c>
      <c r="I30">
        <v>30</v>
      </c>
      <c r="J30" s="101">
        <f t="shared" si="1"/>
        <v>0</v>
      </c>
      <c r="K30" s="17"/>
      <c r="L30" s="127">
        <f t="shared" si="2"/>
        <v>0</v>
      </c>
      <c r="M30" s="17">
        <f t="shared" si="3"/>
        <v>0</v>
      </c>
      <c r="N30" t="s">
        <v>73</v>
      </c>
      <c r="Q30" s="150"/>
      <c r="R30" s="150"/>
      <c r="S30" s="151"/>
      <c r="U30" s="14"/>
      <c r="Y30" s="17"/>
    </row>
    <row r="31" spans="2:25" x14ac:dyDescent="0.2">
      <c r="B31" s="14"/>
      <c r="C31" s="2" t="s">
        <v>83</v>
      </c>
      <c r="D31" s="100">
        <v>0</v>
      </c>
      <c r="E31" s="2">
        <v>100</v>
      </c>
      <c r="F31" s="2">
        <v>5</v>
      </c>
      <c r="G31" s="126"/>
      <c r="H31">
        <f>IF(+G31&gt;MIN(G$20:$G30),MIN(G$20:$G30),G31)</f>
        <v>0</v>
      </c>
      <c r="I31">
        <v>40</v>
      </c>
      <c r="J31" s="101">
        <f t="shared" si="1"/>
        <v>0</v>
      </c>
      <c r="K31" s="17"/>
      <c r="L31" s="127">
        <f t="shared" si="2"/>
        <v>0</v>
      </c>
      <c r="M31" s="17">
        <f t="shared" si="3"/>
        <v>0</v>
      </c>
      <c r="N31" t="s">
        <v>73</v>
      </c>
      <c r="Q31" s="150"/>
      <c r="R31" s="150"/>
      <c r="S31" s="151"/>
      <c r="U31" s="14"/>
      <c r="Y31" s="17"/>
    </row>
    <row r="32" spans="2:25" x14ac:dyDescent="0.2">
      <c r="B32" s="14"/>
      <c r="C32" s="2" t="s">
        <v>84</v>
      </c>
      <c r="D32" s="100">
        <v>0</v>
      </c>
      <c r="E32" s="2">
        <v>100</v>
      </c>
      <c r="F32" s="2">
        <v>5</v>
      </c>
      <c r="G32" s="126"/>
      <c r="H32">
        <f>IF(+G32&gt;MIN(G$20:$G31),MIN(G$20:$G31),G32)</f>
        <v>0</v>
      </c>
      <c r="I32">
        <v>50</v>
      </c>
      <c r="J32" s="101">
        <f t="shared" si="1"/>
        <v>0</v>
      </c>
      <c r="K32" s="17"/>
      <c r="L32" s="127">
        <f t="shared" si="2"/>
        <v>0</v>
      </c>
      <c r="M32" s="17">
        <f t="shared" si="3"/>
        <v>0</v>
      </c>
      <c r="N32" t="s">
        <v>73</v>
      </c>
      <c r="Q32" s="150"/>
      <c r="R32" s="150"/>
      <c r="S32" s="151"/>
      <c r="U32" s="14"/>
      <c r="Y32" s="17"/>
    </row>
    <row r="33" spans="2:25" x14ac:dyDescent="0.2">
      <c r="B33" s="14"/>
      <c r="D33" s="100"/>
      <c r="G33" s="14"/>
      <c r="J33" s="101"/>
      <c r="K33" s="17"/>
      <c r="M33" s="17"/>
      <c r="N33" s="14"/>
      <c r="S33" s="17"/>
      <c r="U33" s="14"/>
      <c r="Y33" s="17"/>
    </row>
    <row r="34" spans="2:25" x14ac:dyDescent="0.2">
      <c r="B34" s="118" t="s">
        <v>133</v>
      </c>
      <c r="D34" s="100"/>
      <c r="G34" s="14"/>
      <c r="J34" s="101"/>
      <c r="K34" s="17"/>
      <c r="M34" s="17"/>
      <c r="N34" s="14"/>
      <c r="S34" s="17"/>
      <c r="U34" s="14"/>
      <c r="Y34" s="17"/>
    </row>
    <row r="35" spans="2:25" ht="59.25" customHeight="1" x14ac:dyDescent="0.2">
      <c r="B35" s="152" t="s">
        <v>136</v>
      </c>
      <c r="C35" s="153"/>
      <c r="D35" s="100" t="s">
        <v>66</v>
      </c>
      <c r="E35" s="2" t="s">
        <v>42</v>
      </c>
      <c r="F35" s="2" t="s">
        <v>67</v>
      </c>
      <c r="G35" s="125" t="s">
        <v>68</v>
      </c>
      <c r="J35" s="101"/>
      <c r="K35" s="17"/>
      <c r="M35" s="17"/>
      <c r="N35" s="14"/>
      <c r="S35" s="17"/>
      <c r="U35" s="14"/>
      <c r="Y35" s="17"/>
    </row>
    <row r="36" spans="2:25" ht="140.25" x14ac:dyDescent="0.2">
      <c r="B36" s="128" t="s">
        <v>56</v>
      </c>
      <c r="C36" s="2" t="s">
        <v>85</v>
      </c>
      <c r="D36" s="100">
        <v>0</v>
      </c>
      <c r="E36" s="2">
        <v>100</v>
      </c>
      <c r="F36" s="2">
        <v>20</v>
      </c>
      <c r="G36" s="121"/>
      <c r="I36">
        <v>40</v>
      </c>
      <c r="J36" s="101">
        <f t="shared" ref="J36:J37" si="4">+I36*G36/100</f>
        <v>0</v>
      </c>
      <c r="K36" s="17"/>
      <c r="M36" s="17">
        <f t="shared" ref="M36:M37" si="5">+J36</f>
        <v>0</v>
      </c>
      <c r="N36" s="14"/>
      <c r="S36" s="17"/>
      <c r="U36" s="14"/>
      <c r="Y36" s="17"/>
    </row>
    <row r="37" spans="2:25" ht="127.5" x14ac:dyDescent="0.2">
      <c r="B37" s="128" t="s">
        <v>58</v>
      </c>
      <c r="C37" s="2" t="s">
        <v>86</v>
      </c>
      <c r="D37" s="100">
        <v>0</v>
      </c>
      <c r="E37" s="2">
        <v>100</v>
      </c>
      <c r="F37" s="2">
        <v>20</v>
      </c>
      <c r="G37" s="121"/>
      <c r="I37">
        <v>40</v>
      </c>
      <c r="J37" s="101">
        <f t="shared" si="4"/>
        <v>0</v>
      </c>
      <c r="K37" s="17"/>
      <c r="M37" s="17">
        <f t="shared" si="5"/>
        <v>0</v>
      </c>
      <c r="N37" s="14"/>
      <c r="S37" s="17"/>
      <c r="U37" s="14"/>
      <c r="Y37" s="17"/>
    </row>
    <row r="38" spans="2:25" x14ac:dyDescent="0.2">
      <c r="B38" s="14"/>
      <c r="D38" s="100"/>
      <c r="G38" s="14"/>
      <c r="J38" s="101"/>
      <c r="K38" s="17"/>
      <c r="M38" s="17"/>
      <c r="N38" s="14"/>
      <c r="S38" s="17"/>
      <c r="U38" s="14"/>
      <c r="Y38" s="17"/>
    </row>
    <row r="39" spans="2:25" x14ac:dyDescent="0.2">
      <c r="B39" s="118" t="s">
        <v>134</v>
      </c>
      <c r="D39" s="100"/>
      <c r="G39" s="14"/>
      <c r="J39" s="101"/>
      <c r="K39" s="17"/>
      <c r="M39" s="17"/>
      <c r="N39" s="14"/>
      <c r="S39" s="17"/>
      <c r="U39" s="14"/>
      <c r="Y39" s="17"/>
    </row>
    <row r="40" spans="2:25" x14ac:dyDescent="0.2">
      <c r="B40" s="128" t="s">
        <v>87</v>
      </c>
      <c r="C40" s="2" t="s">
        <v>88</v>
      </c>
      <c r="D40" s="100"/>
      <c r="G40" s="129">
        <f>+'bijlage 7 - Inschrijfstaat'!F25</f>
        <v>47150</v>
      </c>
      <c r="H40" s="130"/>
      <c r="J40" s="101"/>
      <c r="K40" s="17"/>
      <c r="M40" s="17"/>
      <c r="N40" s="14"/>
      <c r="S40" s="17"/>
      <c r="U40" s="14"/>
      <c r="Y40" s="17"/>
    </row>
    <row r="41" spans="2:25" x14ac:dyDescent="0.2">
      <c r="B41" s="14"/>
      <c r="C41" s="2" t="s">
        <v>89</v>
      </c>
      <c r="D41" s="100"/>
      <c r="G41" s="131" t="str">
        <f>+'bijlage 7 - Inschrijfstaat'!G26</f>
        <v>U hebt nog niet alle prijzen ingevuld</v>
      </c>
      <c r="H41" s="132"/>
      <c r="J41" s="101"/>
      <c r="K41" s="17"/>
      <c r="M41" s="17"/>
      <c r="N41" s="14"/>
      <c r="S41" s="17"/>
      <c r="U41" s="14"/>
      <c r="Y41" s="17"/>
    </row>
    <row r="42" spans="2:25" x14ac:dyDescent="0.2">
      <c r="B42" s="14"/>
      <c r="D42" s="100"/>
      <c r="G42" s="14"/>
      <c r="J42" s="101"/>
      <c r="K42" s="17"/>
      <c r="M42" s="17"/>
      <c r="N42" s="14"/>
      <c r="S42" s="17"/>
      <c r="U42" s="14"/>
      <c r="Y42" s="17"/>
    </row>
    <row r="43" spans="2:25" x14ac:dyDescent="0.2">
      <c r="B43" s="14"/>
      <c r="C43" s="2" t="s">
        <v>90</v>
      </c>
      <c r="D43" s="100"/>
      <c r="G43" s="133" t="e">
        <f>+G41/G40</f>
        <v>#VALUE!</v>
      </c>
      <c r="H43" s="134"/>
      <c r="J43" s="101"/>
      <c r="K43" s="17"/>
      <c r="M43" s="17"/>
      <c r="N43" s="14"/>
      <c r="S43" s="17"/>
      <c r="U43" s="14"/>
      <c r="Y43" s="17"/>
    </row>
    <row r="44" spans="2:25" x14ac:dyDescent="0.2">
      <c r="B44" s="14"/>
      <c r="C44" s="2" t="s">
        <v>91</v>
      </c>
      <c r="D44" s="100"/>
      <c r="G44" s="14"/>
      <c r="I44">
        <v>100</v>
      </c>
      <c r="J44" s="135" t="str">
        <f>+'bijlage 7 - Inschrijfstaat'!H36</f>
        <v>U hebt nog niet alle linken ingevuld</v>
      </c>
      <c r="K44" s="17" t="s">
        <v>30</v>
      </c>
      <c r="M44" s="136" t="str">
        <f>+J44</f>
        <v>U hebt nog niet alle linken ingevuld</v>
      </c>
      <c r="N44" s="14"/>
      <c r="S44" s="17"/>
      <c r="U44" s="14"/>
      <c r="Y44" s="17"/>
    </row>
    <row r="45" spans="2:25" x14ac:dyDescent="0.2">
      <c r="B45" s="14"/>
      <c r="D45" s="100"/>
      <c r="G45" s="14"/>
      <c r="J45" s="101"/>
      <c r="K45" s="17"/>
      <c r="M45" s="17"/>
      <c r="N45" s="14"/>
      <c r="S45" s="17"/>
      <c r="U45" s="14"/>
      <c r="Y45" s="17"/>
    </row>
    <row r="46" spans="2:25" x14ac:dyDescent="0.2">
      <c r="B46" s="118" t="s">
        <v>135</v>
      </c>
      <c r="D46" s="100"/>
      <c r="G46" s="14"/>
      <c r="J46" s="101"/>
      <c r="K46" s="17"/>
      <c r="M46" s="17"/>
      <c r="N46" s="14"/>
      <c r="S46" s="17"/>
      <c r="U46" s="14"/>
      <c r="Y46" s="17"/>
    </row>
    <row r="47" spans="2:25" x14ac:dyDescent="0.2">
      <c r="B47" s="14"/>
      <c r="C47" s="2" t="s">
        <v>89</v>
      </c>
      <c r="D47" s="100"/>
      <c r="G47" s="131" t="str">
        <f>+G41</f>
        <v>U hebt nog niet alle prijzen ingevuld</v>
      </c>
      <c r="H47" s="132"/>
      <c r="J47" s="101"/>
      <c r="K47" s="17"/>
      <c r="M47" s="17"/>
      <c r="N47" s="14"/>
      <c r="S47" s="17"/>
      <c r="U47" s="14"/>
      <c r="Y47" s="17"/>
    </row>
    <row r="48" spans="2:25" ht="25.5" x14ac:dyDescent="0.2">
      <c r="B48" s="14"/>
      <c r="C48" s="2" t="s">
        <v>92</v>
      </c>
      <c r="D48" s="100"/>
      <c r="G48" s="131" t="str">
        <f>+'bijlage 7 - Inschrijfstaat'!H27</f>
        <v>U hebt nog niet alle prijzen ingevuld</v>
      </c>
      <c r="H48" s="132"/>
      <c r="J48" s="101"/>
      <c r="K48" s="17"/>
      <c r="M48" s="17"/>
      <c r="N48" s="14"/>
      <c r="S48" s="17"/>
      <c r="U48" s="14"/>
      <c r="Y48" s="17"/>
    </row>
    <row r="49" spans="2:25" x14ac:dyDescent="0.2">
      <c r="B49" s="14"/>
      <c r="D49" s="100"/>
      <c r="G49" s="14"/>
      <c r="J49" s="101"/>
      <c r="K49" s="17"/>
      <c r="M49" s="17"/>
      <c r="N49" s="14"/>
      <c r="S49" s="17"/>
      <c r="U49" s="14"/>
      <c r="Y49" s="17"/>
    </row>
    <row r="50" spans="2:25" x14ac:dyDescent="0.2">
      <c r="B50" s="14"/>
      <c r="C50" s="2" t="s">
        <v>93</v>
      </c>
      <c r="D50" s="100"/>
      <c r="G50" s="133" t="e">
        <f>+G48/G47</f>
        <v>#VALUE!</v>
      </c>
      <c r="H50" s="134"/>
      <c r="J50" s="101"/>
      <c r="K50" s="17"/>
      <c r="M50" s="17"/>
      <c r="N50" s="14"/>
      <c r="S50" s="17"/>
      <c r="U50" s="14"/>
      <c r="Y50" s="17"/>
    </row>
    <row r="51" spans="2:25" ht="13.5" thickBot="1" x14ac:dyDescent="0.25">
      <c r="B51" s="14"/>
      <c r="C51" s="2" t="s">
        <v>91</v>
      </c>
      <c r="D51" s="100"/>
      <c r="G51" s="14"/>
      <c r="I51">
        <v>100</v>
      </c>
      <c r="J51" s="135" t="str">
        <f>+'bijlage 7 - Inschrijfstaat'!I36</f>
        <v>U hebt nog niet alle linken ingevuld</v>
      </c>
      <c r="K51" s="17" t="s">
        <v>30</v>
      </c>
      <c r="M51" s="136" t="str">
        <f>+J51</f>
        <v>U hebt nog niet alle linken ingevuld</v>
      </c>
      <c r="N51" s="14"/>
      <c r="S51" s="17"/>
      <c r="U51" s="14"/>
      <c r="Y51" s="17"/>
    </row>
    <row r="52" spans="2:25" x14ac:dyDescent="0.2">
      <c r="B52" s="12"/>
      <c r="C52" s="96"/>
      <c r="D52" s="97"/>
      <c r="E52" s="96"/>
      <c r="F52" s="96"/>
      <c r="G52" s="12"/>
      <c r="H52" s="13"/>
      <c r="I52" s="13"/>
      <c r="J52" s="98"/>
      <c r="K52" s="99"/>
      <c r="L52" s="13"/>
      <c r="M52" s="99"/>
      <c r="N52" s="12"/>
      <c r="O52" s="13"/>
      <c r="P52" s="13"/>
      <c r="Q52" s="13"/>
      <c r="R52" s="13"/>
      <c r="S52" s="99"/>
      <c r="U52" s="12"/>
      <c r="V52" s="13"/>
      <c r="W52" s="13"/>
      <c r="X52" s="13"/>
      <c r="Y52" s="99"/>
    </row>
    <row r="53" spans="2:25" x14ac:dyDescent="0.2">
      <c r="B53" s="14"/>
      <c r="D53" s="100"/>
      <c r="G53" s="14"/>
      <c r="J53" s="101"/>
      <c r="K53" s="17"/>
      <c r="M53" s="17"/>
      <c r="N53" s="14"/>
      <c r="S53" s="17"/>
      <c r="U53" s="14"/>
      <c r="Y53" s="17"/>
    </row>
    <row r="54" spans="2:25" x14ac:dyDescent="0.2">
      <c r="B54" s="14"/>
      <c r="D54" s="100"/>
      <c r="G54" s="14"/>
      <c r="J54" s="101"/>
      <c r="K54" s="17"/>
      <c r="M54" s="17"/>
      <c r="N54" s="14"/>
      <c r="S54" s="17"/>
      <c r="U54" s="14"/>
      <c r="Y54" s="17"/>
    </row>
    <row r="55" spans="2:25" ht="13.5" thickBot="1" x14ac:dyDescent="0.25">
      <c r="B55" s="15"/>
      <c r="C55" s="137"/>
      <c r="D55" s="138"/>
      <c r="E55" s="137"/>
      <c r="F55" s="137"/>
      <c r="G55" s="15"/>
      <c r="H55" s="114"/>
      <c r="I55" s="139">
        <f>SUM(I12:I51)</f>
        <v>600</v>
      </c>
      <c r="J55" s="140">
        <f>SUM(J12:J51)</f>
        <v>0</v>
      </c>
      <c r="K55" s="113"/>
      <c r="L55" s="114"/>
      <c r="M55" s="141">
        <f>SUM(M12:M51)</f>
        <v>0</v>
      </c>
      <c r="N55" s="15"/>
      <c r="O55" s="114"/>
      <c r="P55" s="114"/>
      <c r="Q55" s="114"/>
      <c r="R55" s="114"/>
      <c r="S55" s="113"/>
      <c r="U55" s="15"/>
      <c r="V55" s="114"/>
      <c r="W55" s="114"/>
      <c r="X55" s="114"/>
      <c r="Y55" s="113"/>
    </row>
    <row r="58" spans="2:25" ht="13.5" thickBot="1" x14ac:dyDescent="0.25"/>
    <row r="59" spans="2:25" ht="18.75" thickBot="1" x14ac:dyDescent="0.3">
      <c r="B59" s="142" t="s">
        <v>94</v>
      </c>
      <c r="C59" s="143"/>
      <c r="D59" s="160">
        <f>+J55</f>
        <v>0</v>
      </c>
      <c r="E59" s="161"/>
      <c r="F59" s="162"/>
      <c r="G59" s="144" t="s">
        <v>95</v>
      </c>
    </row>
    <row r="63" spans="2:25" x14ac:dyDescent="0.2">
      <c r="B63" t="s">
        <v>31</v>
      </c>
      <c r="C63" s="38" t="s">
        <v>32</v>
      </c>
      <c r="D63" s="159" t="str">
        <f>IF(+'bijlage 7 - Inschrijfstaat'!D38:G38="","U dient in bijlage 7 nog gegevens in te vullen",+'bijlage 7 - Inschrijfstaat'!D38:G38)</f>
        <v>U dient in bijlage 7 nog gegevens in te vullen</v>
      </c>
      <c r="E63" s="159"/>
      <c r="F63" s="159"/>
      <c r="G63" s="159"/>
      <c r="H63" s="159"/>
      <c r="I63" s="159"/>
      <c r="J63" s="159"/>
      <c r="K63" s="159"/>
    </row>
    <row r="64" spans="2:25" x14ac:dyDescent="0.2">
      <c r="C64" s="38"/>
      <c r="D64"/>
      <c r="E64"/>
    </row>
    <row r="65" spans="2:11" x14ac:dyDescent="0.2">
      <c r="B65" t="s">
        <v>33</v>
      </c>
      <c r="C65" s="38" t="s">
        <v>32</v>
      </c>
      <c r="D65" s="159" t="str">
        <f>IF(+'bijlage 7 - Inschrijfstaat'!D40:G40="","U dient in bijlage 7 nog gegevens in te vullen",+'bijlage 7 - Inschrijfstaat'!D40:G40)</f>
        <v>U dient in bijlage 7 nog gegevens in te vullen</v>
      </c>
      <c r="E65" s="159"/>
      <c r="F65" s="159"/>
      <c r="G65" s="159"/>
      <c r="H65" s="159"/>
      <c r="I65" s="159"/>
      <c r="J65" s="159"/>
      <c r="K65" s="159"/>
    </row>
    <row r="66" spans="2:11" x14ac:dyDescent="0.2">
      <c r="B66" t="s">
        <v>34</v>
      </c>
      <c r="C66" s="38" t="s">
        <v>32</v>
      </c>
      <c r="D66" s="159" t="str">
        <f>IF(+'bijlage 7 - Inschrijfstaat'!D41:G41="","U dient in bijlage 7 nog gegevens in te vullen",+'bijlage 7 - Inschrijfstaat'!D41:G41)</f>
        <v>U dient in bijlage 7 nog gegevens in te vullen</v>
      </c>
      <c r="E66" s="159"/>
      <c r="F66" s="159"/>
      <c r="G66" s="159"/>
      <c r="H66" s="159"/>
      <c r="I66" s="159"/>
      <c r="J66" s="159"/>
      <c r="K66" s="159"/>
    </row>
    <row r="67" spans="2:11" x14ac:dyDescent="0.2">
      <c r="C67" s="38"/>
      <c r="D67"/>
      <c r="E67"/>
    </row>
    <row r="68" spans="2:11" x14ac:dyDescent="0.2">
      <c r="B68" t="s">
        <v>35</v>
      </c>
      <c r="C68" s="38" t="s">
        <v>32</v>
      </c>
      <c r="D68" s="158"/>
      <c r="E68" s="158"/>
      <c r="F68" s="158"/>
      <c r="G68" s="158"/>
      <c r="H68" s="158"/>
      <c r="I68" s="158"/>
      <c r="J68" s="158"/>
      <c r="K68" s="158"/>
    </row>
    <row r="69" spans="2:11" x14ac:dyDescent="0.2">
      <c r="C69"/>
      <c r="D69" s="158"/>
      <c r="E69" s="158"/>
      <c r="F69" s="158"/>
      <c r="G69" s="158"/>
      <c r="H69" s="158"/>
      <c r="I69" s="158"/>
      <c r="J69" s="158"/>
      <c r="K69" s="158"/>
    </row>
    <row r="70" spans="2:11" x14ac:dyDescent="0.2">
      <c r="C70"/>
      <c r="D70" s="158"/>
      <c r="E70" s="158"/>
      <c r="F70" s="158"/>
      <c r="G70" s="158"/>
      <c r="H70" s="158"/>
      <c r="I70" s="158"/>
      <c r="J70" s="158"/>
      <c r="K70" s="158"/>
    </row>
    <row r="71" spans="2:11" x14ac:dyDescent="0.2">
      <c r="C71"/>
      <c r="D71" s="158"/>
      <c r="E71" s="158"/>
      <c r="F71" s="158"/>
      <c r="G71" s="158"/>
      <c r="H71" s="158"/>
      <c r="I71" s="158"/>
      <c r="J71" s="158"/>
      <c r="K71" s="158"/>
    </row>
    <row r="72" spans="2:11" x14ac:dyDescent="0.2">
      <c r="C72"/>
      <c r="D72" s="158"/>
      <c r="E72" s="158"/>
      <c r="F72" s="158"/>
      <c r="G72" s="158"/>
      <c r="H72" s="158"/>
      <c r="I72" s="158"/>
      <c r="J72" s="158"/>
      <c r="K72" s="158"/>
    </row>
  </sheetData>
  <sheetProtection algorithmName="SHA-512" hashValue="2Hwz8e2XyZdwbaNiLAwG5H0JpGHRvhaMbjL7qmTVymoQEt8FRlQHKgVK8B6u4TaslnoydExlNO0dKr63o8gxLw==" saltValue="gmanUb3H1pb5nc1QGSNcJw==" spinCount="100000" sheet="1" objects="1" scenarios="1"/>
  <mergeCells count="9">
    <mergeCell ref="Q21:S32"/>
    <mergeCell ref="B35:C35"/>
    <mergeCell ref="B16:C16"/>
    <mergeCell ref="D8:F8"/>
    <mergeCell ref="D68:K72"/>
    <mergeCell ref="D63:K63"/>
    <mergeCell ref="D65:K65"/>
    <mergeCell ref="D66:K66"/>
    <mergeCell ref="D59:F59"/>
  </mergeCell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1000000}">
          <x14:formula1>
            <xm:f>lijsten!$B$10:$B$30</xm:f>
          </x14:formula1>
          <xm:sqref>G21:G32</xm:sqref>
        </x14:dataValidation>
        <x14:dataValidation type="list" allowBlank="1" showInputMessage="1" showErrorMessage="1" xr:uid="{00000000-0002-0000-0100-000003000000}">
          <x14:formula1>
            <xm:f>lijsten!$L$10:$L$14</xm:f>
          </x14:formula1>
          <xm:sqref>G13</xm:sqref>
        </x14:dataValidation>
        <x14:dataValidation type="list" allowBlank="1" showInputMessage="1" showErrorMessage="1" xr:uid="{00000000-0002-0000-0100-000005000000}">
          <x14:formula1>
            <xm:f>lijsten!$P$10:$P$15</xm:f>
          </x14:formula1>
          <xm:sqref>G36:G37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U33"/>
  <sheetViews>
    <sheetView topLeftCell="B1" workbookViewId="0">
      <selection activeCell="F10" sqref="F10"/>
    </sheetView>
  </sheetViews>
  <sheetFormatPr defaultRowHeight="12.75" x14ac:dyDescent="0.2"/>
  <cols>
    <col min="2" max="2" width="10.5703125" customWidth="1"/>
    <col min="4" max="4" width="10.85546875" bestFit="1" customWidth="1"/>
    <col min="5" max="5" width="11.85546875" bestFit="1" customWidth="1"/>
    <col min="6" max="6" width="10.85546875" bestFit="1" customWidth="1"/>
    <col min="7" max="7" width="10.85546875" customWidth="1"/>
    <col min="8" max="8" width="11.85546875" bestFit="1" customWidth="1"/>
    <col min="16" max="16" width="11.5703125" customWidth="1"/>
    <col min="18" max="18" width="17.28515625" customWidth="1"/>
  </cols>
  <sheetData>
    <row r="2" spans="1:21" ht="25.5" x14ac:dyDescent="0.2">
      <c r="B2" s="2" t="s">
        <v>96</v>
      </c>
      <c r="D2" s="163" t="s">
        <v>97</v>
      </c>
      <c r="E2" s="163"/>
      <c r="F2" s="163"/>
      <c r="G2" s="163"/>
      <c r="H2" s="163"/>
      <c r="J2" t="s">
        <v>98</v>
      </c>
      <c r="L2" t="s">
        <v>99</v>
      </c>
    </row>
    <row r="3" spans="1:21" ht="38.25" x14ac:dyDescent="0.2">
      <c r="D3" t="s">
        <v>100</v>
      </c>
      <c r="E3" s="1" t="s">
        <v>101</v>
      </c>
      <c r="F3" s="1" t="s">
        <v>102</v>
      </c>
      <c r="G3" s="1" t="s">
        <v>103</v>
      </c>
      <c r="H3" s="5" t="s">
        <v>104</v>
      </c>
      <c r="J3" t="s">
        <v>105</v>
      </c>
      <c r="L3" t="s">
        <v>106</v>
      </c>
      <c r="N3" s="2" t="s">
        <v>107</v>
      </c>
      <c r="O3" s="2"/>
      <c r="P3" s="2" t="s">
        <v>108</v>
      </c>
      <c r="R3" s="164" t="s">
        <v>109</v>
      </c>
      <c r="S3" s="164"/>
    </row>
    <row r="4" spans="1:21" x14ac:dyDescent="0.2">
      <c r="E4" s="5"/>
      <c r="F4" s="5"/>
      <c r="G4" s="5"/>
      <c r="H4" s="5"/>
    </row>
    <row r="5" spans="1:21" x14ac:dyDescent="0.2">
      <c r="A5" t="s">
        <v>66</v>
      </c>
      <c r="B5">
        <f>+'bijlage 8 - EMVI-beoordelingsm.'!D21</f>
        <v>0</v>
      </c>
      <c r="E5" s="6">
        <v>1</v>
      </c>
      <c r="F5" s="6">
        <v>0.65</v>
      </c>
      <c r="G5" s="6"/>
      <c r="H5" s="6">
        <v>0.7</v>
      </c>
      <c r="N5">
        <v>1</v>
      </c>
      <c r="P5" t="e">
        <f>+'bijlage 8 - EMVI-beoordelingsm.'!#REF!</f>
        <v>#REF!</v>
      </c>
      <c r="R5" t="s">
        <v>110</v>
      </c>
      <c r="S5">
        <f>COUNT('bijlage 7 - Inschrijfstaat'!G8:G21)</f>
        <v>0</v>
      </c>
      <c r="U5" t="s">
        <v>124</v>
      </c>
    </row>
    <row r="6" spans="1:21" x14ac:dyDescent="0.2">
      <c r="A6" t="s">
        <v>42</v>
      </c>
      <c r="B6">
        <f>+'bijlage 8 - EMVI-beoordelingsm.'!E21</f>
        <v>100</v>
      </c>
      <c r="E6" s="5"/>
      <c r="F6" s="5"/>
      <c r="G6" s="5"/>
      <c r="H6" s="5"/>
      <c r="N6">
        <v>4</v>
      </c>
      <c r="P6" t="e">
        <f>+'bijlage 8 - EMVI-beoordelingsm.'!#REF!</f>
        <v>#REF!</v>
      </c>
      <c r="R6" t="s">
        <v>104</v>
      </c>
      <c r="S6">
        <f>COUNT('bijlage 7 - Inschrijfstaat'!H8:H21)</f>
        <v>0</v>
      </c>
      <c r="U6" t="s">
        <v>125</v>
      </c>
    </row>
    <row r="7" spans="1:21" x14ac:dyDescent="0.2">
      <c r="A7" t="s">
        <v>67</v>
      </c>
      <c r="B7">
        <f>+'bijlage 8 - EMVI-beoordelingsm.'!F21</f>
        <v>5</v>
      </c>
      <c r="E7" s="5"/>
      <c r="F7" s="5"/>
      <c r="G7" s="5"/>
      <c r="H7" s="5"/>
      <c r="N7">
        <v>0.2</v>
      </c>
      <c r="P7" t="e">
        <f>+'bijlage 8 - EMVI-beoordelingsm.'!#REF!</f>
        <v>#REF!</v>
      </c>
      <c r="R7" t="s">
        <v>111</v>
      </c>
      <c r="S7">
        <f>COUNTA('bijlage 7 - Inschrijfstaat'!#REF!)</f>
        <v>1</v>
      </c>
      <c r="U7" t="s">
        <v>126</v>
      </c>
    </row>
    <row r="8" spans="1:21" x14ac:dyDescent="0.2">
      <c r="E8" s="5"/>
      <c r="F8" s="5"/>
      <c r="G8" s="5"/>
      <c r="H8" s="5"/>
      <c r="R8" t="s">
        <v>112</v>
      </c>
      <c r="S8">
        <f>COUNTA('bijlage 7 - Inschrijfstaat'!#REF!)</f>
        <v>1</v>
      </c>
      <c r="U8" t="s">
        <v>127</v>
      </c>
    </row>
    <row r="9" spans="1:21" x14ac:dyDescent="0.2">
      <c r="E9" s="5"/>
      <c r="F9" s="5"/>
      <c r="G9" s="5"/>
      <c r="H9" s="5"/>
    </row>
    <row r="10" spans="1:21" x14ac:dyDescent="0.2">
      <c r="A10" t="s">
        <v>113</v>
      </c>
      <c r="B10">
        <f>+B6</f>
        <v>100</v>
      </c>
      <c r="D10">
        <v>1</v>
      </c>
      <c r="E10" s="7">
        <f>+'bijlage 7 - Inschrijfstaat'!F8</f>
        <v>2500</v>
      </c>
      <c r="F10" s="4">
        <f>+E10*$F$5</f>
        <v>1625</v>
      </c>
      <c r="G10" s="4">
        <f>+'bijlage 7 - Inschrijfstaat'!G8</f>
        <v>0</v>
      </c>
      <c r="H10" s="4">
        <f>IF(G10=0,E10,+G10*$H$5)</f>
        <v>2500</v>
      </c>
      <c r="J10" t="s">
        <v>114</v>
      </c>
      <c r="L10">
        <v>1</v>
      </c>
      <c r="N10" s="3">
        <f>+N5</f>
        <v>1</v>
      </c>
      <c r="O10" s="3"/>
      <c r="P10" s="42">
        <v>0</v>
      </c>
    </row>
    <row r="11" spans="1:21" x14ac:dyDescent="0.2">
      <c r="B11">
        <f>IF(+B10-$B$7&gt;$B$5,+B10-$B$7,0)</f>
        <v>95</v>
      </c>
      <c r="D11">
        <v>2</v>
      </c>
      <c r="E11" s="7">
        <f>+'bijlage 7 - Inschrijfstaat'!F9</f>
        <v>4500</v>
      </c>
      <c r="F11" s="4">
        <f t="shared" ref="F11:F23" si="0">+E11*0.65</f>
        <v>2925</v>
      </c>
      <c r="G11" s="4">
        <f>+'bijlage 7 - Inschrijfstaat'!G9</f>
        <v>0</v>
      </c>
      <c r="H11" s="4">
        <f t="shared" ref="H11:H23" si="1">IF(G11=0,E11,+G11*$H$5)</f>
        <v>4500</v>
      </c>
      <c r="J11" t="s">
        <v>115</v>
      </c>
      <c r="L11">
        <v>2</v>
      </c>
      <c r="N11" s="3">
        <f>IF(+N10+$N$7&lt;=$N$6,+N10+$N$7,0)</f>
        <v>1.2</v>
      </c>
      <c r="O11" s="3"/>
      <c r="P11" s="42">
        <v>20</v>
      </c>
    </row>
    <row r="12" spans="1:21" x14ac:dyDescent="0.2">
      <c r="B12">
        <f t="shared" ref="B12:B30" si="2">IF(+B11-$B$7&gt;$B$5,+B11-$B$7,0)</f>
        <v>90</v>
      </c>
      <c r="D12">
        <v>3</v>
      </c>
      <c r="E12" s="7">
        <f>+'bijlage 7 - Inschrijfstaat'!F10</f>
        <v>1150</v>
      </c>
      <c r="F12" s="4">
        <f t="shared" si="0"/>
        <v>747.5</v>
      </c>
      <c r="G12" s="4">
        <f>+'bijlage 7 - Inschrijfstaat'!G10</f>
        <v>0</v>
      </c>
      <c r="H12" s="4">
        <f t="shared" si="1"/>
        <v>1150</v>
      </c>
      <c r="L12">
        <v>3</v>
      </c>
      <c r="N12" s="3">
        <f t="shared" ref="N12:N25" si="3">IF(+N11+$N$7&lt;=$N$6,+N11+$N$7,0)</f>
        <v>1.4</v>
      </c>
      <c r="O12" s="3"/>
      <c r="P12" s="42">
        <v>40</v>
      </c>
    </row>
    <row r="13" spans="1:21" x14ac:dyDescent="0.2">
      <c r="B13">
        <f t="shared" si="2"/>
        <v>85</v>
      </c>
      <c r="D13">
        <v>4</v>
      </c>
      <c r="E13" s="7">
        <f>+'bijlage 7 - Inschrijfstaat'!F11</f>
        <v>1600</v>
      </c>
      <c r="F13" s="4">
        <f t="shared" si="0"/>
        <v>1040</v>
      </c>
      <c r="G13" s="4">
        <f>+'bijlage 7 - Inschrijfstaat'!G11</f>
        <v>0</v>
      </c>
      <c r="H13" s="4">
        <f t="shared" si="1"/>
        <v>1600</v>
      </c>
      <c r="L13">
        <v>4</v>
      </c>
      <c r="N13" s="3">
        <f t="shared" si="3"/>
        <v>1.5999999999999999</v>
      </c>
      <c r="O13" s="3"/>
      <c r="P13" s="42">
        <v>60</v>
      </c>
    </row>
    <row r="14" spans="1:21" x14ac:dyDescent="0.2">
      <c r="B14">
        <f t="shared" si="2"/>
        <v>80</v>
      </c>
      <c r="D14">
        <v>5</v>
      </c>
      <c r="E14" s="7">
        <f>+'bijlage 7 - Inschrijfstaat'!F12</f>
        <v>3000</v>
      </c>
      <c r="F14" s="4">
        <f t="shared" si="0"/>
        <v>1950</v>
      </c>
      <c r="G14" s="4">
        <f>+'bijlage 7 - Inschrijfstaat'!G12</f>
        <v>0</v>
      </c>
      <c r="H14" s="4">
        <f t="shared" si="1"/>
        <v>3000</v>
      </c>
      <c r="L14">
        <v>5</v>
      </c>
      <c r="N14" s="3">
        <f t="shared" si="3"/>
        <v>1.7999999999999998</v>
      </c>
      <c r="O14" s="3"/>
      <c r="P14" s="42">
        <v>80</v>
      </c>
    </row>
    <row r="15" spans="1:21" x14ac:dyDescent="0.2">
      <c r="B15">
        <f t="shared" si="2"/>
        <v>75</v>
      </c>
      <c r="D15">
        <v>6</v>
      </c>
      <c r="E15" s="7">
        <f>+'bijlage 7 - Inschrijfstaat'!F13</f>
        <v>3500</v>
      </c>
      <c r="F15" s="4">
        <f t="shared" si="0"/>
        <v>2275</v>
      </c>
      <c r="G15" s="4">
        <f>+'bijlage 7 - Inschrijfstaat'!G13</f>
        <v>0</v>
      </c>
      <c r="H15" s="4">
        <f t="shared" si="1"/>
        <v>3500</v>
      </c>
      <c r="N15" s="3">
        <f t="shared" si="3"/>
        <v>1.9999999999999998</v>
      </c>
      <c r="O15" s="3"/>
      <c r="P15" s="42">
        <v>100</v>
      </c>
    </row>
    <row r="16" spans="1:21" x14ac:dyDescent="0.2">
      <c r="B16">
        <f t="shared" si="2"/>
        <v>70</v>
      </c>
      <c r="D16">
        <v>7</v>
      </c>
      <c r="E16" s="7">
        <f>+'bijlage 7 - Inschrijfstaat'!F14</f>
        <v>4150</v>
      </c>
      <c r="F16" s="4">
        <f t="shared" si="0"/>
        <v>2697.5</v>
      </c>
      <c r="G16" s="4">
        <f>+'bijlage 7 - Inschrijfstaat'!G14</f>
        <v>0</v>
      </c>
      <c r="H16" s="4">
        <f t="shared" si="1"/>
        <v>4150</v>
      </c>
      <c r="N16" s="3">
        <f t="shared" si="3"/>
        <v>2.1999999999999997</v>
      </c>
      <c r="O16" s="3"/>
      <c r="P16" s="3"/>
    </row>
    <row r="17" spans="2:16" x14ac:dyDescent="0.2">
      <c r="B17">
        <f t="shared" si="2"/>
        <v>65</v>
      </c>
      <c r="D17">
        <v>8</v>
      </c>
      <c r="E17" s="7">
        <f>+'bijlage 7 - Inschrijfstaat'!F15</f>
        <v>2250</v>
      </c>
      <c r="F17" s="4">
        <f t="shared" si="0"/>
        <v>1462.5</v>
      </c>
      <c r="G17" s="4">
        <f>+'bijlage 7 - Inschrijfstaat'!G15</f>
        <v>0</v>
      </c>
      <c r="H17" s="4">
        <f t="shared" si="1"/>
        <v>2250</v>
      </c>
      <c r="N17" s="3">
        <f t="shared" si="3"/>
        <v>2.4</v>
      </c>
      <c r="O17" s="3"/>
      <c r="P17" s="3"/>
    </row>
    <row r="18" spans="2:16" x14ac:dyDescent="0.2">
      <c r="B18">
        <f t="shared" si="2"/>
        <v>60</v>
      </c>
      <c r="D18">
        <v>9</v>
      </c>
      <c r="E18" s="7">
        <f>+'bijlage 7 - Inschrijfstaat'!F16</f>
        <v>1100</v>
      </c>
      <c r="F18" s="4">
        <f t="shared" si="0"/>
        <v>715</v>
      </c>
      <c r="G18" s="4">
        <f>+'bijlage 7 - Inschrijfstaat'!G16</f>
        <v>0</v>
      </c>
      <c r="H18" s="4">
        <f t="shared" si="1"/>
        <v>1100</v>
      </c>
      <c r="N18" s="3">
        <f t="shared" si="3"/>
        <v>2.6</v>
      </c>
      <c r="O18" s="3"/>
      <c r="P18" s="3"/>
    </row>
    <row r="19" spans="2:16" x14ac:dyDescent="0.2">
      <c r="B19">
        <f t="shared" si="2"/>
        <v>55</v>
      </c>
      <c r="D19">
        <v>10</v>
      </c>
      <c r="E19" s="7">
        <f>+'bijlage 7 - Inschrijfstaat'!F17</f>
        <v>2850</v>
      </c>
      <c r="F19" s="4">
        <f t="shared" si="0"/>
        <v>1852.5</v>
      </c>
      <c r="G19" s="4">
        <f>+'bijlage 7 - Inschrijfstaat'!G17</f>
        <v>0</v>
      </c>
      <c r="H19" s="4">
        <f t="shared" si="1"/>
        <v>2850</v>
      </c>
      <c r="N19" s="3">
        <f t="shared" si="3"/>
        <v>2.8000000000000003</v>
      </c>
      <c r="O19" s="3"/>
      <c r="P19" s="3"/>
    </row>
    <row r="20" spans="2:16" x14ac:dyDescent="0.2">
      <c r="B20">
        <f t="shared" si="2"/>
        <v>50</v>
      </c>
      <c r="D20">
        <v>11</v>
      </c>
      <c r="E20" s="7">
        <f>+'bijlage 7 - Inschrijfstaat'!F18</f>
        <v>12500</v>
      </c>
      <c r="F20" s="4">
        <f t="shared" si="0"/>
        <v>8125</v>
      </c>
      <c r="G20" s="4">
        <f>+'bijlage 7 - Inschrijfstaat'!G18</f>
        <v>0</v>
      </c>
      <c r="H20" s="4">
        <f t="shared" si="1"/>
        <v>12500</v>
      </c>
      <c r="N20" s="3">
        <f t="shared" si="3"/>
        <v>3.0000000000000004</v>
      </c>
      <c r="O20" s="3"/>
      <c r="P20" s="3"/>
    </row>
    <row r="21" spans="2:16" x14ac:dyDescent="0.2">
      <c r="B21">
        <f t="shared" si="2"/>
        <v>45</v>
      </c>
      <c r="D21">
        <v>12</v>
      </c>
      <c r="E21" s="7">
        <f>+'bijlage 7 - Inschrijfstaat'!F19</f>
        <v>3750</v>
      </c>
      <c r="F21" s="4">
        <f t="shared" si="0"/>
        <v>2437.5</v>
      </c>
      <c r="G21" s="4">
        <f>+'bijlage 7 - Inschrijfstaat'!G19</f>
        <v>0</v>
      </c>
      <c r="H21" s="4">
        <f t="shared" si="1"/>
        <v>3750</v>
      </c>
      <c r="N21" s="3">
        <f t="shared" si="3"/>
        <v>3.2000000000000006</v>
      </c>
      <c r="O21" s="3"/>
      <c r="P21" s="3"/>
    </row>
    <row r="22" spans="2:16" x14ac:dyDescent="0.2">
      <c r="B22">
        <f t="shared" si="2"/>
        <v>40</v>
      </c>
      <c r="D22">
        <v>13</v>
      </c>
      <c r="E22" s="7">
        <f>+'bijlage 7 - Inschrijfstaat'!F20</f>
        <v>3100</v>
      </c>
      <c r="F22" s="4">
        <f t="shared" si="0"/>
        <v>2015</v>
      </c>
      <c r="G22" s="4">
        <f>+'bijlage 7 - Inschrijfstaat'!G20</f>
        <v>0</v>
      </c>
      <c r="H22" s="4">
        <f t="shared" si="1"/>
        <v>3100</v>
      </c>
      <c r="N22" s="3">
        <f t="shared" si="3"/>
        <v>3.4000000000000008</v>
      </c>
      <c r="O22" s="3"/>
      <c r="P22" s="3"/>
    </row>
    <row r="23" spans="2:16" x14ac:dyDescent="0.2">
      <c r="B23">
        <f t="shared" si="2"/>
        <v>35</v>
      </c>
      <c r="D23">
        <v>14</v>
      </c>
      <c r="E23" s="7">
        <v>1750</v>
      </c>
      <c r="F23" s="4">
        <f t="shared" si="0"/>
        <v>1137.5</v>
      </c>
      <c r="G23" s="4">
        <f>+'bijlage 7 - Inschrijfstaat'!G21</f>
        <v>0</v>
      </c>
      <c r="H23" s="4">
        <f t="shared" si="1"/>
        <v>1750</v>
      </c>
      <c r="N23" s="3">
        <f t="shared" si="3"/>
        <v>3.600000000000001</v>
      </c>
      <c r="O23" s="3"/>
      <c r="P23" s="3"/>
    </row>
    <row r="24" spans="2:16" x14ac:dyDescent="0.2">
      <c r="B24">
        <f t="shared" si="2"/>
        <v>30</v>
      </c>
      <c r="E24" s="7"/>
      <c r="F24" s="5"/>
      <c r="G24" s="5"/>
      <c r="H24" s="5"/>
      <c r="N24" s="3">
        <f t="shared" si="3"/>
        <v>3.8000000000000012</v>
      </c>
      <c r="O24" s="3"/>
      <c r="P24" s="3"/>
    </row>
    <row r="25" spans="2:16" x14ac:dyDescent="0.2">
      <c r="B25">
        <f t="shared" si="2"/>
        <v>25</v>
      </c>
      <c r="E25" s="7"/>
      <c r="F25" s="4"/>
      <c r="G25" s="4"/>
      <c r="H25" s="4"/>
      <c r="N25" s="3">
        <f t="shared" si="3"/>
        <v>4.0000000000000009</v>
      </c>
      <c r="O25" s="3"/>
      <c r="P25" s="3"/>
    </row>
    <row r="26" spans="2:16" x14ac:dyDescent="0.2">
      <c r="B26">
        <f t="shared" si="2"/>
        <v>20</v>
      </c>
      <c r="E26" s="7"/>
      <c r="F26" s="4"/>
      <c r="G26" s="4"/>
      <c r="H26" s="4"/>
      <c r="N26" s="3"/>
      <c r="O26" s="3"/>
      <c r="P26" s="3"/>
    </row>
    <row r="27" spans="2:16" x14ac:dyDescent="0.2">
      <c r="B27">
        <f t="shared" si="2"/>
        <v>15</v>
      </c>
      <c r="E27" s="7"/>
      <c r="F27" s="5"/>
      <c r="G27" s="5"/>
      <c r="H27" s="5"/>
      <c r="N27" s="3"/>
      <c r="O27" s="3"/>
      <c r="P27" s="3"/>
    </row>
    <row r="28" spans="2:16" x14ac:dyDescent="0.2">
      <c r="B28">
        <f>IF(+B27-$B$7&gt;$B$5,+B27-$B$7,0)</f>
        <v>10</v>
      </c>
      <c r="E28" s="7"/>
      <c r="F28" s="5"/>
      <c r="G28" s="5"/>
      <c r="H28" s="5"/>
      <c r="N28" s="3"/>
      <c r="O28" s="3"/>
      <c r="P28" s="3"/>
    </row>
    <row r="29" spans="2:16" x14ac:dyDescent="0.2">
      <c r="B29">
        <f t="shared" si="2"/>
        <v>5</v>
      </c>
      <c r="E29" s="7"/>
      <c r="F29" s="5"/>
      <c r="G29" s="5"/>
      <c r="H29" s="5"/>
    </row>
    <row r="30" spans="2:16" x14ac:dyDescent="0.2">
      <c r="B30">
        <f t="shared" si="2"/>
        <v>0</v>
      </c>
      <c r="D30" s="7"/>
    </row>
    <row r="31" spans="2:16" x14ac:dyDescent="0.2">
      <c r="D31" s="7"/>
    </row>
    <row r="32" spans="2:16" x14ac:dyDescent="0.2">
      <c r="D32" s="7"/>
    </row>
    <row r="33" spans="4:4" x14ac:dyDescent="0.2">
      <c r="D33" s="7"/>
    </row>
  </sheetData>
  <sheetProtection algorithmName="SHA-512" hashValue="V0IMIDsBVfhWd+u5DtInRO9vBqRZG8GPDPCk4pC9swNCh6yP0t81gl0T+GoXDxdzclFrRnx7dqWM7pyoshahVQ==" saltValue="AlFKqM306aKTDACwviUEUQ==" spinCount="100000" sheet="1" objects="1" scenarios="1"/>
  <mergeCells count="2">
    <mergeCell ref="D2:H2"/>
    <mergeCell ref="R3:S3"/>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104B16B0BAF0FF4189FDA4203250816E" ma:contentTypeVersion="16" ma:contentTypeDescription="Een nieuw document maken." ma:contentTypeScope="" ma:versionID="83fd1e6a2a858d1131adcfb015d92c06">
  <xsd:schema xmlns:xsd="http://www.w3.org/2001/XMLSchema" xmlns:xs="http://www.w3.org/2001/XMLSchema" xmlns:p="http://schemas.microsoft.com/office/2006/metadata/properties" xmlns:ns2="10dbbdbd-ea24-46d5-8c76-9bea7a04ac20" xmlns:ns3="13d4bcb2-880b-4dd9-b868-c600884feb2e" targetNamespace="http://schemas.microsoft.com/office/2006/metadata/properties" ma:root="true" ma:fieldsID="1b658dc44b9230f887c07bf9cbf327fc" ns2:_="" ns3:_="">
    <xsd:import namespace="10dbbdbd-ea24-46d5-8c76-9bea7a04ac20"/>
    <xsd:import namespace="13d4bcb2-880b-4dd9-b868-c600884feb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lcf76f155ced4ddcb4097134ff3c332f" minOccurs="0"/>
                <xsd:element ref="ns3:TaxCatchAll"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dbbdbd-ea24-46d5-8c76-9bea7a04ac2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ce78b14a-69e4-45cf-adb5-5d07bdd05bb5"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3d4bcb2-880b-4dd9-b868-c600884feb2e" elementFormDefault="qualified">
    <xsd:import namespace="http://schemas.microsoft.com/office/2006/documentManagement/types"/>
    <xsd:import namespace="http://schemas.microsoft.com/office/infopath/2007/PartnerControls"/>
    <xsd:element name="SharedWithUsers" ma:index="12"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27d55568-f3c8-4102-bd7c-fe42eaa76615}" ma:internalName="TaxCatchAll" ma:showField="CatchAllData" ma:web="13d4bcb2-880b-4dd9-b868-c600884feb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0dbbdbd-ea24-46d5-8c76-9bea7a04ac20">
      <Terms xmlns="http://schemas.microsoft.com/office/infopath/2007/PartnerControls"/>
    </lcf76f155ced4ddcb4097134ff3c332f>
    <TaxCatchAll xmlns="13d4bcb2-880b-4dd9-b868-c600884feb2e" xsi:nil="true"/>
  </documentManagement>
</p:properties>
</file>

<file path=customXml/itemProps1.xml><?xml version="1.0" encoding="utf-8"?>
<ds:datastoreItem xmlns:ds="http://schemas.openxmlformats.org/officeDocument/2006/customXml" ds:itemID="{9ABFAA62-82F9-4052-9283-38234E1000A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dbbdbd-ea24-46d5-8c76-9bea7a04ac20"/>
    <ds:schemaRef ds:uri="13d4bcb2-880b-4dd9-b868-c600884feb2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4F77EF3-DF47-47CB-8C72-66B6480EBAA2}">
  <ds:schemaRefs>
    <ds:schemaRef ds:uri="http://schemas.microsoft.com/sharepoint/v3/contenttype/forms"/>
  </ds:schemaRefs>
</ds:datastoreItem>
</file>

<file path=customXml/itemProps3.xml><?xml version="1.0" encoding="utf-8"?>
<ds:datastoreItem xmlns:ds="http://schemas.openxmlformats.org/officeDocument/2006/customXml" ds:itemID="{97ABC18F-06FD-4732-ACEA-8E23EFA97EC2}">
  <ds:schemaRefs>
    <ds:schemaRef ds:uri="http://schemas.microsoft.com/office/2006/metadata/properties"/>
    <ds:schemaRef ds:uri="http://schemas.microsoft.com/office/infopath/2007/PartnerControls"/>
    <ds:schemaRef ds:uri="ac080508-c033-40bb-b3f1-37fa9a1913d0"/>
    <ds:schemaRef ds:uri="d554e789-88c6-4e5f-a5a4-7c0fc9c37671"/>
    <ds:schemaRef ds:uri="10dbbdbd-ea24-46d5-8c76-9bea7a04ac20"/>
    <ds:schemaRef ds:uri="13d4bcb2-880b-4dd9-b868-c600884feb2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3</vt:i4>
      </vt:variant>
    </vt:vector>
  </HeadingPairs>
  <TitlesOfParts>
    <vt:vector size="3" baseType="lpstr">
      <vt:lpstr>bijlage 7 - Inschrijfstaat</vt:lpstr>
      <vt:lpstr>bijlage 8 - EMVI-beoordelingsm.</vt:lpstr>
      <vt:lpstr>lijsten</vt:lpstr>
    </vt:vector>
  </TitlesOfParts>
  <Manager/>
  <Company>Gemeente Meierijstad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hwijng</dc:creator>
  <cp:keywords/>
  <dc:description/>
  <cp:lastModifiedBy>Hans van den Wijngaard | gemeente Meierijstad</cp:lastModifiedBy>
  <cp:revision/>
  <dcterms:created xsi:type="dcterms:W3CDTF">2020-05-01T08:56:58Z</dcterms:created>
  <dcterms:modified xsi:type="dcterms:W3CDTF">2026-04-24T09:34:35Z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0x010100104B16B0BAF0FF4189FDA4203250816E</vt:lpwstr>
  </property>
  <property fmtid="{D5CDD505-2E9C-101B-9397-08002B2CF9AE}" pid="3" name="MediaServiceImageTags">
    <vt:lpwstr/>
  </property>
</Properties>
</file>