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 defaultThemeVersion="124226"/>
  <xr:revisionPtr revIDLastSave="348" documentId="13_ncr:1_{E9270923-4BF4-42AD-81B4-C9947B9F75BF}" xr6:coauthVersionLast="47" xr6:coauthVersionMax="47" xr10:uidLastSave="{EA330CA5-C94C-46D6-8926-EB5FD0C5C015}"/>
  <bookViews>
    <workbookView xWindow="-120" yWindow="-120" windowWidth="29040" windowHeight="15720" activeTab="1" xr2:uid="{D03E5ACC-C85F-4743-BF3D-E3588B9FB8B8}"/>
  </bookViews>
  <sheets>
    <sheet name="Instructies" sheetId="3" r:id="rId1"/>
    <sheet name="Inschrijfformulier" sheetId="17" r:id="rId2"/>
    <sheet name="Routenet printscreen(s)" sheetId="10" r:id="rId3"/>
  </sheets>
  <definedNames>
    <definedName name="_xlnm.Print_Area" localSheetId="1">Inschrijfformulier!$A$1:$L$65</definedName>
    <definedName name="_xlnm.Print_Area" localSheetId="0">Instructies!$A$1:$C$18</definedName>
    <definedName name="AREA">#REF!</definedName>
    <definedName name="AVU">#REF!</definedName>
    <definedName name="CBM">#REF!</definedName>
    <definedName name="Dagen" localSheetId="1">{0,1,2,3,4,5,6} + {0;1;2;3;4;5}*7</definedName>
    <definedName name="Dagen">{0,1,2,3,4,5,6} + {0;1;2;3;4;5}*7</definedName>
    <definedName name="DME_BeforeCloseCompleted" hidden="1">"Onwaar"</definedName>
    <definedName name="DME_LocalFile" hidden="1">"Waar"</definedName>
    <definedName name="ExactAddinConnection" hidden="1">"100"</definedName>
    <definedName name="ExactAddinConnection.100" hidden="1">"RADHW-SQL01\\EXACT;100;arjan;1"</definedName>
    <definedName name="ExactAddinReports" hidden="1">3</definedName>
    <definedName name="GAD">#REF!</definedName>
    <definedName name="Inzetcode_ZB">#REF!</definedName>
    <definedName name="Kostenrubriekcode">#REF!</definedName>
    <definedName name="Productcode">#REF!</definedName>
    <definedName name="ROVA">#REF!</definedName>
    <definedName name="sdfsdf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7" l="1"/>
  <c r="G25" i="17"/>
  <c r="G27" i="17"/>
  <c r="I25" i="17"/>
  <c r="I27" i="17"/>
  <c r="G56" i="17" s="1"/>
  <c r="I23" i="17"/>
  <c r="E36" i="17"/>
  <c r="F38" i="17"/>
  <c r="G61" i="17" l="1"/>
  <c r="H61" i="17" s="1"/>
  <c r="I61" i="17" s="1"/>
  <c r="K62" i="17" s="1"/>
  <c r="D55" i="17"/>
  <c r="G47" i="17"/>
  <c r="F36" i="17"/>
  <c r="G36" i="17" s="1"/>
  <c r="H36" i="17" s="1"/>
  <c r="E35" i="17"/>
  <c r="F35" i="17" s="1"/>
  <c r="G35" i="17" s="1"/>
  <c r="D35" i="17"/>
  <c r="E34" i="17"/>
  <c r="F34" i="17" s="1"/>
  <c r="G34" i="17" s="1"/>
  <c r="H34" i="17" s="1"/>
  <c r="I34" i="17" s="1"/>
  <c r="F26" i="17"/>
  <c r="I26" i="17" s="1"/>
  <c r="F24" i="17"/>
  <c r="I24" i="17" s="1"/>
  <c r="D53" i="17"/>
  <c r="G38" i="17"/>
  <c r="H38" i="17" s="1"/>
  <c r="D38" i="17"/>
  <c r="E33" i="17"/>
  <c r="F33" i="17" s="1"/>
  <c r="G33" i="17" s="1"/>
  <c r="D33" i="17"/>
  <c r="E32" i="17"/>
  <c r="F32" i="17" s="1"/>
  <c r="G32" i="17" s="1"/>
  <c r="D18" i="17"/>
  <c r="D42" i="17" s="1"/>
  <c r="E42" i="17" s="1"/>
  <c r="G24" i="17" l="1"/>
  <c r="G53" i="17"/>
  <c r="I53" i="17" s="1"/>
  <c r="G26" i="17"/>
  <c r="G55" i="17"/>
  <c r="I55" i="17" s="1"/>
  <c r="H35" i="17"/>
  <c r="I35" i="17" s="1"/>
  <c r="I36" i="17"/>
  <c r="G54" i="17"/>
  <c r="I54" i="17" s="1"/>
  <c r="H25" i="17"/>
  <c r="I38" i="17"/>
  <c r="G52" i="17"/>
  <c r="H32" i="17"/>
  <c r="I32" i="17" s="1"/>
  <c r="F42" i="17"/>
  <c r="G42" i="17" s="1"/>
  <c r="H33" i="17"/>
  <c r="I33" i="17" s="1"/>
  <c r="H47" i="17"/>
  <c r="I47" i="17" s="1"/>
  <c r="K48" i="17" s="1"/>
  <c r="H42" i="17" l="1"/>
  <c r="I42" i="17" s="1"/>
  <c r="H26" i="17"/>
  <c r="J26" i="17" s="1"/>
  <c r="H27" i="17"/>
  <c r="J27" i="17" s="1"/>
  <c r="I56" i="17"/>
  <c r="I52" i="17"/>
  <c r="H23" i="17"/>
  <c r="K43" i="17" l="1"/>
  <c r="H24" i="17"/>
  <c r="J24" i="17" s="1"/>
  <c r="K57" i="17" l="1"/>
  <c r="K64" i="17" s="1"/>
</calcChain>
</file>

<file path=xl/sharedStrings.xml><?xml version="1.0" encoding="utf-8"?>
<sst xmlns="http://schemas.openxmlformats.org/spreadsheetml/2006/main" count="175" uniqueCount="139">
  <si>
    <t xml:space="preserve">Instructies </t>
  </si>
  <si>
    <t>Verwerkingstarief</t>
  </si>
  <si>
    <r>
      <rPr>
        <b/>
        <sz val="8"/>
        <color theme="2" tint="-0.499984740745262"/>
        <rFont val="Wingdings"/>
        <charset val="2"/>
      </rPr>
      <t>ð</t>
    </r>
    <r>
      <rPr>
        <b/>
        <sz val="8"/>
        <color theme="2" tint="-0.499984740745262"/>
        <rFont val="Poppins"/>
      </rPr>
      <t>Zie vóór invullen het tabblad  Instructies</t>
    </r>
  </si>
  <si>
    <t>Inschrijver</t>
  </si>
  <si>
    <t>Naam onderneming</t>
  </si>
  <si>
    <t>Naam rechtsgeldige vertegenwoordiger</t>
  </si>
  <si>
    <t>Functie</t>
  </si>
  <si>
    <t>Handtekening</t>
  </si>
  <si>
    <t>Plaats, datum</t>
  </si>
  <si>
    <t>Naam</t>
  </si>
  <si>
    <t>Eigenaar</t>
  </si>
  <si>
    <t>Adres</t>
  </si>
  <si>
    <t>PR1</t>
  </si>
  <si>
    <r>
      <rPr>
        <sz val="9"/>
        <color theme="1"/>
        <rFont val="Wingdings 2"/>
        <family val="1"/>
        <charset val="2"/>
      </rPr>
      <t></t>
    </r>
    <r>
      <rPr>
        <sz val="9"/>
        <color theme="1"/>
        <rFont val="Poppins"/>
      </rPr>
      <t xml:space="preserve">  U dient de witte cellen van het inschrijfformulier volledig in te vullen, het gehele formulier te printen, 
    rechtsgeldig te ondertekenen, en vervolgens zowel in PDF als Excel-format in te dienen. </t>
    </r>
  </si>
  <si>
    <t>TA1</t>
  </si>
  <si>
    <t>Keuzevelden</t>
  </si>
  <si>
    <t>ja</t>
  </si>
  <si>
    <t>via nascheiding</t>
  </si>
  <si>
    <t>Transportafstanden</t>
  </si>
  <si>
    <t>uit bodemas</t>
  </si>
  <si>
    <t xml:space="preserve">   </t>
  </si>
  <si>
    <r>
      <rPr>
        <sz val="10.35"/>
        <color theme="1"/>
        <rFont val="Wingdings 2"/>
        <family val="1"/>
        <charset val="2"/>
      </rPr>
      <t></t>
    </r>
    <r>
      <rPr>
        <sz val="10.35"/>
        <color theme="1"/>
        <rFont val="Poppins"/>
      </rPr>
      <t xml:space="preserve"> </t>
    </r>
    <r>
      <rPr>
        <sz val="9"/>
        <color theme="1"/>
        <rFont val="Poppins"/>
      </rPr>
      <t xml:space="preserve">Een printscreen van elke bepaling van een afstand in Routenet moet door inschrijver worden bijgevoegd 
   aan het tabblad </t>
    </r>
    <r>
      <rPr>
        <i/>
        <sz val="9"/>
        <color theme="1"/>
        <rFont val="Poppins"/>
      </rPr>
      <t>Routenet printscreen(s).</t>
    </r>
  </si>
  <si>
    <t>Invoer</t>
  </si>
  <si>
    <t>KD1</t>
  </si>
  <si>
    <r>
      <t xml:space="preserve">Verwerkingsinstallatie        </t>
    </r>
    <r>
      <rPr>
        <i/>
        <sz val="9"/>
        <color rgb="FF0070C0"/>
        <rFont val="Poppins"/>
      </rPr>
      <t xml:space="preserve"> </t>
    </r>
  </si>
  <si>
    <t>Eigenschappen verwerkingsinstallatie</t>
  </si>
  <si>
    <t xml:space="preserve">
</t>
  </si>
  <si>
    <t>Verwerkingstarieven</t>
  </si>
  <si>
    <t/>
  </si>
  <si>
    <t>Transportkosten</t>
  </si>
  <si>
    <t>Duurzaamheid</t>
  </si>
  <si>
    <t xml:space="preserve">Verwerkingskosten    </t>
  </si>
  <si>
    <t>Duurzame transportvorm</t>
  </si>
  <si>
    <t>Inschrijver kiest welke duurzame transportvorm hij inzet.</t>
  </si>
  <si>
    <t xml:space="preserve">Werkelijke kosten o.b.v. verwerkingstarief </t>
  </si>
  <si>
    <t xml:space="preserve">Transportafstanden moeten als een positief getal en met 1 decimaal ingevoerd worden.  
</t>
  </si>
  <si>
    <t>HVO-100 als duurzame brandstof óf volledig elektrisch aangedreven transportmiddelen o.b.v. groene stroom.</t>
  </si>
  <si>
    <t>Beoordelingsbedrag
 2027-2030</t>
  </si>
  <si>
    <r>
      <rPr>
        <b/>
        <sz val="9"/>
        <color rgb="FF0070C0"/>
        <rFont val="Wingdings"/>
        <charset val="2"/>
      </rPr>
      <t>ð</t>
    </r>
    <r>
      <rPr>
        <b/>
        <sz val="9"/>
        <color rgb="FF0070C0"/>
        <rFont val="Poppins"/>
      </rPr>
      <t>Beoordelingsbedrag transport</t>
    </r>
    <r>
      <rPr>
        <sz val="9"/>
        <color rgb="FF0070C0"/>
        <rFont val="Poppins"/>
      </rPr>
      <t xml:space="preserve"> (2027-2030)</t>
    </r>
  </si>
  <si>
    <t xml:space="preserve">
PR1
</t>
  </si>
  <si>
    <t xml:space="preserve">
(positief getal, 2 decimalen), een tarief van nul euro is (dus) niet toegestaan;
</t>
  </si>
  <si>
    <r>
      <rPr>
        <b/>
        <sz val="9"/>
        <color rgb="FF0070C0"/>
        <rFont val="Wingdings"/>
        <charset val="2"/>
      </rPr>
      <t>ð</t>
    </r>
    <r>
      <rPr>
        <b/>
        <sz val="9"/>
        <color rgb="FF0070C0"/>
        <rFont val="Poppins"/>
      </rPr>
      <t>Beoordelingsbedrag verwerking</t>
    </r>
    <r>
      <rPr>
        <sz val="9"/>
        <color rgb="FF0070C0"/>
        <rFont val="Poppins"/>
      </rPr>
      <t xml:space="preserve"> (2027-2030)</t>
    </r>
  </si>
  <si>
    <t>Composteren</t>
  </si>
  <si>
    <r>
      <rPr>
        <b/>
        <sz val="9"/>
        <color rgb="FF0070C0"/>
        <rFont val="Wingdings"/>
        <charset val="2"/>
      </rPr>
      <t>ð</t>
    </r>
    <r>
      <rPr>
        <b/>
        <sz val="9"/>
        <color rgb="FF0070C0"/>
        <rFont val="Poppins"/>
      </rPr>
      <t>Beoordelingsbedrag duurzaamheid</t>
    </r>
    <r>
      <rPr>
        <sz val="9"/>
        <color rgb="FF0070C0"/>
        <rFont val="Poppins"/>
      </rPr>
      <t xml:space="preserve"> (2027-2030)</t>
    </r>
  </si>
  <si>
    <t>Transport</t>
  </si>
  <si>
    <t>KD2</t>
  </si>
  <si>
    <t>KD3</t>
  </si>
  <si>
    <t>CO2-prijs</t>
  </si>
  <si>
    <t>Vrachtauto &gt;20 ton met aanhanger, diesel (Euro VI)</t>
  </si>
  <si>
    <t>Vrachtauto &gt;20 ton met aanhanger, HVO-100</t>
  </si>
  <si>
    <t>KD4</t>
  </si>
  <si>
    <t xml:space="preserve">aandeel hoogwaardig afgezette compost 
</t>
  </si>
  <si>
    <t>percentage compost van verwerkt GFT</t>
  </si>
  <si>
    <r>
      <t>Totale beoordelingsbedrag inschrijving</t>
    </r>
    <r>
      <rPr>
        <sz val="9"/>
        <color rgb="FF0070C0"/>
        <rFont val="Poppins"/>
      </rPr>
      <t xml:space="preserve"> (2027-2030)</t>
    </r>
  </si>
  <si>
    <r>
      <t xml:space="preserve">Tarief per tonkm
</t>
    </r>
    <r>
      <rPr>
        <sz val="8"/>
        <rFont val="Poppins"/>
      </rPr>
      <t>[Euro/tonkm]</t>
    </r>
  </si>
  <si>
    <r>
      <t xml:space="preserve">Beoordelingsbedrag
</t>
    </r>
    <r>
      <rPr>
        <sz val="8"/>
        <rFont val="Poppins"/>
      </rPr>
      <t>[Euro/jr]</t>
    </r>
  </si>
  <si>
    <r>
      <t xml:space="preserve">Beoordelingsbedrag
</t>
    </r>
    <r>
      <rPr>
        <sz val="8"/>
        <rFont val="Poppins"/>
      </rPr>
      <t>[Euro/4 jr]</t>
    </r>
  </si>
  <si>
    <r>
      <t xml:space="preserve">Tarief
</t>
    </r>
    <r>
      <rPr>
        <sz val="8"/>
        <rFont val="Poppins"/>
      </rPr>
      <t>[Euro/ton]</t>
    </r>
  </si>
  <si>
    <r>
      <t xml:space="preserve">Volume
</t>
    </r>
    <r>
      <rPr>
        <sz val="8"/>
        <rFont val="Poppins"/>
      </rPr>
      <t>[ton/jaar]</t>
    </r>
  </si>
  <si>
    <t>Verwerkingsmethode</t>
  </si>
  <si>
    <t>Elektrisch (groene stroom)</t>
  </si>
  <si>
    <t>Vergisting, biogas naar wkk, alleen elektriciteitsproductie, incl. nacompostering</t>
  </si>
  <si>
    <r>
      <t>Vergisting, biogasopwerking tot groengas, geen CO</t>
    </r>
    <r>
      <rPr>
        <vertAlign val="subscript"/>
        <sz val="9"/>
        <rFont val="Poppins"/>
      </rPr>
      <t>2</t>
    </r>
    <r>
      <rPr>
        <sz val="9"/>
        <rFont val="Poppins"/>
      </rPr>
      <t>-afvang, incl. nacompostering</t>
    </r>
  </si>
  <si>
    <r>
      <t>Vergisting, biogasopwerking tot groengas, wel CO</t>
    </r>
    <r>
      <rPr>
        <vertAlign val="subscript"/>
        <sz val="9"/>
        <rFont val="Poppins"/>
      </rPr>
      <t>2</t>
    </r>
    <r>
      <rPr>
        <sz val="9"/>
        <rFont val="Poppins"/>
      </rPr>
      <t>-afvang, incl. nacompostering</t>
    </r>
  </si>
  <si>
    <t>Referentieadres - overdrachtslocatie</t>
  </si>
  <si>
    <t>Vergisting, biogas naar wkk, elektriciteits- en warmteproductie, incl. nacompostering</t>
  </si>
  <si>
    <t>Referentieadres- overdrachtslocatie</t>
  </si>
  <si>
    <t>Overslagkosten</t>
  </si>
  <si>
    <t xml:space="preserve">Werkelijke kosten o.b.v. overslagtarief </t>
  </si>
  <si>
    <t>Overslagtarief</t>
  </si>
  <si>
    <r>
      <rPr>
        <b/>
        <sz val="9"/>
        <color rgb="FF0070C0"/>
        <rFont val="Wingdings"/>
        <charset val="2"/>
      </rPr>
      <t>ð</t>
    </r>
    <r>
      <rPr>
        <b/>
        <sz val="9"/>
        <color rgb="FF0070C0"/>
        <rFont val="Poppins"/>
      </rPr>
      <t>Beoordelingsbedrag overslag</t>
    </r>
    <r>
      <rPr>
        <sz val="9"/>
        <color rgb="FF0070C0"/>
        <rFont val="Poppins"/>
      </rPr>
      <t xml:space="preserve"> (2027-2030)</t>
    </r>
  </si>
  <si>
    <r>
      <rPr>
        <sz val="9"/>
        <rFont val="Wingdings"/>
        <charset val="2"/>
      </rPr>
      <t>ð</t>
    </r>
    <r>
      <rPr>
        <sz val="9"/>
        <rFont val="Poppins"/>
      </rPr>
      <t>Percentage hoogwaardige compost van afgezette compost</t>
    </r>
  </si>
  <si>
    <t>[ton]</t>
  </si>
  <si>
    <r>
      <t xml:space="preserve">Totaal compostafzet per installatie in 2023 
</t>
    </r>
    <r>
      <rPr>
        <sz val="8"/>
        <color theme="1" tint="0.499984740745262"/>
        <rFont val="Poppins"/>
      </rPr>
      <t xml:space="preserve">(rapport RWS, tabel D-5, </t>
    </r>
    <r>
      <rPr>
        <i/>
        <sz val="8"/>
        <color theme="1" tint="0.499984740745262"/>
        <rFont val="Poppins"/>
      </rPr>
      <t>totaal</t>
    </r>
    <r>
      <rPr>
        <sz val="8"/>
        <color theme="1" tint="0.499984740745262"/>
        <rFont val="Poppins"/>
      </rPr>
      <t>)</t>
    </r>
  </si>
  <si>
    <r>
      <t xml:space="preserve">Afzet hoogwaardige compost per installatie in 2023 
</t>
    </r>
    <r>
      <rPr>
        <sz val="8"/>
        <color theme="1" tint="0.499984740745262"/>
        <rFont val="Poppins"/>
      </rPr>
      <t xml:space="preserve">(rapport RWS, tabel D-5, </t>
    </r>
    <r>
      <rPr>
        <i/>
        <sz val="8"/>
        <color theme="1" tint="0.499984740745262"/>
        <rFont val="Poppins"/>
      </rPr>
      <t>Potgrond- en opzaksector</t>
    </r>
    <r>
      <rPr>
        <sz val="8"/>
        <color theme="1" tint="0.499984740745262"/>
        <rFont val="Poppins"/>
      </rPr>
      <t>)</t>
    </r>
  </si>
  <si>
    <t>PR2</t>
  </si>
  <si>
    <t>KD5</t>
  </si>
  <si>
    <r>
      <t>Fictieve CO</t>
    </r>
    <r>
      <rPr>
        <vertAlign val="subscript"/>
        <sz val="9"/>
        <color rgb="FF0070C0"/>
        <rFont val="Poppins"/>
      </rPr>
      <t>2</t>
    </r>
    <r>
      <rPr>
        <sz val="9"/>
        <color rgb="FF0070C0"/>
        <rFont val="Poppins"/>
      </rPr>
      <t xml:space="preserve">-kosten transport </t>
    </r>
  </si>
  <si>
    <t>Fictief voordeel duurzame verwerking</t>
  </si>
  <si>
    <t>Fictief voordeel compostkwaliteit</t>
  </si>
  <si>
    <r>
      <t xml:space="preserve">Beoordelingsbedrag
</t>
    </r>
    <r>
      <rPr>
        <sz val="8"/>
        <rFont val="Poppins"/>
      </rPr>
      <t>[Euro/4jr]</t>
    </r>
  </si>
  <si>
    <r>
      <t>CO</t>
    </r>
    <r>
      <rPr>
        <vertAlign val="subscript"/>
        <sz val="9"/>
        <rFont val="Poppins"/>
      </rPr>
      <t>2</t>
    </r>
    <r>
      <rPr>
        <sz val="9"/>
        <rFont val="Poppins"/>
      </rPr>
      <t>-kengetal</t>
    </r>
    <r>
      <rPr>
        <sz val="8"/>
        <rFont val="Poppins"/>
      </rPr>
      <t xml:space="preserve">
[kg CO</t>
    </r>
    <r>
      <rPr>
        <vertAlign val="subscript"/>
        <sz val="8"/>
        <rFont val="Poppins"/>
      </rPr>
      <t>2</t>
    </r>
    <r>
      <rPr>
        <sz val="8"/>
        <rFont val="Poppins"/>
      </rPr>
      <t>-eq/tonkm]</t>
    </r>
  </si>
  <si>
    <r>
      <t xml:space="preserve">                         Uitstoot 
</t>
    </r>
    <r>
      <rPr>
        <sz val="8"/>
        <rFont val="Poppins"/>
      </rPr>
      <t>[kg CO</t>
    </r>
    <r>
      <rPr>
        <vertAlign val="subscript"/>
        <sz val="8"/>
        <rFont val="Poppins"/>
      </rPr>
      <t>2</t>
    </r>
    <r>
      <rPr>
        <sz val="8"/>
        <rFont val="Poppins"/>
      </rPr>
      <t>-eq/ton GFT]</t>
    </r>
  </si>
  <si>
    <r>
      <t xml:space="preserve">Uitstoot
</t>
    </r>
    <r>
      <rPr>
        <sz val="8"/>
        <rFont val="Poppins"/>
      </rPr>
      <t>[kg CO</t>
    </r>
    <r>
      <rPr>
        <vertAlign val="subscript"/>
        <sz val="8"/>
        <rFont val="Poppins"/>
      </rPr>
      <t>2</t>
    </r>
    <r>
      <rPr>
        <sz val="8"/>
        <rFont val="Poppins"/>
      </rPr>
      <t>-eq/ton GFT]</t>
    </r>
  </si>
  <si>
    <r>
      <t xml:space="preserve">Uitstoot
</t>
    </r>
    <r>
      <rPr>
        <sz val="8"/>
        <rFont val="Poppins"/>
      </rPr>
      <t>[Euro/ton GFT]</t>
    </r>
  </si>
  <si>
    <r>
      <t>CO</t>
    </r>
    <r>
      <rPr>
        <vertAlign val="subscript"/>
        <sz val="9"/>
        <rFont val="Poppins"/>
      </rPr>
      <t>2</t>
    </r>
    <r>
      <rPr>
        <sz val="9"/>
        <rFont val="Poppins"/>
      </rPr>
      <t xml:space="preserve">-kengetal 
</t>
    </r>
    <r>
      <rPr>
        <sz val="8"/>
        <rFont val="Poppins"/>
      </rPr>
      <t>[kg CO</t>
    </r>
    <r>
      <rPr>
        <vertAlign val="subscript"/>
        <sz val="8"/>
        <rFont val="Poppins"/>
      </rPr>
      <t>2</t>
    </r>
    <r>
      <rPr>
        <sz val="8"/>
        <rFont val="Poppins"/>
      </rPr>
      <t>-eq/ton compost]</t>
    </r>
  </si>
  <si>
    <t>Overdrachtslocatie-verwerkingslocatie</t>
  </si>
  <si>
    <r>
      <t xml:space="preserve">Duurzame transportvorm
</t>
    </r>
    <r>
      <rPr>
        <sz val="8"/>
        <color theme="1" tint="0.499984740745262"/>
        <rFont val="Poppins"/>
      </rPr>
      <t>(overdrachtslocatie-verwerkingslocatie)</t>
    </r>
  </si>
  <si>
    <t xml:space="preserve">
[Euro/ton GFT]</t>
  </si>
  <si>
    <t>TA2</t>
  </si>
  <si>
    <t xml:space="preserve">
(positief getal, 2 decimalen), een tarief van nul euro is (dus) niet toegestaan.
(positief getal, 3 decimalen), een tarief van nul euro is (dus) niet toegestaan.
</t>
  </si>
  <si>
    <r>
      <rPr>
        <sz val="9"/>
        <color theme="1"/>
        <rFont val="Wingdings 2"/>
        <family val="1"/>
        <charset val="2"/>
      </rPr>
      <t></t>
    </r>
    <r>
      <rPr>
        <sz val="9"/>
        <color theme="1"/>
        <rFont val="Poppins"/>
      </rPr>
      <t xml:space="preserve">  Transportafstanden moeten worden bepaald op basis van de routeplanner Routenet (www.routenet.nl), 
      met de volgende instellingen:
        -optimalisatie: </t>
    </r>
    <r>
      <rPr>
        <i/>
        <sz val="9"/>
        <color theme="1"/>
        <rFont val="Poppins"/>
      </rPr>
      <t>optimaal;</t>
    </r>
    <r>
      <rPr>
        <sz val="9"/>
        <color theme="1"/>
        <rFont val="Poppins"/>
      </rPr>
      <t xml:space="preserve">
        - voertuig:       </t>
    </r>
    <r>
      <rPr>
        <i/>
        <sz val="9"/>
        <color theme="1"/>
        <rFont val="Poppins"/>
      </rPr>
      <t>vrachtwagen 40 ton</t>
    </r>
    <r>
      <rPr>
        <sz val="9"/>
        <color theme="1"/>
        <rFont val="Poppins"/>
      </rPr>
      <t xml:space="preserve">; 
        - vermijden:    </t>
    </r>
    <r>
      <rPr>
        <i/>
        <sz val="9"/>
        <color theme="1"/>
        <rFont val="Poppins"/>
      </rPr>
      <t xml:space="preserve">veerpont.
</t>
    </r>
    <r>
      <rPr>
        <sz val="9"/>
        <color theme="1"/>
        <rFont val="Poppins"/>
      </rPr>
      <t xml:space="preserve">      * De transportafstand wordt bepaald van de vertreklocatie ("vanuit") naar de bestemming ("naar") en niet andersom. 
      * Referentie adressen: zoals vermeld in het hoofdstuk </t>
    </r>
    <r>
      <rPr>
        <i/>
        <sz val="9"/>
        <color theme="1"/>
        <rFont val="Poppins"/>
      </rPr>
      <t xml:space="preserve">Definities </t>
    </r>
    <r>
      <rPr>
        <sz val="9"/>
        <color theme="1"/>
        <rFont val="Poppins"/>
      </rPr>
      <t>van de</t>
    </r>
    <r>
      <rPr>
        <i/>
        <sz val="9"/>
        <color theme="1"/>
        <rFont val="Poppins"/>
      </rPr>
      <t xml:space="preserve"> </t>
    </r>
    <r>
      <rPr>
        <sz val="9"/>
        <color theme="1"/>
        <rFont val="Poppins"/>
      </rPr>
      <t xml:space="preserve">leidraad.
</t>
    </r>
  </si>
  <si>
    <t>Volume
[ton/jaar]</t>
  </si>
  <si>
    <t>Ritten 
[aantal/jaar]</t>
  </si>
  <si>
    <t xml:space="preserve">Transportafstand
[km/jaar]
</t>
  </si>
  <si>
    <t xml:space="preserve">
[tonkm/jaar]
</t>
  </si>
  <si>
    <t>Vrachtauto &lt; 10 ton zonder aanhanger, HVO-100</t>
  </si>
  <si>
    <t xml:space="preserve">
(positief getal, 2 decimalen), een tarief van nul euro is (dus) niet toegestaan.
</t>
  </si>
  <si>
    <t>Vrachtauto 10-20 ton met aanhanger, HVO-100</t>
  </si>
  <si>
    <r>
      <rPr>
        <sz val="9"/>
        <color theme="1"/>
        <rFont val="Wingdings"/>
        <charset val="2"/>
      </rPr>
      <t xml:space="preserve"> </t>
    </r>
    <r>
      <rPr>
        <sz val="9"/>
        <color theme="1"/>
        <rFont val="Poppins"/>
      </rPr>
      <t xml:space="preserve">Inschrijver specificeert de volgende transportafstanden:
     - vanaf het referentieadres tot aan de overdrachtslocatie van inschrijver:
     - vanaf de overdrachtslocatie van inschrijver tot aan de verwerkingslocatie van inschrijver 
</t>
    </r>
  </si>
  <si>
    <t xml:space="preserve">Transporttarieven </t>
  </si>
  <si>
    <r>
      <rPr>
        <sz val="9"/>
        <color theme="1"/>
        <rFont val="Wingdings 2"/>
        <family val="1"/>
        <charset val="2"/>
      </rPr>
      <t></t>
    </r>
    <r>
      <rPr>
        <sz val="9"/>
        <color theme="1"/>
        <rFont val="Poppins"/>
      </rPr>
      <t xml:space="preserve">   Indien de overdrachtslocatie van de grondstof afwijkt van het adres van de verwerkingsinstallatie, 
     dient aanvullend aangegeven te worden:
     - de naam van de overdrachtslocatie;
     - de eigenaar van de overdrachtslocatie;
     - het adres van de overdrachtslocatie;
</t>
    </r>
  </si>
  <si>
    <r>
      <t xml:space="preserve">Overdrachtslocatie regio Apeldoorn/Deventer
</t>
    </r>
    <r>
      <rPr>
        <i/>
        <sz val="8"/>
        <rFont val="Poppins"/>
      </rPr>
      <t>(indien afwijkend van adres verwerkingsinstallatie)</t>
    </r>
  </si>
  <si>
    <r>
      <t xml:space="preserve">Overdrachtslocatie regio Duiven
</t>
    </r>
    <r>
      <rPr>
        <i/>
        <sz val="8"/>
        <rFont val="Poppins"/>
      </rPr>
      <t>(indien afwijkend van adres verwerkingsinstallatie)</t>
    </r>
  </si>
  <si>
    <t xml:space="preserve">Inschrijfformulier EA GFT Circulus 2026 </t>
  </si>
  <si>
    <t>Regio Apeldoorn/Deventer</t>
  </si>
  <si>
    <t>Regio Zutphen</t>
  </si>
  <si>
    <t>Regio Duiven</t>
  </si>
  <si>
    <t xml:space="preserve">Fictieve kosten </t>
  </si>
  <si>
    <t>Werkelijke kosten</t>
  </si>
  <si>
    <t>TA3</t>
  </si>
  <si>
    <t>TA4</t>
  </si>
  <si>
    <t>TA5</t>
  </si>
  <si>
    <r>
      <rPr>
        <sz val="9"/>
        <color theme="1"/>
        <rFont val="Wingdings 2"/>
        <family val="1"/>
        <charset val="2"/>
      </rPr>
      <t></t>
    </r>
    <r>
      <rPr>
        <sz val="9"/>
        <color theme="1"/>
        <rFont val="Poppins"/>
      </rPr>
      <t xml:space="preserve">   Inschrijver dient m.b.t. de verwerkingsinstallatie waarmee wordt ingeschreven aan te geven:
     - de naam van de locatie;
     - de eigenaar van de locatie;
     - het adres van de locatie;  
    - de voor de grondstof toe te passen verwerkingsmethode 
    - het totale volume afgezette compost in 2023
    - het totale volume afgezette hoogwaardige compost in 2023                                                         
</t>
    </r>
  </si>
  <si>
    <t xml:space="preserve">
KD1
KD2
KD3</t>
  </si>
  <si>
    <r>
      <t xml:space="preserve">
Selecteer de verwerkingsmethode </t>
    </r>
    <r>
      <rPr>
        <i/>
        <sz val="9"/>
        <color theme="6" tint="-0.249977111117893"/>
        <rFont val="Poppins"/>
      </rPr>
      <t>Composteren</t>
    </r>
    <r>
      <rPr>
        <sz val="9"/>
        <color theme="6" tint="-0.249977111117893"/>
        <rFont val="Poppins"/>
      </rPr>
      <t xml:space="preserve"> óf één van de vier verwerkingsmethoden van </t>
    </r>
    <r>
      <rPr>
        <i/>
        <sz val="9"/>
        <color theme="6" tint="-0.249977111117893"/>
        <rFont val="Poppins"/>
      </rPr>
      <t>Vergisten + nacomposteren.</t>
    </r>
    <r>
      <rPr>
        <sz val="9"/>
        <color theme="6" tint="-0.249977111117893"/>
        <rFont val="Poppins"/>
      </rPr>
      <t xml:space="preserve">
(positief getal, géén decimalen); RWS rapport, tabel D-5, </t>
    </r>
    <r>
      <rPr>
        <i/>
        <sz val="9"/>
        <color theme="6" tint="-0.249977111117893"/>
        <rFont val="Poppins"/>
      </rPr>
      <t>Totaal;</t>
    </r>
    <r>
      <rPr>
        <sz val="9"/>
        <color theme="6" tint="-0.249977111117893"/>
        <rFont val="Poppins"/>
      </rPr>
      <t xml:space="preserve">
(positief getal, géén decimalen); RWS rapport, tabel D-5, </t>
    </r>
    <r>
      <rPr>
        <i/>
        <sz val="9"/>
        <color theme="6" tint="-0.249977111117893"/>
        <rFont val="Poppins"/>
      </rPr>
      <t>Potgrond- en opzaksector.</t>
    </r>
    <r>
      <rPr>
        <sz val="9"/>
        <color theme="6" tint="-0.249977111117893"/>
        <rFont val="Poppins"/>
      </rPr>
      <t xml:space="preserve">
KD2 en KD3 dienen gebaseerd te zijn op de gegevens van de verwerkingsinstallatie uit het RWS rapport </t>
    </r>
    <r>
      <rPr>
        <i/>
        <sz val="9"/>
        <color theme="6" tint="-0.249977111117893"/>
        <rFont val="Poppins"/>
      </rPr>
      <t xml:space="preserve">"Afvalverwerking in Nederland, gegevens 2023". </t>
    </r>
  </si>
  <si>
    <r>
      <t xml:space="preserve">Invoerveld </t>
    </r>
    <r>
      <rPr>
        <b/>
        <sz val="14"/>
        <color theme="5" tint="-0.249977111117893"/>
        <rFont val="Wingdings"/>
        <charset val="2"/>
      </rPr>
      <t>ò</t>
    </r>
  </si>
  <si>
    <t>Overdrachtslocatie</t>
  </si>
  <si>
    <t xml:space="preserve">
(enkele reis in km, positief getal met 1 decimaal, minder dan de in de leidraad bepaalde maximum afstand: 
 Regio Apeldoorn/Deventer: 15,0 km / Regio Zutphen: 55,0 km / Regio Duiven: 15,0 km). 
(enkele reis in km, positief getal met 1 decimaal); Indien de verwerkingslocatie de overdrachtslocatie is, dient nul ingevuld te worden.</t>
  </si>
  <si>
    <t>max. afstand referentieadres-overdrachtslocatie regio 1</t>
  </si>
  <si>
    <t>max. afstand referentieadres-overdrachtslocatie regio 2</t>
  </si>
  <si>
    <t>max. afstand referentieadres-overdrachtslocatie regio 3</t>
  </si>
  <si>
    <r>
      <t xml:space="preserve">Overdrachtslocatie regio Zutphen
</t>
    </r>
    <r>
      <rPr>
        <i/>
        <sz val="8"/>
        <rFont val="Poppins"/>
      </rPr>
      <t>(indien afwijkend van adres verwerkingsinstallatie)</t>
    </r>
  </si>
  <si>
    <t>Bovenstaande keuzevelden wordt verborgen bij te publiceren versie</t>
  </si>
  <si>
    <t>Verbruik 
opdrachtnemer i.g.v. HVO
[liter/jaar]</t>
  </si>
  <si>
    <r>
      <rPr>
        <sz val="9"/>
        <rFont val="Wingdings 2"/>
        <family val="1"/>
        <charset val="2"/>
      </rPr>
      <t></t>
    </r>
    <r>
      <rPr>
        <sz val="9"/>
        <rFont val="Poppins"/>
      </rPr>
      <t xml:space="preserve">  Inschrijver vult in het inschrijfformulier een tarief in voor de verwerking:
   - Tarief voor verwerking                                                                       (tarief/ton)
   - De tarieven zijn in Euro, exclusief BTW en inclusief alle kosten ten behoeve van de dienstverlening.
   - De tarieven zijn inclusief afvalstoffenbelasting en CO</t>
    </r>
    <r>
      <rPr>
        <vertAlign val="subscript"/>
        <sz val="9"/>
        <rFont val="Poppins"/>
      </rPr>
      <t>2</t>
    </r>
    <r>
      <rPr>
        <sz val="9"/>
        <rFont val="Poppins"/>
      </rPr>
      <t xml:space="preserve">-vergoeding (o.b.v. residupercentage van 5%).
   - Voor het verwerkingstarief geldt een plafondtarief van 79 Euro /ton.
   - Het verwerkingstarief geldt voor grondstof met een vervuilingspercentage van 5%.
</t>
    </r>
    <r>
      <rPr>
        <i/>
        <u/>
        <sz val="9"/>
        <rFont val="Poppins"/>
      </rPr>
      <t xml:space="preserve">
</t>
    </r>
    <r>
      <rPr>
        <sz val="9"/>
        <rFont val="Poppins"/>
      </rPr>
      <t xml:space="preserve">         
</t>
    </r>
  </si>
  <si>
    <t>PR3/PR4</t>
  </si>
  <si>
    <t>PR5/PR6</t>
  </si>
  <si>
    <t>PR7/PR8</t>
  </si>
  <si>
    <t xml:space="preserve">
PR2
</t>
  </si>
  <si>
    <r>
      <rPr>
        <sz val="9"/>
        <rFont val="Wingdings 2"/>
        <family val="1"/>
        <charset val="2"/>
      </rPr>
      <t></t>
    </r>
    <r>
      <rPr>
        <sz val="9"/>
        <rFont val="Poppins"/>
      </rPr>
      <t xml:space="preserve">  Inschrijver vult in het inschrijfformulier het tarief voor overslag in:
    - Tarief voor overslag                                                                              (tarief/ton)
   - De tarieven zijn in Euro, exclusief BTW en inclusief alle kosten ten behoeve van de dienstverlening.
   - Indien de overdrachtslocatie de verwerkingslocatie is, dient géén tarief ingevuld te worden.
      </t>
    </r>
    <r>
      <rPr>
        <sz val="9"/>
        <color theme="9" tint="-0.249977111117893"/>
        <rFont val="Poppins"/>
      </rPr>
      <t xml:space="preserve">
</t>
    </r>
    <r>
      <rPr>
        <sz val="9"/>
        <rFont val="Poppins"/>
      </rPr>
      <t xml:space="preserve">
</t>
    </r>
    <r>
      <rPr>
        <i/>
        <u/>
        <sz val="9"/>
        <rFont val="Poppins"/>
      </rPr>
      <t xml:space="preserve">
</t>
    </r>
    <r>
      <rPr>
        <sz val="9"/>
        <rFont val="Poppins"/>
      </rPr>
      <t xml:space="preserve">         
</t>
    </r>
  </si>
  <si>
    <r>
      <t xml:space="preserve">Overslagtarief </t>
    </r>
    <r>
      <rPr>
        <sz val="9"/>
        <color rgb="FF0070C0"/>
        <rFont val="Poppins"/>
      </rPr>
      <t>(alléén regio Apeldoorn/Deventer)</t>
    </r>
  </si>
  <si>
    <r>
      <t xml:space="preserve">Tarief voor vaste kosten
</t>
    </r>
    <r>
      <rPr>
        <sz val="8"/>
        <rFont val="Poppins"/>
      </rPr>
      <t>[Euro/ton]</t>
    </r>
  </si>
  <si>
    <r>
      <rPr>
        <sz val="9"/>
        <rFont val="Wingdings 2"/>
        <family val="1"/>
        <charset val="2"/>
      </rPr>
      <t></t>
    </r>
    <r>
      <rPr>
        <sz val="9"/>
        <rFont val="Poppins"/>
      </rPr>
      <t xml:space="preserve">  Inschrijver vult in het inschrijfformulier de tarieven voor transport in: 
      De kosten voor het transport van de grondstof vanaf de overdrachtslocatie tot aan de verwerkingslocatie van inschrijver, 
      bestaand uit:
   - Tarief voor de vaste kosten per rit (o.a. laden &amp; lossen)      (tarief/ton)
   - Tarief per tonkm                                                                           (tarief/tonkm)
   - De tarieven zijn in Euro, exclusief BTW en inclusief alle kosten ten behoeve van de dienstverlening.
   - Indien de overdrachtslocatie de verwerkingslocatie is, dienen géén tarieven ingevuld te worden.
      </t>
    </r>
    <r>
      <rPr>
        <sz val="9"/>
        <color theme="9" tint="-0.249977111117893"/>
        <rFont val="Poppins"/>
      </rPr>
      <t xml:space="preserve">
</t>
    </r>
    <r>
      <rPr>
        <sz val="9"/>
        <rFont val="Poppins"/>
      </rPr>
      <t xml:space="preserve">
</t>
    </r>
    <r>
      <rPr>
        <i/>
        <u/>
        <sz val="9"/>
        <rFont val="Poppins"/>
      </rPr>
      <t xml:space="preserve">
</t>
    </r>
    <r>
      <rPr>
        <sz val="9"/>
        <rFont val="Poppins"/>
      </rPr>
      <t xml:space="preserve">         
</t>
    </r>
  </si>
  <si>
    <t>Referentieadres - overdrachtslocatie (=verwerkingslocatie)</t>
  </si>
  <si>
    <t>Transportafstand 
[km, enkele reis]</t>
  </si>
  <si>
    <t>Referentieadres- overdrachtslocatie (=verwerkingslocatie)</t>
  </si>
  <si>
    <t xml:space="preserve">
PR3/PR5/PR7
PR4/PR6/PR8</t>
  </si>
  <si>
    <t xml:space="preserve">
TA1/TA3/TA5
TA2/TA4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</si>
</sst>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-&quot;€&quot;\ * #,##0.00_-;_-&quot;€&quot;\ * #,##0.00\-;_-&quot;€&quot;\ * &quot;-&quot;??_-;_-@_-"/>
    <numFmt numFmtId="166" formatCode="&quot;€&quot;\ #,##0"/>
    <numFmt numFmtId="167" formatCode="0.0"/>
    <numFmt numFmtId="168" formatCode="_ &quot;€&quot;\ * #,##0_ ;_ &quot;€&quot;\ * \-#,##0_ ;_ &quot;€&quot;\ * &quot;-&quot;??_ ;_ @_ "/>
    <numFmt numFmtId="169" formatCode="0.000"/>
    <numFmt numFmtId="170" formatCode="_ * #,##0_ ;_ * \-#,##0_ ;_ * &quot;-&quot;??_ ;_ @_ "/>
    <numFmt numFmtId="171" formatCode="&quot;€&quot;\ #,##0.000"/>
    <numFmt numFmtId="172" formatCode="0.0000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i/>
      <sz val="22"/>
      <color rgb="FF0070C0"/>
      <name val="Poppins"/>
    </font>
    <font>
      <sz val="10"/>
      <name val="Poppins"/>
    </font>
    <font>
      <sz val="9"/>
      <name val="Poppins"/>
    </font>
    <font>
      <b/>
      <sz val="9"/>
      <name val="Poppins"/>
    </font>
    <font>
      <i/>
      <sz val="9"/>
      <name val="Poppins"/>
    </font>
    <font>
      <b/>
      <sz val="9"/>
      <color theme="1"/>
      <name val="Poppins"/>
    </font>
    <font>
      <sz val="10"/>
      <color theme="1"/>
      <name val="Poppins"/>
    </font>
    <font>
      <sz val="9"/>
      <color theme="1"/>
      <name val="Poppins"/>
    </font>
    <font>
      <sz val="9"/>
      <color theme="1"/>
      <name val="Wingdings 2"/>
      <family val="1"/>
      <charset val="2"/>
    </font>
    <font>
      <sz val="9"/>
      <color theme="1"/>
      <name val="Poppins"/>
      <family val="1"/>
      <charset val="2"/>
    </font>
    <font>
      <sz val="9"/>
      <name val="Wingdings 2"/>
      <family val="1"/>
      <charset val="2"/>
    </font>
    <font>
      <sz val="9"/>
      <name val="Poppins"/>
      <family val="1"/>
      <charset val="2"/>
    </font>
    <font>
      <i/>
      <sz val="9"/>
      <color theme="1"/>
      <name val="Poppins"/>
    </font>
    <font>
      <sz val="8"/>
      <name val="Poppins"/>
    </font>
    <font>
      <sz val="10.35"/>
      <color theme="1"/>
      <name val="Poppins"/>
    </font>
    <font>
      <i/>
      <u/>
      <sz val="9"/>
      <name val="Poppins"/>
    </font>
    <font>
      <b/>
      <sz val="8"/>
      <color theme="2" tint="-0.499984740745262"/>
      <name val="Poppins"/>
    </font>
    <font>
      <b/>
      <sz val="8"/>
      <color theme="2" tint="-0.499984740745262"/>
      <name val="Wingdings"/>
      <charset val="2"/>
    </font>
    <font>
      <vertAlign val="subscript"/>
      <sz val="9"/>
      <name val="Poppins"/>
    </font>
    <font>
      <b/>
      <sz val="9"/>
      <color rgb="FF0070C0"/>
      <name val="Poppins"/>
    </font>
    <font>
      <sz val="10"/>
      <color rgb="FF0070C0"/>
      <name val="Calibri"/>
      <family val="2"/>
      <scheme val="minor"/>
    </font>
    <font>
      <sz val="9"/>
      <color rgb="FF0070C0"/>
      <name val="Poppins"/>
    </font>
    <font>
      <b/>
      <sz val="9"/>
      <color rgb="FF0070C0"/>
      <name val="Wingdings"/>
      <charset val="2"/>
    </font>
    <font>
      <sz val="10.35"/>
      <color theme="1"/>
      <name val="Wingdings 2"/>
      <family val="1"/>
      <charset val="2"/>
    </font>
    <font>
      <i/>
      <sz val="9"/>
      <color rgb="FF0070C0"/>
      <name val="Poppins"/>
    </font>
    <font>
      <b/>
      <i/>
      <sz val="9"/>
      <color rgb="FF0070C0"/>
      <name val="Poppins"/>
    </font>
    <font>
      <vertAlign val="subscript"/>
      <sz val="9"/>
      <color rgb="FF0070C0"/>
      <name val="Poppins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Wingdings"/>
      <charset val="2"/>
    </font>
    <font>
      <i/>
      <sz val="8"/>
      <name val="Poppins"/>
    </font>
    <font>
      <sz val="10"/>
      <color theme="6" tint="-0.249977111117893"/>
      <name val="Calibri"/>
      <family val="2"/>
      <scheme val="minor"/>
    </font>
    <font>
      <sz val="9"/>
      <color theme="6" tint="-0.249977111117893"/>
      <name val="Poppins"/>
    </font>
    <font>
      <sz val="11"/>
      <color theme="6" tint="-0.249977111117893"/>
      <name val="Calibri"/>
      <family val="2"/>
      <scheme val="minor"/>
    </font>
    <font>
      <sz val="9"/>
      <color theme="5" tint="-0.249977111117893"/>
      <name val="Poppins"/>
    </font>
    <font>
      <b/>
      <sz val="10"/>
      <color theme="6" tint="-0.249977111117893"/>
      <name val="Poppins"/>
    </font>
    <font>
      <sz val="9"/>
      <color theme="5" tint="-0.249977111117893"/>
      <name val="Calibri"/>
      <family val="2"/>
      <scheme val="minor"/>
    </font>
    <font>
      <b/>
      <sz val="9"/>
      <color theme="5" tint="-0.249977111117893"/>
      <name val="Poppins"/>
    </font>
    <font>
      <b/>
      <sz val="9"/>
      <color theme="6" tint="0.39997558519241921"/>
      <name val="Poppins"/>
    </font>
    <font>
      <vertAlign val="subscript"/>
      <sz val="8"/>
      <name val="Poppins"/>
    </font>
    <font>
      <sz val="9"/>
      <color theme="9" tint="-0.249977111117893"/>
      <name val="Poppins"/>
    </font>
    <font>
      <u/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8"/>
      <color theme="1" tint="0.499984740745262"/>
      <name val="Poppins"/>
    </font>
    <font>
      <i/>
      <sz val="8"/>
      <color theme="1" tint="0.499984740745262"/>
      <name val="Poppins"/>
    </font>
    <font>
      <sz val="9"/>
      <color rgb="FF7030A0"/>
      <name val="Poppins"/>
    </font>
    <font>
      <b/>
      <sz val="9"/>
      <color rgb="FF7030A0"/>
      <name val="Poppins"/>
    </font>
    <font>
      <b/>
      <sz val="9"/>
      <color rgb="FF0070C0"/>
      <name val="Poppins"/>
    </font>
    <font>
      <sz val="9"/>
      <name val="Wingdings"/>
      <charset val="2"/>
    </font>
    <font>
      <sz val="10"/>
      <color theme="1" tint="0.499984740745262"/>
      <name val="Calibri"/>
      <family val="2"/>
      <scheme val="minor"/>
    </font>
    <font>
      <sz val="9"/>
      <color theme="6" tint="0.59999389629810485"/>
      <name val="Poppins"/>
    </font>
    <font>
      <i/>
      <sz val="9"/>
      <color theme="6" tint="-0.249977111117893"/>
      <name val="Poppins"/>
    </font>
    <font>
      <sz val="9"/>
      <color theme="0" tint="-0.34998626667073579"/>
      <name val="Poppins"/>
    </font>
    <font>
      <sz val="10"/>
      <color theme="7" tint="0.39997558519241921"/>
      <name val="Calibri"/>
      <family val="2"/>
      <scheme val="minor"/>
    </font>
    <font>
      <b/>
      <sz val="14"/>
      <color theme="5" tint="-0.249977111117893"/>
      <name val="Wingdings"/>
      <charset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4">
    <xf numFmtId="0" fontId="0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165" fontId="4" fillId="0" borderId="0" applyFont="0" applyFill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0">
    <xf numFmtId="0" fontId="0" fillId="0" borderId="0" xfId="0"/>
    <xf numFmtId="164" fontId="27" fillId="2" borderId="10" xfId="0" applyNumberFormat="1" applyFont="1" applyFill="1" applyBorder="1" applyAlignment="1" applyProtection="1">
      <alignment horizontal="center" vertical="center"/>
      <protection locked="0"/>
    </xf>
    <xf numFmtId="167" fontId="27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5" borderId="0" xfId="0" applyFont="1" applyFill="1"/>
    <xf numFmtId="0" fontId="25" fillId="25" borderId="0" xfId="0" applyFont="1" applyFill="1"/>
    <xf numFmtId="0" fontId="2" fillId="0" borderId="0" xfId="0" applyFont="1"/>
    <xf numFmtId="0" fontId="41" fillId="25" borderId="0" xfId="0" applyFont="1" applyFill="1" applyAlignment="1">
      <alignment vertical="top"/>
    </xf>
    <xf numFmtId="0" fontId="2" fillId="25" borderId="0" xfId="0" applyFont="1" applyFill="1" applyAlignment="1">
      <alignment vertical="center"/>
    </xf>
    <xf numFmtId="49" fontId="27" fillId="25" borderId="0" xfId="0" applyNumberFormat="1" applyFont="1" applyFill="1" applyAlignment="1">
      <alignment vertical="center"/>
    </xf>
    <xf numFmtId="0" fontId="27" fillId="26" borderId="10" xfId="0" applyFont="1" applyFill="1" applyBorder="1" applyAlignment="1">
      <alignment horizontal="left" vertical="center"/>
    </xf>
    <xf numFmtId="0" fontId="3" fillId="25" borderId="0" xfId="0" applyFont="1" applyFill="1" applyAlignment="1">
      <alignment vertical="center"/>
    </xf>
    <xf numFmtId="0" fontId="27" fillId="25" borderId="0" xfId="0" applyFont="1" applyFill="1" applyAlignment="1">
      <alignment horizontal="left" vertical="center"/>
    </xf>
    <xf numFmtId="49" fontId="27" fillId="25" borderId="0" xfId="0" applyNumberFormat="1" applyFont="1" applyFill="1" applyAlignment="1">
      <alignment horizontal="left" vertical="center"/>
    </xf>
    <xf numFmtId="49" fontId="26" fillId="25" borderId="0" xfId="0" applyNumberFormat="1" applyFont="1" applyFill="1" applyAlignment="1">
      <alignment vertical="center"/>
    </xf>
    <xf numFmtId="0" fontId="27" fillId="25" borderId="0" xfId="0" applyFont="1" applyFill="1" applyAlignment="1">
      <alignment vertical="center" wrapText="1"/>
    </xf>
    <xf numFmtId="0" fontId="2" fillId="25" borderId="0" xfId="0" applyFont="1" applyFill="1" applyAlignment="1">
      <alignment horizontal="right"/>
    </xf>
    <xf numFmtId="0" fontId="27" fillId="25" borderId="0" xfId="0" applyFont="1" applyFill="1" applyAlignment="1">
      <alignment horizontal="center" vertical="center" wrapText="1"/>
    </xf>
    <xf numFmtId="0" fontId="3" fillId="25" borderId="0" xfId="0" applyFont="1" applyFill="1"/>
    <xf numFmtId="0" fontId="3" fillId="0" borderId="0" xfId="0" applyFont="1"/>
    <xf numFmtId="0" fontId="3" fillId="25" borderId="0" xfId="0" quotePrefix="1" applyFont="1" applyFill="1"/>
    <xf numFmtId="0" fontId="27" fillId="25" borderId="0" xfId="0" applyFont="1" applyFill="1" applyAlignment="1">
      <alignment horizontal="right" vertical="center" wrapText="1"/>
    </xf>
    <xf numFmtId="2" fontId="27" fillId="25" borderId="0" xfId="0" applyNumberFormat="1" applyFont="1" applyFill="1" applyAlignment="1">
      <alignment horizontal="right" vertical="center"/>
    </xf>
    <xf numFmtId="0" fontId="44" fillId="27" borderId="11" xfId="0" applyFont="1" applyFill="1" applyBorder="1" applyAlignment="1">
      <alignment vertical="center"/>
    </xf>
    <xf numFmtId="0" fontId="28" fillId="27" borderId="12" xfId="0" applyFont="1" applyFill="1" applyBorder="1" applyAlignment="1">
      <alignment vertical="center"/>
    </xf>
    <xf numFmtId="0" fontId="28" fillId="27" borderId="13" xfId="0" applyFont="1" applyFill="1" applyBorder="1" applyAlignment="1">
      <alignment vertical="center"/>
    </xf>
    <xf numFmtId="0" fontId="28" fillId="25" borderId="0" xfId="0" applyFont="1" applyFill="1" applyAlignment="1">
      <alignment vertical="center"/>
    </xf>
    <xf numFmtId="0" fontId="27" fillId="26" borderId="10" xfId="0" applyFont="1" applyFill="1" applyBorder="1" applyAlignment="1">
      <alignment horizontal="center" vertical="center" wrapText="1"/>
    </xf>
    <xf numFmtId="3" fontId="27" fillId="25" borderId="10" xfId="0" applyNumberFormat="1" applyFont="1" applyFill="1" applyBorder="1" applyAlignment="1">
      <alignment horizontal="center" vertical="center"/>
    </xf>
    <xf numFmtId="166" fontId="27" fillId="25" borderId="0" xfId="0" applyNumberFormat="1" applyFont="1" applyFill="1" applyAlignment="1">
      <alignment horizontal="right" vertical="center"/>
    </xf>
    <xf numFmtId="0" fontId="27" fillId="25" borderId="10" xfId="0" applyFont="1" applyFill="1" applyBorder="1" applyAlignment="1">
      <alignment horizontal="center" vertical="center"/>
    </xf>
    <xf numFmtId="0" fontId="2" fillId="25" borderId="0" xfId="0" applyFont="1" applyFill="1" applyAlignment="1">
      <alignment vertical="top"/>
    </xf>
    <xf numFmtId="166" fontId="49" fillId="25" borderId="0" xfId="0" applyNumberFormat="1" applyFont="1" applyFill="1" applyAlignment="1">
      <alignment horizontal="right"/>
    </xf>
    <xf numFmtId="0" fontId="2" fillId="2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25" borderId="0" xfId="0" applyFont="1" applyFill="1" applyAlignment="1">
      <alignment horizontal="center" vertical="center"/>
    </xf>
    <xf numFmtId="0" fontId="38" fillId="25" borderId="0" xfId="0" applyFont="1" applyFill="1" applyAlignment="1">
      <alignment vertical="center" wrapText="1"/>
    </xf>
    <xf numFmtId="164" fontId="27" fillId="25" borderId="0" xfId="0" applyNumberFormat="1" applyFont="1" applyFill="1" applyAlignment="1">
      <alignment horizontal="center" vertical="center"/>
    </xf>
    <xf numFmtId="3" fontId="27" fillId="25" borderId="0" xfId="0" applyNumberFormat="1" applyFont="1" applyFill="1" applyAlignment="1">
      <alignment horizontal="center" vertical="center"/>
    </xf>
    <xf numFmtId="0" fontId="45" fillId="25" borderId="0" xfId="0" applyFont="1" applyFill="1" applyAlignment="1">
      <alignment horizontal="center" vertical="center"/>
    </xf>
    <xf numFmtId="0" fontId="44" fillId="27" borderId="12" xfId="0" applyFont="1" applyFill="1" applyBorder="1" applyAlignment="1">
      <alignment vertical="center"/>
    </xf>
    <xf numFmtId="0" fontId="2" fillId="27" borderId="1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0" fillId="25" borderId="0" xfId="0" applyFont="1" applyFill="1" applyAlignment="1">
      <alignment horizontal="right" vertical="center"/>
    </xf>
    <xf numFmtId="0" fontId="45" fillId="25" borderId="0" xfId="0" applyFont="1" applyFill="1" applyAlignment="1">
      <alignment vertical="center"/>
    </xf>
    <xf numFmtId="0" fontId="52" fillId="25" borderId="0" xfId="0" applyFont="1" applyFill="1"/>
    <xf numFmtId="169" fontId="52" fillId="25" borderId="0" xfId="0" applyNumberFormat="1" applyFont="1" applyFill="1"/>
    <xf numFmtId="0" fontId="53" fillId="25" borderId="0" xfId="0" applyFont="1" applyFill="1"/>
    <xf numFmtId="2" fontId="52" fillId="25" borderId="0" xfId="0" quotePrefix="1" applyNumberFormat="1" applyFont="1" applyFill="1"/>
    <xf numFmtId="43" fontId="52" fillId="25" borderId="0" xfId="662" applyFont="1" applyFill="1" applyProtection="1"/>
    <xf numFmtId="0" fontId="52" fillId="25" borderId="0" xfId="0" applyFont="1" applyFill="1" applyAlignment="1">
      <alignment horizontal="center" vertical="center"/>
    </xf>
    <xf numFmtId="166" fontId="52" fillId="25" borderId="0" xfId="0" applyNumberFormat="1" applyFont="1" applyFill="1" applyAlignment="1">
      <alignment vertical="center"/>
    </xf>
    <xf numFmtId="0" fontId="52" fillId="25" borderId="0" xfId="0" applyFont="1" applyFill="1" applyAlignment="1">
      <alignment vertical="center"/>
    </xf>
    <xf numFmtId="0" fontId="52" fillId="28" borderId="0" xfId="0" applyFont="1" applyFill="1"/>
    <xf numFmtId="0" fontId="29" fillId="25" borderId="0" xfId="0" applyFont="1" applyFill="1" applyAlignment="1">
      <alignment vertical="center"/>
    </xf>
    <xf numFmtId="0" fontId="27" fillId="25" borderId="0" xfId="0" applyFont="1" applyFill="1" applyAlignment="1">
      <alignment horizontal="left" vertical="center" wrapText="1"/>
    </xf>
    <xf numFmtId="0" fontId="52" fillId="28" borderId="0" xfId="0" applyFont="1" applyFill="1" applyAlignment="1">
      <alignment vertical="center"/>
    </xf>
    <xf numFmtId="0" fontId="53" fillId="29" borderId="0" xfId="0" applyFont="1" applyFill="1"/>
    <xf numFmtId="0" fontId="52" fillId="29" borderId="0" xfId="0" applyFont="1" applyFill="1"/>
    <xf numFmtId="0" fontId="61" fillId="30" borderId="0" xfId="0" applyFont="1" applyFill="1" applyAlignment="1">
      <alignment horizontal="center"/>
    </xf>
    <xf numFmtId="0" fontId="59" fillId="30" borderId="0" xfId="0" applyFont="1" applyFill="1" applyAlignment="1">
      <alignment horizontal="center"/>
    </xf>
    <xf numFmtId="0" fontId="59" fillId="30" borderId="0" xfId="0" applyFont="1" applyFill="1" applyAlignment="1">
      <alignment horizontal="center" vertical="center"/>
    </xf>
    <xf numFmtId="0" fontId="62" fillId="30" borderId="0" xfId="0" applyFont="1" applyFill="1" applyAlignment="1">
      <alignment horizontal="center"/>
    </xf>
    <xf numFmtId="49" fontId="59" fillId="30" borderId="0" xfId="0" applyNumberFormat="1" applyFont="1" applyFill="1" applyAlignment="1">
      <alignment horizontal="center" vertical="center" wrapText="1"/>
    </xf>
    <xf numFmtId="0" fontId="27" fillId="2" borderId="10" xfId="0" applyFont="1" applyFill="1" applyBorder="1" applyAlignment="1" applyProtection="1">
      <alignment horizontal="left" vertical="center"/>
      <protection locked="0"/>
    </xf>
    <xf numFmtId="0" fontId="27" fillId="2" borderId="15" xfId="0" applyFont="1" applyFill="1" applyBorder="1" applyAlignment="1" applyProtection="1">
      <alignment horizontal="left" vertical="center"/>
      <protection locked="0"/>
    </xf>
    <xf numFmtId="0" fontId="27" fillId="2" borderId="10" xfId="0" applyFont="1" applyFill="1" applyBorder="1" applyAlignment="1" applyProtection="1">
      <alignment horizontal="left" vertical="center" wrapText="1"/>
      <protection locked="0"/>
    </xf>
    <xf numFmtId="168" fontId="63" fillId="27" borderId="12" xfId="663" applyNumberFormat="1" applyFont="1" applyFill="1" applyBorder="1" applyAlignment="1" applyProtection="1">
      <alignment vertical="center"/>
    </xf>
    <xf numFmtId="0" fontId="44" fillId="27" borderId="11" xfId="0" applyFont="1" applyFill="1" applyBorder="1" applyAlignment="1">
      <alignment horizontal="left" vertical="center"/>
    </xf>
    <xf numFmtId="0" fontId="44" fillId="25" borderId="0" xfId="0" applyFont="1" applyFill="1" applyAlignment="1">
      <alignment horizontal="right"/>
    </xf>
    <xf numFmtId="0" fontId="44" fillId="25" borderId="0" xfId="0" applyFont="1" applyFill="1" applyAlignment="1">
      <alignment vertical="center"/>
    </xf>
    <xf numFmtId="0" fontId="27" fillId="26" borderId="19" xfId="0" applyFont="1" applyFill="1" applyBorder="1" applyAlignment="1">
      <alignment horizontal="center" vertical="center"/>
    </xf>
    <xf numFmtId="0" fontId="27" fillId="26" borderId="15" xfId="0" applyFont="1" applyFill="1" applyBorder="1" applyAlignment="1">
      <alignment horizontal="center" vertical="center" wrapText="1"/>
    </xf>
    <xf numFmtId="0" fontId="27" fillId="26" borderId="15" xfId="0" applyFont="1" applyFill="1" applyBorder="1" applyAlignment="1">
      <alignment horizontal="center" vertical="top" wrapText="1"/>
    </xf>
    <xf numFmtId="0" fontId="27" fillId="26" borderId="19" xfId="0" applyFont="1" applyFill="1" applyBorder="1" applyAlignment="1">
      <alignment horizontal="center" vertical="top" wrapText="1"/>
    </xf>
    <xf numFmtId="0" fontId="27" fillId="25" borderId="10" xfId="0" applyFont="1" applyFill="1" applyBorder="1" applyAlignment="1">
      <alignment vertical="center" wrapText="1"/>
    </xf>
    <xf numFmtId="0" fontId="44" fillId="27" borderId="13" xfId="0" applyFont="1" applyFill="1" applyBorder="1" applyAlignment="1">
      <alignment vertical="center" wrapText="1"/>
    </xf>
    <xf numFmtId="0" fontId="66" fillId="25" borderId="0" xfId="0" applyFont="1" applyFill="1"/>
    <xf numFmtId="0" fontId="67" fillId="25" borderId="0" xfId="0" applyFont="1" applyFill="1"/>
    <xf numFmtId="0" fontId="68" fillId="25" borderId="0" xfId="0" applyFont="1" applyFill="1"/>
    <xf numFmtId="3" fontId="28" fillId="25" borderId="0" xfId="0" applyNumberFormat="1" applyFont="1" applyFill="1" applyAlignment="1">
      <alignment horizontal="center" vertical="center"/>
    </xf>
    <xf numFmtId="0" fontId="59" fillId="30" borderId="0" xfId="0" applyFont="1" applyFill="1"/>
    <xf numFmtId="0" fontId="56" fillId="26" borderId="0" xfId="0" applyFont="1" applyFill="1"/>
    <xf numFmtId="0" fontId="32" fillId="25" borderId="0" xfId="0" applyFont="1" applyFill="1" applyAlignment="1">
      <alignment vertical="center"/>
    </xf>
    <xf numFmtId="0" fontId="59" fillId="30" borderId="0" xfId="0" applyFont="1" applyFill="1" applyAlignment="1">
      <alignment vertical="top"/>
    </xf>
    <xf numFmtId="0" fontId="34" fillId="25" borderId="0" xfId="0" applyFont="1" applyFill="1" applyAlignment="1">
      <alignment vertical="top" wrapText="1"/>
    </xf>
    <xf numFmtId="0" fontId="56" fillId="26" borderId="0" xfId="0" applyFont="1" applyFill="1" applyAlignment="1">
      <alignment vertical="top"/>
    </xf>
    <xf numFmtId="0" fontId="50" fillId="25" borderId="14" xfId="0" applyFont="1" applyFill="1" applyBorder="1" applyAlignment="1">
      <alignment vertical="top" wrapText="1"/>
    </xf>
    <xf numFmtId="0" fontId="60" fillId="26" borderId="14" xfId="0" applyFont="1" applyFill="1" applyBorder="1" applyAlignment="1">
      <alignment horizontal="left" vertical="top"/>
    </xf>
    <xf numFmtId="0" fontId="59" fillId="30" borderId="0" xfId="0" applyFont="1" applyFill="1" applyAlignment="1">
      <alignment vertical="top" wrapText="1"/>
    </xf>
    <xf numFmtId="0" fontId="57" fillId="26" borderId="0" xfId="0" applyFont="1" applyFill="1" applyAlignment="1">
      <alignment vertical="top" wrapText="1"/>
    </xf>
    <xf numFmtId="0" fontId="56" fillId="26" borderId="14" xfId="0" applyFont="1" applyFill="1" applyBorder="1" applyAlignment="1">
      <alignment vertical="top"/>
    </xf>
    <xf numFmtId="0" fontId="31" fillId="25" borderId="0" xfId="0" applyFont="1" applyFill="1" applyAlignment="1">
      <alignment vertical="top"/>
    </xf>
    <xf numFmtId="0" fontId="58" fillId="26" borderId="0" xfId="0" applyFont="1" applyFill="1"/>
    <xf numFmtId="0" fontId="0" fillId="25" borderId="0" xfId="0" applyFill="1"/>
    <xf numFmtId="0" fontId="32" fillId="25" borderId="0" xfId="0" applyFont="1" applyFill="1" applyAlignment="1">
      <alignment vertical="top" wrapText="1"/>
    </xf>
    <xf numFmtId="0" fontId="57" fillId="26" borderId="0" xfId="0" applyFont="1" applyFill="1" applyAlignment="1">
      <alignment vertical="top"/>
    </xf>
    <xf numFmtId="0" fontId="36" fillId="25" borderId="0" xfId="0" applyFont="1" applyFill="1" applyAlignment="1">
      <alignment vertical="top" wrapText="1"/>
    </xf>
    <xf numFmtId="0" fontId="57" fillId="26" borderId="0" xfId="0" quotePrefix="1" applyFont="1" applyFill="1" applyAlignment="1">
      <alignment vertical="top" wrapText="1"/>
    </xf>
    <xf numFmtId="0" fontId="44" fillId="27" borderId="12" xfId="0" applyFont="1" applyFill="1" applyBorder="1" applyAlignment="1">
      <alignment horizontal="left" vertical="center"/>
    </xf>
    <xf numFmtId="0" fontId="27" fillId="25" borderId="10" xfId="0" applyFont="1" applyFill="1" applyBorder="1" applyAlignment="1">
      <alignment horizontal="left" vertical="center"/>
    </xf>
    <xf numFmtId="0" fontId="27" fillId="25" borderId="10" xfId="0" applyFont="1" applyFill="1" applyBorder="1" applyAlignment="1">
      <alignment horizontal="left" vertical="center" wrapText="1"/>
    </xf>
    <xf numFmtId="0" fontId="2" fillId="25" borderId="10" xfId="0" applyFont="1" applyFill="1" applyBorder="1" applyAlignment="1">
      <alignment horizontal="center"/>
    </xf>
    <xf numFmtId="7" fontId="27" fillId="25" borderId="10" xfId="0" applyNumberFormat="1" applyFont="1" applyFill="1" applyBorder="1" applyAlignment="1">
      <alignment horizontal="center" vertical="center"/>
    </xf>
    <xf numFmtId="166" fontId="27" fillId="25" borderId="21" xfId="0" applyNumberFormat="1" applyFont="1" applyFill="1" applyBorder="1" applyAlignment="1">
      <alignment horizontal="right" vertical="center"/>
    </xf>
    <xf numFmtId="0" fontId="2" fillId="25" borderId="22" xfId="0" applyFont="1" applyFill="1" applyBorder="1"/>
    <xf numFmtId="0" fontId="27" fillId="25" borderId="21" xfId="0" applyFont="1" applyFill="1" applyBorder="1" applyAlignment="1">
      <alignment vertical="center" wrapText="1"/>
    </xf>
    <xf numFmtId="0" fontId="3" fillId="25" borderId="22" xfId="0" applyFont="1" applyFill="1" applyBorder="1"/>
    <xf numFmtId="166" fontId="27" fillId="25" borderId="21" xfId="0" applyNumberFormat="1" applyFont="1" applyFill="1" applyBorder="1" applyAlignment="1">
      <alignment vertical="center" wrapText="1"/>
    </xf>
    <xf numFmtId="0" fontId="28" fillId="25" borderId="21" xfId="0" applyFont="1" applyFill="1" applyBorder="1" applyAlignment="1">
      <alignment vertical="center"/>
    </xf>
    <xf numFmtId="0" fontId="2" fillId="25" borderId="21" xfId="0" applyFont="1" applyFill="1" applyBorder="1" applyAlignment="1">
      <alignment vertical="center"/>
    </xf>
    <xf numFmtId="0" fontId="27" fillId="25" borderId="21" xfId="0" applyFont="1" applyFill="1" applyBorder="1" applyAlignment="1">
      <alignment horizontal="center" vertical="top" wrapText="1"/>
    </xf>
    <xf numFmtId="0" fontId="46" fillId="26" borderId="16" xfId="0" applyFont="1" applyFill="1" applyBorder="1" applyAlignment="1">
      <alignment horizontal="left" vertical="center"/>
    </xf>
    <xf numFmtId="0" fontId="27" fillId="26" borderId="19" xfId="0" applyFont="1" applyFill="1" applyBorder="1" applyAlignment="1">
      <alignment horizontal="center" vertical="center" wrapText="1"/>
    </xf>
    <xf numFmtId="0" fontId="44" fillId="25" borderId="17" xfId="0" applyFont="1" applyFill="1" applyBorder="1" applyAlignment="1">
      <alignment vertical="center" wrapText="1"/>
    </xf>
    <xf numFmtId="0" fontId="2" fillId="25" borderId="20" xfId="0" applyFont="1" applyFill="1" applyBorder="1"/>
    <xf numFmtId="166" fontId="27" fillId="25" borderId="21" xfId="0" applyNumberFormat="1" applyFont="1" applyFill="1" applyBorder="1" applyAlignment="1">
      <alignment vertical="center"/>
    </xf>
    <xf numFmtId="166" fontId="49" fillId="25" borderId="21" xfId="0" applyNumberFormat="1" applyFont="1" applyFill="1" applyBorder="1" applyAlignment="1">
      <alignment horizontal="right"/>
    </xf>
    <xf numFmtId="166" fontId="27" fillId="25" borderId="21" xfId="0" applyNumberFormat="1" applyFont="1" applyFill="1" applyBorder="1" applyAlignment="1">
      <alignment horizontal="center" vertical="center" wrapText="1"/>
    </xf>
    <xf numFmtId="0" fontId="2" fillId="25" borderId="21" xfId="0" applyFont="1" applyFill="1" applyBorder="1"/>
    <xf numFmtId="166" fontId="27" fillId="25" borderId="21" xfId="0" quotePrefix="1" applyNumberFormat="1" applyFont="1" applyFill="1" applyBorder="1" applyAlignment="1">
      <alignment horizontal="right" vertical="center"/>
    </xf>
    <xf numFmtId="0" fontId="2" fillId="25" borderId="22" xfId="0" applyFont="1" applyFill="1" applyBorder="1" applyAlignment="1">
      <alignment horizontal="center" vertical="center"/>
    </xf>
    <xf numFmtId="0" fontId="44" fillId="27" borderId="13" xfId="0" applyFont="1" applyFill="1" applyBorder="1" applyAlignment="1">
      <alignment horizontal="right" vertical="center"/>
    </xf>
    <xf numFmtId="0" fontId="69" fillId="25" borderId="0" xfId="0" applyFont="1" applyFill="1"/>
    <xf numFmtId="0" fontId="3" fillId="27" borderId="18" xfId="0" applyFont="1" applyFill="1" applyBorder="1"/>
    <xf numFmtId="0" fontId="3" fillId="27" borderId="20" xfId="0" applyFont="1" applyFill="1" applyBorder="1"/>
    <xf numFmtId="9" fontId="27" fillId="25" borderId="10" xfId="0" applyNumberFormat="1" applyFont="1" applyFill="1" applyBorder="1" applyAlignment="1">
      <alignment horizontal="center" vertical="center" wrapText="1"/>
    </xf>
    <xf numFmtId="166" fontId="27" fillId="25" borderId="10" xfId="0" applyNumberFormat="1" applyFont="1" applyFill="1" applyBorder="1" applyAlignment="1">
      <alignment horizontal="center" vertical="center"/>
    </xf>
    <xf numFmtId="166" fontId="27" fillId="25" borderId="10" xfId="0" applyNumberFormat="1" applyFont="1" applyFill="1" applyBorder="1" applyAlignment="1">
      <alignment horizontal="center" vertical="center" wrapText="1"/>
    </xf>
    <xf numFmtId="7" fontId="27" fillId="25" borderId="0" xfId="0" applyNumberFormat="1" applyFont="1" applyFill="1" applyAlignment="1">
      <alignment horizontal="center" vertical="center"/>
    </xf>
    <xf numFmtId="166" fontId="27" fillId="25" borderId="0" xfId="0" applyNumberFormat="1" applyFont="1" applyFill="1" applyAlignment="1">
      <alignment horizontal="center" vertical="center"/>
    </xf>
    <xf numFmtId="166" fontId="27" fillId="25" borderId="0" xfId="0" applyNumberFormat="1" applyFont="1" applyFill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top" wrapText="1"/>
    </xf>
    <xf numFmtId="166" fontId="27" fillId="25" borderId="15" xfId="0" applyNumberFormat="1" applyFont="1" applyFill="1" applyBorder="1" applyAlignment="1">
      <alignment horizontal="center" vertical="center"/>
    </xf>
    <xf numFmtId="166" fontId="27" fillId="25" borderId="15" xfId="0" applyNumberFormat="1" applyFont="1" applyFill="1" applyBorder="1" applyAlignment="1">
      <alignment horizontal="center" vertical="center" wrapText="1"/>
    </xf>
    <xf numFmtId="0" fontId="27" fillId="26" borderId="14" xfId="0" applyFont="1" applyFill="1" applyBorder="1" applyAlignment="1">
      <alignment horizontal="center" vertical="top" wrapText="1"/>
    </xf>
    <xf numFmtId="164" fontId="27" fillId="25" borderId="15" xfId="0" applyNumberFormat="1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top" wrapText="1"/>
    </xf>
    <xf numFmtId="7" fontId="27" fillId="25" borderId="16" xfId="0" applyNumberFormat="1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top" wrapText="1"/>
    </xf>
    <xf numFmtId="0" fontId="38" fillId="26" borderId="19" xfId="0" applyFont="1" applyFill="1" applyBorder="1" applyAlignment="1">
      <alignment horizontal="center" vertical="center" wrapText="1"/>
    </xf>
    <xf numFmtId="0" fontId="3" fillId="27" borderId="12" xfId="0" applyFont="1" applyFill="1" applyBorder="1"/>
    <xf numFmtId="4" fontId="27" fillId="25" borderId="15" xfId="0" applyNumberFormat="1" applyFont="1" applyFill="1" applyBorder="1" applyAlignment="1">
      <alignment horizontal="center" vertical="center"/>
    </xf>
    <xf numFmtId="3" fontId="72" fillId="25" borderId="0" xfId="0" applyNumberFormat="1" applyFont="1" applyFill="1" applyAlignment="1">
      <alignment horizontal="center" vertical="center"/>
    </xf>
    <xf numFmtId="172" fontId="53" fillId="25" borderId="0" xfId="0" applyNumberFormat="1" applyFont="1" applyFill="1"/>
    <xf numFmtId="172" fontId="2" fillId="25" borderId="0" xfId="0" applyNumberFormat="1" applyFont="1" applyFill="1"/>
    <xf numFmtId="171" fontId="52" fillId="25" borderId="0" xfId="0" applyNumberFormat="1" applyFont="1" applyFill="1"/>
    <xf numFmtId="4" fontId="67" fillId="25" borderId="0" xfId="0" applyNumberFormat="1" applyFont="1" applyFill="1" applyAlignment="1">
      <alignment horizontal="center"/>
    </xf>
    <xf numFmtId="43" fontId="68" fillId="25" borderId="0" xfId="662" applyFont="1" applyFill="1" applyProtection="1"/>
    <xf numFmtId="164" fontId="68" fillId="25" borderId="0" xfId="0" applyNumberFormat="1" applyFont="1" applyFill="1"/>
    <xf numFmtId="166" fontId="68" fillId="25" borderId="0" xfId="0" applyNumberFormat="1" applyFont="1" applyFill="1" applyAlignment="1">
      <alignment horizontal="right" vertical="center"/>
    </xf>
    <xf numFmtId="0" fontId="68" fillId="25" borderId="0" xfId="0" applyFont="1" applyFill="1" applyAlignment="1">
      <alignment horizontal="center" vertical="center"/>
    </xf>
    <xf numFmtId="166" fontId="68" fillId="25" borderId="0" xfId="0" applyNumberFormat="1" applyFont="1" applyFill="1" applyAlignment="1">
      <alignment vertical="center"/>
    </xf>
    <xf numFmtId="0" fontId="73" fillId="27" borderId="12" xfId="0" applyFont="1" applyFill="1" applyBorder="1" applyAlignment="1">
      <alignment vertical="center"/>
    </xf>
    <xf numFmtId="0" fontId="38" fillId="2" borderId="10" xfId="0" applyFont="1" applyFill="1" applyBorder="1" applyAlignment="1" applyProtection="1">
      <alignment horizontal="center" vertical="center"/>
      <protection locked="0"/>
    </xf>
    <xf numFmtId="170" fontId="2" fillId="25" borderId="0" xfId="662" applyNumberFormat="1" applyFont="1" applyFill="1" applyBorder="1" applyAlignment="1" applyProtection="1">
      <alignment horizontal="center" vertical="center"/>
    </xf>
    <xf numFmtId="9" fontId="2" fillId="25" borderId="0" xfId="660" applyFont="1" applyFill="1" applyBorder="1" applyAlignment="1" applyProtection="1">
      <alignment horizontal="center" vertical="center"/>
    </xf>
    <xf numFmtId="0" fontId="2" fillId="25" borderId="0" xfId="0" applyFont="1" applyFill="1" applyAlignment="1">
      <alignment horizontal="right" vertical="center"/>
    </xf>
    <xf numFmtId="0" fontId="45" fillId="25" borderId="0" xfId="0" applyFont="1" applyFill="1" applyAlignment="1">
      <alignment horizontal="right" vertical="center"/>
    </xf>
    <xf numFmtId="0" fontId="68" fillId="25" borderId="0" xfId="0" quotePrefix="1" applyFont="1" applyFill="1" applyAlignment="1">
      <alignment horizontal="left" vertical="center"/>
    </xf>
    <xf numFmtId="0" fontId="3" fillId="27" borderId="14" xfId="0" applyFont="1" applyFill="1" applyBorder="1" applyAlignment="1">
      <alignment vertical="center"/>
    </xf>
    <xf numFmtId="0" fontId="3" fillId="27" borderId="19" xfId="0" applyFont="1" applyFill="1" applyBorder="1" applyAlignment="1">
      <alignment vertical="center"/>
    </xf>
    <xf numFmtId="0" fontId="27" fillId="26" borderId="10" xfId="0" applyFont="1" applyFill="1" applyBorder="1" applyAlignment="1">
      <alignment vertical="top"/>
    </xf>
    <xf numFmtId="0" fontId="65" fillId="26" borderId="0" xfId="0" applyFont="1" applyFill="1" applyAlignment="1">
      <alignment vertical="top" wrapText="1"/>
    </xf>
    <xf numFmtId="166" fontId="49" fillId="25" borderId="21" xfId="0" applyNumberFormat="1" applyFont="1" applyFill="1" applyBorder="1" applyAlignment="1">
      <alignment horizontal="center"/>
    </xf>
    <xf numFmtId="166" fontId="49" fillId="25" borderId="22" xfId="0" applyNumberFormat="1" applyFont="1" applyFill="1" applyBorder="1" applyAlignment="1">
      <alignment horizontal="center"/>
    </xf>
    <xf numFmtId="0" fontId="74" fillId="25" borderId="0" xfId="0" applyFont="1" applyFill="1" applyAlignment="1">
      <alignment horizontal="right"/>
    </xf>
    <xf numFmtId="4" fontId="68" fillId="25" borderId="0" xfId="0" applyNumberFormat="1" applyFont="1" applyFill="1" applyAlignment="1">
      <alignment horizontal="center"/>
    </xf>
    <xf numFmtId="9" fontId="27" fillId="25" borderId="15" xfId="0" applyNumberFormat="1" applyFont="1" applyFill="1" applyBorder="1" applyAlignment="1">
      <alignment horizontal="center" vertical="center"/>
    </xf>
    <xf numFmtId="0" fontId="76" fillId="25" borderId="0" xfId="0" applyFont="1" applyFill="1"/>
    <xf numFmtId="0" fontId="27" fillId="25" borderId="0" xfId="0" quotePrefix="1" applyFont="1" applyFill="1" applyAlignment="1">
      <alignment horizontal="left" vertical="center"/>
    </xf>
    <xf numFmtId="4" fontId="67" fillId="25" borderId="0" xfId="0" quotePrefix="1" applyNumberFormat="1" applyFont="1" applyFill="1" applyAlignment="1">
      <alignment horizontal="center"/>
    </xf>
    <xf numFmtId="0" fontId="73" fillId="25" borderId="0" xfId="0" applyFont="1" applyFill="1" applyAlignment="1">
      <alignment vertical="center"/>
    </xf>
    <xf numFmtId="0" fontId="46" fillId="25" borderId="0" xfId="0" applyFont="1" applyFill="1" applyAlignment="1">
      <alignment horizontal="left" vertical="center"/>
    </xf>
    <xf numFmtId="0" fontId="77" fillId="25" borderId="0" xfId="0" applyFont="1" applyFill="1" applyAlignment="1">
      <alignment horizontal="center" vertical="center" wrapText="1"/>
    </xf>
    <xf numFmtId="164" fontId="27" fillId="25" borderId="10" xfId="0" applyNumberFormat="1" applyFont="1" applyFill="1" applyBorder="1" applyAlignment="1">
      <alignment horizontal="center" vertical="center"/>
    </xf>
    <xf numFmtId="171" fontId="27" fillId="25" borderId="10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 applyProtection="1">
      <alignment horizontal="center" vertical="center" wrapText="1"/>
      <protection locked="0"/>
    </xf>
    <xf numFmtId="3" fontId="27" fillId="2" borderId="10" xfId="0" applyNumberFormat="1" applyFont="1" applyFill="1" applyBorder="1" applyAlignment="1" applyProtection="1">
      <alignment horizontal="center" vertical="center" wrapText="1"/>
      <protection locked="0"/>
    </xf>
    <xf numFmtId="167" fontId="27" fillId="2" borderId="10" xfId="0" applyNumberFormat="1" applyFont="1" applyFill="1" applyBorder="1" applyAlignment="1" applyProtection="1">
      <alignment horizontal="center" vertical="center" wrapText="1"/>
      <protection locked="0"/>
    </xf>
    <xf numFmtId="166" fontId="68" fillId="25" borderId="0" xfId="0" applyNumberFormat="1" applyFont="1" applyFill="1"/>
    <xf numFmtId="0" fontId="2" fillId="25" borderId="13" xfId="0" applyFont="1" applyFill="1" applyBorder="1" applyAlignment="1">
      <alignment horizontal="center" vertical="center"/>
    </xf>
    <xf numFmtId="171" fontId="27" fillId="2" borderId="10" xfId="0" applyNumberFormat="1" applyFont="1" applyFill="1" applyBorder="1" applyAlignment="1" applyProtection="1">
      <alignment horizontal="center" vertical="center"/>
      <protection locked="0"/>
    </xf>
    <xf numFmtId="166" fontId="52" fillId="25" borderId="0" xfId="0" applyNumberFormat="1" applyFont="1" applyFill="1"/>
    <xf numFmtId="3" fontId="79" fillId="25" borderId="10" xfId="0" applyNumberFormat="1" applyFont="1" applyFill="1" applyBorder="1" applyAlignment="1">
      <alignment horizontal="center" vertical="center"/>
    </xf>
    <xf numFmtId="0" fontId="44" fillId="27" borderId="17" xfId="0" applyFont="1" applyFill="1" applyBorder="1" applyAlignment="1">
      <alignment vertical="center"/>
    </xf>
    <xf numFmtId="0" fontId="28" fillId="27" borderId="18" xfId="0" applyFont="1" applyFill="1" applyBorder="1" applyAlignment="1">
      <alignment vertical="center"/>
    </xf>
    <xf numFmtId="0" fontId="27" fillId="25" borderId="15" xfId="0" applyFont="1" applyFill="1" applyBorder="1" applyAlignment="1">
      <alignment vertical="center" wrapText="1"/>
    </xf>
    <xf numFmtId="0" fontId="46" fillId="26" borderId="11" xfId="0" applyFont="1" applyFill="1" applyBorder="1" applyAlignment="1">
      <alignment horizontal="left" vertical="center"/>
    </xf>
    <xf numFmtId="0" fontId="27" fillId="26" borderId="13" xfId="0" applyFont="1" applyFill="1" applyBorder="1" applyAlignment="1">
      <alignment vertical="center" wrapText="1"/>
    </xf>
    <xf numFmtId="4" fontId="68" fillId="25" borderId="0" xfId="0" quotePrefix="1" applyNumberFormat="1" applyFont="1" applyFill="1" applyAlignment="1">
      <alignment horizontal="center"/>
    </xf>
    <xf numFmtId="0" fontId="46" fillId="25" borderId="10" xfId="0" applyFont="1" applyFill="1" applyBorder="1" applyAlignment="1">
      <alignment horizontal="center" vertical="center" wrapText="1"/>
    </xf>
    <xf numFmtId="0" fontId="46" fillId="26" borderId="14" xfId="0" applyFont="1" applyFill="1" applyBorder="1" applyAlignment="1">
      <alignment horizontal="left" vertical="center"/>
    </xf>
    <xf numFmtId="0" fontId="44" fillId="27" borderId="18" xfId="0" applyFont="1" applyFill="1" applyBorder="1" applyAlignment="1">
      <alignment vertical="center"/>
    </xf>
    <xf numFmtId="0" fontId="46" fillId="26" borderId="12" xfId="0" applyFont="1" applyFill="1" applyBorder="1" applyAlignment="1">
      <alignment horizontal="left" vertical="center"/>
    </xf>
    <xf numFmtId="0" fontId="46" fillId="25" borderId="15" xfId="0" applyFont="1" applyFill="1" applyBorder="1" applyAlignment="1">
      <alignment horizontal="left" vertical="center"/>
    </xf>
    <xf numFmtId="0" fontId="46" fillId="25" borderId="10" xfId="0" applyFont="1" applyFill="1" applyBorder="1" applyAlignment="1">
      <alignment horizontal="left" vertical="center"/>
    </xf>
    <xf numFmtId="166" fontId="2" fillId="25" borderId="0" xfId="0" applyNumberFormat="1" applyFont="1" applyFill="1" applyAlignment="1">
      <alignment vertical="center"/>
    </xf>
    <xf numFmtId="166" fontId="2" fillId="25" borderId="0" xfId="0" applyNumberFormat="1" applyFont="1" applyFill="1"/>
    <xf numFmtId="0" fontId="27" fillId="26" borderId="11" xfId="0" applyFont="1" applyFill="1" applyBorder="1" applyAlignment="1">
      <alignment horizontal="left" vertical="center"/>
    </xf>
    <xf numFmtId="0" fontId="80" fillId="25" borderId="0" xfId="0" applyFont="1" applyFill="1" applyAlignment="1">
      <alignment horizontal="center" vertical="center"/>
    </xf>
    <xf numFmtId="0" fontId="62" fillId="30" borderId="0" xfId="0" applyFont="1" applyFill="1" applyAlignment="1">
      <alignment vertical="top"/>
    </xf>
    <xf numFmtId="0" fontId="68" fillId="27" borderId="14" xfId="0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vertical="center"/>
    </xf>
    <xf numFmtId="0" fontId="46" fillId="26" borderId="13" xfId="0" applyFont="1" applyFill="1" applyBorder="1" applyAlignment="1">
      <alignment vertical="center"/>
    </xf>
    <xf numFmtId="0" fontId="27" fillId="25" borderId="17" xfId="0" applyFont="1" applyFill="1" applyBorder="1" applyAlignment="1">
      <alignment vertical="center" wrapText="1"/>
    </xf>
    <xf numFmtId="0" fontId="27" fillId="25" borderId="20" xfId="0" applyFont="1" applyFill="1" applyBorder="1" applyAlignment="1">
      <alignment vertical="center" wrapText="1"/>
    </xf>
    <xf numFmtId="0" fontId="27" fillId="25" borderId="22" xfId="0" applyFont="1" applyFill="1" applyBorder="1" applyAlignment="1">
      <alignment vertical="center" wrapText="1"/>
    </xf>
    <xf numFmtId="0" fontId="27" fillId="25" borderId="16" xfId="0" applyFont="1" applyFill="1" applyBorder="1" applyAlignment="1">
      <alignment vertical="center" wrapText="1"/>
    </xf>
    <xf numFmtId="0" fontId="27" fillId="25" borderId="19" xfId="0" applyFont="1" applyFill="1" applyBorder="1" applyAlignment="1">
      <alignment vertical="center" wrapText="1"/>
    </xf>
    <xf numFmtId="166" fontId="50" fillId="25" borderId="0" xfId="0" applyNumberFormat="1" applyFont="1" applyFill="1" applyAlignment="1">
      <alignment horizontal="center" vertical="center"/>
    </xf>
    <xf numFmtId="0" fontId="2" fillId="25" borderId="0" xfId="0" quotePrefix="1" applyFont="1" applyFill="1" applyAlignment="1">
      <alignment horizontal="center" vertical="center"/>
    </xf>
    <xf numFmtId="3" fontId="80" fillId="25" borderId="0" xfId="0" applyNumberFormat="1" applyFont="1" applyFill="1" applyAlignment="1">
      <alignment horizontal="center" vertical="center"/>
    </xf>
    <xf numFmtId="0" fontId="44" fillId="26" borderId="11" xfId="0" applyFont="1" applyFill="1" applyBorder="1" applyAlignment="1">
      <alignment horizontal="center" vertical="center" wrapText="1"/>
    </xf>
    <xf numFmtId="0" fontId="44" fillId="26" borderId="13" xfId="0" applyFont="1" applyFill="1" applyBorder="1" applyAlignment="1">
      <alignment horizontal="center" vertical="center" wrapText="1"/>
    </xf>
    <xf numFmtId="0" fontId="27" fillId="26" borderId="11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44" fillId="27" borderId="11" xfId="0" applyFont="1" applyFill="1" applyBorder="1" applyAlignment="1">
      <alignment horizontal="left" vertical="center" wrapText="1"/>
    </xf>
    <xf numFmtId="0" fontId="44" fillId="27" borderId="13" xfId="0" applyFont="1" applyFill="1" applyBorder="1" applyAlignment="1">
      <alignment horizontal="left" vertical="center" wrapText="1"/>
    </xf>
    <xf numFmtId="0" fontId="27" fillId="2" borderId="11" xfId="0" applyFont="1" applyFill="1" applyBorder="1" applyAlignment="1" applyProtection="1">
      <alignment horizontal="left" vertical="center"/>
      <protection locked="0"/>
    </xf>
    <xf numFmtId="0" fontId="27" fillId="2" borderId="13" xfId="0" applyFont="1" applyFill="1" applyBorder="1" applyAlignment="1" applyProtection="1">
      <alignment horizontal="left" vertical="center"/>
      <protection locked="0"/>
    </xf>
    <xf numFmtId="0" fontId="27" fillId="2" borderId="11" xfId="0" applyFont="1" applyFill="1" applyBorder="1" applyAlignment="1" applyProtection="1">
      <alignment horizontal="left" vertical="center" wrapText="1"/>
      <protection locked="0"/>
    </xf>
    <xf numFmtId="0" fontId="27" fillId="2" borderId="13" xfId="0" applyFont="1" applyFill="1" applyBorder="1" applyAlignment="1" applyProtection="1">
      <alignment horizontal="left" vertical="center" wrapText="1"/>
      <protection locked="0"/>
    </xf>
    <xf numFmtId="0" fontId="46" fillId="25" borderId="23" xfId="0" applyFont="1" applyFill="1" applyBorder="1" applyAlignment="1">
      <alignment horizontal="center" vertical="center" wrapText="1"/>
    </xf>
    <xf numFmtId="0" fontId="46" fillId="25" borderId="15" xfId="0" applyFont="1" applyFill="1" applyBorder="1" applyAlignment="1">
      <alignment horizontal="center" vertical="center" wrapText="1"/>
    </xf>
    <xf numFmtId="166" fontId="50" fillId="27" borderId="12" xfId="0" applyNumberFormat="1" applyFont="1" applyFill="1" applyBorder="1" applyAlignment="1">
      <alignment horizontal="center" vertical="center"/>
    </xf>
    <xf numFmtId="166" fontId="50" fillId="27" borderId="13" xfId="0" applyNumberFormat="1" applyFont="1" applyFill="1" applyBorder="1" applyAlignment="1">
      <alignment horizontal="center" vertical="center"/>
    </xf>
    <xf numFmtId="0" fontId="38" fillId="25" borderId="11" xfId="0" applyFont="1" applyFill="1" applyBorder="1" applyAlignment="1">
      <alignment horizontal="center" vertical="center" wrapText="1"/>
    </xf>
    <xf numFmtId="0" fontId="38" fillId="25" borderId="13" xfId="0" applyFont="1" applyFill="1" applyBorder="1" applyAlignment="1">
      <alignment horizontal="center" vertical="center" wrapText="1"/>
    </xf>
    <xf numFmtId="166" fontId="49" fillId="25" borderId="11" xfId="0" applyNumberFormat="1" applyFont="1" applyFill="1" applyBorder="1" applyAlignment="1">
      <alignment horizontal="center"/>
    </xf>
    <xf numFmtId="166" fontId="49" fillId="25" borderId="13" xfId="0" applyNumberFormat="1" applyFont="1" applyFill="1" applyBorder="1" applyAlignment="1">
      <alignment horizontal="center"/>
    </xf>
    <xf numFmtId="166" fontId="27" fillId="25" borderId="11" xfId="0" applyNumberFormat="1" applyFont="1" applyFill="1" applyBorder="1" applyAlignment="1">
      <alignment horizontal="center" vertical="center"/>
    </xf>
    <xf numFmtId="166" fontId="27" fillId="25" borderId="13" xfId="0" applyNumberFormat="1" applyFont="1" applyFill="1" applyBorder="1" applyAlignment="1">
      <alignment horizontal="center" vertical="center"/>
    </xf>
    <xf numFmtId="166" fontId="50" fillId="25" borderId="0" xfId="0" applyNumberFormat="1" applyFont="1" applyFill="1" applyAlignment="1">
      <alignment horizontal="center" vertical="center"/>
    </xf>
    <xf numFmtId="0" fontId="46" fillId="25" borderId="11" xfId="0" applyFont="1" applyFill="1" applyBorder="1" applyAlignment="1">
      <alignment horizontal="center" vertical="center" wrapText="1"/>
    </xf>
    <xf numFmtId="0" fontId="46" fillId="25" borderId="13" xfId="0" applyFont="1" applyFill="1" applyBorder="1" applyAlignment="1">
      <alignment horizontal="center" vertical="center" wrapText="1"/>
    </xf>
    <xf numFmtId="49" fontId="27" fillId="2" borderId="11" xfId="0" applyNumberFormat="1" applyFont="1" applyFill="1" applyBorder="1" applyAlignment="1" applyProtection="1">
      <alignment horizontal="left" vertical="center"/>
      <protection locked="0"/>
    </xf>
    <xf numFmtId="49" fontId="27" fillId="2" borderId="13" xfId="0" applyNumberFormat="1" applyFont="1" applyFill="1" applyBorder="1" applyAlignment="1" applyProtection="1">
      <alignment horizontal="left" vertical="center"/>
      <protection locked="0"/>
    </xf>
    <xf numFmtId="0" fontId="27" fillId="26" borderId="11" xfId="0" applyFont="1" applyFill="1" applyBorder="1" applyAlignment="1">
      <alignment horizontal="left" vertical="center"/>
    </xf>
    <xf numFmtId="0" fontId="27" fillId="26" borderId="13" xfId="0" applyFont="1" applyFill="1" applyBorder="1" applyAlignment="1">
      <alignment horizontal="left" vertical="center"/>
    </xf>
    <xf numFmtId="0" fontId="27" fillId="26" borderId="11" xfId="0" applyFont="1" applyFill="1" applyBorder="1" applyAlignment="1">
      <alignment horizontal="left" vertical="center" wrapText="1"/>
    </xf>
    <xf numFmtId="0" fontId="27" fillId="26" borderId="13" xfId="0" applyFont="1" applyFill="1" applyBorder="1" applyAlignment="1">
      <alignment horizontal="left" vertical="center" wrapText="1"/>
    </xf>
    <xf numFmtId="0" fontId="46" fillId="25" borderId="17" xfId="0" applyFont="1" applyFill="1" applyBorder="1" applyAlignment="1">
      <alignment horizontal="center" vertical="center" wrapText="1"/>
    </xf>
    <xf numFmtId="0" fontId="46" fillId="25" borderId="20" xfId="0" applyFont="1" applyFill="1" applyBorder="1" applyAlignment="1">
      <alignment horizontal="center" vertical="center" wrapText="1"/>
    </xf>
    <xf numFmtId="0" fontId="46" fillId="25" borderId="16" xfId="0" applyFont="1" applyFill="1" applyBorder="1" applyAlignment="1">
      <alignment horizontal="center" vertical="center" wrapText="1"/>
    </xf>
    <xf numFmtId="0" fontId="46" fillId="25" borderId="19" xfId="0" applyFont="1" applyFill="1" applyBorder="1" applyAlignment="1">
      <alignment horizontal="center" vertical="center" wrapText="1"/>
    </xf>
    <xf numFmtId="0" fontId="46" fillId="26" borderId="11" xfId="0" applyFont="1" applyFill="1" applyBorder="1" applyAlignment="1">
      <alignment horizontal="left" vertical="top" wrapText="1"/>
    </xf>
    <xf numFmtId="0" fontId="46" fillId="26" borderId="13" xfId="0" applyFont="1" applyFill="1" applyBorder="1" applyAlignment="1">
      <alignment horizontal="left" vertical="top" wrapText="1"/>
    </xf>
    <xf numFmtId="0" fontId="46" fillId="26" borderId="11" xfId="0" applyFont="1" applyFill="1" applyBorder="1" applyAlignment="1">
      <alignment horizontal="center" vertical="center"/>
    </xf>
    <xf numFmtId="0" fontId="46" fillId="26" borderId="12" xfId="0" applyFont="1" applyFill="1" applyBorder="1" applyAlignment="1">
      <alignment horizontal="center" vertical="center"/>
    </xf>
    <xf numFmtId="0" fontId="46" fillId="26" borderId="13" xfId="0" applyFont="1" applyFill="1" applyBorder="1" applyAlignment="1">
      <alignment horizontal="center" vertical="center"/>
    </xf>
  </cellXfs>
  <cellStyles count="664">
    <cellStyle name="20% - Accent1 10" xfId="20" xr:uid="{00000000-0005-0000-0000-000000000000}"/>
    <cellStyle name="20% - Accent1 11" xfId="21" xr:uid="{00000000-0005-0000-0000-000001000000}"/>
    <cellStyle name="20% - Accent1 12" xfId="22" xr:uid="{00000000-0005-0000-0000-000002000000}"/>
    <cellStyle name="20% - Accent1 13" xfId="23" xr:uid="{00000000-0005-0000-0000-000003000000}"/>
    <cellStyle name="20% - Accent1 14" xfId="24" xr:uid="{00000000-0005-0000-0000-000004000000}"/>
    <cellStyle name="20% - Accent1 15" xfId="25" xr:uid="{00000000-0005-0000-0000-000005000000}"/>
    <cellStyle name="20% - Accent1 16" xfId="26" xr:uid="{00000000-0005-0000-0000-000006000000}"/>
    <cellStyle name="20% - Accent1 2" xfId="27" xr:uid="{00000000-0005-0000-0000-000007000000}"/>
    <cellStyle name="20% - Accent1 3" xfId="28" xr:uid="{00000000-0005-0000-0000-000008000000}"/>
    <cellStyle name="20% - Accent1 4" xfId="29" xr:uid="{00000000-0005-0000-0000-000009000000}"/>
    <cellStyle name="20% - Accent1 5" xfId="30" xr:uid="{00000000-0005-0000-0000-00000A000000}"/>
    <cellStyle name="20% - Accent1 6" xfId="31" xr:uid="{00000000-0005-0000-0000-00000B000000}"/>
    <cellStyle name="20% - Accent1 7" xfId="32" xr:uid="{00000000-0005-0000-0000-00000C000000}"/>
    <cellStyle name="20% - Accent1 8" xfId="33" xr:uid="{00000000-0005-0000-0000-00000D000000}"/>
    <cellStyle name="20% - Accent1 9" xfId="34" xr:uid="{00000000-0005-0000-0000-00000E000000}"/>
    <cellStyle name="20% - Accent2 10" xfId="35" xr:uid="{00000000-0005-0000-0000-00000F000000}"/>
    <cellStyle name="20% - Accent2 11" xfId="36" xr:uid="{00000000-0005-0000-0000-000010000000}"/>
    <cellStyle name="20% - Accent2 12" xfId="37" xr:uid="{00000000-0005-0000-0000-000011000000}"/>
    <cellStyle name="20% - Accent2 13" xfId="38" xr:uid="{00000000-0005-0000-0000-000012000000}"/>
    <cellStyle name="20% - Accent2 14" xfId="39" xr:uid="{00000000-0005-0000-0000-000013000000}"/>
    <cellStyle name="20% - Accent2 15" xfId="40" xr:uid="{00000000-0005-0000-0000-000014000000}"/>
    <cellStyle name="20% - Accent2 16" xfId="41" xr:uid="{00000000-0005-0000-0000-000015000000}"/>
    <cellStyle name="20% - Accent2 2" xfId="42" xr:uid="{00000000-0005-0000-0000-000016000000}"/>
    <cellStyle name="20% - Accent2 3" xfId="43" xr:uid="{00000000-0005-0000-0000-000017000000}"/>
    <cellStyle name="20% - Accent2 4" xfId="44" xr:uid="{00000000-0005-0000-0000-000018000000}"/>
    <cellStyle name="20% - Accent2 5" xfId="45" xr:uid="{00000000-0005-0000-0000-000019000000}"/>
    <cellStyle name="20% - Accent2 6" xfId="46" xr:uid="{00000000-0005-0000-0000-00001A000000}"/>
    <cellStyle name="20% - Accent2 7" xfId="47" xr:uid="{00000000-0005-0000-0000-00001B000000}"/>
    <cellStyle name="20% - Accent2 8" xfId="48" xr:uid="{00000000-0005-0000-0000-00001C000000}"/>
    <cellStyle name="20% - Accent2 9" xfId="49" xr:uid="{00000000-0005-0000-0000-00001D000000}"/>
    <cellStyle name="20% - Accent3 10" xfId="50" xr:uid="{00000000-0005-0000-0000-00001E000000}"/>
    <cellStyle name="20% - Accent3 11" xfId="51" xr:uid="{00000000-0005-0000-0000-00001F000000}"/>
    <cellStyle name="20% - Accent3 12" xfId="52" xr:uid="{00000000-0005-0000-0000-000020000000}"/>
    <cellStyle name="20% - Accent3 13" xfId="53" xr:uid="{00000000-0005-0000-0000-000021000000}"/>
    <cellStyle name="20% - Accent3 14" xfId="54" xr:uid="{00000000-0005-0000-0000-000022000000}"/>
    <cellStyle name="20% - Accent3 15" xfId="55" xr:uid="{00000000-0005-0000-0000-000023000000}"/>
    <cellStyle name="20% - Accent3 16" xfId="56" xr:uid="{00000000-0005-0000-0000-000024000000}"/>
    <cellStyle name="20% - Accent3 2" xfId="57" xr:uid="{00000000-0005-0000-0000-000025000000}"/>
    <cellStyle name="20% - Accent3 3" xfId="58" xr:uid="{00000000-0005-0000-0000-000026000000}"/>
    <cellStyle name="20% - Accent3 4" xfId="59" xr:uid="{00000000-0005-0000-0000-000027000000}"/>
    <cellStyle name="20% - Accent3 5" xfId="60" xr:uid="{00000000-0005-0000-0000-000028000000}"/>
    <cellStyle name="20% - Accent3 6" xfId="61" xr:uid="{00000000-0005-0000-0000-000029000000}"/>
    <cellStyle name="20% - Accent3 7" xfId="62" xr:uid="{00000000-0005-0000-0000-00002A000000}"/>
    <cellStyle name="20% - Accent3 8" xfId="63" xr:uid="{00000000-0005-0000-0000-00002B000000}"/>
    <cellStyle name="20% - Accent3 9" xfId="64" xr:uid="{00000000-0005-0000-0000-00002C000000}"/>
    <cellStyle name="20% - Accent4 10" xfId="65" xr:uid="{00000000-0005-0000-0000-00002D000000}"/>
    <cellStyle name="20% - Accent4 11" xfId="66" xr:uid="{00000000-0005-0000-0000-00002E000000}"/>
    <cellStyle name="20% - Accent4 12" xfId="67" xr:uid="{00000000-0005-0000-0000-00002F000000}"/>
    <cellStyle name="20% - Accent4 13" xfId="68" xr:uid="{00000000-0005-0000-0000-000030000000}"/>
    <cellStyle name="20% - Accent4 14" xfId="69" xr:uid="{00000000-0005-0000-0000-000031000000}"/>
    <cellStyle name="20% - Accent4 15" xfId="70" xr:uid="{00000000-0005-0000-0000-000032000000}"/>
    <cellStyle name="20% - Accent4 16" xfId="71" xr:uid="{00000000-0005-0000-0000-000033000000}"/>
    <cellStyle name="20% - Accent4 2" xfId="72" xr:uid="{00000000-0005-0000-0000-000034000000}"/>
    <cellStyle name="20% - Accent4 3" xfId="73" xr:uid="{00000000-0005-0000-0000-000035000000}"/>
    <cellStyle name="20% - Accent4 4" xfId="74" xr:uid="{00000000-0005-0000-0000-000036000000}"/>
    <cellStyle name="20% - Accent4 5" xfId="75" xr:uid="{00000000-0005-0000-0000-000037000000}"/>
    <cellStyle name="20% - Accent4 6" xfId="76" xr:uid="{00000000-0005-0000-0000-000038000000}"/>
    <cellStyle name="20% - Accent4 7" xfId="77" xr:uid="{00000000-0005-0000-0000-000039000000}"/>
    <cellStyle name="20% - Accent4 8" xfId="78" xr:uid="{00000000-0005-0000-0000-00003A000000}"/>
    <cellStyle name="20% - Accent4 9" xfId="79" xr:uid="{00000000-0005-0000-0000-00003B000000}"/>
    <cellStyle name="20% - Accent5 10" xfId="80" xr:uid="{00000000-0005-0000-0000-00003C000000}"/>
    <cellStyle name="20% - Accent5 11" xfId="81" xr:uid="{00000000-0005-0000-0000-00003D000000}"/>
    <cellStyle name="20% - Accent5 12" xfId="82" xr:uid="{00000000-0005-0000-0000-00003E000000}"/>
    <cellStyle name="20% - Accent5 13" xfId="83" xr:uid="{00000000-0005-0000-0000-00003F000000}"/>
    <cellStyle name="20% - Accent5 14" xfId="84" xr:uid="{00000000-0005-0000-0000-000040000000}"/>
    <cellStyle name="20% - Accent5 15" xfId="85" xr:uid="{00000000-0005-0000-0000-000041000000}"/>
    <cellStyle name="20% - Accent5 16" xfId="86" xr:uid="{00000000-0005-0000-0000-000042000000}"/>
    <cellStyle name="20% - Accent5 2" xfId="87" xr:uid="{00000000-0005-0000-0000-000043000000}"/>
    <cellStyle name="20% - Accent5 3" xfId="88" xr:uid="{00000000-0005-0000-0000-000044000000}"/>
    <cellStyle name="20% - Accent5 4" xfId="89" xr:uid="{00000000-0005-0000-0000-000045000000}"/>
    <cellStyle name="20% - Accent5 5" xfId="90" xr:uid="{00000000-0005-0000-0000-000046000000}"/>
    <cellStyle name="20% - Accent5 6" xfId="91" xr:uid="{00000000-0005-0000-0000-000047000000}"/>
    <cellStyle name="20% - Accent5 7" xfId="92" xr:uid="{00000000-0005-0000-0000-000048000000}"/>
    <cellStyle name="20% - Accent5 8" xfId="93" xr:uid="{00000000-0005-0000-0000-000049000000}"/>
    <cellStyle name="20% - Accent5 9" xfId="94" xr:uid="{00000000-0005-0000-0000-00004A000000}"/>
    <cellStyle name="20% - Accent6 10" xfId="95" xr:uid="{00000000-0005-0000-0000-00004B000000}"/>
    <cellStyle name="20% - Accent6 11" xfId="96" xr:uid="{00000000-0005-0000-0000-00004C000000}"/>
    <cellStyle name="20% - Accent6 12" xfId="97" xr:uid="{00000000-0005-0000-0000-00004D000000}"/>
    <cellStyle name="20% - Accent6 13" xfId="98" xr:uid="{00000000-0005-0000-0000-00004E000000}"/>
    <cellStyle name="20% - Accent6 14" xfId="99" xr:uid="{00000000-0005-0000-0000-00004F000000}"/>
    <cellStyle name="20% - Accent6 15" xfId="100" xr:uid="{00000000-0005-0000-0000-000050000000}"/>
    <cellStyle name="20% - Accent6 16" xfId="101" xr:uid="{00000000-0005-0000-0000-000051000000}"/>
    <cellStyle name="20% - Accent6 2" xfId="102" xr:uid="{00000000-0005-0000-0000-000052000000}"/>
    <cellStyle name="20% - Accent6 3" xfId="103" xr:uid="{00000000-0005-0000-0000-000053000000}"/>
    <cellStyle name="20% - Accent6 4" xfId="104" xr:uid="{00000000-0005-0000-0000-000054000000}"/>
    <cellStyle name="20% - Accent6 5" xfId="105" xr:uid="{00000000-0005-0000-0000-000055000000}"/>
    <cellStyle name="20% - Accent6 6" xfId="106" xr:uid="{00000000-0005-0000-0000-000056000000}"/>
    <cellStyle name="20% - Accent6 7" xfId="107" xr:uid="{00000000-0005-0000-0000-000057000000}"/>
    <cellStyle name="20% - Accent6 8" xfId="108" xr:uid="{00000000-0005-0000-0000-000058000000}"/>
    <cellStyle name="20% - Accent6 9" xfId="109" xr:uid="{00000000-0005-0000-0000-000059000000}"/>
    <cellStyle name="40% - Accent1 10" xfId="110" xr:uid="{00000000-0005-0000-0000-00005A000000}"/>
    <cellStyle name="40% - Accent1 11" xfId="111" xr:uid="{00000000-0005-0000-0000-00005B000000}"/>
    <cellStyle name="40% - Accent1 12" xfId="112" xr:uid="{00000000-0005-0000-0000-00005C000000}"/>
    <cellStyle name="40% - Accent1 13" xfId="113" xr:uid="{00000000-0005-0000-0000-00005D000000}"/>
    <cellStyle name="40% - Accent1 14" xfId="114" xr:uid="{00000000-0005-0000-0000-00005E000000}"/>
    <cellStyle name="40% - Accent1 15" xfId="115" xr:uid="{00000000-0005-0000-0000-00005F000000}"/>
    <cellStyle name="40% - Accent1 16" xfId="116" xr:uid="{00000000-0005-0000-0000-000060000000}"/>
    <cellStyle name="40% - Accent1 2" xfId="117" xr:uid="{00000000-0005-0000-0000-000061000000}"/>
    <cellStyle name="40% - Accent1 3" xfId="118" xr:uid="{00000000-0005-0000-0000-000062000000}"/>
    <cellStyle name="40% - Accent1 4" xfId="119" xr:uid="{00000000-0005-0000-0000-000063000000}"/>
    <cellStyle name="40% - Accent1 5" xfId="120" xr:uid="{00000000-0005-0000-0000-000064000000}"/>
    <cellStyle name="40% - Accent1 6" xfId="121" xr:uid="{00000000-0005-0000-0000-000065000000}"/>
    <cellStyle name="40% - Accent1 7" xfId="122" xr:uid="{00000000-0005-0000-0000-000066000000}"/>
    <cellStyle name="40% - Accent1 8" xfId="123" xr:uid="{00000000-0005-0000-0000-000067000000}"/>
    <cellStyle name="40% - Accent1 9" xfId="124" xr:uid="{00000000-0005-0000-0000-000068000000}"/>
    <cellStyle name="40% - Accent2 10" xfId="125" xr:uid="{00000000-0005-0000-0000-000069000000}"/>
    <cellStyle name="40% - Accent2 11" xfId="126" xr:uid="{00000000-0005-0000-0000-00006A000000}"/>
    <cellStyle name="40% - Accent2 12" xfId="127" xr:uid="{00000000-0005-0000-0000-00006B000000}"/>
    <cellStyle name="40% - Accent2 13" xfId="128" xr:uid="{00000000-0005-0000-0000-00006C000000}"/>
    <cellStyle name="40% - Accent2 14" xfId="129" xr:uid="{00000000-0005-0000-0000-00006D000000}"/>
    <cellStyle name="40% - Accent2 15" xfId="130" xr:uid="{00000000-0005-0000-0000-00006E000000}"/>
    <cellStyle name="40% - Accent2 16" xfId="131" xr:uid="{00000000-0005-0000-0000-00006F000000}"/>
    <cellStyle name="40% - Accent2 2" xfId="132" xr:uid="{00000000-0005-0000-0000-000070000000}"/>
    <cellStyle name="40% - Accent2 3" xfId="133" xr:uid="{00000000-0005-0000-0000-000071000000}"/>
    <cellStyle name="40% - Accent2 4" xfId="134" xr:uid="{00000000-0005-0000-0000-000072000000}"/>
    <cellStyle name="40% - Accent2 5" xfId="135" xr:uid="{00000000-0005-0000-0000-000073000000}"/>
    <cellStyle name="40% - Accent2 6" xfId="136" xr:uid="{00000000-0005-0000-0000-000074000000}"/>
    <cellStyle name="40% - Accent2 7" xfId="137" xr:uid="{00000000-0005-0000-0000-000075000000}"/>
    <cellStyle name="40% - Accent2 8" xfId="138" xr:uid="{00000000-0005-0000-0000-000076000000}"/>
    <cellStyle name="40% - Accent2 9" xfId="139" xr:uid="{00000000-0005-0000-0000-000077000000}"/>
    <cellStyle name="40% - Accent3 10" xfId="140" xr:uid="{00000000-0005-0000-0000-000078000000}"/>
    <cellStyle name="40% - Accent3 11" xfId="141" xr:uid="{00000000-0005-0000-0000-000079000000}"/>
    <cellStyle name="40% - Accent3 12" xfId="142" xr:uid="{00000000-0005-0000-0000-00007A000000}"/>
    <cellStyle name="40% - Accent3 13" xfId="143" xr:uid="{00000000-0005-0000-0000-00007B000000}"/>
    <cellStyle name="40% - Accent3 14" xfId="144" xr:uid="{00000000-0005-0000-0000-00007C000000}"/>
    <cellStyle name="40% - Accent3 15" xfId="145" xr:uid="{00000000-0005-0000-0000-00007D000000}"/>
    <cellStyle name="40% - Accent3 16" xfId="146" xr:uid="{00000000-0005-0000-0000-00007E000000}"/>
    <cellStyle name="40% - Accent3 2" xfId="147" xr:uid="{00000000-0005-0000-0000-00007F000000}"/>
    <cellStyle name="40% - Accent3 3" xfId="148" xr:uid="{00000000-0005-0000-0000-000080000000}"/>
    <cellStyle name="40% - Accent3 4" xfId="149" xr:uid="{00000000-0005-0000-0000-000081000000}"/>
    <cellStyle name="40% - Accent3 5" xfId="150" xr:uid="{00000000-0005-0000-0000-000082000000}"/>
    <cellStyle name="40% - Accent3 6" xfId="151" xr:uid="{00000000-0005-0000-0000-000083000000}"/>
    <cellStyle name="40% - Accent3 7" xfId="152" xr:uid="{00000000-0005-0000-0000-000084000000}"/>
    <cellStyle name="40% - Accent3 8" xfId="153" xr:uid="{00000000-0005-0000-0000-000085000000}"/>
    <cellStyle name="40% - Accent3 9" xfId="154" xr:uid="{00000000-0005-0000-0000-000086000000}"/>
    <cellStyle name="40% - Accent4 10" xfId="155" xr:uid="{00000000-0005-0000-0000-000087000000}"/>
    <cellStyle name="40% - Accent4 11" xfId="156" xr:uid="{00000000-0005-0000-0000-000088000000}"/>
    <cellStyle name="40% - Accent4 12" xfId="157" xr:uid="{00000000-0005-0000-0000-000089000000}"/>
    <cellStyle name="40% - Accent4 13" xfId="158" xr:uid="{00000000-0005-0000-0000-00008A000000}"/>
    <cellStyle name="40% - Accent4 14" xfId="159" xr:uid="{00000000-0005-0000-0000-00008B000000}"/>
    <cellStyle name="40% - Accent4 15" xfId="160" xr:uid="{00000000-0005-0000-0000-00008C000000}"/>
    <cellStyle name="40% - Accent4 16" xfId="161" xr:uid="{00000000-0005-0000-0000-00008D000000}"/>
    <cellStyle name="40% - Accent4 2" xfId="162" xr:uid="{00000000-0005-0000-0000-00008E000000}"/>
    <cellStyle name="40% - Accent4 3" xfId="163" xr:uid="{00000000-0005-0000-0000-00008F000000}"/>
    <cellStyle name="40% - Accent4 4" xfId="164" xr:uid="{00000000-0005-0000-0000-000090000000}"/>
    <cellStyle name="40% - Accent4 5" xfId="165" xr:uid="{00000000-0005-0000-0000-000091000000}"/>
    <cellStyle name="40% - Accent4 6" xfId="166" xr:uid="{00000000-0005-0000-0000-000092000000}"/>
    <cellStyle name="40% - Accent4 7" xfId="167" xr:uid="{00000000-0005-0000-0000-000093000000}"/>
    <cellStyle name="40% - Accent4 8" xfId="168" xr:uid="{00000000-0005-0000-0000-000094000000}"/>
    <cellStyle name="40% - Accent4 9" xfId="169" xr:uid="{00000000-0005-0000-0000-000095000000}"/>
    <cellStyle name="40% - Accent5 10" xfId="170" xr:uid="{00000000-0005-0000-0000-000096000000}"/>
    <cellStyle name="40% - Accent5 11" xfId="171" xr:uid="{00000000-0005-0000-0000-000097000000}"/>
    <cellStyle name="40% - Accent5 12" xfId="172" xr:uid="{00000000-0005-0000-0000-000098000000}"/>
    <cellStyle name="40% - Accent5 13" xfId="173" xr:uid="{00000000-0005-0000-0000-000099000000}"/>
    <cellStyle name="40% - Accent5 14" xfId="174" xr:uid="{00000000-0005-0000-0000-00009A000000}"/>
    <cellStyle name="40% - Accent5 15" xfId="175" xr:uid="{00000000-0005-0000-0000-00009B000000}"/>
    <cellStyle name="40% - Accent5 16" xfId="176" xr:uid="{00000000-0005-0000-0000-00009C000000}"/>
    <cellStyle name="40% - Accent5 2" xfId="177" xr:uid="{00000000-0005-0000-0000-00009D000000}"/>
    <cellStyle name="40% - Accent5 3" xfId="178" xr:uid="{00000000-0005-0000-0000-00009E000000}"/>
    <cellStyle name="40% - Accent5 4" xfId="179" xr:uid="{00000000-0005-0000-0000-00009F000000}"/>
    <cellStyle name="40% - Accent5 5" xfId="180" xr:uid="{00000000-0005-0000-0000-0000A0000000}"/>
    <cellStyle name="40% - Accent5 6" xfId="181" xr:uid="{00000000-0005-0000-0000-0000A1000000}"/>
    <cellStyle name="40% - Accent5 7" xfId="182" xr:uid="{00000000-0005-0000-0000-0000A2000000}"/>
    <cellStyle name="40% - Accent5 8" xfId="183" xr:uid="{00000000-0005-0000-0000-0000A3000000}"/>
    <cellStyle name="40% - Accent5 9" xfId="184" xr:uid="{00000000-0005-0000-0000-0000A4000000}"/>
    <cellStyle name="40% - Accent6 10" xfId="185" xr:uid="{00000000-0005-0000-0000-0000A5000000}"/>
    <cellStyle name="40% - Accent6 11" xfId="186" xr:uid="{00000000-0005-0000-0000-0000A6000000}"/>
    <cellStyle name="40% - Accent6 12" xfId="187" xr:uid="{00000000-0005-0000-0000-0000A7000000}"/>
    <cellStyle name="40% - Accent6 13" xfId="188" xr:uid="{00000000-0005-0000-0000-0000A8000000}"/>
    <cellStyle name="40% - Accent6 14" xfId="189" xr:uid="{00000000-0005-0000-0000-0000A9000000}"/>
    <cellStyle name="40% - Accent6 15" xfId="190" xr:uid="{00000000-0005-0000-0000-0000AA000000}"/>
    <cellStyle name="40% - Accent6 16" xfId="191" xr:uid="{00000000-0005-0000-0000-0000AB000000}"/>
    <cellStyle name="40% - Accent6 2" xfId="192" xr:uid="{00000000-0005-0000-0000-0000AC000000}"/>
    <cellStyle name="40% - Accent6 3" xfId="193" xr:uid="{00000000-0005-0000-0000-0000AD000000}"/>
    <cellStyle name="40% - Accent6 4" xfId="194" xr:uid="{00000000-0005-0000-0000-0000AE000000}"/>
    <cellStyle name="40% - Accent6 5" xfId="195" xr:uid="{00000000-0005-0000-0000-0000AF000000}"/>
    <cellStyle name="40% - Accent6 6" xfId="196" xr:uid="{00000000-0005-0000-0000-0000B0000000}"/>
    <cellStyle name="40% - Accent6 7" xfId="197" xr:uid="{00000000-0005-0000-0000-0000B1000000}"/>
    <cellStyle name="40% - Accent6 8" xfId="198" xr:uid="{00000000-0005-0000-0000-0000B2000000}"/>
    <cellStyle name="40% - Accent6 9" xfId="199" xr:uid="{00000000-0005-0000-0000-0000B3000000}"/>
    <cellStyle name="60% - Accent1 10" xfId="200" xr:uid="{00000000-0005-0000-0000-0000B4000000}"/>
    <cellStyle name="60% - Accent1 11" xfId="201" xr:uid="{00000000-0005-0000-0000-0000B5000000}"/>
    <cellStyle name="60% - Accent1 12" xfId="202" xr:uid="{00000000-0005-0000-0000-0000B6000000}"/>
    <cellStyle name="60% - Accent1 13" xfId="203" xr:uid="{00000000-0005-0000-0000-0000B7000000}"/>
    <cellStyle name="60% - Accent1 14" xfId="204" xr:uid="{00000000-0005-0000-0000-0000B8000000}"/>
    <cellStyle name="60% - Accent1 15" xfId="205" xr:uid="{00000000-0005-0000-0000-0000B9000000}"/>
    <cellStyle name="60% - Accent1 16" xfId="206" xr:uid="{00000000-0005-0000-0000-0000BA000000}"/>
    <cellStyle name="60% - Accent1 2" xfId="207" xr:uid="{00000000-0005-0000-0000-0000BB000000}"/>
    <cellStyle name="60% - Accent1 3" xfId="208" xr:uid="{00000000-0005-0000-0000-0000BC000000}"/>
    <cellStyle name="60% - Accent1 4" xfId="209" xr:uid="{00000000-0005-0000-0000-0000BD000000}"/>
    <cellStyle name="60% - Accent1 5" xfId="210" xr:uid="{00000000-0005-0000-0000-0000BE000000}"/>
    <cellStyle name="60% - Accent1 6" xfId="211" xr:uid="{00000000-0005-0000-0000-0000BF000000}"/>
    <cellStyle name="60% - Accent1 7" xfId="212" xr:uid="{00000000-0005-0000-0000-0000C0000000}"/>
    <cellStyle name="60% - Accent1 8" xfId="213" xr:uid="{00000000-0005-0000-0000-0000C1000000}"/>
    <cellStyle name="60% - Accent1 9" xfId="214" xr:uid="{00000000-0005-0000-0000-0000C2000000}"/>
    <cellStyle name="60% - Accent2 10" xfId="215" xr:uid="{00000000-0005-0000-0000-0000C3000000}"/>
    <cellStyle name="60% - Accent2 11" xfId="216" xr:uid="{00000000-0005-0000-0000-0000C4000000}"/>
    <cellStyle name="60% - Accent2 12" xfId="217" xr:uid="{00000000-0005-0000-0000-0000C5000000}"/>
    <cellStyle name="60% - Accent2 13" xfId="218" xr:uid="{00000000-0005-0000-0000-0000C6000000}"/>
    <cellStyle name="60% - Accent2 14" xfId="219" xr:uid="{00000000-0005-0000-0000-0000C7000000}"/>
    <cellStyle name="60% - Accent2 15" xfId="220" xr:uid="{00000000-0005-0000-0000-0000C8000000}"/>
    <cellStyle name="60% - Accent2 16" xfId="221" xr:uid="{00000000-0005-0000-0000-0000C9000000}"/>
    <cellStyle name="60% - Accent2 2" xfId="222" xr:uid="{00000000-0005-0000-0000-0000CA000000}"/>
    <cellStyle name="60% - Accent2 3" xfId="223" xr:uid="{00000000-0005-0000-0000-0000CB000000}"/>
    <cellStyle name="60% - Accent2 4" xfId="224" xr:uid="{00000000-0005-0000-0000-0000CC000000}"/>
    <cellStyle name="60% - Accent2 5" xfId="225" xr:uid="{00000000-0005-0000-0000-0000CD000000}"/>
    <cellStyle name="60% - Accent2 6" xfId="226" xr:uid="{00000000-0005-0000-0000-0000CE000000}"/>
    <cellStyle name="60% - Accent2 7" xfId="227" xr:uid="{00000000-0005-0000-0000-0000CF000000}"/>
    <cellStyle name="60% - Accent2 8" xfId="228" xr:uid="{00000000-0005-0000-0000-0000D0000000}"/>
    <cellStyle name="60% - Accent2 9" xfId="229" xr:uid="{00000000-0005-0000-0000-0000D1000000}"/>
    <cellStyle name="60% - Accent3 10" xfId="230" xr:uid="{00000000-0005-0000-0000-0000D2000000}"/>
    <cellStyle name="60% - Accent3 11" xfId="231" xr:uid="{00000000-0005-0000-0000-0000D3000000}"/>
    <cellStyle name="60% - Accent3 12" xfId="232" xr:uid="{00000000-0005-0000-0000-0000D4000000}"/>
    <cellStyle name="60% - Accent3 13" xfId="233" xr:uid="{00000000-0005-0000-0000-0000D5000000}"/>
    <cellStyle name="60% - Accent3 14" xfId="234" xr:uid="{00000000-0005-0000-0000-0000D6000000}"/>
    <cellStyle name="60% - Accent3 15" xfId="235" xr:uid="{00000000-0005-0000-0000-0000D7000000}"/>
    <cellStyle name="60% - Accent3 16" xfId="236" xr:uid="{00000000-0005-0000-0000-0000D8000000}"/>
    <cellStyle name="60% - Accent3 2" xfId="237" xr:uid="{00000000-0005-0000-0000-0000D9000000}"/>
    <cellStyle name="60% - Accent3 3" xfId="238" xr:uid="{00000000-0005-0000-0000-0000DA000000}"/>
    <cellStyle name="60% - Accent3 4" xfId="239" xr:uid="{00000000-0005-0000-0000-0000DB000000}"/>
    <cellStyle name="60% - Accent3 5" xfId="240" xr:uid="{00000000-0005-0000-0000-0000DC000000}"/>
    <cellStyle name="60% - Accent3 6" xfId="241" xr:uid="{00000000-0005-0000-0000-0000DD000000}"/>
    <cellStyle name="60% - Accent3 7" xfId="242" xr:uid="{00000000-0005-0000-0000-0000DE000000}"/>
    <cellStyle name="60% - Accent3 8" xfId="243" xr:uid="{00000000-0005-0000-0000-0000DF000000}"/>
    <cellStyle name="60% - Accent3 9" xfId="244" xr:uid="{00000000-0005-0000-0000-0000E0000000}"/>
    <cellStyle name="60% - Accent4 10" xfId="245" xr:uid="{00000000-0005-0000-0000-0000E1000000}"/>
    <cellStyle name="60% - Accent4 11" xfId="246" xr:uid="{00000000-0005-0000-0000-0000E2000000}"/>
    <cellStyle name="60% - Accent4 12" xfId="247" xr:uid="{00000000-0005-0000-0000-0000E3000000}"/>
    <cellStyle name="60% - Accent4 13" xfId="248" xr:uid="{00000000-0005-0000-0000-0000E4000000}"/>
    <cellStyle name="60% - Accent4 14" xfId="249" xr:uid="{00000000-0005-0000-0000-0000E5000000}"/>
    <cellStyle name="60% - Accent4 15" xfId="250" xr:uid="{00000000-0005-0000-0000-0000E6000000}"/>
    <cellStyle name="60% - Accent4 16" xfId="251" xr:uid="{00000000-0005-0000-0000-0000E7000000}"/>
    <cellStyle name="60% - Accent4 2" xfId="252" xr:uid="{00000000-0005-0000-0000-0000E8000000}"/>
    <cellStyle name="60% - Accent4 3" xfId="253" xr:uid="{00000000-0005-0000-0000-0000E9000000}"/>
    <cellStyle name="60% - Accent4 4" xfId="254" xr:uid="{00000000-0005-0000-0000-0000EA000000}"/>
    <cellStyle name="60% - Accent4 5" xfId="255" xr:uid="{00000000-0005-0000-0000-0000EB000000}"/>
    <cellStyle name="60% - Accent4 6" xfId="256" xr:uid="{00000000-0005-0000-0000-0000EC000000}"/>
    <cellStyle name="60% - Accent4 7" xfId="257" xr:uid="{00000000-0005-0000-0000-0000ED000000}"/>
    <cellStyle name="60% - Accent4 8" xfId="258" xr:uid="{00000000-0005-0000-0000-0000EE000000}"/>
    <cellStyle name="60% - Accent4 9" xfId="259" xr:uid="{00000000-0005-0000-0000-0000EF000000}"/>
    <cellStyle name="60% - Accent5 10" xfId="260" xr:uid="{00000000-0005-0000-0000-0000F0000000}"/>
    <cellStyle name="60% - Accent5 11" xfId="261" xr:uid="{00000000-0005-0000-0000-0000F1000000}"/>
    <cellStyle name="60% - Accent5 12" xfId="262" xr:uid="{00000000-0005-0000-0000-0000F2000000}"/>
    <cellStyle name="60% - Accent5 13" xfId="263" xr:uid="{00000000-0005-0000-0000-0000F3000000}"/>
    <cellStyle name="60% - Accent5 14" xfId="264" xr:uid="{00000000-0005-0000-0000-0000F4000000}"/>
    <cellStyle name="60% - Accent5 15" xfId="265" xr:uid="{00000000-0005-0000-0000-0000F5000000}"/>
    <cellStyle name="60% - Accent5 16" xfId="266" xr:uid="{00000000-0005-0000-0000-0000F6000000}"/>
    <cellStyle name="60% - Accent5 2" xfId="267" xr:uid="{00000000-0005-0000-0000-0000F7000000}"/>
    <cellStyle name="60% - Accent5 3" xfId="268" xr:uid="{00000000-0005-0000-0000-0000F8000000}"/>
    <cellStyle name="60% - Accent5 4" xfId="269" xr:uid="{00000000-0005-0000-0000-0000F9000000}"/>
    <cellStyle name="60% - Accent5 5" xfId="270" xr:uid="{00000000-0005-0000-0000-0000FA000000}"/>
    <cellStyle name="60% - Accent5 6" xfId="271" xr:uid="{00000000-0005-0000-0000-0000FB000000}"/>
    <cellStyle name="60% - Accent5 7" xfId="272" xr:uid="{00000000-0005-0000-0000-0000FC000000}"/>
    <cellStyle name="60% - Accent5 8" xfId="273" xr:uid="{00000000-0005-0000-0000-0000FD000000}"/>
    <cellStyle name="60% - Accent5 9" xfId="274" xr:uid="{00000000-0005-0000-0000-0000FE000000}"/>
    <cellStyle name="60% - Accent6 10" xfId="275" xr:uid="{00000000-0005-0000-0000-0000FF000000}"/>
    <cellStyle name="60% - Accent6 11" xfId="276" xr:uid="{00000000-0005-0000-0000-000000010000}"/>
    <cellStyle name="60% - Accent6 12" xfId="277" xr:uid="{00000000-0005-0000-0000-000001010000}"/>
    <cellStyle name="60% - Accent6 13" xfId="278" xr:uid="{00000000-0005-0000-0000-000002010000}"/>
    <cellStyle name="60% - Accent6 14" xfId="279" xr:uid="{00000000-0005-0000-0000-000003010000}"/>
    <cellStyle name="60% - Accent6 15" xfId="280" xr:uid="{00000000-0005-0000-0000-000004010000}"/>
    <cellStyle name="60% - Accent6 16" xfId="281" xr:uid="{00000000-0005-0000-0000-000005010000}"/>
    <cellStyle name="60% - Accent6 2" xfId="282" xr:uid="{00000000-0005-0000-0000-000006010000}"/>
    <cellStyle name="60% - Accent6 3" xfId="283" xr:uid="{00000000-0005-0000-0000-000007010000}"/>
    <cellStyle name="60% - Accent6 4" xfId="284" xr:uid="{00000000-0005-0000-0000-000008010000}"/>
    <cellStyle name="60% - Accent6 5" xfId="285" xr:uid="{00000000-0005-0000-0000-000009010000}"/>
    <cellStyle name="60% - Accent6 6" xfId="286" xr:uid="{00000000-0005-0000-0000-00000A010000}"/>
    <cellStyle name="60% - Accent6 7" xfId="287" xr:uid="{00000000-0005-0000-0000-00000B010000}"/>
    <cellStyle name="60% - Accent6 8" xfId="288" xr:uid="{00000000-0005-0000-0000-00000C010000}"/>
    <cellStyle name="60% - Accent6 9" xfId="289" xr:uid="{00000000-0005-0000-0000-00000D010000}"/>
    <cellStyle name="Accent1 10" xfId="290" xr:uid="{00000000-0005-0000-0000-00000E010000}"/>
    <cellStyle name="Accent1 11" xfId="291" xr:uid="{00000000-0005-0000-0000-00000F010000}"/>
    <cellStyle name="Accent1 12" xfId="292" xr:uid="{00000000-0005-0000-0000-000010010000}"/>
    <cellStyle name="Accent1 13" xfId="293" xr:uid="{00000000-0005-0000-0000-000011010000}"/>
    <cellStyle name="Accent1 14" xfId="294" xr:uid="{00000000-0005-0000-0000-000012010000}"/>
    <cellStyle name="Accent1 15" xfId="295" xr:uid="{00000000-0005-0000-0000-000013010000}"/>
    <cellStyle name="Accent1 16" xfId="296" xr:uid="{00000000-0005-0000-0000-000014010000}"/>
    <cellStyle name="Accent1 2" xfId="297" xr:uid="{00000000-0005-0000-0000-000015010000}"/>
    <cellStyle name="Accent1 3" xfId="298" xr:uid="{00000000-0005-0000-0000-000016010000}"/>
    <cellStyle name="Accent1 4" xfId="299" xr:uid="{00000000-0005-0000-0000-000017010000}"/>
    <cellStyle name="Accent1 5" xfId="300" xr:uid="{00000000-0005-0000-0000-000018010000}"/>
    <cellStyle name="Accent1 6" xfId="301" xr:uid="{00000000-0005-0000-0000-000019010000}"/>
    <cellStyle name="Accent1 7" xfId="302" xr:uid="{00000000-0005-0000-0000-00001A010000}"/>
    <cellStyle name="Accent1 8" xfId="303" xr:uid="{00000000-0005-0000-0000-00001B010000}"/>
    <cellStyle name="Accent1 9" xfId="304" xr:uid="{00000000-0005-0000-0000-00001C010000}"/>
    <cellStyle name="Accent2 10" xfId="305" xr:uid="{00000000-0005-0000-0000-00001D010000}"/>
    <cellStyle name="Accent2 11" xfId="306" xr:uid="{00000000-0005-0000-0000-00001E010000}"/>
    <cellStyle name="Accent2 12" xfId="307" xr:uid="{00000000-0005-0000-0000-00001F010000}"/>
    <cellStyle name="Accent2 13" xfId="308" xr:uid="{00000000-0005-0000-0000-000020010000}"/>
    <cellStyle name="Accent2 14" xfId="309" xr:uid="{00000000-0005-0000-0000-000021010000}"/>
    <cellStyle name="Accent2 15" xfId="310" xr:uid="{00000000-0005-0000-0000-000022010000}"/>
    <cellStyle name="Accent2 16" xfId="311" xr:uid="{00000000-0005-0000-0000-000023010000}"/>
    <cellStyle name="Accent2 2" xfId="312" xr:uid="{00000000-0005-0000-0000-000024010000}"/>
    <cellStyle name="Accent2 3" xfId="313" xr:uid="{00000000-0005-0000-0000-000025010000}"/>
    <cellStyle name="Accent2 4" xfId="314" xr:uid="{00000000-0005-0000-0000-000026010000}"/>
    <cellStyle name="Accent2 5" xfId="315" xr:uid="{00000000-0005-0000-0000-000027010000}"/>
    <cellStyle name="Accent2 6" xfId="316" xr:uid="{00000000-0005-0000-0000-000028010000}"/>
    <cellStyle name="Accent2 7" xfId="317" xr:uid="{00000000-0005-0000-0000-000029010000}"/>
    <cellStyle name="Accent2 8" xfId="318" xr:uid="{00000000-0005-0000-0000-00002A010000}"/>
    <cellStyle name="Accent2 9" xfId="319" xr:uid="{00000000-0005-0000-0000-00002B010000}"/>
    <cellStyle name="Accent3 10" xfId="320" xr:uid="{00000000-0005-0000-0000-00002C010000}"/>
    <cellStyle name="Accent3 11" xfId="321" xr:uid="{00000000-0005-0000-0000-00002D010000}"/>
    <cellStyle name="Accent3 12" xfId="322" xr:uid="{00000000-0005-0000-0000-00002E010000}"/>
    <cellStyle name="Accent3 13" xfId="323" xr:uid="{00000000-0005-0000-0000-00002F010000}"/>
    <cellStyle name="Accent3 14" xfId="324" xr:uid="{00000000-0005-0000-0000-000030010000}"/>
    <cellStyle name="Accent3 15" xfId="325" xr:uid="{00000000-0005-0000-0000-000031010000}"/>
    <cellStyle name="Accent3 16" xfId="326" xr:uid="{00000000-0005-0000-0000-000032010000}"/>
    <cellStyle name="Accent3 2" xfId="327" xr:uid="{00000000-0005-0000-0000-000033010000}"/>
    <cellStyle name="Accent3 3" xfId="328" xr:uid="{00000000-0005-0000-0000-000034010000}"/>
    <cellStyle name="Accent3 4" xfId="329" xr:uid="{00000000-0005-0000-0000-000035010000}"/>
    <cellStyle name="Accent3 5" xfId="330" xr:uid="{00000000-0005-0000-0000-000036010000}"/>
    <cellStyle name="Accent3 6" xfId="331" xr:uid="{00000000-0005-0000-0000-000037010000}"/>
    <cellStyle name="Accent3 7" xfId="332" xr:uid="{00000000-0005-0000-0000-000038010000}"/>
    <cellStyle name="Accent3 8" xfId="333" xr:uid="{00000000-0005-0000-0000-000039010000}"/>
    <cellStyle name="Accent3 9" xfId="334" xr:uid="{00000000-0005-0000-0000-00003A010000}"/>
    <cellStyle name="Accent4 10" xfId="335" xr:uid="{00000000-0005-0000-0000-00003B010000}"/>
    <cellStyle name="Accent4 11" xfId="336" xr:uid="{00000000-0005-0000-0000-00003C010000}"/>
    <cellStyle name="Accent4 12" xfId="337" xr:uid="{00000000-0005-0000-0000-00003D010000}"/>
    <cellStyle name="Accent4 13" xfId="338" xr:uid="{00000000-0005-0000-0000-00003E010000}"/>
    <cellStyle name="Accent4 14" xfId="339" xr:uid="{00000000-0005-0000-0000-00003F010000}"/>
    <cellStyle name="Accent4 15" xfId="340" xr:uid="{00000000-0005-0000-0000-000040010000}"/>
    <cellStyle name="Accent4 16" xfId="341" xr:uid="{00000000-0005-0000-0000-000041010000}"/>
    <cellStyle name="Accent4 2" xfId="342" xr:uid="{00000000-0005-0000-0000-000042010000}"/>
    <cellStyle name="Accent4 3" xfId="343" xr:uid="{00000000-0005-0000-0000-000043010000}"/>
    <cellStyle name="Accent4 4" xfId="344" xr:uid="{00000000-0005-0000-0000-000044010000}"/>
    <cellStyle name="Accent4 5" xfId="345" xr:uid="{00000000-0005-0000-0000-000045010000}"/>
    <cellStyle name="Accent4 6" xfId="346" xr:uid="{00000000-0005-0000-0000-000046010000}"/>
    <cellStyle name="Accent4 7" xfId="347" xr:uid="{00000000-0005-0000-0000-000047010000}"/>
    <cellStyle name="Accent4 8" xfId="348" xr:uid="{00000000-0005-0000-0000-000048010000}"/>
    <cellStyle name="Accent4 9" xfId="349" xr:uid="{00000000-0005-0000-0000-000049010000}"/>
    <cellStyle name="Accent5 10" xfId="350" xr:uid="{00000000-0005-0000-0000-00004A010000}"/>
    <cellStyle name="Accent5 11" xfId="351" xr:uid="{00000000-0005-0000-0000-00004B010000}"/>
    <cellStyle name="Accent5 12" xfId="352" xr:uid="{00000000-0005-0000-0000-00004C010000}"/>
    <cellStyle name="Accent5 13" xfId="353" xr:uid="{00000000-0005-0000-0000-00004D010000}"/>
    <cellStyle name="Accent5 14" xfId="354" xr:uid="{00000000-0005-0000-0000-00004E010000}"/>
    <cellStyle name="Accent5 15" xfId="355" xr:uid="{00000000-0005-0000-0000-00004F010000}"/>
    <cellStyle name="Accent5 16" xfId="356" xr:uid="{00000000-0005-0000-0000-000050010000}"/>
    <cellStyle name="Accent5 2" xfId="357" xr:uid="{00000000-0005-0000-0000-000051010000}"/>
    <cellStyle name="Accent5 3" xfId="358" xr:uid="{00000000-0005-0000-0000-000052010000}"/>
    <cellStyle name="Accent5 4" xfId="359" xr:uid="{00000000-0005-0000-0000-000053010000}"/>
    <cellStyle name="Accent5 5" xfId="360" xr:uid="{00000000-0005-0000-0000-000054010000}"/>
    <cellStyle name="Accent5 6" xfId="361" xr:uid="{00000000-0005-0000-0000-000055010000}"/>
    <cellStyle name="Accent5 7" xfId="362" xr:uid="{00000000-0005-0000-0000-000056010000}"/>
    <cellStyle name="Accent5 8" xfId="363" xr:uid="{00000000-0005-0000-0000-000057010000}"/>
    <cellStyle name="Accent5 9" xfId="364" xr:uid="{00000000-0005-0000-0000-000058010000}"/>
    <cellStyle name="Accent6 10" xfId="365" xr:uid="{00000000-0005-0000-0000-000059010000}"/>
    <cellStyle name="Accent6 11" xfId="366" xr:uid="{00000000-0005-0000-0000-00005A010000}"/>
    <cellStyle name="Accent6 12" xfId="367" xr:uid="{00000000-0005-0000-0000-00005B010000}"/>
    <cellStyle name="Accent6 13" xfId="368" xr:uid="{00000000-0005-0000-0000-00005C010000}"/>
    <cellStyle name="Accent6 14" xfId="369" xr:uid="{00000000-0005-0000-0000-00005D010000}"/>
    <cellStyle name="Accent6 15" xfId="370" xr:uid="{00000000-0005-0000-0000-00005E010000}"/>
    <cellStyle name="Accent6 16" xfId="371" xr:uid="{00000000-0005-0000-0000-00005F010000}"/>
    <cellStyle name="Accent6 2" xfId="372" xr:uid="{00000000-0005-0000-0000-000060010000}"/>
    <cellStyle name="Accent6 3" xfId="373" xr:uid="{00000000-0005-0000-0000-000061010000}"/>
    <cellStyle name="Accent6 4" xfId="374" xr:uid="{00000000-0005-0000-0000-000062010000}"/>
    <cellStyle name="Accent6 5" xfId="375" xr:uid="{00000000-0005-0000-0000-000063010000}"/>
    <cellStyle name="Accent6 6" xfId="376" xr:uid="{00000000-0005-0000-0000-000064010000}"/>
    <cellStyle name="Accent6 7" xfId="377" xr:uid="{00000000-0005-0000-0000-000065010000}"/>
    <cellStyle name="Accent6 8" xfId="378" xr:uid="{00000000-0005-0000-0000-000066010000}"/>
    <cellStyle name="Accent6 9" xfId="379" xr:uid="{00000000-0005-0000-0000-000067010000}"/>
    <cellStyle name="Berekening 10" xfId="380" xr:uid="{00000000-0005-0000-0000-000068010000}"/>
    <cellStyle name="Berekening 11" xfId="381" xr:uid="{00000000-0005-0000-0000-000069010000}"/>
    <cellStyle name="Berekening 12" xfId="382" xr:uid="{00000000-0005-0000-0000-00006A010000}"/>
    <cellStyle name="Berekening 13" xfId="383" xr:uid="{00000000-0005-0000-0000-00006B010000}"/>
    <cellStyle name="Berekening 14" xfId="384" xr:uid="{00000000-0005-0000-0000-00006C010000}"/>
    <cellStyle name="Berekening 15" xfId="385" xr:uid="{00000000-0005-0000-0000-00006D010000}"/>
    <cellStyle name="Berekening 16" xfId="386" xr:uid="{00000000-0005-0000-0000-00006E010000}"/>
    <cellStyle name="Berekening 2" xfId="387" xr:uid="{00000000-0005-0000-0000-00006F010000}"/>
    <cellStyle name="Berekening 3" xfId="388" xr:uid="{00000000-0005-0000-0000-000070010000}"/>
    <cellStyle name="Berekening 4" xfId="389" xr:uid="{00000000-0005-0000-0000-000071010000}"/>
    <cellStyle name="Berekening 5" xfId="390" xr:uid="{00000000-0005-0000-0000-000072010000}"/>
    <cellStyle name="Berekening 6" xfId="391" xr:uid="{00000000-0005-0000-0000-000073010000}"/>
    <cellStyle name="Berekening 7" xfId="392" xr:uid="{00000000-0005-0000-0000-000074010000}"/>
    <cellStyle name="Berekening 8" xfId="393" xr:uid="{00000000-0005-0000-0000-000075010000}"/>
    <cellStyle name="Berekening 9" xfId="394" xr:uid="{00000000-0005-0000-0000-000076010000}"/>
    <cellStyle name="Controlecel 10" xfId="395" xr:uid="{00000000-0005-0000-0000-000077010000}"/>
    <cellStyle name="Controlecel 11" xfId="396" xr:uid="{00000000-0005-0000-0000-000078010000}"/>
    <cellStyle name="Controlecel 12" xfId="397" xr:uid="{00000000-0005-0000-0000-000079010000}"/>
    <cellStyle name="Controlecel 13" xfId="398" xr:uid="{00000000-0005-0000-0000-00007A010000}"/>
    <cellStyle name="Controlecel 14" xfId="399" xr:uid="{00000000-0005-0000-0000-00007B010000}"/>
    <cellStyle name="Controlecel 15" xfId="400" xr:uid="{00000000-0005-0000-0000-00007C010000}"/>
    <cellStyle name="Controlecel 16" xfId="401" xr:uid="{00000000-0005-0000-0000-00007D010000}"/>
    <cellStyle name="Controlecel 2" xfId="402" xr:uid="{00000000-0005-0000-0000-00007E010000}"/>
    <cellStyle name="Controlecel 3" xfId="403" xr:uid="{00000000-0005-0000-0000-00007F010000}"/>
    <cellStyle name="Controlecel 4" xfId="404" xr:uid="{00000000-0005-0000-0000-000080010000}"/>
    <cellStyle name="Controlecel 5" xfId="405" xr:uid="{00000000-0005-0000-0000-000081010000}"/>
    <cellStyle name="Controlecel 6" xfId="406" xr:uid="{00000000-0005-0000-0000-000082010000}"/>
    <cellStyle name="Controlecel 7" xfId="407" xr:uid="{00000000-0005-0000-0000-000083010000}"/>
    <cellStyle name="Controlecel 8" xfId="408" xr:uid="{00000000-0005-0000-0000-000084010000}"/>
    <cellStyle name="Controlecel 9" xfId="409" xr:uid="{00000000-0005-0000-0000-000085010000}"/>
    <cellStyle name="Euro" xfId="410" xr:uid="{00000000-0005-0000-0000-000086010000}"/>
    <cellStyle name="Euro 3" xfId="1" xr:uid="{00000000-0005-0000-0000-000087010000}"/>
    <cellStyle name="Gekoppelde cel 10" xfId="411" xr:uid="{00000000-0005-0000-0000-000088010000}"/>
    <cellStyle name="Gekoppelde cel 11" xfId="412" xr:uid="{00000000-0005-0000-0000-000089010000}"/>
    <cellStyle name="Gekoppelde cel 12" xfId="413" xr:uid="{00000000-0005-0000-0000-00008A010000}"/>
    <cellStyle name="Gekoppelde cel 13" xfId="414" xr:uid="{00000000-0005-0000-0000-00008B010000}"/>
    <cellStyle name="Gekoppelde cel 14" xfId="415" xr:uid="{00000000-0005-0000-0000-00008C010000}"/>
    <cellStyle name="Gekoppelde cel 15" xfId="416" xr:uid="{00000000-0005-0000-0000-00008D010000}"/>
    <cellStyle name="Gekoppelde cel 16" xfId="417" xr:uid="{00000000-0005-0000-0000-00008E010000}"/>
    <cellStyle name="Gekoppelde cel 2" xfId="418" xr:uid="{00000000-0005-0000-0000-00008F010000}"/>
    <cellStyle name="Gekoppelde cel 3" xfId="419" xr:uid="{00000000-0005-0000-0000-000090010000}"/>
    <cellStyle name="Gekoppelde cel 4" xfId="420" xr:uid="{00000000-0005-0000-0000-000091010000}"/>
    <cellStyle name="Gekoppelde cel 5" xfId="421" xr:uid="{00000000-0005-0000-0000-000092010000}"/>
    <cellStyle name="Gekoppelde cel 6" xfId="422" xr:uid="{00000000-0005-0000-0000-000093010000}"/>
    <cellStyle name="Gekoppelde cel 7" xfId="423" xr:uid="{00000000-0005-0000-0000-000094010000}"/>
    <cellStyle name="Gekoppelde cel 8" xfId="424" xr:uid="{00000000-0005-0000-0000-000095010000}"/>
    <cellStyle name="Gekoppelde cel 9" xfId="425" xr:uid="{00000000-0005-0000-0000-000096010000}"/>
    <cellStyle name="Goed 10" xfId="426" xr:uid="{00000000-0005-0000-0000-000097010000}"/>
    <cellStyle name="Goed 11" xfId="427" xr:uid="{00000000-0005-0000-0000-000098010000}"/>
    <cellStyle name="Goed 12" xfId="428" xr:uid="{00000000-0005-0000-0000-000099010000}"/>
    <cellStyle name="Goed 13" xfId="429" xr:uid="{00000000-0005-0000-0000-00009A010000}"/>
    <cellStyle name="Goed 14" xfId="430" xr:uid="{00000000-0005-0000-0000-00009B010000}"/>
    <cellStyle name="Goed 15" xfId="431" xr:uid="{00000000-0005-0000-0000-00009C010000}"/>
    <cellStyle name="Goed 16" xfId="432" xr:uid="{00000000-0005-0000-0000-00009D010000}"/>
    <cellStyle name="Goed 2" xfId="433" xr:uid="{00000000-0005-0000-0000-00009E010000}"/>
    <cellStyle name="Goed 3" xfId="434" xr:uid="{00000000-0005-0000-0000-00009F010000}"/>
    <cellStyle name="Goed 4" xfId="435" xr:uid="{00000000-0005-0000-0000-0000A0010000}"/>
    <cellStyle name="Goed 5" xfId="436" xr:uid="{00000000-0005-0000-0000-0000A1010000}"/>
    <cellStyle name="Goed 6" xfId="437" xr:uid="{00000000-0005-0000-0000-0000A2010000}"/>
    <cellStyle name="Goed 7" xfId="438" xr:uid="{00000000-0005-0000-0000-0000A3010000}"/>
    <cellStyle name="Goed 8" xfId="439" xr:uid="{00000000-0005-0000-0000-0000A4010000}"/>
    <cellStyle name="Goed 9" xfId="440" xr:uid="{00000000-0005-0000-0000-0000A5010000}"/>
    <cellStyle name="Hyperlink 2" xfId="661" xr:uid="{00000000-0005-0000-0000-0000A6010000}"/>
    <cellStyle name="Invoer 10" xfId="441" xr:uid="{00000000-0005-0000-0000-0000A7010000}"/>
    <cellStyle name="Invoer 11" xfId="442" xr:uid="{00000000-0005-0000-0000-0000A8010000}"/>
    <cellStyle name="Invoer 12" xfId="443" xr:uid="{00000000-0005-0000-0000-0000A9010000}"/>
    <cellStyle name="Invoer 13" xfId="444" xr:uid="{00000000-0005-0000-0000-0000AA010000}"/>
    <cellStyle name="Invoer 14" xfId="445" xr:uid="{00000000-0005-0000-0000-0000AB010000}"/>
    <cellStyle name="Invoer 15" xfId="446" xr:uid="{00000000-0005-0000-0000-0000AC010000}"/>
    <cellStyle name="Invoer 16" xfId="447" xr:uid="{00000000-0005-0000-0000-0000AD010000}"/>
    <cellStyle name="Invoer 2" xfId="448" xr:uid="{00000000-0005-0000-0000-0000AE010000}"/>
    <cellStyle name="Invoer 3" xfId="449" xr:uid="{00000000-0005-0000-0000-0000AF010000}"/>
    <cellStyle name="Invoer 4" xfId="450" xr:uid="{00000000-0005-0000-0000-0000B0010000}"/>
    <cellStyle name="Invoer 5" xfId="451" xr:uid="{00000000-0005-0000-0000-0000B1010000}"/>
    <cellStyle name="Invoer 6" xfId="452" xr:uid="{00000000-0005-0000-0000-0000B2010000}"/>
    <cellStyle name="Invoer 7" xfId="453" xr:uid="{00000000-0005-0000-0000-0000B3010000}"/>
    <cellStyle name="Invoer 8" xfId="454" xr:uid="{00000000-0005-0000-0000-0000B4010000}"/>
    <cellStyle name="Invoer 9" xfId="455" xr:uid="{00000000-0005-0000-0000-0000B5010000}"/>
    <cellStyle name="Komma" xfId="662" builtinId="3"/>
    <cellStyle name="Komma 2" xfId="2" xr:uid="{00000000-0005-0000-0000-0000B6010000}"/>
    <cellStyle name="Komma 2 2" xfId="3" xr:uid="{00000000-0005-0000-0000-0000B7010000}"/>
    <cellStyle name="Komma 3" xfId="4" xr:uid="{00000000-0005-0000-0000-0000B8010000}"/>
    <cellStyle name="Kop 1 10" xfId="456" xr:uid="{00000000-0005-0000-0000-0000B9010000}"/>
    <cellStyle name="Kop 1 11" xfId="457" xr:uid="{00000000-0005-0000-0000-0000BA010000}"/>
    <cellStyle name="Kop 1 12" xfId="458" xr:uid="{00000000-0005-0000-0000-0000BB010000}"/>
    <cellStyle name="Kop 1 13" xfId="459" xr:uid="{00000000-0005-0000-0000-0000BC010000}"/>
    <cellStyle name="Kop 1 14" xfId="460" xr:uid="{00000000-0005-0000-0000-0000BD010000}"/>
    <cellStyle name="Kop 1 15" xfId="461" xr:uid="{00000000-0005-0000-0000-0000BE010000}"/>
    <cellStyle name="Kop 1 16" xfId="462" xr:uid="{00000000-0005-0000-0000-0000BF010000}"/>
    <cellStyle name="Kop 1 2" xfId="463" xr:uid="{00000000-0005-0000-0000-0000C0010000}"/>
    <cellStyle name="Kop 1 3" xfId="464" xr:uid="{00000000-0005-0000-0000-0000C1010000}"/>
    <cellStyle name="Kop 1 4" xfId="465" xr:uid="{00000000-0005-0000-0000-0000C2010000}"/>
    <cellStyle name="Kop 1 5" xfId="466" xr:uid="{00000000-0005-0000-0000-0000C3010000}"/>
    <cellStyle name="Kop 1 6" xfId="467" xr:uid="{00000000-0005-0000-0000-0000C4010000}"/>
    <cellStyle name="Kop 1 7" xfId="468" xr:uid="{00000000-0005-0000-0000-0000C5010000}"/>
    <cellStyle name="Kop 1 8" xfId="469" xr:uid="{00000000-0005-0000-0000-0000C6010000}"/>
    <cellStyle name="Kop 1 9" xfId="470" xr:uid="{00000000-0005-0000-0000-0000C7010000}"/>
    <cellStyle name="Kop 2 10" xfId="471" xr:uid="{00000000-0005-0000-0000-0000C8010000}"/>
    <cellStyle name="Kop 2 11" xfId="472" xr:uid="{00000000-0005-0000-0000-0000C9010000}"/>
    <cellStyle name="Kop 2 12" xfId="473" xr:uid="{00000000-0005-0000-0000-0000CA010000}"/>
    <cellStyle name="Kop 2 13" xfId="474" xr:uid="{00000000-0005-0000-0000-0000CB010000}"/>
    <cellStyle name="Kop 2 14" xfId="475" xr:uid="{00000000-0005-0000-0000-0000CC010000}"/>
    <cellStyle name="Kop 2 15" xfId="476" xr:uid="{00000000-0005-0000-0000-0000CD010000}"/>
    <cellStyle name="Kop 2 16" xfId="477" xr:uid="{00000000-0005-0000-0000-0000CE010000}"/>
    <cellStyle name="Kop 2 2" xfId="478" xr:uid="{00000000-0005-0000-0000-0000CF010000}"/>
    <cellStyle name="Kop 2 3" xfId="479" xr:uid="{00000000-0005-0000-0000-0000D0010000}"/>
    <cellStyle name="Kop 2 4" xfId="480" xr:uid="{00000000-0005-0000-0000-0000D1010000}"/>
    <cellStyle name="Kop 2 5" xfId="481" xr:uid="{00000000-0005-0000-0000-0000D2010000}"/>
    <cellStyle name="Kop 2 6" xfId="482" xr:uid="{00000000-0005-0000-0000-0000D3010000}"/>
    <cellStyle name="Kop 2 7" xfId="483" xr:uid="{00000000-0005-0000-0000-0000D4010000}"/>
    <cellStyle name="Kop 2 8" xfId="484" xr:uid="{00000000-0005-0000-0000-0000D5010000}"/>
    <cellStyle name="Kop 2 9" xfId="485" xr:uid="{00000000-0005-0000-0000-0000D6010000}"/>
    <cellStyle name="Kop 3 10" xfId="486" xr:uid="{00000000-0005-0000-0000-0000D7010000}"/>
    <cellStyle name="Kop 3 11" xfId="487" xr:uid="{00000000-0005-0000-0000-0000D8010000}"/>
    <cellStyle name="Kop 3 12" xfId="488" xr:uid="{00000000-0005-0000-0000-0000D9010000}"/>
    <cellStyle name="Kop 3 13" xfId="489" xr:uid="{00000000-0005-0000-0000-0000DA010000}"/>
    <cellStyle name="Kop 3 14" xfId="490" xr:uid="{00000000-0005-0000-0000-0000DB010000}"/>
    <cellStyle name="Kop 3 15" xfId="491" xr:uid="{00000000-0005-0000-0000-0000DC010000}"/>
    <cellStyle name="Kop 3 16" xfId="492" xr:uid="{00000000-0005-0000-0000-0000DD010000}"/>
    <cellStyle name="Kop 3 2" xfId="493" xr:uid="{00000000-0005-0000-0000-0000DE010000}"/>
    <cellStyle name="Kop 3 3" xfId="494" xr:uid="{00000000-0005-0000-0000-0000DF010000}"/>
    <cellStyle name="Kop 3 4" xfId="495" xr:uid="{00000000-0005-0000-0000-0000E0010000}"/>
    <cellStyle name="Kop 3 5" xfId="496" xr:uid="{00000000-0005-0000-0000-0000E1010000}"/>
    <cellStyle name="Kop 3 6" xfId="497" xr:uid="{00000000-0005-0000-0000-0000E2010000}"/>
    <cellStyle name="Kop 3 7" xfId="498" xr:uid="{00000000-0005-0000-0000-0000E3010000}"/>
    <cellStyle name="Kop 3 8" xfId="499" xr:uid="{00000000-0005-0000-0000-0000E4010000}"/>
    <cellStyle name="Kop 3 9" xfId="500" xr:uid="{00000000-0005-0000-0000-0000E5010000}"/>
    <cellStyle name="Kop 4 10" xfId="501" xr:uid="{00000000-0005-0000-0000-0000E6010000}"/>
    <cellStyle name="Kop 4 11" xfId="502" xr:uid="{00000000-0005-0000-0000-0000E7010000}"/>
    <cellStyle name="Kop 4 12" xfId="503" xr:uid="{00000000-0005-0000-0000-0000E8010000}"/>
    <cellStyle name="Kop 4 13" xfId="504" xr:uid="{00000000-0005-0000-0000-0000E9010000}"/>
    <cellStyle name="Kop 4 14" xfId="505" xr:uid="{00000000-0005-0000-0000-0000EA010000}"/>
    <cellStyle name="Kop 4 15" xfId="506" xr:uid="{00000000-0005-0000-0000-0000EB010000}"/>
    <cellStyle name="Kop 4 16" xfId="507" xr:uid="{00000000-0005-0000-0000-0000EC010000}"/>
    <cellStyle name="Kop 4 2" xfId="508" xr:uid="{00000000-0005-0000-0000-0000ED010000}"/>
    <cellStyle name="Kop 4 3" xfId="509" xr:uid="{00000000-0005-0000-0000-0000EE010000}"/>
    <cellStyle name="Kop 4 4" xfId="510" xr:uid="{00000000-0005-0000-0000-0000EF010000}"/>
    <cellStyle name="Kop 4 5" xfId="511" xr:uid="{00000000-0005-0000-0000-0000F0010000}"/>
    <cellStyle name="Kop 4 6" xfId="512" xr:uid="{00000000-0005-0000-0000-0000F1010000}"/>
    <cellStyle name="Kop 4 7" xfId="513" xr:uid="{00000000-0005-0000-0000-0000F2010000}"/>
    <cellStyle name="Kop 4 8" xfId="514" xr:uid="{00000000-0005-0000-0000-0000F3010000}"/>
    <cellStyle name="Kop 4 9" xfId="515" xr:uid="{00000000-0005-0000-0000-0000F4010000}"/>
    <cellStyle name="Neutraal 10" xfId="516" xr:uid="{00000000-0005-0000-0000-0000F5010000}"/>
    <cellStyle name="Neutraal 11" xfId="517" xr:uid="{00000000-0005-0000-0000-0000F6010000}"/>
    <cellStyle name="Neutraal 12" xfId="518" xr:uid="{00000000-0005-0000-0000-0000F7010000}"/>
    <cellStyle name="Neutraal 13" xfId="519" xr:uid="{00000000-0005-0000-0000-0000F8010000}"/>
    <cellStyle name="Neutraal 14" xfId="520" xr:uid="{00000000-0005-0000-0000-0000F9010000}"/>
    <cellStyle name="Neutraal 15" xfId="521" xr:uid="{00000000-0005-0000-0000-0000FA010000}"/>
    <cellStyle name="Neutraal 16" xfId="522" xr:uid="{00000000-0005-0000-0000-0000FB010000}"/>
    <cellStyle name="Neutraal 2" xfId="523" xr:uid="{00000000-0005-0000-0000-0000FC010000}"/>
    <cellStyle name="Neutraal 3" xfId="524" xr:uid="{00000000-0005-0000-0000-0000FD010000}"/>
    <cellStyle name="Neutraal 4" xfId="525" xr:uid="{00000000-0005-0000-0000-0000FE010000}"/>
    <cellStyle name="Neutraal 5" xfId="526" xr:uid="{00000000-0005-0000-0000-0000FF010000}"/>
    <cellStyle name="Neutraal 6" xfId="527" xr:uid="{00000000-0005-0000-0000-000000020000}"/>
    <cellStyle name="Neutraal 7" xfId="528" xr:uid="{00000000-0005-0000-0000-000001020000}"/>
    <cellStyle name="Neutraal 8" xfId="529" xr:uid="{00000000-0005-0000-0000-000002020000}"/>
    <cellStyle name="Neutraal 9" xfId="530" xr:uid="{00000000-0005-0000-0000-000003020000}"/>
    <cellStyle name="Notitie 10" xfId="531" xr:uid="{00000000-0005-0000-0000-000004020000}"/>
    <cellStyle name="Notitie 11" xfId="532" xr:uid="{00000000-0005-0000-0000-000005020000}"/>
    <cellStyle name="Notitie 12" xfId="533" xr:uid="{00000000-0005-0000-0000-000006020000}"/>
    <cellStyle name="Notitie 13" xfId="534" xr:uid="{00000000-0005-0000-0000-000007020000}"/>
    <cellStyle name="Notitie 14" xfId="535" xr:uid="{00000000-0005-0000-0000-000008020000}"/>
    <cellStyle name="Notitie 15" xfId="536" xr:uid="{00000000-0005-0000-0000-000009020000}"/>
    <cellStyle name="Notitie 16" xfId="537" xr:uid="{00000000-0005-0000-0000-00000A020000}"/>
    <cellStyle name="Notitie 2" xfId="538" xr:uid="{00000000-0005-0000-0000-00000B020000}"/>
    <cellStyle name="Notitie 2 2" xfId="539" xr:uid="{00000000-0005-0000-0000-00000C020000}"/>
    <cellStyle name="Notitie 3" xfId="540" xr:uid="{00000000-0005-0000-0000-00000D020000}"/>
    <cellStyle name="Notitie 4" xfId="541" xr:uid="{00000000-0005-0000-0000-00000E020000}"/>
    <cellStyle name="Notitie 5" xfId="542" xr:uid="{00000000-0005-0000-0000-00000F020000}"/>
    <cellStyle name="Notitie 6" xfId="543" xr:uid="{00000000-0005-0000-0000-000010020000}"/>
    <cellStyle name="Notitie 7" xfId="544" xr:uid="{00000000-0005-0000-0000-000011020000}"/>
    <cellStyle name="Notitie 8" xfId="545" xr:uid="{00000000-0005-0000-0000-000012020000}"/>
    <cellStyle name="Notitie 9" xfId="546" xr:uid="{00000000-0005-0000-0000-000013020000}"/>
    <cellStyle name="Ongeldig 10" xfId="547" xr:uid="{00000000-0005-0000-0000-000014020000}"/>
    <cellStyle name="Ongeldig 11" xfId="548" xr:uid="{00000000-0005-0000-0000-000015020000}"/>
    <cellStyle name="Ongeldig 12" xfId="549" xr:uid="{00000000-0005-0000-0000-000016020000}"/>
    <cellStyle name="Ongeldig 13" xfId="550" xr:uid="{00000000-0005-0000-0000-000017020000}"/>
    <cellStyle name="Ongeldig 14" xfId="551" xr:uid="{00000000-0005-0000-0000-000018020000}"/>
    <cellStyle name="Ongeldig 15" xfId="552" xr:uid="{00000000-0005-0000-0000-000019020000}"/>
    <cellStyle name="Ongeldig 16" xfId="553" xr:uid="{00000000-0005-0000-0000-00001A020000}"/>
    <cellStyle name="Ongeldig 2" xfId="554" xr:uid="{00000000-0005-0000-0000-00001B020000}"/>
    <cellStyle name="Ongeldig 3" xfId="555" xr:uid="{00000000-0005-0000-0000-00001C020000}"/>
    <cellStyle name="Ongeldig 4" xfId="556" xr:uid="{00000000-0005-0000-0000-00001D020000}"/>
    <cellStyle name="Ongeldig 5" xfId="557" xr:uid="{00000000-0005-0000-0000-00001E020000}"/>
    <cellStyle name="Ongeldig 6" xfId="558" xr:uid="{00000000-0005-0000-0000-00001F020000}"/>
    <cellStyle name="Ongeldig 7" xfId="559" xr:uid="{00000000-0005-0000-0000-000020020000}"/>
    <cellStyle name="Ongeldig 8" xfId="560" xr:uid="{00000000-0005-0000-0000-000021020000}"/>
    <cellStyle name="Ongeldig 9" xfId="561" xr:uid="{00000000-0005-0000-0000-000022020000}"/>
    <cellStyle name="Procent" xfId="660" builtinId="5"/>
    <cellStyle name="Procent 2" xfId="5" xr:uid="{00000000-0005-0000-0000-000024020000}"/>
    <cellStyle name="Standaard" xfId="0" builtinId="0"/>
    <cellStyle name="Standaard 10" xfId="6" xr:uid="{00000000-0005-0000-0000-000026020000}"/>
    <cellStyle name="Standaard 11" xfId="7" xr:uid="{00000000-0005-0000-0000-000027020000}"/>
    <cellStyle name="Standaard 12" xfId="8" xr:uid="{00000000-0005-0000-0000-000028020000}"/>
    <cellStyle name="Standaard 13" xfId="562" xr:uid="{00000000-0005-0000-0000-000029020000}"/>
    <cellStyle name="Standaard 14" xfId="563" xr:uid="{00000000-0005-0000-0000-00002A020000}"/>
    <cellStyle name="Standaard 15" xfId="564" xr:uid="{00000000-0005-0000-0000-00002B020000}"/>
    <cellStyle name="Standaard 16" xfId="565" xr:uid="{00000000-0005-0000-0000-00002C020000}"/>
    <cellStyle name="Standaard 17" xfId="566" xr:uid="{00000000-0005-0000-0000-00002D020000}"/>
    <cellStyle name="Standaard 18" xfId="567" xr:uid="{00000000-0005-0000-0000-00002E020000}"/>
    <cellStyle name="Standaard 19" xfId="9" xr:uid="{00000000-0005-0000-0000-00002F020000}"/>
    <cellStyle name="Standaard 19 2" xfId="568" xr:uid="{00000000-0005-0000-0000-000030020000}"/>
    <cellStyle name="Standaard 19 2 2" xfId="569" xr:uid="{00000000-0005-0000-0000-000031020000}"/>
    <cellStyle name="Standaard 19 2 3" xfId="570" xr:uid="{00000000-0005-0000-0000-000032020000}"/>
    <cellStyle name="Standaard 19 3" xfId="571" xr:uid="{00000000-0005-0000-0000-000033020000}"/>
    <cellStyle name="Standaard 2" xfId="10" xr:uid="{00000000-0005-0000-0000-000034020000}"/>
    <cellStyle name="Standaard 20" xfId="572" xr:uid="{00000000-0005-0000-0000-000035020000}"/>
    <cellStyle name="Standaard 21" xfId="573" xr:uid="{00000000-0005-0000-0000-000036020000}"/>
    <cellStyle name="Standaard 22" xfId="574" xr:uid="{00000000-0005-0000-0000-000037020000}"/>
    <cellStyle name="Standaard 23" xfId="575" xr:uid="{00000000-0005-0000-0000-000038020000}"/>
    <cellStyle name="Standaard 24" xfId="576" xr:uid="{00000000-0005-0000-0000-000039020000}"/>
    <cellStyle name="Standaard 25" xfId="577" xr:uid="{00000000-0005-0000-0000-00003A020000}"/>
    <cellStyle name="Standaard 27" xfId="11" xr:uid="{00000000-0005-0000-0000-00003B020000}"/>
    <cellStyle name="Standaard 3" xfId="12" xr:uid="{00000000-0005-0000-0000-00003C020000}"/>
    <cellStyle name="Standaard 3 2" xfId="13" xr:uid="{00000000-0005-0000-0000-00003D020000}"/>
    <cellStyle name="Standaard 3 3" xfId="578" xr:uid="{00000000-0005-0000-0000-00003E020000}"/>
    <cellStyle name="Standaard 4" xfId="14" xr:uid="{00000000-0005-0000-0000-00003F020000}"/>
    <cellStyle name="Standaard 40" xfId="15" xr:uid="{00000000-0005-0000-0000-000040020000}"/>
    <cellStyle name="Standaard 5" xfId="16" xr:uid="{00000000-0005-0000-0000-000041020000}"/>
    <cellStyle name="Standaard 58" xfId="17" xr:uid="{00000000-0005-0000-0000-000042020000}"/>
    <cellStyle name="Standaard 6" xfId="579" xr:uid="{00000000-0005-0000-0000-000043020000}"/>
    <cellStyle name="Standaard 7" xfId="580" xr:uid="{00000000-0005-0000-0000-000044020000}"/>
    <cellStyle name="Standaard 8" xfId="581" xr:uid="{00000000-0005-0000-0000-000045020000}"/>
    <cellStyle name="Standaard 9" xfId="582" xr:uid="{00000000-0005-0000-0000-000046020000}"/>
    <cellStyle name="Titel 10" xfId="583" xr:uid="{00000000-0005-0000-0000-000047020000}"/>
    <cellStyle name="Titel 11" xfId="584" xr:uid="{00000000-0005-0000-0000-000048020000}"/>
    <cellStyle name="Titel 12" xfId="585" xr:uid="{00000000-0005-0000-0000-000049020000}"/>
    <cellStyle name="Titel 13" xfId="586" xr:uid="{00000000-0005-0000-0000-00004A020000}"/>
    <cellStyle name="Titel 14" xfId="587" xr:uid="{00000000-0005-0000-0000-00004B020000}"/>
    <cellStyle name="Titel 15" xfId="588" xr:uid="{00000000-0005-0000-0000-00004C020000}"/>
    <cellStyle name="Titel 16" xfId="589" xr:uid="{00000000-0005-0000-0000-00004D020000}"/>
    <cellStyle name="Titel 2" xfId="590" xr:uid="{00000000-0005-0000-0000-00004E020000}"/>
    <cellStyle name="Titel 3" xfId="591" xr:uid="{00000000-0005-0000-0000-00004F020000}"/>
    <cellStyle name="Titel 4" xfId="592" xr:uid="{00000000-0005-0000-0000-000050020000}"/>
    <cellStyle name="Titel 5" xfId="593" xr:uid="{00000000-0005-0000-0000-000051020000}"/>
    <cellStyle name="Titel 6" xfId="594" xr:uid="{00000000-0005-0000-0000-000052020000}"/>
    <cellStyle name="Titel 7" xfId="595" xr:uid="{00000000-0005-0000-0000-000053020000}"/>
    <cellStyle name="Titel 8" xfId="596" xr:uid="{00000000-0005-0000-0000-000054020000}"/>
    <cellStyle name="Titel 9" xfId="597" xr:uid="{00000000-0005-0000-0000-000055020000}"/>
    <cellStyle name="Totaal 10" xfId="598" xr:uid="{00000000-0005-0000-0000-000056020000}"/>
    <cellStyle name="Totaal 11" xfId="599" xr:uid="{00000000-0005-0000-0000-000057020000}"/>
    <cellStyle name="Totaal 12" xfId="600" xr:uid="{00000000-0005-0000-0000-000058020000}"/>
    <cellStyle name="Totaal 13" xfId="601" xr:uid="{00000000-0005-0000-0000-000059020000}"/>
    <cellStyle name="Totaal 14" xfId="602" xr:uid="{00000000-0005-0000-0000-00005A020000}"/>
    <cellStyle name="Totaal 15" xfId="603" xr:uid="{00000000-0005-0000-0000-00005B020000}"/>
    <cellStyle name="Totaal 16" xfId="604" xr:uid="{00000000-0005-0000-0000-00005C020000}"/>
    <cellStyle name="Totaal 2" xfId="605" xr:uid="{00000000-0005-0000-0000-00005D020000}"/>
    <cellStyle name="Totaal 3" xfId="606" xr:uid="{00000000-0005-0000-0000-00005E020000}"/>
    <cellStyle name="Totaal 4" xfId="607" xr:uid="{00000000-0005-0000-0000-00005F020000}"/>
    <cellStyle name="Totaal 5" xfId="608" xr:uid="{00000000-0005-0000-0000-000060020000}"/>
    <cellStyle name="Totaal 6" xfId="609" xr:uid="{00000000-0005-0000-0000-000061020000}"/>
    <cellStyle name="Totaal 7" xfId="610" xr:uid="{00000000-0005-0000-0000-000062020000}"/>
    <cellStyle name="Totaal 8" xfId="611" xr:uid="{00000000-0005-0000-0000-000063020000}"/>
    <cellStyle name="Totaal 9" xfId="612" xr:uid="{00000000-0005-0000-0000-000064020000}"/>
    <cellStyle name="Uitvoer 10" xfId="613" xr:uid="{00000000-0005-0000-0000-000065020000}"/>
    <cellStyle name="Uitvoer 11" xfId="614" xr:uid="{00000000-0005-0000-0000-000066020000}"/>
    <cellStyle name="Uitvoer 12" xfId="615" xr:uid="{00000000-0005-0000-0000-000067020000}"/>
    <cellStyle name="Uitvoer 13" xfId="616" xr:uid="{00000000-0005-0000-0000-000068020000}"/>
    <cellStyle name="Uitvoer 14" xfId="617" xr:uid="{00000000-0005-0000-0000-000069020000}"/>
    <cellStyle name="Uitvoer 15" xfId="618" xr:uid="{00000000-0005-0000-0000-00006A020000}"/>
    <cellStyle name="Uitvoer 16" xfId="619" xr:uid="{00000000-0005-0000-0000-00006B020000}"/>
    <cellStyle name="Uitvoer 2" xfId="620" xr:uid="{00000000-0005-0000-0000-00006C020000}"/>
    <cellStyle name="Uitvoer 3" xfId="621" xr:uid="{00000000-0005-0000-0000-00006D020000}"/>
    <cellStyle name="Uitvoer 4" xfId="622" xr:uid="{00000000-0005-0000-0000-00006E020000}"/>
    <cellStyle name="Uitvoer 5" xfId="623" xr:uid="{00000000-0005-0000-0000-00006F020000}"/>
    <cellStyle name="Uitvoer 6" xfId="624" xr:uid="{00000000-0005-0000-0000-000070020000}"/>
    <cellStyle name="Uitvoer 7" xfId="625" xr:uid="{00000000-0005-0000-0000-000071020000}"/>
    <cellStyle name="Uitvoer 8" xfId="626" xr:uid="{00000000-0005-0000-0000-000072020000}"/>
    <cellStyle name="Uitvoer 9" xfId="627" xr:uid="{00000000-0005-0000-0000-000073020000}"/>
    <cellStyle name="Valuta" xfId="663" builtinId="4"/>
    <cellStyle name="Valuta 2" xfId="18" xr:uid="{00000000-0005-0000-0000-000074020000}"/>
    <cellStyle name="Valuta 2 2" xfId="19" xr:uid="{00000000-0005-0000-0000-000075020000}"/>
    <cellStyle name="Valuta 3 2 2" xfId="628" xr:uid="{00000000-0005-0000-0000-000076020000}"/>
    <cellStyle name="Valuta 5" xfId="629" xr:uid="{00000000-0005-0000-0000-000077020000}"/>
    <cellStyle name="Verklarende tekst 10" xfId="630" xr:uid="{00000000-0005-0000-0000-000078020000}"/>
    <cellStyle name="Verklarende tekst 11" xfId="631" xr:uid="{00000000-0005-0000-0000-000079020000}"/>
    <cellStyle name="Verklarende tekst 12" xfId="632" xr:uid="{00000000-0005-0000-0000-00007A020000}"/>
    <cellStyle name="Verklarende tekst 13" xfId="633" xr:uid="{00000000-0005-0000-0000-00007B020000}"/>
    <cellStyle name="Verklarende tekst 14" xfId="634" xr:uid="{00000000-0005-0000-0000-00007C020000}"/>
    <cellStyle name="Verklarende tekst 15" xfId="635" xr:uid="{00000000-0005-0000-0000-00007D020000}"/>
    <cellStyle name="Verklarende tekst 16" xfId="636" xr:uid="{00000000-0005-0000-0000-00007E020000}"/>
    <cellStyle name="Verklarende tekst 2" xfId="637" xr:uid="{00000000-0005-0000-0000-00007F020000}"/>
    <cellStyle name="Verklarende tekst 3" xfId="638" xr:uid="{00000000-0005-0000-0000-000080020000}"/>
    <cellStyle name="Verklarende tekst 4" xfId="639" xr:uid="{00000000-0005-0000-0000-000081020000}"/>
    <cellStyle name="Verklarende tekst 5" xfId="640" xr:uid="{00000000-0005-0000-0000-000082020000}"/>
    <cellStyle name="Verklarende tekst 6" xfId="641" xr:uid="{00000000-0005-0000-0000-000083020000}"/>
    <cellStyle name="Verklarende tekst 7" xfId="642" xr:uid="{00000000-0005-0000-0000-000084020000}"/>
    <cellStyle name="Verklarende tekst 8" xfId="643" xr:uid="{00000000-0005-0000-0000-000085020000}"/>
    <cellStyle name="Verklarende tekst 9" xfId="644" xr:uid="{00000000-0005-0000-0000-000086020000}"/>
    <cellStyle name="Waarschuwingstekst 10" xfId="645" xr:uid="{00000000-0005-0000-0000-000087020000}"/>
    <cellStyle name="Waarschuwingstekst 11" xfId="646" xr:uid="{00000000-0005-0000-0000-000088020000}"/>
    <cellStyle name="Waarschuwingstekst 12" xfId="647" xr:uid="{00000000-0005-0000-0000-000089020000}"/>
    <cellStyle name="Waarschuwingstekst 13" xfId="648" xr:uid="{00000000-0005-0000-0000-00008A020000}"/>
    <cellStyle name="Waarschuwingstekst 14" xfId="649" xr:uid="{00000000-0005-0000-0000-00008B020000}"/>
    <cellStyle name="Waarschuwingstekst 15" xfId="650" xr:uid="{00000000-0005-0000-0000-00008C020000}"/>
    <cellStyle name="Waarschuwingstekst 16" xfId="651" xr:uid="{00000000-0005-0000-0000-00008D020000}"/>
    <cellStyle name="Waarschuwingstekst 2" xfId="652" xr:uid="{00000000-0005-0000-0000-00008E020000}"/>
    <cellStyle name="Waarschuwingstekst 3" xfId="653" xr:uid="{00000000-0005-0000-0000-00008F020000}"/>
    <cellStyle name="Waarschuwingstekst 4" xfId="654" xr:uid="{00000000-0005-0000-0000-000090020000}"/>
    <cellStyle name="Waarschuwingstekst 5" xfId="655" xr:uid="{00000000-0005-0000-0000-000091020000}"/>
    <cellStyle name="Waarschuwingstekst 6" xfId="656" xr:uid="{00000000-0005-0000-0000-000092020000}"/>
    <cellStyle name="Waarschuwingstekst 7" xfId="657" xr:uid="{00000000-0005-0000-0000-000093020000}"/>
    <cellStyle name="Waarschuwingstekst 8" xfId="658" xr:uid="{00000000-0005-0000-0000-000094020000}"/>
    <cellStyle name="Waarschuwingstekst 9" xfId="659" xr:uid="{00000000-0005-0000-0000-000095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2242771</xdr:colOff>
      <xdr:row>0</xdr:row>
      <xdr:rowOff>228495</xdr:rowOff>
    </xdr:from>
    <xdr:to>
      <xdr:col>2</xdr:col>
      <xdr:colOff>2887237</xdr:colOff>
      <xdr:row>1</xdr:row>
      <xdr:rowOff>61761</xdr:rowOff>
    </xdr:to>
    <xdr:pic>
      <xdr:nvPicPr>
        <xdr:cNvPr id="2" name="Afbeelding 1" descr="Afbeelding met tekst, Lettertype, Graphics, schermopname&#10;&#10;Automatisch gegenereerde beschrijving">
          <a:extLst>
            <a:ext uri="{FF2B5EF4-FFF2-40B4-BE49-F238E27FC236}">
              <a16:creationId xmlns:a16="http://schemas.microsoft.com/office/drawing/2014/main" id="{8556B3D2-A271-438A-8C72-5AD4413B4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/>
        <a:stretch/>
      </xdr:blipFill>
      <xdr:spPr>
        <a:xfrm>
          <a:off x="9636683" y="228495"/>
          <a:ext cx="644466" cy="582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219075</xdr:rowOff>
    </xdr:from>
    <xdr:to>
      <xdr:col>10</xdr:col>
      <xdr:colOff>648842</xdr:colOff>
      <xdr:row>2</xdr:row>
      <xdr:rowOff>20276</xdr:rowOff>
    </xdr:to>
    <xdr:pic>
      <xdr:nvPicPr>
        <xdr:cNvPr id="2" name="Afbeelding 1" descr="Afbeelding met tekst, Lettertype, Graphics, schermopname&#10;&#10;Automatisch gegenereerde beschrijving">
          <a:extLst>
            <a:ext uri="{FF2B5EF4-FFF2-40B4-BE49-F238E27FC236}">
              <a16:creationId xmlns:a16="http://schemas.microsoft.com/office/drawing/2014/main" id="{226FF6AF-FBCA-4791-940A-6AF9FC99BA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/>
        <a:stretch/>
      </xdr:blipFill>
      <xdr:spPr>
        <a:xfrm>
          <a:off x="14297025" y="219075"/>
          <a:ext cx="648842" cy="5822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6" tint="-0.249977111117893"/>
    <pageSetUpPr fitToPage="1"/>
  </sheetPr>
  <dimension ref="A1:G21"/>
  <sheetViews>
    <sheetView topLeftCell="A15" workbookViewId="0">
      <selection activeCell="B6" sqref="B6"/>
    </sheetView>
  </sheetViews>
  <sheetFormatPr defaultColWidth="9.140625" defaultRowHeight="19.5" x14ac:dyDescent="0.55000000000000004"/>
  <cols>
    <col min="1" max="1" width="20" style="80" customWidth="1"/>
    <col min="2" max="2" width="107.140625" style="93" customWidth="1"/>
    <col min="3" max="3" width="108.42578125" style="92" customWidth="1"/>
    <col min="4" max="4" width="2.7109375" style="93" customWidth="1"/>
    <col min="5" max="6" width="9.140625" style="93"/>
    <col min="7" max="7" width="6.140625" style="93" customWidth="1"/>
    <col min="8" max="8" width="15.85546875" style="93" customWidth="1"/>
    <col min="9" max="9" width="9.5703125" style="93" customWidth="1"/>
    <col min="10" max="10" width="60.140625" style="93" customWidth="1"/>
    <col min="11" max="11" width="8.140625" style="93" customWidth="1"/>
    <col min="12" max="12" width="9.7109375" style="93" customWidth="1"/>
    <col min="13" max="13" width="7.28515625" style="93" customWidth="1"/>
    <col min="14" max="16384" width="9.140625" style="93"/>
  </cols>
  <sheetData>
    <row r="1" spans="1:7" s="3" customFormat="1" ht="59.25" customHeight="1" x14ac:dyDescent="1.1499999999999999">
      <c r="A1" s="80"/>
      <c r="B1" s="4" t="s">
        <v>0</v>
      </c>
      <c r="C1" s="81"/>
    </row>
    <row r="2" spans="1:7" s="3" customFormat="1" ht="14.1" customHeight="1" x14ac:dyDescent="0.55000000000000004">
      <c r="A2" s="80"/>
      <c r="B2" s="82"/>
      <c r="C2" s="81"/>
    </row>
    <row r="3" spans="1:7" s="30" customFormat="1" ht="50.1" customHeight="1" x14ac:dyDescent="0.25">
      <c r="A3" s="83"/>
      <c r="B3" s="84" t="s">
        <v>13</v>
      </c>
      <c r="C3" s="85"/>
    </row>
    <row r="4" spans="1:7" s="30" customFormat="1" ht="18.95" customHeight="1" x14ac:dyDescent="0.25">
      <c r="A4" s="200" t="s">
        <v>116</v>
      </c>
      <c r="B4" s="86" t="s">
        <v>24</v>
      </c>
      <c r="C4" s="87" t="s">
        <v>22</v>
      </c>
    </row>
    <row r="5" spans="1:7" s="30" customFormat="1" ht="203.25" customHeight="1" x14ac:dyDescent="0.25">
      <c r="A5" s="88" t="s">
        <v>114</v>
      </c>
      <c r="B5" s="84" t="s">
        <v>113</v>
      </c>
      <c r="C5" s="89" t="s">
        <v>115</v>
      </c>
    </row>
    <row r="6" spans="1:7" s="30" customFormat="1" ht="18.95" customHeight="1" x14ac:dyDescent="0.25">
      <c r="A6" s="83"/>
      <c r="B6" s="86" t="s">
        <v>117</v>
      </c>
      <c r="C6" s="90"/>
    </row>
    <row r="7" spans="1:7" s="30" customFormat="1" ht="109.5" customHeight="1" x14ac:dyDescent="0.25">
      <c r="A7" s="88" t="s">
        <v>26</v>
      </c>
      <c r="B7" s="84" t="s">
        <v>101</v>
      </c>
      <c r="C7" s="162"/>
    </row>
    <row r="8" spans="1:7" s="30" customFormat="1" ht="21.95" customHeight="1" x14ac:dyDescent="0.25">
      <c r="A8" s="83"/>
      <c r="B8" s="86" t="s">
        <v>18</v>
      </c>
      <c r="C8" s="90"/>
    </row>
    <row r="9" spans="1:7" s="30" customFormat="1" ht="98.1" customHeight="1" x14ac:dyDescent="0.25">
      <c r="A9" s="88" t="s">
        <v>138</v>
      </c>
      <c r="B9" s="84" t="s">
        <v>99</v>
      </c>
      <c r="C9" s="89" t="s">
        <v>118</v>
      </c>
    </row>
    <row r="10" spans="1:7" s="30" customFormat="1" ht="132.75" customHeight="1" x14ac:dyDescent="0.25">
      <c r="A10" s="83"/>
      <c r="B10" s="84" t="s">
        <v>91</v>
      </c>
      <c r="C10" s="89" t="s">
        <v>35</v>
      </c>
      <c r="F10" s="91"/>
      <c r="G10" s="91"/>
    </row>
    <row r="11" spans="1:7" ht="66" customHeight="1" x14ac:dyDescent="0.55000000000000004">
      <c r="B11" s="84" t="s">
        <v>21</v>
      </c>
    </row>
    <row r="12" spans="1:7" s="30" customFormat="1" ht="21.95" customHeight="1" x14ac:dyDescent="0.25">
      <c r="A12" s="83"/>
      <c r="B12" s="86" t="s">
        <v>32</v>
      </c>
      <c r="C12" s="90"/>
    </row>
    <row r="13" spans="1:7" s="30" customFormat="1" ht="41.25" customHeight="1" x14ac:dyDescent="0.25">
      <c r="A13" s="83" t="s">
        <v>76</v>
      </c>
      <c r="B13" s="94" t="s">
        <v>33</v>
      </c>
      <c r="C13" s="95" t="s">
        <v>36</v>
      </c>
    </row>
    <row r="14" spans="1:7" s="30" customFormat="1" ht="18.95" customHeight="1" x14ac:dyDescent="0.25">
      <c r="A14" s="83"/>
      <c r="B14" s="86" t="s">
        <v>27</v>
      </c>
      <c r="C14" s="90"/>
    </row>
    <row r="15" spans="1:7" s="30" customFormat="1" ht="151.5" customHeight="1" x14ac:dyDescent="0.25">
      <c r="A15" s="88" t="s">
        <v>39</v>
      </c>
      <c r="B15" s="96" t="s">
        <v>125</v>
      </c>
      <c r="C15" s="97" t="s">
        <v>40</v>
      </c>
    </row>
    <row r="16" spans="1:7" s="30" customFormat="1" ht="16.5" customHeight="1" x14ac:dyDescent="0.25">
      <c r="A16" s="83"/>
      <c r="B16" s="84"/>
      <c r="C16" s="85"/>
    </row>
    <row r="17" spans="1:3" s="30" customFormat="1" ht="18.95" customHeight="1" x14ac:dyDescent="0.25">
      <c r="A17" s="83"/>
      <c r="B17" s="86" t="s">
        <v>100</v>
      </c>
      <c r="C17" s="90"/>
    </row>
    <row r="18" spans="1:3" s="30" customFormat="1" ht="183" customHeight="1" x14ac:dyDescent="0.25">
      <c r="A18" s="88" t="s">
        <v>137</v>
      </c>
      <c r="B18" s="96" t="s">
        <v>133</v>
      </c>
      <c r="C18" s="97" t="s">
        <v>90</v>
      </c>
    </row>
    <row r="20" spans="1:3" ht="18.75" x14ac:dyDescent="0.25">
      <c r="A20" s="83"/>
      <c r="B20" s="86" t="s">
        <v>131</v>
      </c>
      <c r="C20" s="90"/>
    </row>
    <row r="21" spans="1:3" ht="148.5" customHeight="1" x14ac:dyDescent="0.25">
      <c r="A21" s="88" t="s">
        <v>129</v>
      </c>
      <c r="B21" s="96" t="s">
        <v>130</v>
      </c>
      <c r="C21" s="97" t="s">
        <v>97</v>
      </c>
    </row>
  </sheetData>
  <sheetProtection algorithmName="SHA-512" hashValue="HEAj7wcnEgNb0YxRHipv+z9Oschiv3A9VuUNED9ruLvXw7pNc9qpjFs0YFO2bb/D/wV5J9EixEJ/x7dZ08nluQ==" saltValue="6bUzHHU5rKPe57LFDIWQTQ==" spinCount="100000" sheet="1" objects="1" scenarios="1"/>
  <pageMargins left="0.25" right="0.25" top="0.75" bottom="0.75" header="0.3" footer="0.3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B72FD-8A9D-4941-BBCB-562789B149EA}">
  <sheetPr>
    <pageSetUpPr fitToPage="1"/>
  </sheetPr>
  <dimension ref="A1:EU140"/>
  <sheetViews>
    <sheetView tabSelected="1" topLeftCell="A56" workbookViewId="0">
      <selection activeCell="C74" sqref="C74"/>
    </sheetView>
  </sheetViews>
  <sheetFormatPr defaultColWidth="2.140625" defaultRowHeight="12.75" x14ac:dyDescent="0.2"/>
  <cols>
    <col min="1" max="1" width="8.140625" style="58" customWidth="1"/>
    <col min="2" max="2" width="50.42578125" style="41" customWidth="1"/>
    <col min="3" max="3" width="17.140625" style="41" customWidth="1"/>
    <col min="4" max="4" width="41.42578125" style="41" customWidth="1"/>
    <col min="5" max="5" width="24" style="41" customWidth="1"/>
    <col min="6" max="6" width="18.42578125" style="41" customWidth="1"/>
    <col min="7" max="7" width="15" style="41" customWidth="1"/>
    <col min="8" max="8" width="26" style="41" customWidth="1"/>
    <col min="9" max="9" width="18.7109375" style="41" customWidth="1"/>
    <col min="10" max="10" width="20.7109375" style="7" customWidth="1"/>
    <col min="11" max="11" width="13.28515625" style="3" customWidth="1"/>
    <col min="12" max="12" width="11.42578125" style="3" customWidth="1"/>
    <col min="13" max="13" width="11.85546875" style="44" customWidth="1"/>
    <col min="14" max="14" width="11.7109375" style="44" hidden="1" customWidth="1"/>
    <col min="15" max="15" width="11.28515625" style="44" hidden="1" customWidth="1"/>
    <col min="16" max="16" width="11.85546875" style="44" hidden="1" customWidth="1"/>
    <col min="17" max="17" width="11.7109375" style="44" hidden="1" customWidth="1"/>
    <col min="18" max="18" width="5" style="44" hidden="1" customWidth="1"/>
    <col min="19" max="19" width="13.5703125" style="44" customWidth="1"/>
    <col min="20" max="20" width="2.5703125" style="44" bestFit="1" customWidth="1"/>
    <col min="21" max="21" width="9.42578125" style="44" bestFit="1" customWidth="1"/>
    <col min="22" max="22" width="56" style="3" customWidth="1"/>
    <col min="23" max="23" width="11.140625" style="3" customWidth="1"/>
    <col min="24" max="24" width="2.140625" style="3"/>
    <col min="25" max="25" width="9.42578125" style="3" bestFit="1" customWidth="1"/>
    <col min="26" max="31" width="2.140625" style="3"/>
    <col min="32" max="32" width="50.85546875" style="3" customWidth="1"/>
    <col min="33" max="151" width="2.140625" style="3"/>
    <col min="152" max="16384" width="2.140625" style="5"/>
  </cols>
  <sheetData>
    <row r="1" spans="1:151" ht="47.25" customHeight="1" x14ac:dyDescent="1.1499999999999999">
      <c r="B1" s="4" t="s">
        <v>104</v>
      </c>
      <c r="C1" s="4"/>
      <c r="D1" s="3"/>
      <c r="E1" s="3"/>
      <c r="F1" s="3"/>
      <c r="G1" s="3"/>
      <c r="H1" s="3"/>
      <c r="I1" s="3"/>
      <c r="J1" s="3"/>
      <c r="N1" s="56" t="s">
        <v>15</v>
      </c>
      <c r="O1" s="57"/>
      <c r="P1" s="57"/>
      <c r="Q1" s="57"/>
      <c r="R1" s="57"/>
      <c r="V1" s="99" t="s">
        <v>42</v>
      </c>
      <c r="W1" s="101">
        <v>0</v>
      </c>
    </row>
    <row r="2" spans="1:151" ht="14.25" customHeight="1" x14ac:dyDescent="0.2">
      <c r="B2" s="6" t="s">
        <v>2</v>
      </c>
      <c r="C2" s="6"/>
      <c r="D2" s="3"/>
      <c r="E2" s="168"/>
      <c r="F2" s="3"/>
      <c r="G2" s="3"/>
      <c r="H2" s="3"/>
      <c r="I2" s="3"/>
      <c r="J2" s="3"/>
      <c r="N2" s="55" t="s">
        <v>16</v>
      </c>
      <c r="O2" s="55" t="s">
        <v>17</v>
      </c>
      <c r="P2" s="52"/>
      <c r="Q2" s="52" t="s">
        <v>19</v>
      </c>
      <c r="R2" s="52">
        <v>2027</v>
      </c>
      <c r="V2" s="100" t="s">
        <v>61</v>
      </c>
      <c r="W2" s="101">
        <v>-70</v>
      </c>
    </row>
    <row r="3" spans="1:151" ht="14.25" customHeight="1" x14ac:dyDescent="0.2">
      <c r="B3" s="6"/>
      <c r="C3" s="6"/>
      <c r="D3" s="3"/>
      <c r="E3" s="168"/>
      <c r="F3" s="3"/>
      <c r="G3" s="3"/>
      <c r="H3" s="3"/>
      <c r="I3" s="3"/>
      <c r="J3" s="3"/>
      <c r="N3" s="55"/>
      <c r="O3" s="55"/>
      <c r="P3" s="52"/>
      <c r="Q3" s="52"/>
      <c r="R3" s="52"/>
      <c r="V3" s="100" t="s">
        <v>65</v>
      </c>
      <c r="W3" s="101">
        <v>-80</v>
      </c>
    </row>
    <row r="4" spans="1:151" ht="24.75" customHeight="1" x14ac:dyDescent="0.55000000000000004">
      <c r="A4" s="59"/>
      <c r="B4" s="22" t="s">
        <v>3</v>
      </c>
      <c r="C4" s="39"/>
      <c r="D4" s="24"/>
      <c r="E4" s="25"/>
      <c r="F4" s="3"/>
      <c r="G4" s="7"/>
      <c r="H4" s="3"/>
      <c r="I4" s="3"/>
      <c r="J4" s="3"/>
      <c r="N4" s="55"/>
      <c r="O4" s="55" t="s">
        <v>19</v>
      </c>
      <c r="P4" s="52"/>
      <c r="Q4" s="52"/>
      <c r="R4" s="52">
        <v>2029</v>
      </c>
      <c r="V4" s="100" t="s">
        <v>62</v>
      </c>
      <c r="W4" s="101">
        <v>-70</v>
      </c>
    </row>
    <row r="5" spans="1:151" ht="37.5" x14ac:dyDescent="0.55000000000000004">
      <c r="A5" s="59"/>
      <c r="B5" s="198" t="s">
        <v>4</v>
      </c>
      <c r="C5" s="235"/>
      <c r="D5" s="236"/>
      <c r="E5" s="12"/>
      <c r="F5" s="8"/>
      <c r="G5" s="7"/>
      <c r="H5" s="3"/>
      <c r="I5" s="3"/>
      <c r="J5" s="3"/>
      <c r="N5" s="52"/>
      <c r="O5" s="52"/>
      <c r="P5" s="52"/>
      <c r="Q5" s="52"/>
      <c r="R5" s="52">
        <v>2030</v>
      </c>
      <c r="V5" s="100" t="s">
        <v>63</v>
      </c>
      <c r="W5" s="101">
        <v>-85</v>
      </c>
    </row>
    <row r="6" spans="1:151" ht="18.75" x14ac:dyDescent="0.55000000000000004">
      <c r="A6" s="59"/>
      <c r="B6" s="9" t="s">
        <v>5</v>
      </c>
      <c r="C6" s="235"/>
      <c r="D6" s="236"/>
      <c r="E6" s="12"/>
      <c r="F6" s="8"/>
      <c r="G6" s="10"/>
      <c r="H6" s="3"/>
      <c r="I6" s="3"/>
      <c r="J6" s="3"/>
    </row>
    <row r="7" spans="1:151" ht="18.75" x14ac:dyDescent="0.55000000000000004">
      <c r="A7" s="59"/>
      <c r="B7" s="9" t="s">
        <v>6</v>
      </c>
      <c r="C7" s="235"/>
      <c r="D7" s="236"/>
      <c r="E7" s="12"/>
      <c r="F7" s="8"/>
      <c r="G7" s="7"/>
      <c r="H7" s="3"/>
      <c r="I7" s="3"/>
      <c r="J7" s="3"/>
      <c r="V7" s="100" t="s">
        <v>47</v>
      </c>
      <c r="W7" s="101">
        <v>200</v>
      </c>
    </row>
    <row r="8" spans="1:151" ht="18.75" x14ac:dyDescent="0.55000000000000004">
      <c r="A8" s="59"/>
      <c r="B8" s="9" t="s">
        <v>7</v>
      </c>
      <c r="C8" s="235"/>
      <c r="D8" s="236"/>
      <c r="E8" s="12"/>
      <c r="F8" s="8"/>
      <c r="G8" s="7"/>
      <c r="H8" s="3"/>
      <c r="I8" s="3"/>
      <c r="J8" s="3"/>
      <c r="V8" s="100"/>
      <c r="W8" s="101"/>
    </row>
    <row r="9" spans="1:151" ht="18.75" x14ac:dyDescent="0.55000000000000004">
      <c r="A9" s="59"/>
      <c r="B9" s="9" t="s">
        <v>8</v>
      </c>
      <c r="C9" s="235"/>
      <c r="D9" s="236"/>
      <c r="E9" s="8"/>
      <c r="F9" s="8"/>
      <c r="G9" s="7"/>
      <c r="H9" s="3"/>
      <c r="I9" s="3"/>
      <c r="J9" s="3"/>
      <c r="V9" s="100"/>
      <c r="W9" s="101"/>
      <c r="Y9" s="144"/>
    </row>
    <row r="10" spans="1:151" s="3" customFormat="1" ht="12.95" customHeight="1" x14ac:dyDescent="0.55000000000000004">
      <c r="A10" s="59"/>
      <c r="B10" s="11"/>
      <c r="C10" s="11"/>
      <c r="F10" s="12"/>
      <c r="H10" s="13"/>
      <c r="I10" s="13"/>
      <c r="J10" s="13"/>
      <c r="M10" s="44"/>
      <c r="N10" s="44"/>
      <c r="O10" s="44"/>
      <c r="P10" s="44"/>
      <c r="Q10" s="44"/>
      <c r="R10" s="44"/>
      <c r="S10" s="44"/>
      <c r="T10" s="44"/>
      <c r="U10" s="44"/>
      <c r="V10" s="100" t="s">
        <v>49</v>
      </c>
      <c r="W10" s="101">
        <v>1.0699999999999999E-2</v>
      </c>
    </row>
    <row r="11" spans="1:151" s="7" customFormat="1" ht="33.4" customHeight="1" x14ac:dyDescent="0.2">
      <c r="A11" s="60"/>
      <c r="B11" s="22" t="s">
        <v>25</v>
      </c>
      <c r="C11" s="39"/>
      <c r="D11" s="39"/>
      <c r="E11" s="216" t="s">
        <v>102</v>
      </c>
      <c r="F11" s="217"/>
      <c r="G11" s="216" t="s">
        <v>122</v>
      </c>
      <c r="H11" s="217"/>
      <c r="I11" s="216" t="s">
        <v>103</v>
      </c>
      <c r="J11" s="217"/>
      <c r="K11" s="53" t="s">
        <v>20</v>
      </c>
      <c r="M11" s="51"/>
      <c r="N11" s="51"/>
      <c r="O11" s="51"/>
      <c r="P11" s="51"/>
      <c r="Q11" s="51"/>
      <c r="R11" s="51"/>
      <c r="S11" s="51"/>
      <c r="T11" s="51"/>
      <c r="U11" s="51"/>
      <c r="V11" s="100" t="s">
        <v>60</v>
      </c>
      <c r="W11" s="101">
        <v>0</v>
      </c>
    </row>
    <row r="12" spans="1:151" s="3" customFormat="1" ht="22.5" customHeight="1" x14ac:dyDescent="0.55000000000000004">
      <c r="A12" s="59"/>
      <c r="B12" s="237" t="s">
        <v>9</v>
      </c>
      <c r="C12" s="238"/>
      <c r="D12" s="63"/>
      <c r="E12" s="218"/>
      <c r="F12" s="219"/>
      <c r="G12" s="218"/>
      <c r="H12" s="219"/>
      <c r="I12" s="218"/>
      <c r="J12" s="219"/>
      <c r="M12" s="44"/>
      <c r="N12" s="44"/>
      <c r="O12" s="44"/>
      <c r="P12" s="44"/>
      <c r="Q12" s="44"/>
      <c r="R12" s="44"/>
      <c r="S12" s="44"/>
      <c r="T12" s="44"/>
      <c r="U12" s="44"/>
      <c r="V12" s="100" t="s">
        <v>96</v>
      </c>
      <c r="W12" s="101">
        <v>3.6900000000000002E-2</v>
      </c>
    </row>
    <row r="13" spans="1:151" s="3" customFormat="1" ht="22.5" customHeight="1" x14ac:dyDescent="0.55000000000000004">
      <c r="A13" s="59"/>
      <c r="B13" s="237" t="s">
        <v>10</v>
      </c>
      <c r="C13" s="238"/>
      <c r="D13" s="64"/>
      <c r="E13" s="218"/>
      <c r="F13" s="219"/>
      <c r="G13" s="218"/>
      <c r="H13" s="219"/>
      <c r="I13" s="218"/>
      <c r="J13" s="219"/>
      <c r="M13" s="44"/>
      <c r="N13" s="44"/>
      <c r="O13" s="44"/>
      <c r="P13" s="44"/>
      <c r="Q13" s="44"/>
      <c r="R13" s="44"/>
      <c r="S13" s="44"/>
      <c r="T13" s="44"/>
      <c r="U13" s="44"/>
      <c r="V13" s="100" t="s">
        <v>48</v>
      </c>
      <c r="W13" s="101">
        <v>9.74E-2</v>
      </c>
    </row>
    <row r="14" spans="1:151" s="3" customFormat="1" ht="53.25" customHeight="1" x14ac:dyDescent="0.55000000000000004">
      <c r="A14" s="59"/>
      <c r="B14" s="237" t="s">
        <v>11</v>
      </c>
      <c r="C14" s="238"/>
      <c r="D14" s="65"/>
      <c r="E14" s="220"/>
      <c r="F14" s="221"/>
      <c r="G14" s="220"/>
      <c r="H14" s="221"/>
      <c r="I14" s="220"/>
      <c r="J14" s="221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100" t="s">
        <v>98</v>
      </c>
      <c r="W14" s="101">
        <v>1.3899999999999999E-2</v>
      </c>
    </row>
    <row r="15" spans="1:151" s="33" customFormat="1" ht="30" customHeight="1" x14ac:dyDescent="0.55000000000000004">
      <c r="A15" s="59" t="s">
        <v>23</v>
      </c>
      <c r="B15" s="237" t="s">
        <v>59</v>
      </c>
      <c r="C15" s="238"/>
      <c r="D15" s="176" t="s">
        <v>65</v>
      </c>
      <c r="E15" s="158"/>
      <c r="F15" s="32"/>
      <c r="G15" s="32"/>
      <c r="H15" s="122"/>
      <c r="I15" s="30"/>
      <c r="J15" s="31"/>
      <c r="K15" s="32"/>
      <c r="L15" s="32"/>
      <c r="M15" s="49"/>
      <c r="N15" s="49"/>
      <c r="O15" s="49"/>
      <c r="P15" s="49"/>
      <c r="Q15" s="49"/>
      <c r="R15" s="49"/>
      <c r="S15" s="49"/>
      <c r="T15" s="49"/>
      <c r="U15" s="49"/>
      <c r="V15" s="100" t="s">
        <v>119</v>
      </c>
      <c r="W15" s="180">
        <v>15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</row>
    <row r="16" spans="1:151" s="33" customFormat="1" ht="37.35" customHeight="1" x14ac:dyDescent="0.55000000000000004">
      <c r="A16" s="59" t="s">
        <v>45</v>
      </c>
      <c r="B16" s="239" t="s">
        <v>73</v>
      </c>
      <c r="C16" s="240"/>
      <c r="D16" s="177"/>
      <c r="E16" s="169" t="s">
        <v>72</v>
      </c>
      <c r="F16" s="211"/>
      <c r="G16" s="32"/>
      <c r="H16" s="122"/>
      <c r="I16" s="30"/>
      <c r="J16" s="31"/>
      <c r="K16" s="32"/>
      <c r="L16" s="32"/>
      <c r="M16" s="49"/>
      <c r="N16" s="49"/>
      <c r="O16" s="49"/>
      <c r="P16" s="49"/>
      <c r="Q16" s="49"/>
      <c r="R16" s="49"/>
      <c r="S16" s="49"/>
      <c r="T16" s="49"/>
      <c r="U16" s="49"/>
      <c r="V16" s="100" t="s">
        <v>120</v>
      </c>
      <c r="W16" s="180">
        <v>55</v>
      </c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</row>
    <row r="17" spans="1:151" s="33" customFormat="1" ht="37.35" customHeight="1" x14ac:dyDescent="0.55000000000000004">
      <c r="A17" s="59" t="s">
        <v>46</v>
      </c>
      <c r="B17" s="239" t="s">
        <v>74</v>
      </c>
      <c r="C17" s="240"/>
      <c r="D17" s="177"/>
      <c r="E17" s="169" t="s">
        <v>72</v>
      </c>
      <c r="F17" s="199"/>
      <c r="G17" s="210"/>
      <c r="H17" s="122"/>
      <c r="I17" s="30"/>
      <c r="J17" s="31"/>
      <c r="K17" s="32"/>
      <c r="L17" s="32"/>
      <c r="M17" s="49"/>
      <c r="N17" s="49"/>
      <c r="O17" s="49"/>
      <c r="P17" s="49"/>
      <c r="Q17" s="49"/>
      <c r="R17" s="49"/>
      <c r="S17" s="49"/>
      <c r="T17" s="49"/>
      <c r="U17" s="49"/>
      <c r="V17" s="100" t="s">
        <v>121</v>
      </c>
      <c r="W17" s="180">
        <v>55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</row>
    <row r="18" spans="1:151" s="33" customFormat="1" ht="39.75" customHeight="1" x14ac:dyDescent="0.55000000000000004">
      <c r="A18" s="59" t="s">
        <v>50</v>
      </c>
      <c r="B18" s="239" t="s">
        <v>71</v>
      </c>
      <c r="C18" s="240"/>
      <c r="D18" s="167" t="e">
        <f>D17/D16</f>
        <v>#DIV/0!</v>
      </c>
      <c r="E18" s="32"/>
      <c r="F18" s="199"/>
      <c r="G18" s="32"/>
      <c r="H18" s="122"/>
      <c r="I18" s="30"/>
      <c r="J18" s="31"/>
      <c r="K18" s="32"/>
      <c r="L18" s="32"/>
      <c r="M18" s="49"/>
      <c r="N18" s="49"/>
      <c r="O18" s="49"/>
      <c r="P18" s="49"/>
      <c r="Q18" s="49"/>
      <c r="R18" s="49"/>
      <c r="S18" s="49"/>
      <c r="T18" s="49"/>
      <c r="U18" s="49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</row>
    <row r="19" spans="1:151" s="3" customFormat="1" ht="13.9" customHeight="1" x14ac:dyDescent="0.55000000000000004">
      <c r="A19" s="59"/>
      <c r="B19" s="15"/>
      <c r="C19" s="15"/>
      <c r="D19" s="11"/>
      <c r="E19" s="11"/>
      <c r="M19" s="44"/>
      <c r="N19" s="44"/>
      <c r="O19" s="44"/>
      <c r="P19" s="44"/>
      <c r="Q19" s="44"/>
      <c r="R19" s="44"/>
      <c r="S19" s="44"/>
      <c r="T19" s="44"/>
      <c r="U19" s="45"/>
      <c r="V19" s="77" t="s">
        <v>123</v>
      </c>
    </row>
    <row r="20" spans="1:151" s="18" customFormat="1" ht="34.5" customHeight="1" x14ac:dyDescent="0.55000000000000004">
      <c r="A20" s="61"/>
      <c r="B20" s="22" t="s">
        <v>44</v>
      </c>
      <c r="C20" s="39"/>
      <c r="D20" s="23"/>
      <c r="E20" s="123"/>
      <c r="F20" s="123"/>
      <c r="G20" s="123"/>
      <c r="H20" s="123"/>
      <c r="I20" s="123"/>
      <c r="J20" s="124"/>
      <c r="K20" s="17"/>
      <c r="L20" s="17"/>
      <c r="M20" s="46"/>
      <c r="N20" s="46"/>
      <c r="O20" s="46"/>
      <c r="P20" s="46"/>
      <c r="Q20" s="46"/>
      <c r="R20" s="46"/>
      <c r="S20" s="46"/>
      <c r="T20" s="46"/>
      <c r="U20" s="46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</row>
    <row r="21" spans="1:151" s="18" customFormat="1" ht="34.5" customHeight="1" x14ac:dyDescent="0.55000000000000004">
      <c r="A21" s="59" t="s">
        <v>76</v>
      </c>
      <c r="B21" s="245" t="s">
        <v>87</v>
      </c>
      <c r="C21" s="246"/>
      <c r="D21" s="153" t="s">
        <v>49</v>
      </c>
      <c r="E21" s="201"/>
      <c r="F21" s="159"/>
      <c r="G21" s="159"/>
      <c r="H21" s="159"/>
      <c r="I21" s="159"/>
      <c r="J21" s="160"/>
      <c r="K21" s="17"/>
      <c r="L21" s="17"/>
      <c r="M21" s="46"/>
      <c r="N21" s="46"/>
      <c r="O21" s="46"/>
      <c r="P21" s="46"/>
      <c r="Q21" s="46"/>
      <c r="R21" s="46"/>
      <c r="S21" s="46"/>
      <c r="T21" s="46"/>
      <c r="U21" s="4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</row>
    <row r="22" spans="1:151" s="18" customFormat="1" ht="72.75" customHeight="1" x14ac:dyDescent="0.55000000000000004">
      <c r="A22" s="61"/>
      <c r="B22" s="247" t="s">
        <v>18</v>
      </c>
      <c r="C22" s="248"/>
      <c r="D22" s="249"/>
      <c r="E22" s="73" t="s">
        <v>135</v>
      </c>
      <c r="F22" s="72" t="s">
        <v>92</v>
      </c>
      <c r="G22" s="72" t="s">
        <v>93</v>
      </c>
      <c r="H22" s="72" t="s">
        <v>94</v>
      </c>
      <c r="I22" s="72" t="s">
        <v>95</v>
      </c>
      <c r="J22" s="131" t="s">
        <v>124</v>
      </c>
      <c r="K22" s="17"/>
      <c r="L22" s="17"/>
      <c r="M22" s="46"/>
      <c r="N22" s="46"/>
      <c r="O22" s="46"/>
      <c r="P22" s="46"/>
      <c r="Q22" s="46"/>
      <c r="R22" s="46"/>
      <c r="S22" s="46"/>
      <c r="T22" s="46"/>
      <c r="U22" s="46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</row>
    <row r="23" spans="1:151" s="18" customFormat="1" ht="21" customHeight="1" x14ac:dyDescent="0.2">
      <c r="A23" s="62" t="s">
        <v>14</v>
      </c>
      <c r="B23" s="241" t="s">
        <v>105</v>
      </c>
      <c r="C23" s="242"/>
      <c r="D23" s="74" t="s">
        <v>64</v>
      </c>
      <c r="E23" s="2"/>
      <c r="F23" s="27">
        <v>43000</v>
      </c>
      <c r="G23" s="27">
        <f>ROUND(F23/8,0)</f>
        <v>5375</v>
      </c>
      <c r="H23" s="27">
        <f>G23*E23</f>
        <v>0</v>
      </c>
      <c r="I23" s="27">
        <f>E23*F23</f>
        <v>0</v>
      </c>
      <c r="J23" s="183"/>
      <c r="K23" s="76"/>
      <c r="L23" s="77"/>
      <c r="M23" s="78"/>
      <c r="N23" s="77"/>
      <c r="O23" s="77"/>
      <c r="P23" s="77"/>
      <c r="Q23" s="77"/>
      <c r="R23" s="77"/>
      <c r="S23" s="77"/>
      <c r="T23" s="46"/>
      <c r="U23" s="46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9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</row>
    <row r="24" spans="1:151" s="18" customFormat="1" ht="21" customHeight="1" x14ac:dyDescent="0.55000000000000004">
      <c r="A24" s="59" t="s">
        <v>89</v>
      </c>
      <c r="B24" s="243"/>
      <c r="C24" s="244"/>
      <c r="D24" s="74" t="s">
        <v>86</v>
      </c>
      <c r="E24" s="178"/>
      <c r="F24" s="27" t="str">
        <f>IF(E24&gt;0,F23,"")</f>
        <v/>
      </c>
      <c r="G24" s="27" t="str">
        <f>IF(E24&gt;0,ROUND(F24/30,0),"")</f>
        <v/>
      </c>
      <c r="H24" s="27" t="str">
        <f>IF(E24&gt;0,G24*E24,"")</f>
        <v/>
      </c>
      <c r="I24" s="27" t="str">
        <f>IF(E24&gt;0,E24*F24,"")</f>
        <v/>
      </c>
      <c r="J24" s="27" t="str">
        <f>IF(E24&gt;0,H24*1.5/3,"")</f>
        <v/>
      </c>
      <c r="K24" s="76"/>
      <c r="L24" s="77"/>
      <c r="M24" s="78"/>
      <c r="N24" s="77"/>
      <c r="O24" s="77"/>
      <c r="P24" s="77"/>
      <c r="Q24" s="77"/>
      <c r="R24" s="77"/>
      <c r="S24" s="77"/>
      <c r="T24" s="46"/>
      <c r="U24" s="46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9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</row>
    <row r="25" spans="1:151" s="18" customFormat="1" ht="21" customHeight="1" x14ac:dyDescent="0.55000000000000004">
      <c r="A25" s="59" t="s">
        <v>110</v>
      </c>
      <c r="B25" s="241" t="s">
        <v>106</v>
      </c>
      <c r="C25" s="242"/>
      <c r="D25" s="74" t="s">
        <v>64</v>
      </c>
      <c r="E25" s="2"/>
      <c r="F25" s="27">
        <v>16000</v>
      </c>
      <c r="G25" s="27">
        <f>ROUND(F25/16,0)</f>
        <v>1000</v>
      </c>
      <c r="H25" s="27">
        <f>G25*E25</f>
        <v>0</v>
      </c>
      <c r="I25" s="27">
        <f t="shared" ref="I25:I27" si="0">E25*F25</f>
        <v>0</v>
      </c>
      <c r="J25" s="183"/>
      <c r="K25" s="76"/>
      <c r="L25" s="77"/>
      <c r="M25" s="78"/>
      <c r="N25" s="77"/>
      <c r="O25" s="77"/>
      <c r="P25" s="77"/>
      <c r="Q25" s="77"/>
      <c r="R25" s="77"/>
      <c r="S25" s="77"/>
      <c r="T25" s="46"/>
      <c r="U25" s="46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9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</row>
    <row r="26" spans="1:151" s="18" customFormat="1" ht="21" customHeight="1" x14ac:dyDescent="0.55000000000000004">
      <c r="A26" s="59" t="s">
        <v>111</v>
      </c>
      <c r="B26" s="243"/>
      <c r="C26" s="244"/>
      <c r="D26" s="74" t="s">
        <v>86</v>
      </c>
      <c r="E26" s="178"/>
      <c r="F26" s="27" t="str">
        <f>IF(E26&gt;0,F25,"")</f>
        <v/>
      </c>
      <c r="G26" s="27" t="str">
        <f>IF(E26&gt;0,ROUND(F26/30,0),"")</f>
        <v/>
      </c>
      <c r="H26" s="27" t="str">
        <f>IF(E26&gt;0,G26*E26,"")</f>
        <v/>
      </c>
      <c r="I26" s="27" t="str">
        <f>IF(E26&gt;0,E26*F26,"")</f>
        <v/>
      </c>
      <c r="J26" s="27" t="str">
        <f>IF(E26&gt;0,H26*1.5/3,"")</f>
        <v/>
      </c>
      <c r="K26" s="76"/>
      <c r="L26" s="77"/>
      <c r="M26" s="78"/>
      <c r="N26" s="77"/>
      <c r="O26" s="77"/>
      <c r="P26" s="77"/>
      <c r="Q26" s="77"/>
      <c r="R26" s="77"/>
      <c r="S26" s="77"/>
      <c r="T26" s="46"/>
      <c r="U26" s="46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9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</row>
    <row r="27" spans="1:151" s="18" customFormat="1" ht="49.5" customHeight="1" x14ac:dyDescent="0.55000000000000004">
      <c r="A27" s="59" t="s">
        <v>112</v>
      </c>
      <c r="B27" s="233" t="s">
        <v>107</v>
      </c>
      <c r="C27" s="234"/>
      <c r="D27" s="74" t="s">
        <v>134</v>
      </c>
      <c r="E27" s="2"/>
      <c r="F27" s="27">
        <v>10500</v>
      </c>
      <c r="G27" s="27">
        <f>ROUND(F27/30,0)</f>
        <v>350</v>
      </c>
      <c r="H27" s="27">
        <f>G27*E27</f>
        <v>0</v>
      </c>
      <c r="I27" s="27">
        <f t="shared" si="0"/>
        <v>0</v>
      </c>
      <c r="J27" s="27">
        <f>H27*1.5/3</f>
        <v>0</v>
      </c>
      <c r="K27" s="76"/>
      <c r="L27" s="77"/>
      <c r="M27" s="78"/>
      <c r="N27" s="77"/>
      <c r="O27" s="77"/>
      <c r="P27" s="77"/>
      <c r="Q27" s="77"/>
      <c r="R27" s="77"/>
      <c r="S27" s="77"/>
      <c r="T27" s="46"/>
      <c r="U27" s="46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9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</row>
    <row r="28" spans="1:151" s="18" customFormat="1" ht="22.35" customHeight="1" x14ac:dyDescent="0.55000000000000004">
      <c r="A28" s="61"/>
      <c r="B28" s="20"/>
      <c r="C28" s="20"/>
      <c r="D28" s="20"/>
      <c r="E28" s="21"/>
      <c r="F28" s="79"/>
      <c r="G28" s="17"/>
      <c r="H28" s="79"/>
      <c r="I28" s="79"/>
      <c r="J28" s="17"/>
      <c r="K28" s="17"/>
      <c r="L28" s="17"/>
      <c r="M28" s="44"/>
      <c r="N28" s="46"/>
      <c r="O28" s="46"/>
      <c r="P28" s="46"/>
      <c r="Q28" s="46"/>
      <c r="R28" s="46"/>
      <c r="S28" s="46"/>
      <c r="T28" s="46"/>
      <c r="U28" s="46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</row>
    <row r="29" spans="1:151" s="18" customFormat="1" ht="9" customHeight="1" x14ac:dyDescent="0.55000000000000004">
      <c r="A29" s="61"/>
      <c r="B29" s="69"/>
      <c r="C29" s="69"/>
      <c r="D29" s="69"/>
      <c r="E29" s="69"/>
      <c r="F29" s="21"/>
      <c r="G29" s="37"/>
      <c r="H29" s="17"/>
      <c r="I29" s="37"/>
      <c r="J29" s="14"/>
      <c r="K29" s="17"/>
      <c r="L29" s="17"/>
      <c r="M29" s="44"/>
      <c r="N29" s="46"/>
      <c r="O29" s="46"/>
      <c r="P29" s="46"/>
      <c r="Q29" s="46"/>
      <c r="R29" s="46"/>
      <c r="S29" s="46"/>
      <c r="T29" s="46"/>
      <c r="U29" s="46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</row>
    <row r="30" spans="1:151" s="18" customFormat="1" ht="34.9" customHeight="1" x14ac:dyDescent="0.55000000000000004">
      <c r="A30" s="61"/>
      <c r="B30" s="22" t="s">
        <v>30</v>
      </c>
      <c r="C30" s="39"/>
      <c r="D30" s="23"/>
      <c r="E30" s="23"/>
      <c r="F30" s="66">
        <v>150</v>
      </c>
      <c r="G30" s="23"/>
      <c r="H30" s="140"/>
      <c r="I30" s="75"/>
      <c r="J30" s="17"/>
      <c r="K30" s="212" t="s">
        <v>37</v>
      </c>
      <c r="L30" s="213"/>
      <c r="M30" s="44"/>
      <c r="N30" s="46"/>
      <c r="O30" s="46"/>
      <c r="P30" s="46"/>
      <c r="Q30" s="46"/>
      <c r="R30" s="46"/>
      <c r="S30" s="77"/>
      <c r="T30" s="46"/>
      <c r="U30" s="46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</row>
    <row r="31" spans="1:151" ht="35.65" customHeight="1" x14ac:dyDescent="0.55000000000000004">
      <c r="A31" s="59"/>
      <c r="B31" s="202" t="s">
        <v>77</v>
      </c>
      <c r="C31" s="203"/>
      <c r="D31" s="161"/>
      <c r="E31" s="134" t="s">
        <v>81</v>
      </c>
      <c r="F31" s="138" t="s">
        <v>82</v>
      </c>
      <c r="G31" s="139" t="s">
        <v>88</v>
      </c>
      <c r="H31" s="73" t="s">
        <v>55</v>
      </c>
      <c r="I31" s="72" t="s">
        <v>80</v>
      </c>
      <c r="K31" s="113"/>
      <c r="L31" s="114"/>
      <c r="Q31" s="48"/>
    </row>
    <row r="32" spans="1:151" ht="20.25" customHeight="1" x14ac:dyDescent="0.55000000000000004">
      <c r="A32" s="59"/>
      <c r="B32" s="241" t="s">
        <v>105</v>
      </c>
      <c r="C32" s="242"/>
      <c r="D32" s="74" t="s">
        <v>66</v>
      </c>
      <c r="E32" s="29">
        <f>W12</f>
        <v>3.6900000000000002E-2</v>
      </c>
      <c r="F32" s="141">
        <f>E32*$E$23</f>
        <v>0</v>
      </c>
      <c r="G32" s="135">
        <f>F32/1000*$W$7</f>
        <v>0</v>
      </c>
      <c r="H32" s="126">
        <f>G32*$F$23</f>
        <v>0</v>
      </c>
      <c r="I32" s="126">
        <f>4*H32</f>
        <v>0</v>
      </c>
      <c r="K32" s="115"/>
      <c r="L32" s="104"/>
      <c r="M32" s="78"/>
      <c r="N32" s="78"/>
      <c r="O32" s="78"/>
      <c r="P32" s="78"/>
      <c r="Q32" s="147"/>
      <c r="R32" s="78"/>
      <c r="S32" s="148"/>
    </row>
    <row r="33" spans="1:151" ht="20.25" customHeight="1" x14ac:dyDescent="0.55000000000000004">
      <c r="A33" s="59"/>
      <c r="B33" s="243"/>
      <c r="C33" s="244"/>
      <c r="D33" s="74" t="str">
        <f>IF(E24&gt;0,"Overdrachtslocatie- verwerkingslocatie","")</f>
        <v/>
      </c>
      <c r="E33" s="29" t="str">
        <f>IF(E24&gt;0,(VLOOKUP($D$21,$V$9:$W$11,2,FALSE)),"")</f>
        <v/>
      </c>
      <c r="F33" s="141" t="str">
        <f>IF(E24&gt;0,E33*$E$24,"")</f>
        <v/>
      </c>
      <c r="G33" s="135" t="str">
        <f>IF(E24&gt;0,F33/1000*$W$7,"")</f>
        <v/>
      </c>
      <c r="H33" s="126" t="str">
        <f>IF(E24&gt;0,G33*$F$24,"")</f>
        <v/>
      </c>
      <c r="I33" s="126" t="str">
        <f>IF(E24&gt;0,4*H33,"")</f>
        <v/>
      </c>
      <c r="K33" s="115"/>
      <c r="L33" s="104"/>
      <c r="M33" s="179"/>
      <c r="N33" s="78"/>
      <c r="O33" s="78"/>
      <c r="P33" s="78"/>
      <c r="Q33" s="147"/>
      <c r="R33" s="78"/>
      <c r="S33" s="148"/>
    </row>
    <row r="34" spans="1:151" ht="20.25" customHeight="1" x14ac:dyDescent="0.55000000000000004">
      <c r="A34" s="59"/>
      <c r="B34" s="241" t="s">
        <v>106</v>
      </c>
      <c r="C34" s="242"/>
      <c r="D34" s="74" t="s">
        <v>66</v>
      </c>
      <c r="E34" s="29">
        <f>W14</f>
        <v>1.3899999999999999E-2</v>
      </c>
      <c r="F34" s="141">
        <f>E34*$E$25</f>
        <v>0</v>
      </c>
      <c r="G34" s="135">
        <f>F34/1000*$W$7</f>
        <v>0</v>
      </c>
      <c r="H34" s="126">
        <f>G34*$F$25</f>
        <v>0</v>
      </c>
      <c r="I34" s="126">
        <f>4*H34</f>
        <v>0</v>
      </c>
      <c r="K34" s="115"/>
      <c r="L34" s="104"/>
      <c r="M34" s="179"/>
      <c r="N34" s="78"/>
      <c r="O34" s="78"/>
      <c r="P34" s="78"/>
      <c r="Q34" s="147"/>
      <c r="R34" s="78"/>
      <c r="S34" s="148"/>
    </row>
    <row r="35" spans="1:151" ht="20.25" customHeight="1" x14ac:dyDescent="0.55000000000000004">
      <c r="A35" s="59"/>
      <c r="B35" s="243"/>
      <c r="C35" s="244"/>
      <c r="D35" s="74" t="str">
        <f>IF(E26&gt;0,"Overdrachtslocatie- verwerkingslocatie","")</f>
        <v/>
      </c>
      <c r="E35" s="29" t="str">
        <f>IF(E26&gt;0,(VLOOKUP($D$21,$V$9:$W$11,2,FALSE)),"")</f>
        <v/>
      </c>
      <c r="F35" s="141" t="str">
        <f>IF(E26&gt;0,E35*$E$26,"")</f>
        <v/>
      </c>
      <c r="G35" s="135" t="str">
        <f>IF(E26&gt;0,F35/1000*$W$7,"")</f>
        <v/>
      </c>
      <c r="H35" s="126" t="str">
        <f>IF(E26&gt;0,G35*$F$26,"")</f>
        <v/>
      </c>
      <c r="I35" s="126" t="str">
        <f>IF(E26&gt;0,4*H35,"")</f>
        <v/>
      </c>
      <c r="K35" s="115"/>
      <c r="L35" s="104"/>
      <c r="M35" s="179"/>
      <c r="N35" s="78"/>
      <c r="O35" s="78"/>
      <c r="P35" s="78"/>
      <c r="Q35" s="147"/>
      <c r="R35" s="78"/>
      <c r="S35" s="148"/>
    </row>
    <row r="36" spans="1:151" ht="33.75" customHeight="1" x14ac:dyDescent="0.55000000000000004">
      <c r="A36" s="59"/>
      <c r="B36" s="233" t="s">
        <v>107</v>
      </c>
      <c r="C36" s="234"/>
      <c r="D36" s="74" t="s">
        <v>136</v>
      </c>
      <c r="E36" s="29">
        <f>VLOOKUP($D$21,$V$9:$W$11,2,FALSE)</f>
        <v>1.0699999999999999E-2</v>
      </c>
      <c r="F36" s="141">
        <f>E36*$E$27</f>
        <v>0</v>
      </c>
      <c r="G36" s="135">
        <f>F36/1000*$W$7</f>
        <v>0</v>
      </c>
      <c r="H36" s="126">
        <f>G36*$F$27</f>
        <v>0</v>
      </c>
      <c r="I36" s="126">
        <f>4*H36</f>
        <v>0</v>
      </c>
      <c r="K36" s="115"/>
      <c r="L36" s="104"/>
      <c r="M36" s="179"/>
      <c r="N36" s="78"/>
      <c r="O36" s="78"/>
      <c r="P36" s="78"/>
      <c r="Q36" s="147"/>
      <c r="R36" s="78"/>
      <c r="S36" s="148"/>
    </row>
    <row r="37" spans="1:151" s="18" customFormat="1" ht="39.950000000000003" customHeight="1" x14ac:dyDescent="0.55000000000000004">
      <c r="A37" s="61"/>
      <c r="B37" s="202" t="s">
        <v>78</v>
      </c>
      <c r="C37" s="203"/>
      <c r="D37" s="214" t="s">
        <v>59</v>
      </c>
      <c r="E37" s="215"/>
      <c r="F37" s="136" t="s">
        <v>83</v>
      </c>
      <c r="G37" s="136" t="s">
        <v>84</v>
      </c>
      <c r="H37" s="73" t="s">
        <v>55</v>
      </c>
      <c r="I37" s="72" t="s">
        <v>80</v>
      </c>
      <c r="J37" s="17"/>
      <c r="K37" s="116"/>
      <c r="L37" s="106"/>
      <c r="M37" s="78"/>
      <c r="N37" s="77"/>
      <c r="O37" s="77"/>
      <c r="P37" s="77"/>
      <c r="Q37" s="77"/>
      <c r="R37" s="77"/>
      <c r="S37" s="77"/>
      <c r="T37" s="46"/>
      <c r="U37" s="46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</row>
    <row r="38" spans="1:151" s="18" customFormat="1" ht="32.1" customHeight="1" x14ac:dyDescent="0.55000000000000004">
      <c r="A38" s="61"/>
      <c r="B38" s="204"/>
      <c r="C38" s="205"/>
      <c r="D38" s="226" t="str">
        <f>D15</f>
        <v>Vergisting, biogas naar wkk, elektriciteits- en warmteproductie, incl. nacompostering</v>
      </c>
      <c r="E38" s="227"/>
      <c r="F38" s="27">
        <f>VLOOKUP(D15,V1:W5,2,FALSE)</f>
        <v>-80</v>
      </c>
      <c r="G38" s="102">
        <f>F38/1000*$W$7</f>
        <v>-16</v>
      </c>
      <c r="H38" s="126">
        <f>(F23+F25+F27)*G38</f>
        <v>-1112000</v>
      </c>
      <c r="I38" s="127">
        <f>H38*4</f>
        <v>-4448000</v>
      </c>
      <c r="J38" s="17"/>
      <c r="K38" s="107"/>
      <c r="L38" s="106"/>
      <c r="M38" s="78"/>
      <c r="N38" s="77"/>
      <c r="O38" s="77"/>
      <c r="P38" s="77"/>
      <c r="Q38" s="77"/>
      <c r="R38" s="77"/>
      <c r="S38" s="148"/>
      <c r="T38" s="46"/>
      <c r="U38" s="46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</row>
    <row r="39" spans="1:151" s="18" customFormat="1" ht="28.9" customHeight="1" x14ac:dyDescent="0.55000000000000004">
      <c r="A39" s="61"/>
      <c r="B39" s="202" t="s">
        <v>79</v>
      </c>
      <c r="C39" s="203"/>
      <c r="D39" s="71" t="s">
        <v>52</v>
      </c>
      <c r="E39" s="16"/>
      <c r="F39" s="16"/>
      <c r="G39" s="17"/>
      <c r="H39" s="17"/>
      <c r="I39" s="17"/>
      <c r="J39" s="17"/>
      <c r="K39" s="107"/>
      <c r="L39" s="106"/>
      <c r="M39" s="78"/>
      <c r="N39" s="77"/>
      <c r="O39" s="77"/>
      <c r="P39" s="77"/>
      <c r="Q39" s="77"/>
      <c r="R39" s="77"/>
      <c r="S39" s="148"/>
      <c r="T39" s="46"/>
      <c r="U39" s="143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</row>
    <row r="40" spans="1:151" s="18" customFormat="1" ht="16.350000000000001" customHeight="1" x14ac:dyDescent="0.55000000000000004">
      <c r="A40" s="61"/>
      <c r="B40" s="204"/>
      <c r="C40" s="205"/>
      <c r="D40" s="125">
        <v>0.4</v>
      </c>
      <c r="E40" s="37"/>
      <c r="F40" s="142"/>
      <c r="G40" s="128"/>
      <c r="H40" s="129"/>
      <c r="I40" s="130"/>
      <c r="J40" s="17"/>
      <c r="K40" s="107"/>
      <c r="L40" s="106"/>
      <c r="M40" s="78"/>
      <c r="N40" s="77"/>
      <c r="O40" s="77"/>
      <c r="P40" s="77"/>
      <c r="Q40" s="77"/>
      <c r="R40" s="77"/>
      <c r="S40" s="148"/>
      <c r="T40" s="46"/>
      <c r="U40" s="46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</row>
    <row r="41" spans="1:151" s="18" customFormat="1" ht="37.9" customHeight="1" x14ac:dyDescent="0.55000000000000004">
      <c r="A41" s="61"/>
      <c r="B41" s="105"/>
      <c r="C41" s="206"/>
      <c r="D41" s="26" t="s">
        <v>51</v>
      </c>
      <c r="E41" s="131" t="s">
        <v>85</v>
      </c>
      <c r="F41" s="136" t="s">
        <v>83</v>
      </c>
      <c r="G41" s="131" t="s">
        <v>84</v>
      </c>
      <c r="H41" s="131" t="s">
        <v>55</v>
      </c>
      <c r="I41" s="131" t="s">
        <v>80</v>
      </c>
      <c r="J41" s="17"/>
      <c r="K41" s="107"/>
      <c r="L41" s="106"/>
      <c r="M41" s="78"/>
      <c r="N41" s="77"/>
      <c r="O41" s="77"/>
      <c r="P41" s="77"/>
      <c r="Q41" s="77"/>
      <c r="R41" s="77"/>
      <c r="S41" s="148"/>
      <c r="T41" s="46"/>
      <c r="U41" s="46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</row>
    <row r="42" spans="1:151" s="18" customFormat="1" ht="17.25" customHeight="1" x14ac:dyDescent="0.55000000000000004">
      <c r="A42" s="61"/>
      <c r="B42" s="207"/>
      <c r="C42" s="208"/>
      <c r="D42" s="125" t="e">
        <f>D18</f>
        <v>#DIV/0!</v>
      </c>
      <c r="E42" s="27" t="e">
        <f>-850*D42-50*(1-D42)+25</f>
        <v>#DIV/0!</v>
      </c>
      <c r="F42" s="27" t="e">
        <f>E42*D40</f>
        <v>#DIV/0!</v>
      </c>
      <c r="G42" s="137" t="e">
        <f>F42/1000*$W$7</f>
        <v>#DIV/0!</v>
      </c>
      <c r="H42" s="132" t="e">
        <f>G42*(F23+F25+F27)</f>
        <v>#DIV/0!</v>
      </c>
      <c r="I42" s="133" t="e">
        <f>H42*4</f>
        <v>#DIV/0!</v>
      </c>
      <c r="J42" s="17"/>
      <c r="K42" s="117"/>
      <c r="L42" s="106"/>
      <c r="M42" s="78"/>
      <c r="N42" s="77"/>
      <c r="O42" s="77"/>
      <c r="P42" s="77"/>
      <c r="Q42" s="77"/>
      <c r="R42" s="77"/>
      <c r="S42" s="148"/>
      <c r="T42" s="46"/>
      <c r="U42" s="46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</row>
    <row r="43" spans="1:151" s="18" customFormat="1" ht="28.7" customHeight="1" x14ac:dyDescent="0.55000000000000004">
      <c r="A43" s="61"/>
      <c r="B43" s="20"/>
      <c r="C43" s="20"/>
      <c r="D43" s="20"/>
      <c r="E43" s="20"/>
      <c r="F43" s="166"/>
      <c r="G43" s="17"/>
      <c r="H43" s="17"/>
      <c r="I43" s="17"/>
      <c r="J43" s="68" t="s">
        <v>43</v>
      </c>
      <c r="K43" s="228" t="e">
        <f>SUM(I32:I36)+I38+I42</f>
        <v>#DIV/0!</v>
      </c>
      <c r="L43" s="229"/>
      <c r="M43" s="148"/>
      <c r="N43" s="77"/>
      <c r="O43" s="77"/>
      <c r="P43" s="77"/>
      <c r="Q43" s="77"/>
      <c r="R43" s="77"/>
      <c r="S43" s="148"/>
      <c r="T43" s="46"/>
      <c r="U43" s="46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</row>
    <row r="44" spans="1:151" s="18" customFormat="1" ht="14.25" customHeight="1" x14ac:dyDescent="0.55000000000000004">
      <c r="A44" s="61"/>
      <c r="B44" s="20"/>
      <c r="C44" s="20"/>
      <c r="D44" s="20"/>
      <c r="E44" s="3"/>
      <c r="F44" s="146"/>
      <c r="G44" s="17"/>
      <c r="H44" s="17"/>
      <c r="I44" s="17"/>
      <c r="J44" s="68"/>
      <c r="K44" s="163"/>
      <c r="L44" s="164"/>
      <c r="M44" s="148"/>
      <c r="N44" s="77"/>
      <c r="O44" s="77"/>
      <c r="P44" s="77"/>
      <c r="Q44" s="77"/>
      <c r="R44" s="77"/>
      <c r="S44" s="148"/>
      <c r="T44" s="46"/>
      <c r="U44" s="46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</row>
    <row r="45" spans="1:151" ht="29.25" customHeight="1" x14ac:dyDescent="0.55000000000000004">
      <c r="A45" s="61"/>
      <c r="B45" s="22" t="s">
        <v>67</v>
      </c>
      <c r="C45" s="39"/>
      <c r="D45" s="23"/>
      <c r="E45" s="152"/>
      <c r="F45" s="152"/>
      <c r="G45" s="23"/>
      <c r="H45" s="23"/>
      <c r="I45" s="24"/>
      <c r="K45" s="118"/>
      <c r="L45" s="104"/>
      <c r="P45" s="47"/>
    </row>
    <row r="46" spans="1:151" s="18" customFormat="1" ht="45" customHeight="1" x14ac:dyDescent="0.55000000000000004">
      <c r="A46" s="61"/>
      <c r="B46" s="111" t="s">
        <v>68</v>
      </c>
      <c r="C46" s="191"/>
      <c r="D46" s="70"/>
      <c r="E46" s="70"/>
      <c r="F46" s="112" t="s">
        <v>57</v>
      </c>
      <c r="G46" s="71" t="s">
        <v>58</v>
      </c>
      <c r="H46" s="71" t="s">
        <v>55</v>
      </c>
      <c r="I46" s="71" t="s">
        <v>56</v>
      </c>
      <c r="J46" s="68"/>
      <c r="K46" s="163"/>
      <c r="L46" s="164"/>
      <c r="M46" s="148"/>
      <c r="N46" s="77"/>
      <c r="O46" s="77"/>
      <c r="P46" s="77"/>
      <c r="Q46" s="77"/>
      <c r="R46" s="77"/>
      <c r="S46" s="148"/>
      <c r="T46" s="46"/>
      <c r="U46" s="46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</row>
    <row r="47" spans="1:151" s="18" customFormat="1" ht="28.7" customHeight="1" x14ac:dyDescent="0.55000000000000004">
      <c r="A47" s="59" t="s">
        <v>75</v>
      </c>
      <c r="B47" s="20"/>
      <c r="C47" s="20"/>
      <c r="D47" s="190" t="s">
        <v>105</v>
      </c>
      <c r="E47" s="29" t="s">
        <v>69</v>
      </c>
      <c r="F47" s="1"/>
      <c r="G47" s="27">
        <f>F23</f>
        <v>43000</v>
      </c>
      <c r="H47" s="126" t="str">
        <f>IF(E24=0,"",F47*G47)</f>
        <v/>
      </c>
      <c r="I47" s="126" t="str">
        <f>IF(E24=0,"",4*H47)</f>
        <v/>
      </c>
      <c r="J47" s="68"/>
      <c r="K47" s="163"/>
      <c r="L47" s="164"/>
      <c r="M47" s="148"/>
      <c r="N47" s="77"/>
      <c r="O47" s="77"/>
      <c r="P47" s="77"/>
      <c r="Q47" s="77"/>
      <c r="R47" s="77"/>
      <c r="S47" s="148"/>
      <c r="T47" s="46"/>
      <c r="U47" s="46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</row>
    <row r="48" spans="1:151" s="18" customFormat="1" ht="28.7" customHeight="1" x14ac:dyDescent="0.55000000000000004">
      <c r="A48" s="61"/>
      <c r="B48" s="20"/>
      <c r="C48" s="20"/>
      <c r="D48" s="20"/>
      <c r="E48" s="3"/>
      <c r="F48" s="189"/>
      <c r="G48" s="17"/>
      <c r="H48" s="17"/>
      <c r="I48" s="17"/>
      <c r="J48" s="165" t="s">
        <v>70</v>
      </c>
      <c r="K48" s="228" t="str">
        <f>I47</f>
        <v/>
      </c>
      <c r="L48" s="229"/>
      <c r="M48" s="148"/>
      <c r="N48" s="77"/>
      <c r="O48" s="77"/>
      <c r="P48" s="77"/>
      <c r="Q48" s="77"/>
      <c r="R48" s="77"/>
      <c r="S48" s="148"/>
      <c r="T48" s="46"/>
      <c r="U48" s="46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</row>
    <row r="49" spans="1:151" s="18" customFormat="1" ht="15.6" customHeight="1" x14ac:dyDescent="0.55000000000000004">
      <c r="A49" s="61"/>
      <c r="B49" s="3"/>
      <c r="C49" s="3"/>
      <c r="D49" s="3"/>
      <c r="E49" s="3"/>
      <c r="F49" s="170"/>
      <c r="G49" s="14"/>
      <c r="H49" s="14"/>
      <c r="I49" s="14"/>
      <c r="J49" s="17"/>
      <c r="K49" s="105"/>
      <c r="L49" s="106"/>
      <c r="M49" s="46"/>
      <c r="N49" s="46"/>
      <c r="O49" s="46"/>
      <c r="P49" s="46"/>
      <c r="Q49" s="46"/>
      <c r="R49" s="46"/>
      <c r="S49" s="46"/>
      <c r="T49" s="46"/>
      <c r="U49" s="46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</row>
    <row r="50" spans="1:151" ht="29.25" customHeight="1" x14ac:dyDescent="0.55000000000000004">
      <c r="A50" s="61"/>
      <c r="B50" s="184" t="s">
        <v>29</v>
      </c>
      <c r="C50" s="192"/>
      <c r="D50" s="185"/>
      <c r="E50" s="152"/>
      <c r="F50" s="152"/>
      <c r="G50" s="23"/>
      <c r="H50" s="23"/>
      <c r="I50" s="24"/>
      <c r="K50" s="118"/>
      <c r="L50" s="104"/>
      <c r="P50" s="47"/>
    </row>
    <row r="51" spans="1:151" ht="48" customHeight="1" x14ac:dyDescent="0.55000000000000004">
      <c r="A51" s="59"/>
      <c r="B51" s="187"/>
      <c r="C51" s="193"/>
      <c r="D51" s="188"/>
      <c r="E51" s="73" t="s">
        <v>132</v>
      </c>
      <c r="F51" s="73" t="s">
        <v>54</v>
      </c>
      <c r="G51" s="214" t="s">
        <v>55</v>
      </c>
      <c r="H51" s="215"/>
      <c r="I51" s="71" t="s">
        <v>56</v>
      </c>
      <c r="K51" s="115"/>
      <c r="L51" s="104"/>
      <c r="M51" s="3"/>
      <c r="Q51" s="48"/>
      <c r="S51" s="179"/>
      <c r="U51" s="145"/>
    </row>
    <row r="52" spans="1:151" ht="24" customHeight="1" x14ac:dyDescent="0.55000000000000004">
      <c r="A52" s="59"/>
      <c r="B52" s="222" t="s">
        <v>105</v>
      </c>
      <c r="C52" s="194" t="s">
        <v>108</v>
      </c>
      <c r="D52" s="186" t="s">
        <v>64</v>
      </c>
      <c r="E52" s="174">
        <v>3.96</v>
      </c>
      <c r="F52" s="175">
        <v>7.0000000000000007E-2</v>
      </c>
      <c r="G52" s="230">
        <f>E52*F23+F52*I23</f>
        <v>170280</v>
      </c>
      <c r="H52" s="231"/>
      <c r="I52" s="126">
        <f t="shared" ref="I52:I56" si="1">4*G52</f>
        <v>681120</v>
      </c>
      <c r="J52" s="196"/>
      <c r="K52" s="115"/>
      <c r="L52" s="104"/>
      <c r="M52" s="3"/>
      <c r="Q52" s="48"/>
      <c r="S52" s="179"/>
      <c r="U52" s="145"/>
    </row>
    <row r="53" spans="1:151" ht="24" customHeight="1" x14ac:dyDescent="0.55000000000000004">
      <c r="A53" s="59" t="s">
        <v>126</v>
      </c>
      <c r="B53" s="223"/>
      <c r="C53" s="195" t="s">
        <v>109</v>
      </c>
      <c r="D53" s="74" t="str">
        <f>IF(E24&gt;0,"Overdrachtslocatie- verwerkingslocatie","")</f>
        <v/>
      </c>
      <c r="E53" s="1"/>
      <c r="F53" s="181"/>
      <c r="G53" s="230" t="e">
        <f>E53*F24+F53*I24</f>
        <v>#VALUE!</v>
      </c>
      <c r="H53" s="231"/>
      <c r="I53" s="126" t="e">
        <f t="shared" si="1"/>
        <v>#VALUE!</v>
      </c>
      <c r="J53" s="196"/>
      <c r="K53" s="115"/>
      <c r="L53" s="104"/>
      <c r="M53" s="3"/>
      <c r="Q53" s="48"/>
      <c r="S53" s="179"/>
      <c r="U53" s="145"/>
    </row>
    <row r="54" spans="1:151" ht="24" customHeight="1" x14ac:dyDescent="0.55000000000000004">
      <c r="A54" s="59"/>
      <c r="B54" s="222" t="s">
        <v>106</v>
      </c>
      <c r="C54" s="194" t="s">
        <v>108</v>
      </c>
      <c r="D54" s="186" t="s">
        <v>64</v>
      </c>
      <c r="E54" s="174">
        <v>3.96</v>
      </c>
      <c r="F54" s="175">
        <v>7.0000000000000007E-2</v>
      </c>
      <c r="G54" s="230">
        <f>E54*F25+F54*I25</f>
        <v>63360</v>
      </c>
      <c r="H54" s="231"/>
      <c r="I54" s="126">
        <f t="shared" si="1"/>
        <v>253440</v>
      </c>
      <c r="J54" s="196"/>
      <c r="K54" s="115"/>
      <c r="L54" s="104"/>
      <c r="M54" s="3"/>
      <c r="Q54" s="48"/>
      <c r="S54" s="179"/>
      <c r="U54" s="145"/>
    </row>
    <row r="55" spans="1:151" ht="24" customHeight="1" x14ac:dyDescent="0.55000000000000004">
      <c r="A55" s="59" t="s">
        <v>127</v>
      </c>
      <c r="B55" s="223"/>
      <c r="C55" s="195" t="s">
        <v>109</v>
      </c>
      <c r="D55" s="74" t="str">
        <f>IF(E26&gt;0,"Overdrachtslocatie- verwerkingslocatie","")</f>
        <v/>
      </c>
      <c r="E55" s="1"/>
      <c r="F55" s="181"/>
      <c r="G55" s="230" t="e">
        <f>E55*F26+F55*I26</f>
        <v>#VALUE!</v>
      </c>
      <c r="H55" s="231"/>
      <c r="I55" s="126" t="e">
        <f t="shared" si="1"/>
        <v>#VALUE!</v>
      </c>
      <c r="J55" s="196"/>
      <c r="K55" s="115"/>
      <c r="L55" s="104"/>
      <c r="M55" s="3"/>
      <c r="Q55" s="48"/>
      <c r="S55" s="179"/>
      <c r="U55" s="145"/>
    </row>
    <row r="56" spans="1:151" ht="36.75" customHeight="1" x14ac:dyDescent="0.55000000000000004">
      <c r="A56" s="59" t="s">
        <v>128</v>
      </c>
      <c r="B56" s="190" t="s">
        <v>107</v>
      </c>
      <c r="C56" s="194" t="s">
        <v>109</v>
      </c>
      <c r="D56" s="186" t="s">
        <v>134</v>
      </c>
      <c r="E56" s="1"/>
      <c r="F56" s="181"/>
      <c r="G56" s="230">
        <f>E56*F27+F56*I27</f>
        <v>0</v>
      </c>
      <c r="H56" s="231"/>
      <c r="I56" s="126">
        <f t="shared" si="1"/>
        <v>0</v>
      </c>
      <c r="J56" s="196"/>
      <c r="K56" s="115"/>
      <c r="L56" s="104"/>
      <c r="M56" s="3"/>
      <c r="Q56" s="48"/>
      <c r="S56" s="179"/>
      <c r="U56" s="145"/>
    </row>
    <row r="57" spans="1:151" ht="24.95" customHeight="1" x14ac:dyDescent="0.55000000000000004">
      <c r="A57" s="59"/>
      <c r="B57" s="54"/>
      <c r="C57" s="54"/>
      <c r="D57" s="34"/>
      <c r="E57" s="3"/>
      <c r="F57" s="37"/>
      <c r="G57" s="68"/>
      <c r="H57" s="7"/>
      <c r="I57" s="7"/>
      <c r="J57" s="68" t="s">
        <v>38</v>
      </c>
      <c r="K57" s="228" t="e">
        <f>SUM(I52:I56)</f>
        <v>#VALUE!</v>
      </c>
      <c r="L57" s="229"/>
      <c r="M57" s="3"/>
      <c r="Q57" s="48"/>
      <c r="S57" s="182"/>
    </row>
    <row r="58" spans="1:151" ht="13.5" customHeight="1" x14ac:dyDescent="0.55000000000000004">
      <c r="A58" s="59"/>
      <c r="B58" s="16"/>
      <c r="C58" s="16"/>
      <c r="D58" s="7"/>
      <c r="E58" s="7"/>
      <c r="F58" s="7"/>
      <c r="G58" s="7"/>
      <c r="H58" s="7"/>
      <c r="I58" s="7"/>
      <c r="K58" s="109"/>
      <c r="L58" s="104"/>
    </row>
    <row r="59" spans="1:151" ht="28.5" customHeight="1" x14ac:dyDescent="0.55000000000000004">
      <c r="A59" s="59"/>
      <c r="B59" s="22" t="s">
        <v>31</v>
      </c>
      <c r="C59" s="39"/>
      <c r="D59" s="39"/>
      <c r="E59" s="39"/>
      <c r="F59" s="39"/>
      <c r="G59" s="39"/>
      <c r="H59" s="23"/>
      <c r="I59" s="24"/>
      <c r="K59" s="108"/>
      <c r="L59" s="104"/>
    </row>
    <row r="60" spans="1:151" ht="42.6" customHeight="1" x14ac:dyDescent="0.2">
      <c r="B60" s="111" t="s">
        <v>34</v>
      </c>
      <c r="C60" s="191"/>
      <c r="D60" s="70"/>
      <c r="E60" s="70"/>
      <c r="F60" s="112" t="s">
        <v>57</v>
      </c>
      <c r="G60" s="71" t="s">
        <v>58</v>
      </c>
      <c r="H60" s="71" t="s">
        <v>55</v>
      </c>
      <c r="I60" s="71" t="s">
        <v>56</v>
      </c>
      <c r="K60" s="110"/>
      <c r="L60" s="104"/>
    </row>
    <row r="61" spans="1:151" s="33" customFormat="1" ht="27" customHeight="1" x14ac:dyDescent="0.25">
      <c r="A61" s="60" t="s">
        <v>12</v>
      </c>
      <c r="B61" s="34"/>
      <c r="C61" s="34"/>
      <c r="D61" s="32"/>
      <c r="E61" s="29" t="s">
        <v>1</v>
      </c>
      <c r="F61" s="1"/>
      <c r="G61" s="27">
        <f>F23+F25+F27</f>
        <v>69500</v>
      </c>
      <c r="H61" s="126">
        <f>F61*G61</f>
        <v>0</v>
      </c>
      <c r="I61" s="126">
        <f>4*H61</f>
        <v>0</v>
      </c>
      <c r="J61" s="32"/>
      <c r="K61" s="119" t="s">
        <v>28</v>
      </c>
      <c r="L61" s="120"/>
      <c r="M61" s="49"/>
      <c r="N61" s="49"/>
      <c r="O61" s="49"/>
      <c r="P61" s="49"/>
      <c r="Q61" s="49"/>
      <c r="R61" s="49"/>
      <c r="S61" s="149"/>
      <c r="T61" s="49"/>
      <c r="U61" s="49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</row>
    <row r="62" spans="1:151" s="33" customFormat="1" ht="25.35" customHeight="1" x14ac:dyDescent="0.55000000000000004">
      <c r="A62" s="60"/>
      <c r="B62" s="34"/>
      <c r="C62" s="34"/>
      <c r="D62" s="35"/>
      <c r="E62" s="3"/>
      <c r="F62" s="3"/>
      <c r="G62" s="32"/>
      <c r="H62" s="32"/>
      <c r="I62" s="32"/>
      <c r="J62" s="68" t="s">
        <v>41</v>
      </c>
      <c r="K62" s="228">
        <f>I61</f>
        <v>0</v>
      </c>
      <c r="L62" s="229"/>
      <c r="M62" s="49"/>
      <c r="N62" s="49"/>
      <c r="O62" s="49"/>
      <c r="P62" s="49"/>
      <c r="Q62" s="49"/>
      <c r="R62" s="49"/>
      <c r="S62" s="150"/>
      <c r="T62" s="49"/>
      <c r="U62" s="49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</row>
    <row r="63" spans="1:151" s="33" customFormat="1" ht="17.25" customHeight="1" x14ac:dyDescent="0.25">
      <c r="A63" s="60"/>
      <c r="B63" s="34"/>
      <c r="C63" s="34"/>
      <c r="D63" s="35"/>
      <c r="E63" s="35"/>
      <c r="F63" s="36"/>
      <c r="G63" s="37"/>
      <c r="H63" s="28"/>
      <c r="I63" s="28"/>
      <c r="J63" s="32"/>
      <c r="K63" s="103"/>
      <c r="L63" s="120"/>
      <c r="M63" s="49"/>
      <c r="N63" s="49"/>
      <c r="O63" s="49"/>
      <c r="P63" s="49"/>
      <c r="Q63" s="49"/>
      <c r="R63" s="49"/>
      <c r="S63" s="150"/>
      <c r="T63" s="49"/>
      <c r="U63" s="49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</row>
    <row r="64" spans="1:151" s="41" customFormat="1" ht="28.7" customHeight="1" x14ac:dyDescent="0.25">
      <c r="A64" s="60"/>
      <c r="B64" s="67"/>
      <c r="C64" s="98"/>
      <c r="D64" s="39"/>
      <c r="E64" s="39"/>
      <c r="F64" s="40"/>
      <c r="G64" s="98"/>
      <c r="H64" s="39"/>
      <c r="I64" s="98"/>
      <c r="J64" s="121" t="s">
        <v>53</v>
      </c>
      <c r="K64" s="224" t="e">
        <f>SUM(K43:K63)</f>
        <v>#DIV/0!</v>
      </c>
      <c r="L64" s="225"/>
      <c r="M64" s="7"/>
      <c r="N64" s="50"/>
      <c r="O64" s="50"/>
      <c r="P64" s="51"/>
      <c r="Q64" s="51"/>
      <c r="R64" s="51"/>
      <c r="S64" s="151"/>
      <c r="T64" s="51"/>
      <c r="U64" s="51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</row>
    <row r="65" spans="1:21" ht="18.75" x14ac:dyDescent="0.55000000000000004">
      <c r="A65" s="59"/>
      <c r="B65" s="34"/>
      <c r="C65" s="34"/>
      <c r="D65" s="42"/>
      <c r="E65" s="42"/>
      <c r="F65" s="43"/>
      <c r="G65" s="38"/>
      <c r="H65" s="7"/>
      <c r="I65" s="7"/>
    </row>
    <row r="66" spans="1:21" s="3" customFormat="1" x14ac:dyDescent="0.2">
      <c r="A66" s="58"/>
      <c r="B66" s="7"/>
      <c r="C66" s="7"/>
      <c r="D66" s="7"/>
      <c r="E66" s="7"/>
      <c r="F66" s="7"/>
      <c r="G66" s="7"/>
      <c r="H66" s="7"/>
      <c r="I66" s="7"/>
      <c r="J66" s="7"/>
      <c r="M66" s="44"/>
      <c r="N66" s="44"/>
      <c r="O66" s="44"/>
      <c r="P66" s="44"/>
      <c r="Q66" s="44"/>
      <c r="R66" s="44"/>
      <c r="S66" s="44"/>
      <c r="T66" s="44"/>
      <c r="U66" s="44"/>
    </row>
    <row r="67" spans="1:21" s="3" customFormat="1" x14ac:dyDescent="0.2">
      <c r="A67" s="58"/>
      <c r="B67" s="7"/>
      <c r="C67" s="7"/>
      <c r="D67" s="7"/>
      <c r="E67" s="7"/>
      <c r="F67" s="7"/>
      <c r="G67" s="7"/>
      <c r="H67" s="7"/>
      <c r="I67" s="7"/>
      <c r="J67" s="7"/>
      <c r="M67" s="44"/>
      <c r="N67" s="44"/>
      <c r="O67" s="44"/>
      <c r="P67" s="44"/>
      <c r="Q67" s="44"/>
      <c r="R67" s="44"/>
      <c r="S67" s="44"/>
      <c r="T67" s="44"/>
      <c r="U67" s="44"/>
    </row>
    <row r="68" spans="1:21" s="3" customFormat="1" x14ac:dyDescent="0.2">
      <c r="A68" s="58"/>
      <c r="B68" s="7"/>
      <c r="C68" s="7"/>
      <c r="D68" s="7"/>
      <c r="E68" s="7"/>
      <c r="F68" s="7"/>
      <c r="G68" s="7"/>
      <c r="H68" s="7"/>
      <c r="I68" s="7"/>
      <c r="J68" s="7"/>
      <c r="M68" s="44"/>
      <c r="N68" s="44"/>
      <c r="O68" s="44"/>
      <c r="P68" s="44"/>
      <c r="Q68" s="44"/>
      <c r="R68" s="44"/>
      <c r="S68" s="44"/>
      <c r="T68" s="44"/>
      <c r="U68" s="44"/>
    </row>
    <row r="69" spans="1:21" s="3" customFormat="1" x14ac:dyDescent="0.2">
      <c r="A69" s="58"/>
      <c r="B69" s="7"/>
      <c r="C69" s="7"/>
      <c r="D69" s="7"/>
      <c r="E69" s="7"/>
      <c r="F69" s="7"/>
      <c r="G69" s="7"/>
      <c r="H69" s="7"/>
      <c r="I69" s="7"/>
      <c r="J69" s="7"/>
      <c r="M69" s="44"/>
      <c r="N69" s="44"/>
      <c r="O69" s="44"/>
      <c r="P69" s="44"/>
      <c r="Q69" s="44"/>
      <c r="R69" s="44"/>
      <c r="S69" s="44"/>
      <c r="T69" s="44"/>
      <c r="U69" s="44"/>
    </row>
    <row r="70" spans="1:21" s="3" customFormat="1" x14ac:dyDescent="0.2">
      <c r="A70" s="58"/>
      <c r="B70" s="7"/>
      <c r="C70" s="7"/>
      <c r="D70" s="7"/>
      <c r="E70" s="7"/>
      <c r="F70" s="7"/>
      <c r="G70" s="7"/>
      <c r="H70" s="7"/>
      <c r="I70" s="7"/>
      <c r="J70" s="7"/>
      <c r="M70" s="44"/>
      <c r="N70" s="44"/>
      <c r="O70" s="44"/>
      <c r="P70" s="44"/>
      <c r="Q70" s="44"/>
      <c r="R70" s="44"/>
      <c r="S70" s="44"/>
      <c r="T70" s="44"/>
      <c r="U70" s="44"/>
    </row>
    <row r="71" spans="1:21" s="3" customFormat="1" x14ac:dyDescent="0.2">
      <c r="A71" s="58"/>
      <c r="B71" s="7"/>
      <c r="C71" s="7"/>
      <c r="D71" s="7"/>
      <c r="E71" s="7"/>
      <c r="F71" s="7"/>
      <c r="G71" s="7"/>
      <c r="H71" s="7"/>
      <c r="I71" s="7"/>
      <c r="K71" s="10"/>
      <c r="M71" s="44"/>
      <c r="N71" s="44"/>
      <c r="O71" s="44"/>
      <c r="P71" s="44"/>
      <c r="Q71" s="44"/>
      <c r="R71" s="44"/>
      <c r="S71" s="44"/>
      <c r="T71" s="44"/>
      <c r="U71" s="44"/>
    </row>
    <row r="72" spans="1:21" s="3" customFormat="1" ht="18.75" x14ac:dyDescent="0.2">
      <c r="A72" s="58"/>
      <c r="B72" s="7"/>
      <c r="C72" s="7"/>
      <c r="D72" s="7"/>
      <c r="E72" s="232"/>
      <c r="F72" s="232"/>
      <c r="G72" s="209"/>
      <c r="H72" s="209"/>
      <c r="I72" s="209"/>
      <c r="K72" s="196"/>
      <c r="M72" s="44"/>
      <c r="N72" s="44"/>
      <c r="O72" s="44"/>
      <c r="P72" s="44"/>
      <c r="Q72" s="44"/>
      <c r="R72" s="44"/>
      <c r="S72" s="44"/>
      <c r="T72" s="44"/>
      <c r="U72" s="44"/>
    </row>
    <row r="73" spans="1:21" s="3" customFormat="1" ht="18.75" x14ac:dyDescent="0.2">
      <c r="A73" s="58"/>
      <c r="B73" s="7"/>
      <c r="C73" s="7"/>
      <c r="D73" s="7"/>
      <c r="E73" s="232"/>
      <c r="F73" s="232"/>
      <c r="G73" s="209"/>
      <c r="H73" s="209"/>
      <c r="I73" s="209"/>
      <c r="K73" s="196"/>
      <c r="M73" s="44"/>
      <c r="N73" s="44"/>
      <c r="O73" s="44"/>
      <c r="P73" s="44"/>
      <c r="Q73" s="44"/>
      <c r="R73" s="44"/>
      <c r="S73" s="44"/>
      <c r="T73" s="44"/>
      <c r="U73" s="44"/>
    </row>
    <row r="74" spans="1:21" s="3" customFormat="1" ht="18.75" x14ac:dyDescent="0.2">
      <c r="A74" s="58"/>
      <c r="B74" s="7"/>
      <c r="C74" s="7"/>
      <c r="D74" s="7"/>
      <c r="E74" s="232"/>
      <c r="F74" s="232"/>
      <c r="G74" s="209"/>
      <c r="H74" s="209"/>
      <c r="I74" s="209"/>
      <c r="K74" s="196"/>
      <c r="M74" s="44"/>
      <c r="N74" s="44"/>
      <c r="O74" s="44"/>
      <c r="P74" s="44"/>
      <c r="Q74" s="44"/>
      <c r="R74" s="44"/>
      <c r="S74" s="44"/>
      <c r="T74" s="44"/>
      <c r="U74" s="44"/>
    </row>
    <row r="75" spans="1:21" s="3" customFormat="1" x14ac:dyDescent="0.2">
      <c r="A75" s="58"/>
      <c r="B75" s="7"/>
      <c r="C75" s="7"/>
      <c r="D75" s="157"/>
      <c r="E75" s="154"/>
      <c r="F75" s="154"/>
      <c r="G75" s="155"/>
      <c r="H75" s="7"/>
      <c r="I75" s="7"/>
      <c r="K75" s="7"/>
      <c r="M75" s="44"/>
      <c r="N75" s="44"/>
      <c r="O75" s="44"/>
      <c r="P75" s="44"/>
      <c r="Q75" s="44"/>
      <c r="R75" s="44"/>
      <c r="S75" s="44"/>
      <c r="T75" s="44"/>
      <c r="U75" s="44"/>
    </row>
    <row r="76" spans="1:21" s="3" customFormat="1" ht="18.75" x14ac:dyDescent="0.2">
      <c r="A76" s="58"/>
      <c r="B76" s="7"/>
      <c r="C76" s="7"/>
      <c r="D76" s="157"/>
      <c r="E76" s="232"/>
      <c r="F76" s="232"/>
      <c r="G76" s="209"/>
      <c r="H76" s="209"/>
      <c r="I76" s="209"/>
      <c r="J76" s="197"/>
      <c r="K76" s="196"/>
      <c r="M76" s="44"/>
      <c r="N76" s="44"/>
      <c r="O76" s="44"/>
      <c r="P76" s="44"/>
      <c r="Q76" s="44"/>
      <c r="R76" s="44"/>
      <c r="S76" s="44"/>
      <c r="T76" s="44"/>
      <c r="U76" s="44"/>
    </row>
    <row r="77" spans="1:21" s="3" customFormat="1" x14ac:dyDescent="0.2">
      <c r="A77" s="58"/>
      <c r="B77" s="7"/>
      <c r="C77" s="7"/>
      <c r="D77" s="157"/>
      <c r="E77" s="154"/>
      <c r="F77" s="154"/>
      <c r="G77" s="155"/>
      <c r="H77" s="7"/>
      <c r="I77" s="7"/>
      <c r="J77" s="7"/>
      <c r="M77" s="44"/>
      <c r="N77" s="44"/>
      <c r="O77" s="44"/>
      <c r="P77" s="44"/>
      <c r="Q77" s="44"/>
      <c r="R77" s="44"/>
      <c r="S77" s="44"/>
      <c r="T77" s="44"/>
      <c r="U77" s="44"/>
    </row>
    <row r="78" spans="1:21" s="3" customFormat="1" x14ac:dyDescent="0.2">
      <c r="A78" s="58"/>
      <c r="B78" s="7"/>
      <c r="C78" s="7"/>
      <c r="D78" s="157"/>
      <c r="E78" s="154"/>
      <c r="F78" s="154"/>
      <c r="G78" s="155"/>
      <c r="H78" s="7"/>
      <c r="I78" s="7"/>
      <c r="J78" s="7"/>
      <c r="M78" s="44"/>
      <c r="N78" s="44"/>
      <c r="O78" s="44"/>
      <c r="P78" s="44"/>
      <c r="Q78" s="44"/>
      <c r="R78" s="44"/>
      <c r="S78" s="44"/>
      <c r="T78" s="44"/>
      <c r="U78" s="44"/>
    </row>
    <row r="79" spans="1:21" s="3" customFormat="1" x14ac:dyDescent="0.2">
      <c r="A79" s="58"/>
      <c r="B79" s="7"/>
      <c r="C79" s="7"/>
      <c r="D79" s="156"/>
      <c r="E79" s="7"/>
      <c r="F79" s="7"/>
      <c r="G79" s="7"/>
      <c r="H79" s="7"/>
      <c r="I79" s="7"/>
      <c r="J79" s="7"/>
      <c r="M79" s="44"/>
      <c r="N79" s="44"/>
      <c r="O79" s="44"/>
      <c r="P79" s="44"/>
      <c r="Q79" s="44"/>
      <c r="R79" s="44"/>
      <c r="S79" s="44"/>
      <c r="T79" s="44"/>
      <c r="U79" s="44"/>
    </row>
    <row r="80" spans="1:21" s="3" customFormat="1" x14ac:dyDescent="0.2">
      <c r="A80" s="58"/>
      <c r="B80" s="7"/>
      <c r="C80" s="7"/>
      <c r="D80" s="7"/>
      <c r="E80" s="7"/>
      <c r="F80" s="7"/>
      <c r="G80" s="7"/>
      <c r="H80" s="7"/>
      <c r="I80" s="7"/>
      <c r="J80" s="196"/>
      <c r="M80" s="44"/>
      <c r="N80" s="44"/>
      <c r="O80" s="44"/>
      <c r="P80" s="44"/>
      <c r="Q80" s="44"/>
      <c r="R80" s="44"/>
      <c r="S80" s="44"/>
      <c r="T80" s="44"/>
      <c r="U80" s="44"/>
    </row>
    <row r="81" spans="1:21" s="3" customFormat="1" ht="18.75" x14ac:dyDescent="0.2">
      <c r="A81" s="58"/>
      <c r="B81" s="69"/>
      <c r="C81" s="69"/>
      <c r="D81" s="25"/>
      <c r="E81" s="171"/>
      <c r="F81" s="171"/>
      <c r="G81" s="25"/>
      <c r="H81" s="25"/>
      <c r="I81" s="25"/>
      <c r="J81" s="7"/>
      <c r="M81" s="44"/>
      <c r="N81" s="44"/>
      <c r="O81" s="44"/>
      <c r="P81" s="44"/>
      <c r="Q81" s="44"/>
      <c r="R81" s="44"/>
      <c r="S81" s="44"/>
      <c r="T81" s="44"/>
      <c r="U81" s="44"/>
    </row>
    <row r="82" spans="1:21" s="3" customFormat="1" ht="18.75" x14ac:dyDescent="0.2">
      <c r="A82" s="58"/>
      <c r="B82" s="172"/>
      <c r="C82" s="172"/>
      <c r="D82" s="34"/>
      <c r="E82" s="34"/>
      <c r="F82" s="16"/>
      <c r="G82" s="16"/>
      <c r="H82" s="16"/>
      <c r="I82" s="173"/>
      <c r="J82" s="7"/>
      <c r="M82" s="44"/>
      <c r="N82" s="44"/>
      <c r="O82" s="44"/>
      <c r="P82" s="44"/>
      <c r="Q82" s="44"/>
      <c r="R82" s="44"/>
      <c r="S82" s="44"/>
      <c r="T82" s="44"/>
      <c r="U82" s="44"/>
    </row>
    <row r="83" spans="1:21" s="3" customFormat="1" ht="18.75" x14ac:dyDescent="0.2">
      <c r="A83" s="58"/>
      <c r="B83" s="20"/>
      <c r="C83" s="20"/>
      <c r="D83" s="20"/>
      <c r="E83" s="34"/>
      <c r="F83" s="36"/>
      <c r="G83" s="37"/>
      <c r="H83" s="129"/>
      <c r="I83" s="129"/>
      <c r="J83" s="7"/>
      <c r="M83" s="44"/>
      <c r="N83" s="44"/>
      <c r="O83" s="44"/>
      <c r="P83" s="44"/>
      <c r="Q83" s="44"/>
      <c r="R83" s="44"/>
      <c r="S83" s="44"/>
      <c r="T83" s="44"/>
      <c r="U83" s="44"/>
    </row>
    <row r="84" spans="1:21" s="3" customFormat="1" x14ac:dyDescent="0.2">
      <c r="A84" s="58"/>
      <c r="B84" s="7"/>
      <c r="C84" s="7"/>
      <c r="D84" s="7"/>
      <c r="E84" s="7"/>
      <c r="F84" s="7"/>
      <c r="G84" s="7"/>
      <c r="H84" s="7"/>
      <c r="I84" s="7"/>
      <c r="J84" s="7"/>
      <c r="M84" s="44"/>
      <c r="N84" s="44"/>
      <c r="O84" s="44"/>
      <c r="P84" s="44"/>
      <c r="Q84" s="44"/>
      <c r="R84" s="44"/>
      <c r="S84" s="44"/>
      <c r="T84" s="44"/>
      <c r="U84" s="44"/>
    </row>
    <row r="85" spans="1:21" s="3" customFormat="1" x14ac:dyDescent="0.2">
      <c r="A85" s="58"/>
      <c r="B85" s="7"/>
      <c r="C85" s="7"/>
      <c r="D85" s="7"/>
      <c r="E85" s="7"/>
      <c r="F85" s="7"/>
      <c r="G85" s="7"/>
      <c r="H85" s="7"/>
      <c r="I85" s="7"/>
      <c r="J85" s="7"/>
      <c r="M85" s="44"/>
      <c r="N85" s="44"/>
      <c r="O85" s="44"/>
      <c r="P85" s="44"/>
      <c r="Q85" s="44"/>
      <c r="R85" s="44"/>
      <c r="S85" s="44"/>
      <c r="T85" s="44"/>
      <c r="U85" s="44"/>
    </row>
    <row r="86" spans="1:21" s="3" customFormat="1" x14ac:dyDescent="0.2">
      <c r="A86" s="58"/>
      <c r="B86" s="7"/>
      <c r="C86" s="7"/>
      <c r="D86" s="7"/>
      <c r="E86" s="7"/>
      <c r="F86" s="7"/>
      <c r="G86" s="7"/>
      <c r="H86" s="7"/>
      <c r="I86" s="7"/>
      <c r="J86" s="7"/>
      <c r="M86" s="44"/>
      <c r="N86" s="44"/>
      <c r="O86" s="44"/>
      <c r="P86" s="44"/>
      <c r="Q86" s="44"/>
      <c r="R86" s="44"/>
      <c r="S86" s="44"/>
      <c r="T86" s="44"/>
      <c r="U86" s="44"/>
    </row>
    <row r="87" spans="1:21" s="3" customFormat="1" x14ac:dyDescent="0.2">
      <c r="A87" s="58"/>
      <c r="B87" s="7"/>
      <c r="C87" s="7"/>
      <c r="D87" s="7"/>
      <c r="E87" s="7"/>
      <c r="F87" s="7"/>
      <c r="G87" s="7"/>
      <c r="H87" s="7"/>
      <c r="I87" s="7"/>
      <c r="J87" s="7"/>
      <c r="M87" s="44"/>
      <c r="N87" s="44"/>
      <c r="O87" s="44"/>
      <c r="P87" s="44"/>
      <c r="Q87" s="44"/>
      <c r="R87" s="44"/>
      <c r="S87" s="44"/>
      <c r="T87" s="44"/>
      <c r="U87" s="44"/>
    </row>
    <row r="88" spans="1:21" s="3" customFormat="1" x14ac:dyDescent="0.2">
      <c r="A88" s="58"/>
      <c r="B88" s="7"/>
      <c r="C88" s="7"/>
      <c r="D88" s="7"/>
      <c r="E88" s="7"/>
      <c r="F88" s="7"/>
      <c r="G88" s="7"/>
      <c r="H88" s="7"/>
      <c r="I88" s="7"/>
      <c r="J88" s="7"/>
      <c r="M88" s="44"/>
      <c r="N88" s="44"/>
      <c r="O88" s="44"/>
      <c r="P88" s="44"/>
      <c r="Q88" s="44"/>
      <c r="R88" s="44"/>
      <c r="S88" s="44"/>
      <c r="T88" s="44"/>
      <c r="U88" s="44"/>
    </row>
    <row r="89" spans="1:21" s="3" customFormat="1" x14ac:dyDescent="0.2">
      <c r="A89" s="58"/>
      <c r="B89" s="7"/>
      <c r="C89" s="7"/>
      <c r="D89" s="7"/>
      <c r="E89" s="7"/>
      <c r="F89" s="7"/>
      <c r="G89" s="7"/>
      <c r="H89" s="7"/>
      <c r="I89" s="7"/>
      <c r="J89" s="7"/>
      <c r="M89" s="44"/>
      <c r="N89" s="44"/>
      <c r="O89" s="44"/>
      <c r="P89" s="44"/>
      <c r="Q89" s="44"/>
      <c r="R89" s="44"/>
      <c r="S89" s="44"/>
      <c r="T89" s="44"/>
      <c r="U89" s="44"/>
    </row>
    <row r="90" spans="1:21" s="3" customFormat="1" x14ac:dyDescent="0.2">
      <c r="A90" s="58"/>
      <c r="B90" s="7"/>
      <c r="C90" s="7"/>
      <c r="D90" s="7"/>
      <c r="E90" s="7"/>
      <c r="F90" s="7"/>
      <c r="G90" s="7"/>
      <c r="H90" s="7"/>
      <c r="I90" s="7"/>
      <c r="J90" s="7"/>
      <c r="M90" s="44"/>
      <c r="N90" s="44"/>
      <c r="O90" s="44"/>
      <c r="P90" s="44"/>
      <c r="Q90" s="44"/>
      <c r="R90" s="44"/>
      <c r="S90" s="44"/>
      <c r="T90" s="44"/>
      <c r="U90" s="44"/>
    </row>
    <row r="91" spans="1:21" s="3" customFormat="1" x14ac:dyDescent="0.2">
      <c r="A91" s="58"/>
      <c r="B91" s="7"/>
      <c r="C91" s="7"/>
      <c r="D91" s="7"/>
      <c r="E91" s="7"/>
      <c r="F91" s="7"/>
      <c r="G91" s="7"/>
      <c r="H91" s="7"/>
      <c r="I91" s="7"/>
      <c r="J91" s="7"/>
      <c r="M91" s="44"/>
      <c r="N91" s="44"/>
      <c r="O91" s="44"/>
      <c r="P91" s="44"/>
      <c r="Q91" s="44"/>
      <c r="R91" s="44"/>
      <c r="S91" s="44"/>
      <c r="T91" s="44"/>
      <c r="U91" s="44"/>
    </row>
    <row r="92" spans="1:21" s="3" customFormat="1" x14ac:dyDescent="0.2">
      <c r="A92" s="58"/>
      <c r="B92" s="7"/>
      <c r="C92" s="7"/>
      <c r="D92" s="7"/>
      <c r="E92" s="7"/>
      <c r="F92" s="7"/>
      <c r="G92" s="7"/>
      <c r="H92" s="7"/>
      <c r="I92" s="7"/>
      <c r="J92" s="7"/>
      <c r="M92" s="44"/>
      <c r="N92" s="44"/>
      <c r="O92" s="44"/>
      <c r="P92" s="44"/>
      <c r="Q92" s="44"/>
      <c r="R92" s="44"/>
      <c r="S92" s="44"/>
      <c r="T92" s="44"/>
      <c r="U92" s="44"/>
    </row>
    <row r="93" spans="1:21" s="3" customFormat="1" x14ac:dyDescent="0.2">
      <c r="A93" s="58"/>
      <c r="B93" s="7"/>
      <c r="C93" s="7"/>
      <c r="D93" s="7"/>
      <c r="E93" s="7"/>
      <c r="F93" s="7"/>
      <c r="G93" s="7"/>
      <c r="H93" s="7"/>
      <c r="I93" s="7"/>
      <c r="J93" s="7"/>
      <c r="M93" s="44"/>
      <c r="N93" s="44"/>
      <c r="O93" s="44"/>
      <c r="P93" s="44"/>
      <c r="Q93" s="44"/>
      <c r="R93" s="44"/>
      <c r="S93" s="44"/>
      <c r="T93" s="44"/>
      <c r="U93" s="44"/>
    </row>
    <row r="94" spans="1:21" s="3" customFormat="1" x14ac:dyDescent="0.2">
      <c r="A94" s="58"/>
      <c r="B94" s="7"/>
      <c r="C94" s="7"/>
      <c r="D94" s="7"/>
      <c r="E94" s="7"/>
      <c r="F94" s="7"/>
      <c r="G94" s="7"/>
      <c r="H94" s="7"/>
      <c r="I94" s="7"/>
      <c r="J94" s="7"/>
      <c r="M94" s="44"/>
      <c r="N94" s="44"/>
      <c r="O94" s="44"/>
      <c r="P94" s="44"/>
      <c r="Q94" s="44"/>
      <c r="R94" s="44"/>
      <c r="S94" s="44"/>
      <c r="T94" s="44"/>
      <c r="U94" s="44"/>
    </row>
    <row r="95" spans="1:21" s="3" customFormat="1" x14ac:dyDescent="0.2">
      <c r="A95" s="58"/>
      <c r="B95" s="7"/>
      <c r="C95" s="7"/>
      <c r="D95" s="7"/>
      <c r="E95" s="7"/>
      <c r="F95" s="7"/>
      <c r="G95" s="7"/>
      <c r="H95" s="7"/>
      <c r="I95" s="7"/>
      <c r="J95" s="7"/>
      <c r="M95" s="44"/>
      <c r="N95" s="44"/>
      <c r="O95" s="44"/>
      <c r="P95" s="44"/>
      <c r="Q95" s="44"/>
      <c r="R95" s="44"/>
      <c r="S95" s="44"/>
      <c r="T95" s="44"/>
      <c r="U95" s="44"/>
    </row>
    <row r="96" spans="1:21" s="3" customFormat="1" x14ac:dyDescent="0.2">
      <c r="A96" s="58"/>
      <c r="B96" s="7"/>
      <c r="C96" s="7"/>
      <c r="D96" s="7"/>
      <c r="E96" s="7"/>
      <c r="F96" s="7"/>
      <c r="G96" s="7"/>
      <c r="H96" s="7"/>
      <c r="I96" s="7"/>
      <c r="J96" s="7"/>
      <c r="M96" s="44"/>
      <c r="N96" s="44"/>
      <c r="O96" s="44"/>
      <c r="P96" s="44"/>
      <c r="Q96" s="44"/>
      <c r="R96" s="44"/>
      <c r="S96" s="44"/>
      <c r="T96" s="44"/>
      <c r="U96" s="44"/>
    </row>
    <row r="97" spans="1:21" s="3" customFormat="1" x14ac:dyDescent="0.2">
      <c r="A97" s="58"/>
      <c r="B97" s="7"/>
      <c r="C97" s="7"/>
      <c r="D97" s="7"/>
      <c r="E97" s="7"/>
      <c r="F97" s="7"/>
      <c r="G97" s="7"/>
      <c r="H97" s="7"/>
      <c r="I97" s="7"/>
      <c r="J97" s="7"/>
      <c r="M97" s="44"/>
      <c r="N97" s="44"/>
      <c r="O97" s="44"/>
      <c r="P97" s="44"/>
      <c r="Q97" s="44"/>
      <c r="R97" s="44"/>
      <c r="S97" s="44"/>
      <c r="T97" s="44"/>
      <c r="U97" s="44"/>
    </row>
    <row r="98" spans="1:21" s="3" customFormat="1" x14ac:dyDescent="0.2">
      <c r="A98" s="58"/>
      <c r="B98" s="7"/>
      <c r="C98" s="7"/>
      <c r="D98" s="7"/>
      <c r="E98" s="7"/>
      <c r="F98" s="7"/>
      <c r="G98" s="7"/>
      <c r="H98" s="7"/>
      <c r="I98" s="7"/>
      <c r="J98" s="7"/>
      <c r="M98" s="44"/>
      <c r="N98" s="44"/>
      <c r="O98" s="44"/>
      <c r="P98" s="44"/>
      <c r="Q98" s="44"/>
      <c r="R98" s="44"/>
      <c r="S98" s="44"/>
      <c r="T98" s="44"/>
      <c r="U98" s="44"/>
    </row>
    <row r="99" spans="1:21" s="3" customFormat="1" x14ac:dyDescent="0.2">
      <c r="A99" s="58"/>
      <c r="B99" s="7"/>
      <c r="C99" s="7"/>
      <c r="D99" s="7"/>
      <c r="E99" s="7"/>
      <c r="F99" s="7"/>
      <c r="G99" s="7"/>
      <c r="H99" s="7"/>
      <c r="I99" s="7"/>
      <c r="J99" s="7"/>
      <c r="M99" s="44"/>
      <c r="N99" s="44"/>
      <c r="O99" s="44"/>
      <c r="P99" s="44"/>
      <c r="Q99" s="44"/>
      <c r="R99" s="44"/>
      <c r="S99" s="44"/>
      <c r="T99" s="44"/>
      <c r="U99" s="44"/>
    </row>
    <row r="100" spans="1:21" s="3" customFormat="1" x14ac:dyDescent="0.2">
      <c r="A100" s="58"/>
      <c r="B100" s="7"/>
      <c r="C100" s="7"/>
      <c r="D100" s="7"/>
      <c r="E100" s="7"/>
      <c r="F100" s="7"/>
      <c r="G100" s="7"/>
      <c r="H100" s="7"/>
      <c r="I100" s="7"/>
      <c r="J100" s="7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1:21" s="3" customFormat="1" x14ac:dyDescent="0.2">
      <c r="A101" s="58"/>
      <c r="B101" s="7"/>
      <c r="C101" s="7"/>
      <c r="D101" s="7"/>
      <c r="E101" s="7"/>
      <c r="F101" s="7"/>
      <c r="G101" s="7"/>
      <c r="H101" s="7"/>
      <c r="I101" s="7"/>
      <c r="J101" s="7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1:21" s="3" customFormat="1" x14ac:dyDescent="0.2">
      <c r="A102" s="58"/>
      <c r="B102" s="7"/>
      <c r="C102" s="7"/>
      <c r="D102" s="7"/>
      <c r="E102" s="7"/>
      <c r="F102" s="7"/>
      <c r="G102" s="7"/>
      <c r="H102" s="7"/>
      <c r="I102" s="7"/>
      <c r="J102" s="7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1:21" s="3" customFormat="1" x14ac:dyDescent="0.2">
      <c r="A103" s="58"/>
      <c r="B103" s="7"/>
      <c r="C103" s="7"/>
      <c r="D103" s="7"/>
      <c r="E103" s="7"/>
      <c r="F103" s="7"/>
      <c r="G103" s="7"/>
      <c r="H103" s="7"/>
      <c r="I103" s="7"/>
      <c r="J103" s="7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1:21" s="3" customFormat="1" x14ac:dyDescent="0.2">
      <c r="A104" s="58"/>
      <c r="B104" s="7"/>
      <c r="C104" s="7"/>
      <c r="D104" s="7"/>
      <c r="E104" s="7"/>
      <c r="F104" s="7"/>
      <c r="G104" s="7"/>
      <c r="H104" s="7"/>
      <c r="I104" s="7"/>
      <c r="J104" s="7"/>
      <c r="M104" s="44"/>
      <c r="N104" s="44"/>
      <c r="O104" s="44"/>
      <c r="P104" s="44"/>
      <c r="Q104" s="44"/>
      <c r="R104" s="44"/>
      <c r="S104" s="44"/>
      <c r="T104" s="44"/>
      <c r="U104" s="44"/>
    </row>
    <row r="105" spans="1:21" s="3" customFormat="1" x14ac:dyDescent="0.2">
      <c r="A105" s="58"/>
      <c r="B105" s="7"/>
      <c r="C105" s="7"/>
      <c r="D105" s="7"/>
      <c r="E105" s="7"/>
      <c r="F105" s="7"/>
      <c r="G105" s="7"/>
      <c r="H105" s="7"/>
      <c r="I105" s="7"/>
      <c r="J105" s="7"/>
      <c r="M105" s="44"/>
      <c r="N105" s="44"/>
      <c r="O105" s="44"/>
      <c r="P105" s="44"/>
      <c r="Q105" s="44"/>
      <c r="R105" s="44"/>
      <c r="S105" s="44"/>
      <c r="T105" s="44"/>
      <c r="U105" s="44"/>
    </row>
    <row r="106" spans="1:21" s="3" customFormat="1" x14ac:dyDescent="0.2">
      <c r="A106" s="58"/>
      <c r="B106" s="7"/>
      <c r="C106" s="7"/>
      <c r="D106" s="7"/>
      <c r="E106" s="7"/>
      <c r="F106" s="7"/>
      <c r="G106" s="7"/>
      <c r="H106" s="7"/>
      <c r="I106" s="7"/>
      <c r="J106" s="7"/>
      <c r="M106" s="44"/>
      <c r="N106" s="44"/>
      <c r="O106" s="44"/>
      <c r="P106" s="44"/>
      <c r="Q106" s="44"/>
      <c r="R106" s="44"/>
      <c r="S106" s="44"/>
      <c r="T106" s="44"/>
      <c r="U106" s="44"/>
    </row>
    <row r="107" spans="1:21" s="3" customFormat="1" x14ac:dyDescent="0.2">
      <c r="A107" s="58"/>
      <c r="B107" s="7"/>
      <c r="C107" s="7"/>
      <c r="D107" s="7"/>
      <c r="E107" s="7"/>
      <c r="F107" s="7"/>
      <c r="G107" s="7"/>
      <c r="H107" s="7"/>
      <c r="I107" s="7"/>
      <c r="J107" s="7"/>
      <c r="M107" s="44"/>
      <c r="N107" s="44"/>
      <c r="O107" s="44"/>
      <c r="P107" s="44"/>
      <c r="Q107" s="44"/>
      <c r="R107" s="44"/>
      <c r="S107" s="44"/>
      <c r="T107" s="44"/>
      <c r="U107" s="44"/>
    </row>
    <row r="108" spans="1:21" s="3" customFormat="1" x14ac:dyDescent="0.2">
      <c r="A108" s="58"/>
      <c r="B108" s="7"/>
      <c r="C108" s="7"/>
      <c r="D108" s="7"/>
      <c r="E108" s="7"/>
      <c r="F108" s="7"/>
      <c r="G108" s="7"/>
      <c r="H108" s="7"/>
      <c r="I108" s="7"/>
      <c r="J108" s="7"/>
      <c r="M108" s="44"/>
      <c r="N108" s="44"/>
      <c r="O108" s="44"/>
      <c r="P108" s="44"/>
      <c r="Q108" s="44"/>
      <c r="R108" s="44"/>
      <c r="S108" s="44"/>
      <c r="T108" s="44"/>
      <c r="U108" s="44"/>
    </row>
    <row r="109" spans="1:21" s="3" customFormat="1" x14ac:dyDescent="0.2">
      <c r="A109" s="58"/>
      <c r="B109" s="7"/>
      <c r="C109" s="7"/>
      <c r="D109" s="7"/>
      <c r="E109" s="7"/>
      <c r="F109" s="7"/>
      <c r="G109" s="7"/>
      <c r="H109" s="7"/>
      <c r="I109" s="7"/>
      <c r="J109" s="7"/>
      <c r="M109" s="44"/>
      <c r="N109" s="44"/>
      <c r="O109" s="44"/>
      <c r="P109" s="44"/>
      <c r="Q109" s="44"/>
      <c r="R109" s="44"/>
      <c r="S109" s="44"/>
      <c r="T109" s="44"/>
      <c r="U109" s="44"/>
    </row>
    <row r="110" spans="1:21" s="3" customFormat="1" x14ac:dyDescent="0.2">
      <c r="A110" s="58"/>
      <c r="B110" s="7"/>
      <c r="C110" s="7"/>
      <c r="D110" s="7"/>
      <c r="E110" s="7"/>
      <c r="F110" s="7"/>
      <c r="G110" s="7"/>
      <c r="H110" s="7"/>
      <c r="I110" s="7"/>
      <c r="J110" s="7"/>
      <c r="M110" s="44"/>
      <c r="N110" s="44"/>
      <c r="O110" s="44"/>
      <c r="P110" s="44"/>
      <c r="Q110" s="44"/>
      <c r="R110" s="44"/>
      <c r="S110" s="44"/>
      <c r="T110" s="44"/>
      <c r="U110" s="44"/>
    </row>
    <row r="111" spans="1:21" s="3" customFormat="1" x14ac:dyDescent="0.2">
      <c r="A111" s="58"/>
      <c r="B111" s="7"/>
      <c r="C111" s="7"/>
      <c r="D111" s="7"/>
      <c r="E111" s="7"/>
      <c r="F111" s="7"/>
      <c r="G111" s="7"/>
      <c r="H111" s="7"/>
      <c r="I111" s="7"/>
      <c r="J111" s="7"/>
      <c r="M111" s="44"/>
      <c r="N111" s="44"/>
      <c r="O111" s="44"/>
      <c r="P111" s="44"/>
      <c r="Q111" s="44"/>
      <c r="R111" s="44"/>
      <c r="S111" s="44"/>
      <c r="T111" s="44"/>
      <c r="U111" s="44"/>
    </row>
    <row r="112" spans="1:21" s="3" customFormat="1" x14ac:dyDescent="0.2">
      <c r="A112" s="58"/>
      <c r="B112" s="7"/>
      <c r="C112" s="7"/>
      <c r="D112" s="7"/>
      <c r="E112" s="7"/>
      <c r="F112" s="7"/>
      <c r="G112" s="7"/>
      <c r="H112" s="7"/>
      <c r="I112" s="7"/>
      <c r="J112" s="7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21" s="3" customFormat="1" x14ac:dyDescent="0.2">
      <c r="A113" s="58"/>
      <c r="B113" s="7"/>
      <c r="C113" s="7"/>
      <c r="D113" s="7"/>
      <c r="E113" s="7"/>
      <c r="F113" s="7"/>
      <c r="G113" s="7"/>
      <c r="H113" s="7"/>
      <c r="I113" s="7"/>
      <c r="J113" s="7"/>
      <c r="M113" s="44"/>
      <c r="N113" s="44"/>
      <c r="O113" s="44"/>
      <c r="P113" s="44"/>
      <c r="Q113" s="44"/>
      <c r="R113" s="44"/>
      <c r="S113" s="44"/>
      <c r="T113" s="44"/>
      <c r="U113" s="44"/>
    </row>
    <row r="114" spans="1:21" s="3" customFormat="1" x14ac:dyDescent="0.2">
      <c r="A114" s="58"/>
      <c r="B114" s="7"/>
      <c r="C114" s="7"/>
      <c r="D114" s="7"/>
      <c r="E114" s="7"/>
      <c r="F114" s="7"/>
      <c r="G114" s="7"/>
      <c r="H114" s="7"/>
      <c r="I114" s="7"/>
      <c r="J114" s="7"/>
      <c r="M114" s="44"/>
      <c r="N114" s="44"/>
      <c r="O114" s="44"/>
      <c r="P114" s="44"/>
      <c r="Q114" s="44"/>
      <c r="R114" s="44"/>
      <c r="S114" s="44"/>
      <c r="T114" s="44"/>
      <c r="U114" s="44"/>
    </row>
    <row r="115" spans="1:21" s="3" customFormat="1" x14ac:dyDescent="0.2">
      <c r="A115" s="58"/>
      <c r="B115" s="7"/>
      <c r="C115" s="7"/>
      <c r="D115" s="7"/>
      <c r="E115" s="7"/>
      <c r="F115" s="7"/>
      <c r="G115" s="7"/>
      <c r="H115" s="7"/>
      <c r="I115" s="7"/>
      <c r="J115" s="7"/>
      <c r="M115" s="44"/>
      <c r="N115" s="44"/>
      <c r="O115" s="44"/>
      <c r="P115" s="44"/>
      <c r="Q115" s="44"/>
      <c r="R115" s="44"/>
      <c r="S115" s="44"/>
      <c r="T115" s="44"/>
      <c r="U115" s="44"/>
    </row>
    <row r="116" spans="1:21" s="3" customFormat="1" x14ac:dyDescent="0.2">
      <c r="A116" s="58"/>
      <c r="B116" s="7"/>
      <c r="C116" s="7"/>
      <c r="D116" s="7"/>
      <c r="E116" s="7"/>
      <c r="F116" s="7"/>
      <c r="G116" s="7"/>
      <c r="H116" s="7"/>
      <c r="I116" s="7"/>
      <c r="J116" s="7"/>
      <c r="M116" s="44"/>
      <c r="N116" s="44"/>
      <c r="O116" s="44"/>
      <c r="P116" s="44"/>
      <c r="Q116" s="44"/>
      <c r="R116" s="44"/>
      <c r="S116" s="44"/>
      <c r="T116" s="44"/>
      <c r="U116" s="44"/>
    </row>
    <row r="117" spans="1:21" s="3" customFormat="1" x14ac:dyDescent="0.2">
      <c r="A117" s="58"/>
      <c r="B117" s="7"/>
      <c r="C117" s="7"/>
      <c r="D117" s="7"/>
      <c r="E117" s="7"/>
      <c r="F117" s="7"/>
      <c r="G117" s="7"/>
      <c r="H117" s="7"/>
      <c r="I117" s="7"/>
      <c r="J117" s="7"/>
      <c r="M117" s="44"/>
      <c r="N117" s="44"/>
      <c r="O117" s="44"/>
      <c r="P117" s="44"/>
      <c r="Q117" s="44"/>
      <c r="R117" s="44"/>
      <c r="S117" s="44"/>
      <c r="T117" s="44"/>
      <c r="U117" s="44"/>
    </row>
    <row r="118" spans="1:21" s="3" customFormat="1" x14ac:dyDescent="0.2">
      <c r="A118" s="58"/>
      <c r="B118" s="7"/>
      <c r="C118" s="7"/>
      <c r="D118" s="7"/>
      <c r="E118" s="7"/>
      <c r="F118" s="7"/>
      <c r="G118" s="7"/>
      <c r="H118" s="7"/>
      <c r="I118" s="7"/>
      <c r="J118" s="7"/>
      <c r="M118" s="44"/>
      <c r="N118" s="44"/>
      <c r="O118" s="44"/>
      <c r="P118" s="44"/>
      <c r="Q118" s="44"/>
      <c r="R118" s="44"/>
      <c r="S118" s="44"/>
      <c r="T118" s="44"/>
      <c r="U118" s="44"/>
    </row>
    <row r="119" spans="1:21" s="3" customFormat="1" x14ac:dyDescent="0.2">
      <c r="A119" s="58"/>
      <c r="B119" s="7"/>
      <c r="C119" s="7"/>
      <c r="D119" s="7"/>
      <c r="E119" s="7"/>
      <c r="F119" s="7"/>
      <c r="G119" s="7"/>
      <c r="H119" s="7"/>
      <c r="I119" s="7"/>
      <c r="J119" s="7"/>
      <c r="M119" s="44"/>
      <c r="N119" s="44"/>
      <c r="O119" s="44"/>
      <c r="P119" s="44"/>
      <c r="Q119" s="44"/>
      <c r="R119" s="44"/>
      <c r="S119" s="44"/>
      <c r="T119" s="44"/>
      <c r="U119" s="44"/>
    </row>
    <row r="120" spans="1:21" s="3" customFormat="1" x14ac:dyDescent="0.2">
      <c r="A120" s="58"/>
      <c r="B120" s="7"/>
      <c r="C120" s="7"/>
      <c r="D120" s="7"/>
      <c r="E120" s="7"/>
      <c r="F120" s="7"/>
      <c r="G120" s="7"/>
      <c r="H120" s="7"/>
      <c r="I120" s="7"/>
      <c r="J120" s="7"/>
      <c r="M120" s="44"/>
      <c r="N120" s="44"/>
      <c r="O120" s="44"/>
      <c r="P120" s="44"/>
      <c r="Q120" s="44"/>
      <c r="R120" s="44"/>
      <c r="S120" s="44"/>
      <c r="T120" s="44"/>
      <c r="U120" s="44"/>
    </row>
    <row r="121" spans="1:21" s="3" customFormat="1" x14ac:dyDescent="0.2">
      <c r="A121" s="58"/>
      <c r="B121" s="7"/>
      <c r="C121" s="7"/>
      <c r="D121" s="7"/>
      <c r="E121" s="7"/>
      <c r="F121" s="7"/>
      <c r="G121" s="7"/>
      <c r="H121" s="7"/>
      <c r="I121" s="7"/>
      <c r="J121" s="7"/>
      <c r="M121" s="44"/>
      <c r="N121" s="44"/>
      <c r="O121" s="44"/>
      <c r="P121" s="44"/>
      <c r="Q121" s="44"/>
      <c r="R121" s="44"/>
      <c r="S121" s="44"/>
      <c r="T121" s="44"/>
      <c r="U121" s="44"/>
    </row>
    <row r="122" spans="1:21" s="3" customFormat="1" x14ac:dyDescent="0.2">
      <c r="A122" s="58"/>
      <c r="B122" s="7"/>
      <c r="C122" s="7"/>
      <c r="D122" s="7"/>
      <c r="E122" s="7"/>
      <c r="F122" s="7"/>
      <c r="G122" s="7"/>
      <c r="H122" s="7"/>
      <c r="I122" s="7"/>
      <c r="J122" s="7"/>
      <c r="M122" s="44"/>
      <c r="N122" s="44"/>
      <c r="O122" s="44"/>
      <c r="P122" s="44"/>
      <c r="Q122" s="44"/>
      <c r="R122" s="44"/>
      <c r="S122" s="44"/>
      <c r="T122" s="44"/>
      <c r="U122" s="44"/>
    </row>
    <row r="123" spans="1:21" s="3" customFormat="1" x14ac:dyDescent="0.2">
      <c r="A123" s="58"/>
      <c r="B123" s="7"/>
      <c r="C123" s="7"/>
      <c r="D123" s="7"/>
      <c r="E123" s="7"/>
      <c r="F123" s="7"/>
      <c r="G123" s="7"/>
      <c r="H123" s="7"/>
      <c r="I123" s="7"/>
      <c r="J123" s="7"/>
      <c r="M123" s="44"/>
      <c r="N123" s="44"/>
      <c r="O123" s="44"/>
      <c r="P123" s="44"/>
      <c r="Q123" s="44"/>
      <c r="R123" s="44"/>
      <c r="S123" s="44"/>
      <c r="T123" s="44"/>
      <c r="U123" s="44"/>
    </row>
    <row r="124" spans="1:21" s="3" customFormat="1" x14ac:dyDescent="0.2">
      <c r="A124" s="58"/>
      <c r="B124" s="7"/>
      <c r="C124" s="7"/>
      <c r="D124" s="7"/>
      <c r="E124" s="7"/>
      <c r="F124" s="7"/>
      <c r="G124" s="7"/>
      <c r="H124" s="7"/>
      <c r="I124" s="7"/>
      <c r="J124" s="7"/>
      <c r="M124" s="44"/>
      <c r="N124" s="44"/>
      <c r="O124" s="44"/>
      <c r="P124" s="44"/>
      <c r="Q124" s="44"/>
      <c r="R124" s="44"/>
      <c r="S124" s="44"/>
      <c r="T124" s="44"/>
      <c r="U124" s="44"/>
    </row>
    <row r="125" spans="1:21" s="3" customFormat="1" x14ac:dyDescent="0.2">
      <c r="A125" s="58"/>
      <c r="B125" s="7"/>
      <c r="C125" s="7"/>
      <c r="D125" s="7"/>
      <c r="E125" s="7"/>
      <c r="F125" s="7"/>
      <c r="G125" s="7"/>
      <c r="H125" s="7"/>
      <c r="I125" s="7"/>
      <c r="J125" s="7"/>
      <c r="M125" s="44"/>
      <c r="N125" s="44"/>
      <c r="O125" s="44"/>
      <c r="P125" s="44"/>
      <c r="Q125" s="44"/>
      <c r="R125" s="44"/>
      <c r="S125" s="44"/>
      <c r="T125" s="44"/>
      <c r="U125" s="44"/>
    </row>
    <row r="126" spans="1:21" s="3" customFormat="1" x14ac:dyDescent="0.2">
      <c r="A126" s="58"/>
      <c r="B126" s="7"/>
      <c r="C126" s="7"/>
      <c r="D126" s="7"/>
      <c r="E126" s="7"/>
      <c r="F126" s="7"/>
      <c r="G126" s="7"/>
      <c r="H126" s="7"/>
      <c r="I126" s="7"/>
      <c r="J126" s="7"/>
      <c r="M126" s="44"/>
      <c r="N126" s="44"/>
      <c r="O126" s="44"/>
      <c r="P126" s="44"/>
      <c r="Q126" s="44"/>
      <c r="R126" s="44"/>
      <c r="S126" s="44"/>
      <c r="T126" s="44"/>
      <c r="U126" s="44"/>
    </row>
    <row r="127" spans="1:21" s="3" customFormat="1" x14ac:dyDescent="0.2">
      <c r="A127" s="58"/>
      <c r="B127" s="7"/>
      <c r="C127" s="7"/>
      <c r="D127" s="7"/>
      <c r="E127" s="7"/>
      <c r="F127" s="7"/>
      <c r="G127" s="7"/>
      <c r="H127" s="7"/>
      <c r="I127" s="7"/>
      <c r="J127" s="7"/>
      <c r="M127" s="44"/>
      <c r="N127" s="44"/>
      <c r="O127" s="44"/>
      <c r="P127" s="44"/>
      <c r="Q127" s="44"/>
      <c r="R127" s="44"/>
      <c r="S127" s="44"/>
      <c r="T127" s="44"/>
      <c r="U127" s="44"/>
    </row>
    <row r="128" spans="1:21" s="3" customFormat="1" x14ac:dyDescent="0.2">
      <c r="A128" s="58"/>
      <c r="B128" s="7"/>
      <c r="C128" s="7"/>
      <c r="D128" s="7"/>
      <c r="E128" s="7"/>
      <c r="F128" s="7"/>
      <c r="G128" s="7"/>
      <c r="H128" s="7"/>
      <c r="I128" s="7"/>
      <c r="J128" s="7"/>
      <c r="M128" s="44"/>
      <c r="N128" s="44"/>
      <c r="O128" s="44"/>
      <c r="P128" s="44"/>
      <c r="Q128" s="44"/>
      <c r="R128" s="44"/>
      <c r="S128" s="44"/>
      <c r="T128" s="44"/>
      <c r="U128" s="44"/>
    </row>
    <row r="129" spans="1:21" s="3" customFormat="1" x14ac:dyDescent="0.2">
      <c r="A129" s="58"/>
      <c r="B129" s="7"/>
      <c r="C129" s="7"/>
      <c r="D129" s="7"/>
      <c r="E129" s="7"/>
      <c r="F129" s="7"/>
      <c r="G129" s="7"/>
      <c r="H129" s="7"/>
      <c r="I129" s="7"/>
      <c r="J129" s="7"/>
      <c r="M129" s="44"/>
      <c r="N129" s="44"/>
      <c r="O129" s="44"/>
      <c r="P129" s="44"/>
      <c r="Q129" s="44"/>
      <c r="R129" s="44"/>
      <c r="S129" s="44"/>
      <c r="T129" s="44"/>
      <c r="U129" s="44"/>
    </row>
    <row r="130" spans="1:21" s="3" customFormat="1" x14ac:dyDescent="0.2">
      <c r="A130" s="58"/>
      <c r="B130" s="7"/>
      <c r="C130" s="7"/>
      <c r="D130" s="7"/>
      <c r="E130" s="7"/>
      <c r="F130" s="7"/>
      <c r="G130" s="7"/>
      <c r="H130" s="7"/>
      <c r="I130" s="7"/>
      <c r="J130" s="7"/>
      <c r="M130" s="44"/>
      <c r="N130" s="44"/>
      <c r="O130" s="44"/>
      <c r="P130" s="44"/>
      <c r="Q130" s="44"/>
      <c r="R130" s="44"/>
      <c r="S130" s="44"/>
      <c r="T130" s="44"/>
      <c r="U130" s="44"/>
    </row>
    <row r="131" spans="1:21" s="3" customFormat="1" x14ac:dyDescent="0.2">
      <c r="A131" s="58"/>
      <c r="B131" s="7"/>
      <c r="C131" s="7"/>
      <c r="D131" s="7"/>
      <c r="E131" s="7"/>
      <c r="F131" s="7"/>
      <c r="G131" s="7"/>
      <c r="H131" s="7"/>
      <c r="I131" s="7"/>
      <c r="J131" s="7"/>
      <c r="M131" s="44"/>
      <c r="N131" s="44"/>
      <c r="O131" s="44"/>
      <c r="P131" s="44"/>
      <c r="Q131" s="44"/>
      <c r="R131" s="44"/>
      <c r="S131" s="44"/>
      <c r="T131" s="44"/>
      <c r="U131" s="44"/>
    </row>
    <row r="132" spans="1:21" s="3" customFormat="1" x14ac:dyDescent="0.2">
      <c r="A132" s="58"/>
      <c r="B132" s="7"/>
      <c r="C132" s="7"/>
      <c r="D132" s="7"/>
      <c r="E132" s="7"/>
      <c r="F132" s="7"/>
      <c r="G132" s="7"/>
      <c r="H132" s="7"/>
      <c r="I132" s="7"/>
      <c r="J132" s="7"/>
      <c r="M132" s="44"/>
      <c r="N132" s="44"/>
      <c r="O132" s="44"/>
      <c r="P132" s="44"/>
      <c r="Q132" s="44"/>
      <c r="R132" s="44"/>
      <c r="S132" s="44"/>
      <c r="T132" s="44"/>
      <c r="U132" s="44"/>
    </row>
    <row r="133" spans="1:21" s="3" customFormat="1" x14ac:dyDescent="0.2">
      <c r="A133" s="58"/>
      <c r="B133" s="7"/>
      <c r="C133" s="7"/>
      <c r="D133" s="7"/>
      <c r="E133" s="7"/>
      <c r="F133" s="7"/>
      <c r="G133" s="7"/>
      <c r="H133" s="7"/>
      <c r="I133" s="7"/>
      <c r="J133" s="7"/>
      <c r="M133" s="44"/>
      <c r="N133" s="44"/>
      <c r="O133" s="44"/>
      <c r="P133" s="44"/>
      <c r="Q133" s="44"/>
      <c r="R133" s="44"/>
      <c r="S133" s="44"/>
      <c r="T133" s="44"/>
      <c r="U133" s="44"/>
    </row>
    <row r="134" spans="1:21" s="3" customFormat="1" x14ac:dyDescent="0.2">
      <c r="A134" s="58"/>
      <c r="B134" s="7"/>
      <c r="C134" s="7"/>
      <c r="D134" s="7"/>
      <c r="E134" s="7"/>
      <c r="F134" s="7"/>
      <c r="G134" s="7"/>
      <c r="H134" s="7"/>
      <c r="I134" s="7"/>
      <c r="J134" s="7"/>
      <c r="M134" s="44"/>
      <c r="N134" s="44"/>
      <c r="O134" s="44"/>
      <c r="P134" s="44"/>
      <c r="Q134" s="44"/>
      <c r="R134" s="44"/>
      <c r="S134" s="44"/>
      <c r="T134" s="44"/>
      <c r="U134" s="44"/>
    </row>
    <row r="135" spans="1:21" s="3" customFormat="1" x14ac:dyDescent="0.2">
      <c r="A135" s="58"/>
      <c r="B135" s="7"/>
      <c r="C135" s="7"/>
      <c r="D135" s="7"/>
      <c r="E135" s="7"/>
      <c r="F135" s="7"/>
      <c r="G135" s="7"/>
      <c r="H135" s="7"/>
      <c r="I135" s="7"/>
      <c r="J135" s="7"/>
      <c r="M135" s="44"/>
      <c r="N135" s="44"/>
      <c r="O135" s="44"/>
      <c r="P135" s="44"/>
      <c r="Q135" s="44"/>
      <c r="R135" s="44"/>
      <c r="S135" s="44"/>
      <c r="T135" s="44"/>
      <c r="U135" s="44"/>
    </row>
    <row r="136" spans="1:21" s="3" customFormat="1" x14ac:dyDescent="0.2">
      <c r="A136" s="58"/>
      <c r="B136" s="7"/>
      <c r="C136" s="7"/>
      <c r="D136" s="7"/>
      <c r="E136" s="7"/>
      <c r="F136" s="7"/>
      <c r="G136" s="7"/>
      <c r="H136" s="7"/>
      <c r="I136" s="7"/>
      <c r="J136" s="7"/>
      <c r="M136" s="44"/>
      <c r="N136" s="44"/>
      <c r="O136" s="44"/>
      <c r="P136" s="44"/>
      <c r="Q136" s="44"/>
      <c r="R136" s="44"/>
      <c r="S136" s="44"/>
      <c r="T136" s="44"/>
      <c r="U136" s="44"/>
    </row>
    <row r="137" spans="1:21" s="3" customFormat="1" x14ac:dyDescent="0.2">
      <c r="A137" s="58"/>
      <c r="B137" s="7"/>
      <c r="C137" s="7"/>
      <c r="D137" s="7"/>
      <c r="E137" s="7"/>
      <c r="F137" s="7"/>
      <c r="G137" s="7"/>
      <c r="H137" s="7"/>
      <c r="I137" s="7"/>
      <c r="J137" s="7"/>
      <c r="M137" s="44"/>
      <c r="N137" s="44"/>
      <c r="O137" s="44"/>
      <c r="P137" s="44"/>
      <c r="Q137" s="44"/>
      <c r="R137" s="44"/>
      <c r="S137" s="44"/>
      <c r="T137" s="44"/>
      <c r="U137" s="44"/>
    </row>
    <row r="138" spans="1:21" s="3" customFormat="1" x14ac:dyDescent="0.2">
      <c r="A138" s="58"/>
      <c r="B138" s="7"/>
      <c r="C138" s="7"/>
      <c r="D138" s="7"/>
      <c r="E138" s="7"/>
      <c r="F138" s="7"/>
      <c r="G138" s="7"/>
      <c r="H138" s="7"/>
      <c r="I138" s="7"/>
      <c r="J138" s="7"/>
      <c r="M138" s="44"/>
      <c r="N138" s="44"/>
      <c r="O138" s="44"/>
      <c r="P138" s="44"/>
      <c r="Q138" s="44"/>
      <c r="R138" s="44"/>
      <c r="S138" s="44"/>
      <c r="T138" s="44"/>
      <c r="U138" s="44"/>
    </row>
    <row r="139" spans="1:21" s="3" customFormat="1" x14ac:dyDescent="0.2">
      <c r="A139" s="58"/>
      <c r="B139" s="7"/>
      <c r="C139" s="7"/>
      <c r="D139" s="7"/>
      <c r="E139" s="7"/>
      <c r="F139" s="7"/>
      <c r="G139" s="7"/>
      <c r="H139" s="7"/>
      <c r="I139" s="7"/>
      <c r="J139" s="7"/>
      <c r="M139" s="44"/>
      <c r="N139" s="44"/>
      <c r="O139" s="44"/>
      <c r="P139" s="44"/>
      <c r="Q139" s="44"/>
      <c r="R139" s="44"/>
      <c r="S139" s="44"/>
      <c r="T139" s="44"/>
      <c r="U139" s="44"/>
    </row>
    <row r="140" spans="1:21" s="3" customFormat="1" x14ac:dyDescent="0.2">
      <c r="A140" s="58"/>
      <c r="B140" s="7"/>
      <c r="C140" s="7"/>
      <c r="D140" s="7"/>
      <c r="E140" s="7"/>
      <c r="F140" s="7"/>
      <c r="G140" s="7"/>
      <c r="H140" s="7"/>
      <c r="I140" s="7"/>
      <c r="J140" s="7"/>
      <c r="M140" s="44"/>
      <c r="N140" s="44"/>
      <c r="O140" s="44"/>
      <c r="P140" s="44"/>
      <c r="Q140" s="44"/>
      <c r="R140" s="44"/>
      <c r="S140" s="44"/>
      <c r="T140" s="44"/>
      <c r="U140" s="44"/>
    </row>
  </sheetData>
  <sheetProtection algorithmName="SHA-512" hashValue="YIJf3PhnXmm/IKK/nxPLeecrE0bQSq1eModb8qNh2e+cRZSzToeRPaHm+Q69M1VUB+EvGllcIecp2UiJonZ/1w==" saltValue="T18p/8yju0jA31WAluHh/g==" spinCount="100000" sheet="1" objects="1" scenarios="1"/>
  <mergeCells count="52">
    <mergeCell ref="B25:C26"/>
    <mergeCell ref="B27:C27"/>
    <mergeCell ref="B36:C36"/>
    <mergeCell ref="C5:D5"/>
    <mergeCell ref="C6:D6"/>
    <mergeCell ref="C7:D7"/>
    <mergeCell ref="C8:D8"/>
    <mergeCell ref="C9:D9"/>
    <mergeCell ref="B12:C12"/>
    <mergeCell ref="B13:C13"/>
    <mergeCell ref="B14:C14"/>
    <mergeCell ref="B15:C15"/>
    <mergeCell ref="B16:C16"/>
    <mergeCell ref="B17:C17"/>
    <mergeCell ref="B32:C33"/>
    <mergeCell ref="B34:C35"/>
    <mergeCell ref="B18:C18"/>
    <mergeCell ref="B21:C21"/>
    <mergeCell ref="E73:F73"/>
    <mergeCell ref="E74:F74"/>
    <mergeCell ref="E76:F76"/>
    <mergeCell ref="K48:L48"/>
    <mergeCell ref="K57:L57"/>
    <mergeCell ref="K62:L62"/>
    <mergeCell ref="E72:F72"/>
    <mergeCell ref="B52:B53"/>
    <mergeCell ref="B54:B55"/>
    <mergeCell ref="K64:L64"/>
    <mergeCell ref="D38:E38"/>
    <mergeCell ref="K43:L43"/>
    <mergeCell ref="G51:H51"/>
    <mergeCell ref="G52:H52"/>
    <mergeCell ref="G53:H53"/>
    <mergeCell ref="G54:H54"/>
    <mergeCell ref="G55:H55"/>
    <mergeCell ref="G56:H56"/>
    <mergeCell ref="K30:L30"/>
    <mergeCell ref="D37:E37"/>
    <mergeCell ref="G11:H11"/>
    <mergeCell ref="G12:H12"/>
    <mergeCell ref="G13:H13"/>
    <mergeCell ref="G14:H14"/>
    <mergeCell ref="I11:J11"/>
    <mergeCell ref="I12:J12"/>
    <mergeCell ref="I13:J13"/>
    <mergeCell ref="I14:J14"/>
    <mergeCell ref="E11:F11"/>
    <mergeCell ref="E12:F12"/>
    <mergeCell ref="E13:F13"/>
    <mergeCell ref="E14:F14"/>
    <mergeCell ref="B22:D22"/>
    <mergeCell ref="B23:C24"/>
  </mergeCells>
  <dataValidations count="16">
    <dataValidation type="custom" operator="equal" allowBlank="1" showInputMessage="1" showErrorMessage="1" errorTitle="Foutmelding" error="Uw invoer dient:_x000a_* niet meer dan 2 decimalen te bevatten;_x000a_* een positief getal te zijn;_x000a_" sqref="E53 E55" xr:uid="{D8665CFE-35BC-4A3A-BEBA-52BF8A8A2499}">
      <formula1>AND(E53&gt;0,(INT(E53*100)/100)=E53)</formula1>
    </dataValidation>
    <dataValidation type="custom" operator="equal" allowBlank="1" showInputMessage="1" showErrorMessage="1" errorTitle="Foutmelding" error="Uw invoer dient:_x000a_* niet meer dan 3 decimalen te bevatten;_x000a_* een positief getal te zijn;_x000a_" sqref="F53 F55" xr:uid="{2C3E4B0C-32CF-42DC-8ACC-A5FB5F452961}">
      <formula1>AND(F53&gt;0,(INT(F53*1000)/1000)=F53)</formula1>
    </dataValidation>
    <dataValidation type="list" allowBlank="1" showInputMessage="1" showErrorMessage="1" sqref="D15" xr:uid="{21A1C99F-DDC8-4A72-944F-2DA576400162}">
      <formula1>$V$1:$V$5</formula1>
    </dataValidation>
    <dataValidation type="custom" operator="equal" allowBlank="1" showInputMessage="1" showErrorMessage="1" errorTitle="Foutmelding" error="Uw invoer dient:_x000a_* niet meer dan 2 decimalen te bevatten;_x000a_* een positief getal te zijn;_x000a_* nul te zijn indien de verwerkingslocatie de overdrachtslocatie " prompt="Als de verwerkingslocatie de overdrachtslocatie is, is er derhalve géén overslag en dient de waarde € 0,00 ingevuld te worden." sqref="F83" xr:uid="{62ADF6A5-1736-45C6-869C-4106A043CA12}">
      <formula1>IF(D52=0,F83=0,AND(F83&gt;0,(INT(F83*100)/100)=F83))</formula1>
    </dataValidation>
    <dataValidation type="custom" operator="equal" allowBlank="1" showInputMessage="1" showErrorMessage="1" errorTitle="Foutmelding" error="Uw invoer dient:_x000a_* niet meer dan 1 decimaal te bevatten;_x000a_* nul of een positief getal te zijn_x000a_" sqref="E26 E24" xr:uid="{279D04BE-5E1C-40D5-A567-5A801A2D91B9}">
      <formula1>AND(E24&gt;=0,(INT(E24*10)/10)=E24)</formula1>
    </dataValidation>
    <dataValidation operator="equal" allowBlank="1" showInputMessage="1" showErrorMessage="1" errorTitle="Foutmelding" error="Uw invoer dient:_x000a_* niet meer dan 1 decimalen te bevatten;_x000a_* een positief getal te zijn" sqref="F31:F36" xr:uid="{7F8DB06D-2B60-4552-9946-55B391DEC4B4}"/>
    <dataValidation type="custom" operator="equal" allowBlank="1" showInputMessage="1" showErrorMessage="1" errorTitle="Foutmelding" error="Uw invoer dient:_x000a_* niet meer dan 1 decimalen te bevatten;_x000a_* een positief getal te zijn" sqref="G29 I29 F28 I32 H28 I34 I36" xr:uid="{512ED129-01F4-4281-B0B9-5C7662A53E5F}">
      <formula1>AND(F28&gt;0,(INT(F28*10)/10)=F28)</formula1>
    </dataValidation>
    <dataValidation type="custom" operator="equal" allowBlank="1" showInputMessage="1" showErrorMessage="1" errorTitle="Foutmelding" error="Uw invoer dient:_x000a_* niet meer dan 2 decimalen te bevatten;_x000a_* een positief getal te zijn" sqref="F63 E57" xr:uid="{CC0A9C63-897C-44F3-9B80-F644BBC097AD}">
      <formula1>AND(E57&gt;0,(INT(E57*100)/100)=E57)</formula1>
    </dataValidation>
    <dataValidation type="list" allowBlank="1" showInputMessage="1" showErrorMessage="1" sqref="D21" xr:uid="{812AD1E1-1CC0-48DB-8FBF-3CF09AE5412E}">
      <formula1>$V$10:$V$11</formula1>
    </dataValidation>
    <dataValidation type="custom" allowBlank="1" showInputMessage="1" showErrorMessage="1" error="Uw invoer dient:_x000a_* niet meer dan 2 decimalen te bevatten;_x000a_* een positief getal te zijn;_x000a_* niet hoger dan het plafondtarief van €79 / ton te zijn." sqref="F61" xr:uid="{CD419E2E-EBFD-4252-97C6-083D73D7A7AF}">
      <formula1>AND(F61&gt;0,F61&lt;=79,(INT(F61*100)/100)=F61)</formula1>
    </dataValidation>
    <dataValidation type="custom" operator="equal" allowBlank="1" showInputMessage="1" showErrorMessage="1" errorTitle="Foutmelding" error="Uw invoer dient:_x000a_* niet meer dan 3 decimalen te bevatten;_x000a_* een positief getal te zijn" sqref="F52 F54 F56" xr:uid="{B81BBAE2-C60E-4FB7-9918-3ADE720CCCBD}">
      <formula1>AND(F52&gt;0,(INT(F52*1000)/1000)=F52)</formula1>
    </dataValidation>
    <dataValidation type="custom" operator="equal" allowBlank="1" showInputMessage="1" showErrorMessage="1" errorTitle="Foutmelding" error="Uw invoer dient:_x000a_* géén decimalen te bevatten;_x000a_* een positief getal te zijn;_x000a_" sqref="D16:D17" xr:uid="{8F03F18C-86C4-42B5-A30B-F65F95FA3A6F}">
      <formula1>AND(D16&gt;0,(INT(D16))=D16)</formula1>
    </dataValidation>
    <dataValidation type="custom" operator="equal" allowBlank="1" showInputMessage="1" showErrorMessage="1" errorTitle="Foutmelding" error="Uw invoer dient:_x000a_* niet meer dan 1 decimaal te bevatten;_x000a_* een positief getal te zijn;_x000a_* kleiner dan 15 km te zijn." sqref="E23" xr:uid="{A02C1951-88A2-4388-AC15-E8C47F783F58}">
      <formula1>AND(E23&gt;0,(INT(E23*10)/10)=E23,E23&lt;W15)</formula1>
    </dataValidation>
    <dataValidation type="custom" operator="equal" allowBlank="1" showInputMessage="1" showErrorMessage="1" errorTitle="Foutmelding" error="Uw invoer dient:_x000a_* niet meer dan 1 decimaal te bevatten;_x000a_* een positief getal te zijn;_x000a_* kleiner dan 55 km te zijn." sqref="E27" xr:uid="{32E13667-38FF-48C1-8B42-AAFDFC578E40}">
      <formula1>AND(E27&gt;0,(INT(E27*10)/10)=E27,E27&lt;W17)</formula1>
    </dataValidation>
    <dataValidation type="custom" allowBlank="1" showInputMessage="1" showErrorMessage="1" error="Uw invoer dient:_x000a_* niet meer dan 1 decimaal te bevatten;_x000a_* een positief getal te zijn;_x000a_* kleiner dan 55 km te zijn." sqref="E25" xr:uid="{2F6E480A-F59B-4AFB-8A75-11D81F276214}">
      <formula1>AND(E25&gt;0,(INT(E25*10)/10)=E25,E25&lt;W16)</formula1>
    </dataValidation>
    <dataValidation type="custom" allowBlank="1" showInputMessage="1" showErrorMessage="1" error="Uw invoer dient:_x000a_* niet meer dan 2 decimalen te bevatten;_x000a_* een positief getal te zijn._x000a_" sqref="F47" xr:uid="{EFE676CD-4F24-4940-9A99-9F77EFE55F6E}">
      <formula1>AND(F47&gt;0,INT(F47*100)/100=F47)</formula1>
    </dataValidation>
  </dataValidations>
  <pageMargins left="0.25" right="0.25" top="0.75" bottom="0.75" header="0.3" footer="0.3"/>
  <pageSetup paperSize="9" scale="37" orientation="portrait" r:id="rId1"/>
  <ignoredErrors>
    <ignoredError sqref="G24:I24 G27:H27 G25:H25 G26:I26 E33:E34 F35:I35 G33:G34 I33:I34 E36:I36 J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11D4-BFE3-42E6-9BEB-CF1E9FF8FE13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Instructies</vt:lpstr>
      <vt:lpstr>Inschrijfformulier</vt:lpstr>
      <vt:lpstr>Routenet printscreen(s)</vt:lpstr>
      <vt:lpstr>Inschrijfformulier!Afdrukbereik</vt:lpstr>
      <vt:lpstr>Instructies!Afdrukbereik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2025-11-20T13:57:42Z</dcterms:created>
  <dcterms:modified xsi:type="dcterms:W3CDTF">2026-04-23T07:19:01Z</dcterms:modified>
  <cp:category/>
  <cp:contentStatus/>
</cp:coreProperties>
</file>