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adjustconsulting.sharepoint.com/sites/BUInkada/Gedeelde documenten/10 Projecten/Laborijn/Warme drankenautomaten 2026/4. Leidraad/"/>
    </mc:Choice>
  </mc:AlternateContent>
  <xr:revisionPtr revIDLastSave="1336" documentId="8_{6CF3819E-08C4-421E-AAD7-CE404C09D89B}" xr6:coauthVersionLast="47" xr6:coauthVersionMax="47" xr10:uidLastSave="{E95FD45A-D506-416C-B88D-5138D22E1478}"/>
  <bookViews>
    <workbookView xWindow="28680" yWindow="-120" windowWidth="29040" windowHeight="15720" tabRatio="768" activeTab="3" xr2:uid="{00000000-000D-0000-FFFF-FFFF00000000}"/>
  </bookViews>
  <sheets>
    <sheet name="Leaseprijs" sheetId="1" r:id="rId1"/>
    <sheet name="Ingrediënten" sheetId="7" r:id="rId2"/>
    <sheet name="Aanvullende kosten" sheetId="5" r:id="rId3"/>
    <sheet name="Totalisatie" sheetId="3" r:id="rId4"/>
  </sheets>
  <definedNames>
    <definedName name="_xlnm.Print_Area" localSheetId="2">'Aanvullende kosten'!$A$1:$G$24</definedName>
    <definedName name="_xlnm.Print_Area" localSheetId="0">Leaseprijs!$A$1:$K$23</definedName>
    <definedName name="_xlnm.Print_Area" localSheetId="3">Totalisatie!$A$1:$F$30</definedName>
    <definedName name="Artikel">#REF!</definedName>
    <definedName name="Artikeltype1">#REF!</definedName>
    <definedName name="Artikeltype2aen3a">Ingrediënten!$C$33:$G$37</definedName>
    <definedName name="Grammagetype1">#REF!</definedName>
    <definedName name="Grammagetype2aen3a">Ingrediënten!$C$40:$E$71</definedName>
    <definedName name="mixtur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7" i="7" l="1"/>
  <c r="E41" i="7"/>
  <c r="B29" i="7"/>
  <c r="C10" i="1" l="1"/>
  <c r="D10" i="1" l="1"/>
  <c r="D9" i="1"/>
  <c r="F8" i="5"/>
  <c r="G8" i="5" s="1"/>
  <c r="B10" i="3"/>
  <c r="D7" i="1" l="1"/>
  <c r="F6" i="5" l="1"/>
  <c r="G6" i="5" s="1"/>
  <c r="E71" i="1"/>
  <c r="E65" i="3"/>
  <c r="D41" i="7" l="1"/>
  <c r="F17" i="5" l="1"/>
  <c r="G17" i="5" s="1"/>
  <c r="F16" i="5"/>
  <c r="G16" i="5" s="1"/>
  <c r="F15" i="5"/>
  <c r="G15" i="5" s="1"/>
  <c r="F14" i="5"/>
  <c r="G14" i="5" s="1"/>
  <c r="F13" i="5"/>
  <c r="G13" i="5" s="1"/>
  <c r="F7" i="5" l="1"/>
  <c r="G7" i="5" s="1"/>
  <c r="D57" i="7" l="1"/>
  <c r="D56" i="7"/>
  <c r="D58" i="7" l="1"/>
  <c r="C12" i="7"/>
  <c r="C11" i="7"/>
  <c r="D11" i="7" l="1"/>
  <c r="G37" i="7" l="1"/>
  <c r="E57" i="7" l="1"/>
  <c r="D62" i="7"/>
  <c r="D61" i="7"/>
  <c r="D60" i="7"/>
  <c r="D63" i="7" l="1"/>
  <c r="D12" i="7" s="1"/>
  <c r="G36" i="7" l="1"/>
  <c r="F8" i="1"/>
  <c r="G8" i="1" s="1"/>
  <c r="G10" i="1" s="1"/>
  <c r="C12" i="3" s="1"/>
  <c r="D8" i="1"/>
  <c r="E61" i="7" l="1"/>
  <c r="F12" i="5" l="1"/>
  <c r="G12" i="5" s="1"/>
  <c r="G18" i="5" l="1"/>
  <c r="D19" i="3" s="1"/>
  <c r="E19" i="3" s="1"/>
  <c r="G9" i="5"/>
  <c r="D67" i="7"/>
  <c r="D66" i="7"/>
  <c r="D65" i="7"/>
  <c r="D53" i="7"/>
  <c r="D54" i="7" s="1"/>
  <c r="D50" i="7"/>
  <c r="D49" i="7"/>
  <c r="D48" i="7"/>
  <c r="D45" i="7"/>
  <c r="D44" i="7"/>
  <c r="D42" i="7"/>
  <c r="G35" i="7"/>
  <c r="G34" i="7"/>
  <c r="C13" i="7"/>
  <c r="C10" i="7"/>
  <c r="C9" i="7"/>
  <c r="C8" i="7"/>
  <c r="C7" i="7"/>
  <c r="A3" i="7"/>
  <c r="E42" i="7" l="1"/>
  <c r="F7" i="7" s="1"/>
  <c r="D7" i="7"/>
  <c r="D18" i="3"/>
  <c r="E18" i="3" s="1"/>
  <c r="E56" i="7"/>
  <c r="E58" i="7" s="1"/>
  <c r="F11" i="7" s="1"/>
  <c r="E60" i="7"/>
  <c r="C27" i="7"/>
  <c r="B12" i="7" s="1"/>
  <c r="E12" i="7" s="1"/>
  <c r="C26" i="7"/>
  <c r="B11" i="7" s="1"/>
  <c r="E62" i="7"/>
  <c r="E65" i="7"/>
  <c r="E45" i="7"/>
  <c r="E66" i="7"/>
  <c r="E67" i="7"/>
  <c r="D10" i="7"/>
  <c r="E50" i="7"/>
  <c r="C28" i="7"/>
  <c r="B13" i="7" s="1"/>
  <c r="C24" i="7"/>
  <c r="B9" i="7" s="1"/>
  <c r="C23" i="7"/>
  <c r="A15" i="7"/>
  <c r="C25" i="7"/>
  <c r="B10" i="7" s="1"/>
  <c r="C22" i="7"/>
  <c r="B7" i="7" s="1"/>
  <c r="E49" i="7"/>
  <c r="D46" i="7"/>
  <c r="D8" i="7" s="1"/>
  <c r="E53" i="7"/>
  <c r="E54" i="7" s="1"/>
  <c r="F10" i="7" s="1"/>
  <c r="E44" i="7"/>
  <c r="E48" i="7"/>
  <c r="D51" i="7"/>
  <c r="D9" i="7" s="1"/>
  <c r="D68" i="7"/>
  <c r="D13" i="7" s="1"/>
  <c r="E7" i="7" l="1"/>
  <c r="E63" i="7"/>
  <c r="F12" i="7" s="1"/>
  <c r="G12" i="7" s="1"/>
  <c r="E11" i="7"/>
  <c r="G11" i="7"/>
  <c r="E68" i="7"/>
  <c r="F13" i="7" s="1"/>
  <c r="G13" i="7" s="1"/>
  <c r="E46" i="7"/>
  <c r="F8" i="7" s="1"/>
  <c r="E13" i="7"/>
  <c r="E9" i="7"/>
  <c r="E10" i="7"/>
  <c r="E51" i="7"/>
  <c r="F9" i="7" s="1"/>
  <c r="G9" i="7" s="1"/>
  <c r="G10" i="7"/>
  <c r="C29" i="7"/>
  <c r="B8" i="7"/>
  <c r="D15" i="7"/>
  <c r="G8" i="7" l="1"/>
  <c r="G15" i="7" s="1"/>
  <c r="G17" i="7" s="1"/>
  <c r="G18" i="7" s="1"/>
  <c r="D15" i="3" s="1"/>
  <c r="E15" i="3" s="1"/>
  <c r="F15" i="7"/>
  <c r="E8" i="7"/>
  <c r="E15" i="7" s="1"/>
  <c r="E17" i="7" s="1"/>
  <c r="B15" i="7"/>
  <c r="D12" i="3" l="1"/>
  <c r="E12" i="3" s="1"/>
  <c r="A5" i="3" l="1"/>
  <c r="A3" i="5"/>
  <c r="B12" i="3" l="1"/>
  <c r="C10" i="3" l="1"/>
  <c r="D10" i="3" l="1"/>
  <c r="E10" i="3" s="1"/>
  <c r="E22" i="3" s="1"/>
</calcChain>
</file>

<file path=xl/sharedStrings.xml><?xml version="1.0" encoding="utf-8"?>
<sst xmlns="http://schemas.openxmlformats.org/spreadsheetml/2006/main" count="146" uniqueCount="92">
  <si>
    <t>Cacao</t>
  </si>
  <si>
    <t>Aantal</t>
  </si>
  <si>
    <t>gram</t>
  </si>
  <si>
    <t>Espresso</t>
  </si>
  <si>
    <t>Koffie</t>
  </si>
  <si>
    <t>In te vullen door Inschrijver</t>
  </si>
  <si>
    <t>Cappuccino</t>
  </si>
  <si>
    <t>Totaal per maand</t>
  </si>
  <si>
    <t>Korting</t>
  </si>
  <si>
    <t>Artikel</t>
  </si>
  <si>
    <t>Totaal</t>
  </si>
  <si>
    <t>Aan bovengenoemde omschrijving en aantallen kunnen geen rechten worden ontleend.</t>
  </si>
  <si>
    <t>Uurtarief</t>
  </si>
  <si>
    <t>Voorrijkosten</t>
  </si>
  <si>
    <t>Totaalprijs per maand 
(excl. btw)</t>
  </si>
  <si>
    <t>Totalisatie</t>
  </si>
  <si>
    <t>Prijs per maand 
excl . BTW</t>
  </si>
  <si>
    <t>Prijs per jaar 
excl. BTW</t>
  </si>
  <si>
    <t>Verhouding</t>
  </si>
  <si>
    <t>Consumptie</t>
  </si>
  <si>
    <t>Bruto</t>
  </si>
  <si>
    <t>Netto</t>
  </si>
  <si>
    <t>Consumpties (excl bekers)</t>
  </si>
  <si>
    <t>Aantal consumpties</t>
  </si>
  <si>
    <t>%  van totaal</t>
  </si>
  <si>
    <t>Totaal aantal consumpties</t>
  </si>
  <si>
    <t>Bruto excl. BTW</t>
  </si>
  <si>
    <t>Netto excl. BTW</t>
  </si>
  <si>
    <t>Leaseprijs per automaat</t>
  </si>
  <si>
    <t xml:space="preserve">Totaal t.b.v gunning </t>
  </si>
  <si>
    <t>Totaalprijs gedurende looptijd contract
excl. BTW</t>
  </si>
  <si>
    <t>Latte macchiato</t>
  </si>
  <si>
    <t>Eventuele onderhoudskosten in optiejaren</t>
  </si>
  <si>
    <t>Onderhoudskosten per automaat per maand in optiejaren
(excl. btw)</t>
  </si>
  <si>
    <t>Koffie - met melk</t>
  </si>
  <si>
    <t>Koffie - zwart</t>
  </si>
  <si>
    <t xml:space="preserve">Bonen met espresso zetmethode </t>
  </si>
  <si>
    <t>Thee</t>
  </si>
  <si>
    <t>Lease en onderhoudskosten</t>
  </si>
  <si>
    <t>Per  1.000 stuks</t>
  </si>
  <si>
    <t>Merk / type</t>
  </si>
  <si>
    <t>Bruto per 1.000 stuks
excl. BTW</t>
  </si>
  <si>
    <t>Netto per 1.000 stuks excl. BTW</t>
  </si>
  <si>
    <t>Totaal netto 
excl. BTW</t>
  </si>
  <si>
    <t>Netto per 1.000 gram excl. BTW</t>
  </si>
  <si>
    <t>Topping</t>
  </si>
  <si>
    <t>Diversen</t>
  </si>
  <si>
    <t>Totaal diversen</t>
  </si>
  <si>
    <t>Onderdeel</t>
  </si>
  <si>
    <t>Naam Inschrijver</t>
  </si>
  <si>
    <t>Naam ondertekenaar</t>
  </si>
  <si>
    <t>Handtekening</t>
  </si>
  <si>
    <t>Datum</t>
  </si>
  <si>
    <t>Aanvullende kosten</t>
  </si>
  <si>
    <t>Onderhoudskosten per automaat</t>
  </si>
  <si>
    <t>Prijs per automaat 
per maand 
(excl. btw)</t>
  </si>
  <si>
    <t>Onderhoudskosten in optiejaren</t>
  </si>
  <si>
    <t>Consumpties:</t>
  </si>
  <si>
    <t>Gemiddelde prijs per consumptie (excl. BTW)</t>
  </si>
  <si>
    <t>Totaal consumpties per jaar</t>
  </si>
  <si>
    <t>Dosering</t>
  </si>
  <si>
    <t>Grammage</t>
  </si>
  <si>
    <t>Merk (+ evt. keurmerk)</t>
  </si>
  <si>
    <t>Merk en grammage</t>
  </si>
  <si>
    <t>Bruto per doos 
á 80 st. excl. BTW</t>
  </si>
  <si>
    <t>Café au lait/koffie verkeerd</t>
  </si>
  <si>
    <t>Espresso - met melk</t>
  </si>
  <si>
    <t>Creamer / Melkproduct</t>
  </si>
  <si>
    <t>Suikerzakjes (4 gram)</t>
  </si>
  <si>
    <t>Thee - Engelse melange (2 gram/zakje)</t>
  </si>
  <si>
    <t>Thee - Earl Grey (2 gram/zakje)</t>
  </si>
  <si>
    <t>Thee - Rooibos (1,5 gram/zakje)</t>
  </si>
  <si>
    <t>Thee - Fruitthee alle smaken (2 gram/zakje)</t>
  </si>
  <si>
    <t>Thee - Kruidenthee alle smaken (2 gram/zakje)</t>
  </si>
  <si>
    <t>Totaal thee</t>
  </si>
  <si>
    <t>Laborijn - Warme Drankenautomaten</t>
  </si>
  <si>
    <t>Leaseprijs type 1: bonenautomaat</t>
  </si>
  <si>
    <t>Zetmethode: espresso &amp; instant</t>
  </si>
  <si>
    <t>Looptijd contract = 5 jaar + 2 optiejaren</t>
  </si>
  <si>
    <t>Aanvullende kosten conform
Artikel 10.6 Overeenkomst</t>
  </si>
  <si>
    <t>artikel 10.6 a: Onderhoudswerkzaamheden</t>
  </si>
  <si>
    <t>artikel 10.6 b: Verplaatsing, verhuizing, her-installatie</t>
  </si>
  <si>
    <t>artikel 10.6 c: Herstelwerkzaamheden</t>
  </si>
  <si>
    <t>Per 100 stuks</t>
  </si>
  <si>
    <t>Thee - Groene - regulier en citroen (2 gram/zakje)</t>
  </si>
  <si>
    <t>Zoetjes Natrena (tafeldispenser)</t>
  </si>
  <si>
    <t>Creamer zakjes (2,5 gram)</t>
  </si>
  <si>
    <t>Totaal leaseprijs incl. 4x onderzetkast</t>
  </si>
  <si>
    <t>Onderzetkast per automaat</t>
  </si>
  <si>
    <t>Verbruik (onderstaande aantallen zijn fictief)</t>
  </si>
  <si>
    <t>Ingrediënten</t>
  </si>
  <si>
    <t>In te vullen door inschrijver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</si>
</sst>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-&quot;€&quot;\ * #,##0.00_-;_-&quot;€&quot;\ * #,##0.00\-;_-&quot;€&quot;\ * &quot;-&quot;??_-;_-@_-"/>
    <numFmt numFmtId="165" formatCode="_-&quot;€&quot;\ * #,##0.00000_-;_-&quot;€&quot;\ * #,##0.00000\-;_-&quot;€&quot;\ * &quot;-&quot;??_-;_-@_-"/>
    <numFmt numFmtId="166" formatCode="_-&quot;€&quot;\ * #,##0.000_-;_-&quot;€&quot;\ * #,##0.000\-;_-&quot;€&quot;\ * &quot;-&quot;??_-;_-@_-"/>
    <numFmt numFmtId="167" formatCode="_-* #,##0_-;_-* #,##0\-;_-* &quot;-&quot;??_-;_-@_-"/>
    <numFmt numFmtId="168" formatCode="&quot;€&quot;\ #,##0.00_-"/>
    <numFmt numFmtId="169" formatCode="_ &quot;€&quot;\ * #,##0.000_ ;_ &quot;€&quot;\ * \-#,##0.000_ ;_ &quot;€&quot;\ * &quot;-&quot;???_ ;_ @_ "/>
    <numFmt numFmtId="170" formatCode="&quot;€&quot;\ #,##0.000_-"/>
    <numFmt numFmtId="171" formatCode="0.000"/>
    <numFmt numFmtId="172" formatCode="#,##0_ ;\-#,##0\ "/>
    <numFmt numFmtId="173" formatCode="_ &quot;€&quot;\ * #,##0.00_ ;_ &quot;€&quot;\ * \-#,##0.00_ ;_ &quot;€&quot;\ * &quot;-&quot;????_ ;_ @_ "/>
    <numFmt numFmtId="174" formatCode="d/mm/yy;@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0"/>
      <name val="Tahoma"/>
      <family val="2"/>
    </font>
    <font>
      <b/>
      <sz val="11"/>
      <color indexed="9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name val="Calibri"/>
      <family val="2"/>
      <scheme val="minor"/>
    </font>
    <font>
      <sz val="12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rgb="FF003366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9" fontId="1" fillId="0" borderId="0" applyFont="0" applyFill="0" applyBorder="0" applyAlignment="0" applyProtection="0"/>
  </cellStyleXfs>
  <cellXfs count="200">
    <xf numFmtId="0" fontId="0" fillId="0" borderId="0" xfId="0"/>
    <xf numFmtId="165" fontId="8" fillId="2" borderId="5" xfId="3" applyNumberFormat="1" applyFont="1" applyFill="1" applyBorder="1" applyAlignment="1" applyProtection="1">
      <alignment horizontal="center"/>
    </xf>
    <xf numFmtId="165" fontId="8" fillId="2" borderId="6" xfId="3" applyNumberFormat="1" applyFont="1" applyFill="1" applyBorder="1" applyAlignment="1" applyProtection="1">
      <alignment horizontal="center"/>
    </xf>
    <xf numFmtId="165" fontId="8" fillId="2" borderId="7" xfId="3" applyNumberFormat="1" applyFont="1" applyFill="1" applyBorder="1" applyAlignment="1" applyProtection="1">
      <alignment horizontal="center"/>
    </xf>
    <xf numFmtId="0" fontId="0" fillId="0" borderId="0" xfId="0" applyProtection="1"/>
    <xf numFmtId="0" fontId="0" fillId="3" borderId="0" xfId="0" applyFill="1" applyProtection="1"/>
    <xf numFmtId="0" fontId="3" fillId="5" borderId="5" xfId="0" applyFont="1" applyFill="1" applyBorder="1" applyAlignment="1" applyProtection="1">
      <alignment horizontal="center" vertical="center"/>
    </xf>
    <xf numFmtId="0" fontId="3" fillId="5" borderId="6" xfId="0" applyFont="1" applyFill="1" applyBorder="1" applyAlignment="1" applyProtection="1">
      <alignment horizontal="center" vertical="center"/>
    </xf>
    <xf numFmtId="0" fontId="3" fillId="5" borderId="7" xfId="0" applyFont="1" applyFill="1" applyBorder="1" applyAlignment="1" applyProtection="1">
      <alignment horizontal="center" vertical="center"/>
    </xf>
    <xf numFmtId="0" fontId="10" fillId="6" borderId="1" xfId="0" applyFont="1" applyFill="1" applyBorder="1" applyAlignment="1" applyProtection="1">
      <alignment vertical="center"/>
    </xf>
    <xf numFmtId="0" fontId="2" fillId="6" borderId="16" xfId="0" applyFont="1" applyFill="1" applyBorder="1" applyAlignment="1" applyProtection="1">
      <alignment vertical="center"/>
    </xf>
    <xf numFmtId="0" fontId="0" fillId="6" borderId="14" xfId="0" applyFill="1" applyBorder="1" applyProtection="1"/>
    <xf numFmtId="0" fontId="0" fillId="6" borderId="15" xfId="0" applyFill="1" applyBorder="1" applyProtection="1"/>
    <xf numFmtId="0" fontId="0" fillId="3" borderId="1" xfId="0" applyFill="1" applyBorder="1" applyProtection="1"/>
    <xf numFmtId="0" fontId="10" fillId="6" borderId="19" xfId="0" applyFont="1" applyFill="1" applyBorder="1" applyAlignment="1" applyProtection="1">
      <alignment horizontal="center" vertical="center" wrapText="1"/>
    </xf>
    <xf numFmtId="0" fontId="10" fillId="6" borderId="15" xfId="0" applyFont="1" applyFill="1" applyBorder="1" applyAlignment="1" applyProtection="1">
      <alignment horizontal="center" vertical="center" wrapText="1"/>
    </xf>
    <xf numFmtId="0" fontId="8" fillId="0" borderId="1" xfId="0" applyFont="1" applyBorder="1" applyAlignment="1" applyProtection="1">
      <alignment vertical="center"/>
    </xf>
    <xf numFmtId="0" fontId="8" fillId="0" borderId="16" xfId="0" applyFont="1" applyBorder="1" applyAlignment="1" applyProtection="1">
      <alignment horizontal="center" vertical="center"/>
    </xf>
    <xf numFmtId="0" fontId="3" fillId="0" borderId="16" xfId="0" applyFont="1" applyBorder="1" applyAlignment="1" applyProtection="1">
      <alignment horizontal="center" vertical="center" wrapText="1"/>
    </xf>
    <xf numFmtId="0" fontId="3" fillId="0" borderId="18" xfId="0" applyFont="1" applyBorder="1" applyAlignment="1" applyProtection="1">
      <alignment horizontal="center" vertical="center" wrapText="1"/>
    </xf>
    <xf numFmtId="0" fontId="0" fillId="3" borderId="29" xfId="0" applyFill="1" applyBorder="1" applyProtection="1"/>
    <xf numFmtId="0" fontId="3" fillId="0" borderId="1" xfId="0" applyFont="1" applyBorder="1" applyAlignment="1" applyProtection="1">
      <alignment horizontal="center" vertical="center" wrapText="1"/>
    </xf>
    <xf numFmtId="0" fontId="7" fillId="0" borderId="23" xfId="0" applyFont="1" applyBorder="1" applyProtection="1"/>
    <xf numFmtId="0" fontId="7" fillId="3" borderId="10" xfId="0" applyFont="1" applyFill="1" applyBorder="1" applyAlignment="1" applyProtection="1">
      <alignment horizontal="center" vertical="center"/>
    </xf>
    <xf numFmtId="164" fontId="0" fillId="3" borderId="24" xfId="0" applyNumberFormat="1" applyFill="1" applyBorder="1" applyProtection="1"/>
    <xf numFmtId="164" fontId="0" fillId="3" borderId="35" xfId="0" applyNumberFormat="1" applyFill="1" applyBorder="1" applyAlignment="1" applyProtection="1">
      <alignment horizontal="center"/>
    </xf>
    <xf numFmtId="164" fontId="0" fillId="3" borderId="36" xfId="0" applyNumberFormat="1" applyFill="1" applyBorder="1" applyAlignment="1" applyProtection="1">
      <alignment horizontal="center"/>
    </xf>
    <xf numFmtId="164" fontId="0" fillId="3" borderId="31" xfId="0" applyNumberFormat="1" applyFill="1" applyBorder="1" applyProtection="1"/>
    <xf numFmtId="164" fontId="0" fillId="3" borderId="32" xfId="0" applyNumberFormat="1" applyFill="1" applyBorder="1" applyProtection="1"/>
    <xf numFmtId="0" fontId="7" fillId="0" borderId="31" xfId="0" applyFont="1" applyBorder="1" applyProtection="1"/>
    <xf numFmtId="0" fontId="7" fillId="3" borderId="3" xfId="0" applyFont="1" applyFill="1" applyBorder="1" applyAlignment="1" applyProtection="1">
      <alignment horizontal="center" vertical="center"/>
    </xf>
    <xf numFmtId="0" fontId="3" fillId="5" borderId="25" xfId="0" applyFont="1" applyFill="1" applyBorder="1" applyProtection="1"/>
    <xf numFmtId="0" fontId="3" fillId="5" borderId="26" xfId="0" applyFont="1" applyFill="1" applyBorder="1" applyAlignment="1" applyProtection="1">
      <alignment horizontal="center"/>
    </xf>
    <xf numFmtId="164" fontId="3" fillId="5" borderId="34" xfId="0" applyNumberFormat="1" applyFont="1" applyFill="1" applyBorder="1" applyProtection="1"/>
    <xf numFmtId="164" fontId="3" fillId="5" borderId="33" xfId="0" applyNumberFormat="1" applyFont="1" applyFill="1" applyBorder="1" applyProtection="1"/>
    <xf numFmtId="0" fontId="0" fillId="3" borderId="28" xfId="0" applyFill="1" applyBorder="1" applyProtection="1"/>
    <xf numFmtId="0" fontId="3" fillId="5" borderId="25" xfId="0" applyFont="1" applyFill="1" applyBorder="1" applyAlignment="1" applyProtection="1">
      <alignment horizontal="center"/>
    </xf>
    <xf numFmtId="164" fontId="3" fillId="5" borderId="27" xfId="0" applyNumberFormat="1" applyFont="1" applyFill="1" applyBorder="1" applyProtection="1"/>
    <xf numFmtId="164" fontId="0" fillId="2" borderId="10" xfId="0" applyNumberFormat="1" applyFill="1" applyBorder="1" applyProtection="1">
      <protection locked="0" hidden="1"/>
    </xf>
    <xf numFmtId="164" fontId="0" fillId="2" borderId="30" xfId="0" applyNumberFormat="1" applyFill="1" applyBorder="1" applyProtection="1">
      <protection locked="0" hidden="1"/>
    </xf>
    <xf numFmtId="165" fontId="8" fillId="2" borderId="19" xfId="3" applyNumberFormat="1" applyFont="1" applyFill="1" applyBorder="1" applyAlignment="1" applyProtection="1">
      <alignment horizontal="center" vertical="center"/>
    </xf>
    <xf numFmtId="165" fontId="8" fillId="2" borderId="14" xfId="3" applyNumberFormat="1" applyFont="1" applyFill="1" applyBorder="1" applyAlignment="1" applyProtection="1">
      <alignment horizontal="center" vertical="center"/>
    </xf>
    <xf numFmtId="165" fontId="8" fillId="2" borderId="15" xfId="3" applyNumberFormat="1" applyFont="1" applyFill="1" applyBorder="1" applyAlignment="1" applyProtection="1">
      <alignment horizontal="center" vertical="center"/>
    </xf>
    <xf numFmtId="165" fontId="5" fillId="0" borderId="0" xfId="3" applyNumberFormat="1" applyFont="1" applyAlignment="1" applyProtection="1">
      <alignment horizontal="center"/>
    </xf>
    <xf numFmtId="0" fontId="2" fillId="7" borderId="5" xfId="0" applyFont="1" applyFill="1" applyBorder="1" applyProtection="1"/>
    <xf numFmtId="0" fontId="2" fillId="7" borderId="6" xfId="0" applyFont="1" applyFill="1" applyBorder="1" applyProtection="1"/>
    <xf numFmtId="0" fontId="2" fillId="7" borderId="6" xfId="0" applyFont="1" applyFill="1" applyBorder="1" applyAlignment="1" applyProtection="1">
      <alignment horizontal="center"/>
    </xf>
    <xf numFmtId="0" fontId="2" fillId="7" borderId="7" xfId="0" applyFont="1" applyFill="1" applyBorder="1" applyAlignment="1" applyProtection="1">
      <alignment horizontal="center"/>
    </xf>
    <xf numFmtId="0" fontId="3" fillId="0" borderId="0" xfId="0" applyFont="1" applyProtection="1"/>
    <xf numFmtId="0" fontId="3" fillId="5" borderId="5" xfId="0" applyFont="1" applyFill="1" applyBorder="1" applyAlignment="1" applyProtection="1">
      <alignment horizontal="center"/>
    </xf>
    <xf numFmtId="0" fontId="3" fillId="5" borderId="6" xfId="0" applyFont="1" applyFill="1" applyBorder="1" applyAlignment="1" applyProtection="1">
      <alignment horizontal="center"/>
    </xf>
    <xf numFmtId="0" fontId="3" fillId="5" borderId="6" xfId="0" applyFont="1" applyFill="1" applyBorder="1" applyProtection="1"/>
    <xf numFmtId="0" fontId="3" fillId="5" borderId="6" xfId="0" applyFont="1" applyFill="1" applyBorder="1" applyAlignment="1" applyProtection="1">
      <alignment horizontal="center"/>
    </xf>
    <xf numFmtId="0" fontId="3" fillId="5" borderId="7" xfId="0" applyFont="1" applyFill="1" applyBorder="1" applyAlignment="1" applyProtection="1">
      <alignment horizontal="center"/>
    </xf>
    <xf numFmtId="0" fontId="0" fillId="0" borderId="10" xfId="0" applyBorder="1" applyProtection="1"/>
    <xf numFmtId="10" fontId="0" fillId="0" borderId="10" xfId="0" applyNumberFormat="1" applyBorder="1" applyProtection="1"/>
    <xf numFmtId="0" fontId="7" fillId="0" borderId="10" xfId="0" applyFont="1" applyBorder="1" applyProtection="1"/>
    <xf numFmtId="166" fontId="0" fillId="0" borderId="10" xfId="0" applyNumberFormat="1" applyBorder="1" applyProtection="1"/>
    <xf numFmtId="167" fontId="0" fillId="0" borderId="10" xfId="1" applyNumberFormat="1" applyFont="1" applyFill="1" applyBorder="1" applyProtection="1"/>
    <xf numFmtId="10" fontId="0" fillId="0" borderId="0" xfId="0" applyNumberFormat="1" applyProtection="1"/>
    <xf numFmtId="166" fontId="0" fillId="0" borderId="0" xfId="0" applyNumberFormat="1" applyProtection="1"/>
    <xf numFmtId="0" fontId="2" fillId="7" borderId="5" xfId="0" applyFont="1" applyFill="1" applyBorder="1" applyAlignment="1" applyProtection="1">
      <alignment horizontal="left"/>
    </xf>
    <xf numFmtId="0" fontId="2" fillId="7" borderId="6" xfId="0" applyFont="1" applyFill="1" applyBorder="1" applyAlignment="1" applyProtection="1">
      <alignment horizontal="left"/>
    </xf>
    <xf numFmtId="166" fontId="2" fillId="7" borderId="6" xfId="0" applyNumberFormat="1" applyFont="1" applyFill="1" applyBorder="1" applyProtection="1"/>
    <xf numFmtId="166" fontId="2" fillId="7" borderId="10" xfId="0" applyNumberFormat="1" applyFont="1" applyFill="1" applyBorder="1" applyProtection="1"/>
    <xf numFmtId="0" fontId="3" fillId="5" borderId="5" xfId="0" applyFont="1" applyFill="1" applyBorder="1" applyAlignment="1" applyProtection="1">
      <alignment horizontal="left"/>
    </xf>
    <xf numFmtId="166" fontId="8" fillId="5" borderId="10" xfId="0" applyNumberFormat="1" applyFont="1" applyFill="1" applyBorder="1" applyProtection="1"/>
    <xf numFmtId="171" fontId="0" fillId="0" borderId="0" xfId="0" applyNumberFormat="1" applyProtection="1"/>
    <xf numFmtId="0" fontId="6" fillId="7" borderId="10" xfId="3" applyFont="1" applyFill="1" applyBorder="1" applyAlignment="1" applyProtection="1">
      <alignment vertical="center"/>
    </xf>
    <xf numFmtId="0" fontId="8" fillId="5" borderId="10" xfId="3" applyFont="1" applyFill="1" applyBorder="1" applyAlignment="1" applyProtection="1">
      <alignment horizontal="center" vertical="center"/>
    </xf>
    <xf numFmtId="0" fontId="8" fillId="5" borderId="10" xfId="3" applyFont="1" applyFill="1" applyBorder="1" applyAlignment="1" applyProtection="1">
      <alignment horizontal="center" vertical="center" wrapText="1"/>
    </xf>
    <xf numFmtId="0" fontId="12" fillId="0" borderId="0" xfId="0" applyFont="1" applyProtection="1"/>
    <xf numFmtId="0" fontId="0" fillId="0" borderId="0" xfId="0" applyAlignment="1" applyProtection="1">
      <alignment horizontal="center" vertical="center"/>
    </xf>
    <xf numFmtId="0" fontId="7" fillId="0" borderId="10" xfId="3" applyFont="1" applyBorder="1" applyProtection="1"/>
    <xf numFmtId="167" fontId="1" fillId="0" borderId="10" xfId="1" applyNumberFormat="1" applyFont="1" applyFill="1" applyBorder="1" applyAlignment="1" applyProtection="1">
      <alignment horizontal="center"/>
    </xf>
    <xf numFmtId="10" fontId="7" fillId="0" borderId="10" xfId="3" applyNumberFormat="1" applyFont="1" applyBorder="1" applyAlignment="1" applyProtection="1">
      <alignment horizontal="center"/>
    </xf>
    <xf numFmtId="0" fontId="12" fillId="0" borderId="0" xfId="0" applyFont="1" applyAlignment="1" applyProtection="1">
      <alignment wrapText="1"/>
    </xf>
    <xf numFmtId="0" fontId="7" fillId="3" borderId="10" xfId="3" applyFont="1" applyFill="1" applyBorder="1" applyProtection="1"/>
    <xf numFmtId="0" fontId="2" fillId="7" borderId="10" xfId="3" applyFont="1" applyFill="1" applyBorder="1" applyProtection="1"/>
    <xf numFmtId="167" fontId="2" fillId="7" borderId="10" xfId="3" applyNumberFormat="1" applyFont="1" applyFill="1" applyBorder="1" applyProtection="1"/>
    <xf numFmtId="10" fontId="2" fillId="7" borderId="10" xfId="3" applyNumberFormat="1" applyFont="1" applyFill="1" applyBorder="1" applyAlignment="1" applyProtection="1">
      <alignment horizontal="center"/>
    </xf>
    <xf numFmtId="10" fontId="2" fillId="0" borderId="0" xfId="3" applyNumberFormat="1" applyFont="1" applyProtection="1"/>
    <xf numFmtId="167" fontId="7" fillId="0" borderId="0" xfId="0" applyNumberFormat="1" applyFont="1" applyProtection="1"/>
    <xf numFmtId="167" fontId="0" fillId="0" borderId="0" xfId="0" applyNumberFormat="1" applyProtection="1"/>
    <xf numFmtId="0" fontId="2" fillId="0" borderId="0" xfId="3" applyFont="1" applyProtection="1"/>
    <xf numFmtId="167" fontId="2" fillId="0" borderId="0" xfId="3" applyNumberFormat="1" applyFont="1" applyProtection="1"/>
    <xf numFmtId="10" fontId="8" fillId="0" borderId="0" xfId="3" applyNumberFormat="1" applyFont="1" applyProtection="1"/>
    <xf numFmtId="0" fontId="0" fillId="7" borderId="5" xfId="0" applyFill="1" applyBorder="1" applyProtection="1"/>
    <xf numFmtId="0" fontId="0" fillId="7" borderId="6" xfId="0" applyFill="1" applyBorder="1" applyProtection="1"/>
    <xf numFmtId="0" fontId="3" fillId="7" borderId="7" xfId="0" applyFont="1" applyFill="1" applyBorder="1" applyProtection="1"/>
    <xf numFmtId="0" fontId="3" fillId="5" borderId="2" xfId="0" applyFont="1" applyFill="1" applyBorder="1" applyProtection="1"/>
    <xf numFmtId="0" fontId="3" fillId="5" borderId="3" xfId="0" applyFont="1" applyFill="1" applyBorder="1" applyProtection="1"/>
    <xf numFmtId="0" fontId="8" fillId="5" borderId="10" xfId="0" applyFont="1" applyFill="1" applyBorder="1" applyAlignment="1" applyProtection="1">
      <alignment horizontal="center" vertical="center" wrapText="1"/>
    </xf>
    <xf numFmtId="0" fontId="3" fillId="5" borderId="7" xfId="0" applyFont="1" applyFill="1" applyBorder="1" applyAlignment="1" applyProtection="1">
      <alignment horizont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 applyProtection="1"/>
    <xf numFmtId="0" fontId="0" fillId="0" borderId="8" xfId="0" applyBorder="1" applyProtection="1"/>
    <xf numFmtId="0" fontId="0" fillId="0" borderId="9" xfId="0" applyBorder="1" applyProtection="1"/>
    <xf numFmtId="10" fontId="0" fillId="0" borderId="3" xfId="0" applyNumberFormat="1" applyBorder="1" applyProtection="1"/>
    <xf numFmtId="0" fontId="8" fillId="5" borderId="5" xfId="0" applyFont="1" applyFill="1" applyBorder="1" applyProtection="1"/>
    <xf numFmtId="10" fontId="3" fillId="5" borderId="6" xfId="0" applyNumberFormat="1" applyFont="1" applyFill="1" applyBorder="1" applyProtection="1"/>
    <xf numFmtId="0" fontId="0" fillId="0" borderId="20" xfId="0" applyBorder="1" applyProtection="1"/>
    <xf numFmtId="170" fontId="0" fillId="0" borderId="20" xfId="0" applyNumberFormat="1" applyBorder="1" applyProtection="1"/>
    <xf numFmtId="170" fontId="0" fillId="0" borderId="9" xfId="0" applyNumberFormat="1" applyBorder="1" applyProtection="1"/>
    <xf numFmtId="170" fontId="3" fillId="0" borderId="0" xfId="0" applyNumberFormat="1" applyFont="1" applyProtection="1"/>
    <xf numFmtId="170" fontId="3" fillId="0" borderId="9" xfId="0" applyNumberFormat="1" applyFont="1" applyBorder="1" applyProtection="1"/>
    <xf numFmtId="170" fontId="0" fillId="0" borderId="0" xfId="0" applyNumberFormat="1" applyProtection="1"/>
    <xf numFmtId="0" fontId="7" fillId="0" borderId="20" xfId="0" applyFont="1" applyBorder="1" applyProtection="1"/>
    <xf numFmtId="170" fontId="0" fillId="0" borderId="13" xfId="0" applyNumberFormat="1" applyBorder="1" applyProtection="1"/>
    <xf numFmtId="169" fontId="0" fillId="0" borderId="0" xfId="0" applyNumberFormat="1" applyProtection="1"/>
    <xf numFmtId="0" fontId="0" fillId="0" borderId="11" xfId="0" applyBorder="1" applyProtection="1"/>
    <xf numFmtId="0" fontId="0" fillId="0" borderId="12" xfId="0" applyBorder="1" applyProtection="1"/>
    <xf numFmtId="0" fontId="0" fillId="0" borderId="21" xfId="0" applyBorder="1" applyProtection="1"/>
    <xf numFmtId="0" fontId="13" fillId="2" borderId="7" xfId="1" applyNumberFormat="1" applyFont="1" applyFill="1" applyBorder="1" applyAlignment="1" applyProtection="1">
      <alignment horizontal="left"/>
      <protection locked="0" hidden="1"/>
    </xf>
    <xf numFmtId="166" fontId="0" fillId="2" borderId="10" xfId="0" applyNumberFormat="1" applyFill="1" applyBorder="1" applyProtection="1">
      <protection locked="0" hidden="1"/>
    </xf>
    <xf numFmtId="10" fontId="0" fillId="2" borderId="10" xfId="0" applyNumberFormat="1" applyFill="1" applyBorder="1" applyProtection="1">
      <protection locked="0" hidden="1"/>
    </xf>
    <xf numFmtId="0" fontId="0" fillId="2" borderId="10" xfId="0" applyFill="1" applyBorder="1" applyProtection="1">
      <protection locked="0" hidden="1"/>
    </xf>
    <xf numFmtId="165" fontId="8" fillId="2" borderId="5" xfId="3" applyNumberFormat="1" applyFont="1" applyFill="1" applyBorder="1" applyAlignment="1" applyProtection="1">
      <alignment horizontal="center" vertical="center"/>
    </xf>
    <xf numFmtId="165" fontId="8" fillId="2" borderId="6" xfId="3" applyNumberFormat="1" applyFont="1" applyFill="1" applyBorder="1" applyAlignment="1" applyProtection="1">
      <alignment horizontal="center" vertical="center"/>
    </xf>
    <xf numFmtId="0" fontId="0" fillId="0" borderId="6" xfId="0" applyBorder="1" applyProtection="1"/>
    <xf numFmtId="0" fontId="0" fillId="0" borderId="7" xfId="0" applyBorder="1" applyProtection="1"/>
    <xf numFmtId="0" fontId="3" fillId="5" borderId="10" xfId="0" applyFont="1" applyFill="1" applyBorder="1" applyAlignment="1" applyProtection="1">
      <alignment vertical="center"/>
    </xf>
    <xf numFmtId="0" fontId="3" fillId="5" borderId="10" xfId="0" applyFont="1" applyFill="1" applyBorder="1" applyAlignment="1" applyProtection="1">
      <alignment horizontal="center" vertical="center"/>
    </xf>
    <xf numFmtId="0" fontId="7" fillId="0" borderId="8" xfId="0" applyFont="1" applyBorder="1" applyAlignment="1" applyProtection="1">
      <alignment horizontal="left" vertical="center"/>
    </xf>
    <xf numFmtId="0" fontId="7" fillId="0" borderId="10" xfId="3" applyFont="1" applyBorder="1" applyAlignment="1" applyProtection="1">
      <alignment vertical="center"/>
    </xf>
    <xf numFmtId="172" fontId="7" fillId="3" borderId="10" xfId="1" applyNumberFormat="1" applyFont="1" applyFill="1" applyBorder="1" applyAlignment="1" applyProtection="1">
      <alignment horizontal="center" vertical="center"/>
    </xf>
    <xf numFmtId="44" fontId="1" fillId="0" borderId="10" xfId="0" applyNumberFormat="1" applyFont="1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2" fillId="6" borderId="10" xfId="3" applyFont="1" applyFill="1" applyBorder="1" applyAlignment="1" applyProtection="1">
      <alignment vertical="center"/>
    </xf>
    <xf numFmtId="167" fontId="2" fillId="6" borderId="10" xfId="1" applyNumberFormat="1" applyFont="1" applyFill="1" applyBorder="1" applyAlignment="1" applyProtection="1">
      <alignment horizontal="center" vertical="center"/>
    </xf>
    <xf numFmtId="173" fontId="2" fillId="6" borderId="10" xfId="3" applyNumberFormat="1" applyFont="1" applyFill="1" applyBorder="1" applyAlignment="1" applyProtection="1">
      <alignment horizontal="center" vertical="center"/>
    </xf>
    <xf numFmtId="9" fontId="2" fillId="6" borderId="10" xfId="5" applyFont="1" applyFill="1" applyBorder="1" applyAlignment="1" applyProtection="1">
      <alignment horizontal="center" vertical="center"/>
    </xf>
    <xf numFmtId="166" fontId="2" fillId="6" borderId="10" xfId="0" applyNumberFormat="1" applyFont="1" applyFill="1" applyBorder="1" applyAlignment="1" applyProtection="1">
      <alignment horizontal="center" vertical="center"/>
    </xf>
    <xf numFmtId="44" fontId="2" fillId="6" borderId="10" xfId="0" applyNumberFormat="1" applyFont="1" applyFill="1" applyBorder="1" applyAlignment="1" applyProtection="1">
      <alignment vertical="center"/>
    </xf>
    <xf numFmtId="49" fontId="7" fillId="0" borderId="8" xfId="0" applyNumberFormat="1" applyFont="1" applyBorder="1" applyAlignment="1" applyProtection="1">
      <alignment horizontal="left" vertical="center"/>
    </xf>
    <xf numFmtId="0" fontId="2" fillId="6" borderId="10" xfId="0" applyFont="1" applyFill="1" applyBorder="1" applyAlignment="1" applyProtection="1">
      <alignment vertical="center" wrapText="1"/>
    </xf>
    <xf numFmtId="0" fontId="6" fillId="6" borderId="10" xfId="0" applyFont="1" applyFill="1" applyBorder="1" applyAlignment="1" applyProtection="1">
      <alignment horizontal="center" vertical="center"/>
    </xf>
    <xf numFmtId="0" fontId="11" fillId="0" borderId="10" xfId="4" applyFont="1" applyBorder="1" applyAlignment="1" applyProtection="1">
      <alignment vertical="center" wrapText="1"/>
    </xf>
    <xf numFmtId="0" fontId="13" fillId="2" borderId="10" xfId="1" applyNumberFormat="1" applyFont="1" applyFill="1" applyBorder="1" applyAlignment="1" applyProtection="1">
      <alignment horizontal="left" vertical="center"/>
      <protection locked="0" hidden="1"/>
    </xf>
    <xf numFmtId="173" fontId="7" fillId="2" borderId="10" xfId="3" applyNumberFormat="1" applyFont="1" applyFill="1" applyBorder="1" applyAlignment="1" applyProtection="1">
      <alignment horizontal="center" vertical="center"/>
      <protection locked="0" hidden="1"/>
    </xf>
    <xf numFmtId="10" fontId="7" fillId="2" borderId="10" xfId="5" applyNumberFormat="1" applyFont="1" applyFill="1" applyBorder="1" applyAlignment="1" applyProtection="1">
      <alignment horizontal="center" vertical="center"/>
      <protection locked="0" hidden="1"/>
    </xf>
    <xf numFmtId="164" fontId="7" fillId="2" borderId="10" xfId="0" applyNumberFormat="1" applyFont="1" applyFill="1" applyBorder="1" applyAlignment="1" applyProtection="1">
      <alignment horizontal="center" vertical="center"/>
      <protection locked="0" hidden="1"/>
    </xf>
    <xf numFmtId="165" fontId="8" fillId="5" borderId="5" xfId="3" applyNumberFormat="1" applyFont="1" applyFill="1" applyBorder="1" applyAlignment="1" applyProtection="1">
      <alignment horizontal="center"/>
    </xf>
    <xf numFmtId="165" fontId="8" fillId="5" borderId="6" xfId="3" applyNumberFormat="1" applyFont="1" applyFill="1" applyBorder="1" applyAlignment="1" applyProtection="1">
      <alignment horizontal="center"/>
    </xf>
    <xf numFmtId="165" fontId="8" fillId="5" borderId="7" xfId="3" applyNumberFormat="1" applyFont="1" applyFill="1" applyBorder="1" applyAlignment="1" applyProtection="1">
      <alignment horizontal="center"/>
    </xf>
    <xf numFmtId="165" fontId="8" fillId="0" borderId="0" xfId="3" applyNumberFormat="1" applyFont="1" applyFill="1" applyBorder="1" applyAlignment="1" applyProtection="1"/>
    <xf numFmtId="165" fontId="8" fillId="0" borderId="5" xfId="3" applyNumberFormat="1" applyFont="1" applyFill="1" applyBorder="1" applyAlignment="1" applyProtection="1">
      <alignment horizontal="center"/>
    </xf>
    <xf numFmtId="165" fontId="8" fillId="0" borderId="6" xfId="3" applyNumberFormat="1" applyFont="1" applyFill="1" applyBorder="1" applyAlignment="1" applyProtection="1">
      <alignment horizontal="center"/>
    </xf>
    <xf numFmtId="0" fontId="3" fillId="5" borderId="5" xfId="0" applyFont="1" applyFill="1" applyBorder="1" applyAlignment="1" applyProtection="1">
      <alignment horizontal="center"/>
    </xf>
    <xf numFmtId="0" fontId="3" fillId="0" borderId="0" xfId="0" applyFont="1" applyFill="1" applyBorder="1" applyAlignment="1" applyProtection="1"/>
    <xf numFmtId="0" fontId="2" fillId="6" borderId="2" xfId="0" applyFont="1" applyFill="1" applyBorder="1" applyProtection="1"/>
    <xf numFmtId="0" fontId="2" fillId="6" borderId="4" xfId="0" applyFont="1" applyFill="1" applyBorder="1" applyProtection="1"/>
    <xf numFmtId="0" fontId="2" fillId="6" borderId="11" xfId="0" applyFont="1" applyFill="1" applyBorder="1" applyAlignment="1" applyProtection="1">
      <alignment horizontal="center"/>
    </xf>
    <xf numFmtId="0" fontId="2" fillId="6" borderId="12" xfId="0" applyFont="1" applyFill="1" applyBorder="1" applyAlignment="1" applyProtection="1">
      <alignment horizontal="center"/>
    </xf>
    <xf numFmtId="0" fontId="3" fillId="5" borderId="5" xfId="0" applyFont="1" applyFill="1" applyBorder="1" applyAlignment="1" applyProtection="1">
      <alignment vertical="center"/>
    </xf>
    <xf numFmtId="0" fontId="3" fillId="5" borderId="6" xfId="0" applyFont="1" applyFill="1" applyBorder="1" applyAlignment="1" applyProtection="1">
      <alignment horizontal="center" vertical="center"/>
    </xf>
    <xf numFmtId="0" fontId="3" fillId="5" borderId="5" xfId="0" applyFont="1" applyFill="1" applyBorder="1" applyAlignment="1" applyProtection="1">
      <alignment horizontal="center" vertical="center" wrapText="1"/>
    </xf>
    <xf numFmtId="0" fontId="3" fillId="5" borderId="7" xfId="0" applyFont="1" applyFill="1" applyBorder="1" applyAlignment="1" applyProtection="1">
      <alignment horizontal="center" vertical="center" wrapText="1"/>
    </xf>
    <xf numFmtId="0" fontId="3" fillId="3" borderId="8" xfId="0" applyFont="1" applyFill="1" applyBorder="1" applyProtection="1"/>
    <xf numFmtId="0" fontId="3" fillId="3" borderId="0" xfId="0" applyFont="1" applyFill="1" applyProtection="1"/>
    <xf numFmtId="0" fontId="3" fillId="4" borderId="8" xfId="0" applyFont="1" applyFill="1" applyBorder="1" applyProtection="1"/>
    <xf numFmtId="0" fontId="3" fillId="4" borderId="9" xfId="0" applyFont="1" applyFill="1" applyBorder="1" applyProtection="1"/>
    <xf numFmtId="164" fontId="2" fillId="6" borderId="30" xfId="0" applyNumberFormat="1" applyFont="1" applyFill="1" applyBorder="1" applyAlignment="1" applyProtection="1">
      <alignment horizontal="center" vertical="center"/>
    </xf>
    <xf numFmtId="0" fontId="0" fillId="3" borderId="5" xfId="0" applyFill="1" applyBorder="1" applyProtection="1"/>
    <xf numFmtId="0" fontId="0" fillId="3" borderId="6" xfId="0" applyFill="1" applyBorder="1" applyAlignment="1" applyProtection="1">
      <alignment horizontal="center"/>
    </xf>
    <xf numFmtId="164" fontId="0" fillId="4" borderId="5" xfId="0" applyNumberFormat="1" applyFill="1" applyBorder="1" applyProtection="1"/>
    <xf numFmtId="164" fontId="0" fillId="4" borderId="7" xfId="0" applyNumberFormat="1" applyFill="1" applyBorder="1" applyProtection="1"/>
    <xf numFmtId="164" fontId="0" fillId="5" borderId="7" xfId="0" applyNumberFormat="1" applyFill="1" applyBorder="1" applyProtection="1"/>
    <xf numFmtId="0" fontId="0" fillId="3" borderId="8" xfId="0" applyFill="1" applyBorder="1" applyProtection="1"/>
    <xf numFmtId="0" fontId="7" fillId="3" borderId="0" xfId="0" applyFont="1" applyFill="1" applyAlignment="1" applyProtection="1">
      <alignment horizontal="center"/>
    </xf>
    <xf numFmtId="164" fontId="0" fillId="4" borderId="8" xfId="0" applyNumberFormat="1" applyFill="1" applyBorder="1" applyProtection="1"/>
    <xf numFmtId="164" fontId="0" fillId="4" borderId="9" xfId="0" applyNumberFormat="1" applyFill="1" applyBorder="1" applyProtection="1"/>
    <xf numFmtId="164" fontId="2" fillId="6" borderId="22" xfId="0" applyNumberFormat="1" applyFont="1" applyFill="1" applyBorder="1" applyAlignment="1" applyProtection="1">
      <alignment horizontal="center" vertical="center"/>
    </xf>
    <xf numFmtId="0" fontId="7" fillId="3" borderId="6" xfId="0" applyFont="1" applyFill="1" applyBorder="1" applyAlignment="1" applyProtection="1">
      <alignment horizontal="center"/>
    </xf>
    <xf numFmtId="164" fontId="0" fillId="5" borderId="10" xfId="0" applyNumberFormat="1" applyFill="1" applyBorder="1" applyProtection="1"/>
    <xf numFmtId="164" fontId="2" fillId="6" borderId="17" xfId="0" applyNumberFormat="1" applyFont="1" applyFill="1" applyBorder="1" applyAlignment="1" applyProtection="1">
      <alignment horizontal="center" vertical="center"/>
    </xf>
    <xf numFmtId="164" fontId="2" fillId="6" borderId="7" xfId="0" applyNumberFormat="1" applyFont="1" applyFill="1" applyBorder="1" applyAlignment="1" applyProtection="1">
      <alignment horizontal="center" vertical="center"/>
    </xf>
    <xf numFmtId="168" fontId="0" fillId="4" borderId="8" xfId="0" applyNumberFormat="1" applyFill="1" applyBorder="1" applyProtection="1"/>
    <xf numFmtId="164" fontId="7" fillId="4" borderId="9" xfId="0" applyNumberFormat="1" applyFont="1" applyFill="1" applyBorder="1" applyProtection="1"/>
    <xf numFmtId="167" fontId="7" fillId="3" borderId="0" xfId="1" applyNumberFormat="1" applyFont="1" applyFill="1" applyBorder="1" applyAlignment="1" applyProtection="1">
      <alignment horizontal="center"/>
    </xf>
    <xf numFmtId="164" fontId="7" fillId="4" borderId="0" xfId="0" applyNumberFormat="1" applyFont="1" applyFill="1" applyProtection="1"/>
    <xf numFmtId="164" fontId="2" fillId="6" borderId="10" xfId="0" applyNumberFormat="1" applyFont="1" applyFill="1" applyBorder="1" applyAlignment="1" applyProtection="1">
      <alignment horizontal="center" vertical="center"/>
    </xf>
    <xf numFmtId="0" fontId="3" fillId="3" borderId="11" xfId="0" applyFont="1" applyFill="1" applyBorder="1" applyProtection="1"/>
    <xf numFmtId="167" fontId="7" fillId="3" borderId="12" xfId="1" applyNumberFormat="1" applyFont="1" applyFill="1" applyBorder="1" applyAlignment="1" applyProtection="1">
      <alignment horizontal="center"/>
    </xf>
    <xf numFmtId="168" fontId="0" fillId="4" borderId="11" xfId="0" applyNumberFormat="1" applyFill="1" applyBorder="1" applyProtection="1"/>
    <xf numFmtId="164" fontId="7" fillId="4" borderId="12" xfId="0" applyNumberFormat="1" applyFont="1" applyFill="1" applyBorder="1" applyProtection="1"/>
    <xf numFmtId="0" fontId="7" fillId="3" borderId="8" xfId="0" applyFont="1" applyFill="1" applyBorder="1" applyProtection="1"/>
    <xf numFmtId="167" fontId="0" fillId="3" borderId="0" xfId="1" applyNumberFormat="1" applyFont="1" applyFill="1" applyBorder="1" applyProtection="1"/>
    <xf numFmtId="168" fontId="0" fillId="4" borderId="0" xfId="0" applyNumberFormat="1" applyFill="1" applyProtection="1"/>
    <xf numFmtId="0" fontId="7" fillId="0" borderId="8" xfId="0" applyFont="1" applyBorder="1" applyProtection="1"/>
    <xf numFmtId="3" fontId="12" fillId="4" borderId="0" xfId="0" applyNumberFormat="1" applyFont="1" applyFill="1" applyAlignment="1" applyProtection="1">
      <alignment horizontal="center"/>
    </xf>
    <xf numFmtId="0" fontId="10" fillId="6" borderId="5" xfId="0" applyFont="1" applyFill="1" applyBorder="1" applyAlignment="1" applyProtection="1">
      <alignment vertical="center"/>
    </xf>
    <xf numFmtId="0" fontId="2" fillId="6" borderId="6" xfId="0" applyFont="1" applyFill="1" applyBorder="1" applyProtection="1"/>
    <xf numFmtId="0" fontId="2" fillId="6" borderId="5" xfId="0" applyFont="1" applyFill="1" applyBorder="1" applyProtection="1"/>
    <xf numFmtId="0" fontId="9" fillId="0" borderId="0" xfId="0" applyFont="1" applyProtection="1"/>
    <xf numFmtId="44" fontId="9" fillId="0" borderId="0" xfId="2" applyFont="1" applyProtection="1"/>
    <xf numFmtId="0" fontId="14" fillId="2" borderId="10" xfId="0" applyFont="1" applyFill="1" applyBorder="1" applyAlignment="1" applyProtection="1">
      <alignment vertical="top"/>
      <protection locked="0" hidden="1"/>
    </xf>
    <xf numFmtId="0" fontId="14" fillId="2" borderId="10" xfId="0" applyFont="1" applyFill="1" applyBorder="1" applyAlignment="1" applyProtection="1">
      <alignment horizontal="left" vertical="center"/>
      <protection locked="0" hidden="1"/>
    </xf>
    <xf numFmtId="174" fontId="14" fillId="2" borderId="10" xfId="0" applyNumberFormat="1" applyFont="1" applyFill="1" applyBorder="1" applyAlignment="1" applyProtection="1">
      <alignment horizontal="left" vertical="top"/>
      <protection locked="0" hidden="1"/>
    </xf>
  </cellXfs>
  <cellStyles count="6">
    <cellStyle name="Komma" xfId="1" builtinId="3"/>
    <cellStyle name="Procent" xfId="5" builtinId="5"/>
    <cellStyle name="Standaard" xfId="0" builtinId="0"/>
    <cellStyle name="Standaard 11" xfId="4" xr:uid="{00000000-0005-0000-0000-000003000000}"/>
    <cellStyle name="Standaard 3" xfId="3" xr:uid="{00000000-0005-0000-0000-000004000000}"/>
    <cellStyle name="Valuta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120570</xdr:colOff>
      <xdr:row>1</xdr:row>
      <xdr:rowOff>217026</xdr:rowOff>
    </xdr:from>
    <xdr:to>
      <xdr:col>3</xdr:col>
      <xdr:colOff>171329</xdr:colOff>
      <xdr:row>1</xdr:row>
      <xdr:rowOff>892293</xdr:rowOff>
    </xdr:to>
    <xdr:pic>
      <xdr:nvPicPr>
        <xdr:cNvPr id="3" name="Afbeelding 2" descr="Geen fotobeschrijving beschikbaar.">
          <a:extLst>
            <a:ext uri="{FF2B5EF4-FFF2-40B4-BE49-F238E27FC236}">
              <a16:creationId xmlns:a16="http://schemas.microsoft.com/office/drawing/2014/main" id="{B3CE2F85-DF03-471A-B7AA-ECFBD2EB28A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243" b="34005"/>
        <a:stretch>
          <a:fillRect/>
        </a:stretch>
      </xdr:blipFill>
      <xdr:spPr bwMode="auto">
        <a:xfrm>
          <a:off x="3942627" y="409937"/>
          <a:ext cx="1772373" cy="66764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277310</xdr:colOff>
      <xdr:row>1</xdr:row>
      <xdr:rowOff>180855</xdr:rowOff>
    </xdr:from>
    <xdr:to>
      <xdr:col>3</xdr:col>
      <xdr:colOff>171926</xdr:colOff>
      <xdr:row>1</xdr:row>
      <xdr:rowOff>1086518</xdr:rowOff>
    </xdr:to>
    <xdr:pic>
      <xdr:nvPicPr>
        <xdr:cNvPr id="3" name="Afbeelding 2" descr="Geen fotobeschrijving beschikbaar.">
          <a:extLst>
            <a:ext uri="{FF2B5EF4-FFF2-40B4-BE49-F238E27FC236}">
              <a16:creationId xmlns:a16="http://schemas.microsoft.com/office/drawing/2014/main" id="{53F8CE51-8AFD-424D-866D-F5F245CF353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243" b="34005"/>
        <a:stretch>
          <a:fillRect/>
        </a:stretch>
      </xdr:blipFill>
      <xdr:spPr bwMode="auto">
        <a:xfrm>
          <a:off x="3810000" y="446108"/>
          <a:ext cx="2368825" cy="89232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1736202</xdr:colOff>
      <xdr:row>1</xdr:row>
      <xdr:rowOff>144683</xdr:rowOff>
    </xdr:from>
    <xdr:to>
      <xdr:col>3</xdr:col>
      <xdr:colOff>572338</xdr:colOff>
      <xdr:row>1</xdr:row>
      <xdr:rowOff>1048441</xdr:rowOff>
    </xdr:to>
    <xdr:pic>
      <xdr:nvPicPr>
        <xdr:cNvPr id="3" name="Afbeelding 2" descr="Geen fotobeschrijving beschikbaar.">
          <a:extLst>
            <a:ext uri="{FF2B5EF4-FFF2-40B4-BE49-F238E27FC236}">
              <a16:creationId xmlns:a16="http://schemas.microsoft.com/office/drawing/2014/main" id="{F7B1D716-0D08-45FF-8E38-142055AF47B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243" b="34005"/>
        <a:stretch>
          <a:fillRect/>
        </a:stretch>
      </xdr:blipFill>
      <xdr:spPr bwMode="auto">
        <a:xfrm>
          <a:off x="4400791" y="409936"/>
          <a:ext cx="2368825" cy="89232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604631</xdr:colOff>
      <xdr:row>3</xdr:row>
      <xdr:rowOff>149087</xdr:rowOff>
    </xdr:from>
    <xdr:to>
      <xdr:col>2</xdr:col>
      <xdr:colOff>1121961</xdr:colOff>
      <xdr:row>3</xdr:row>
      <xdr:rowOff>1045225</xdr:rowOff>
    </xdr:to>
    <xdr:pic>
      <xdr:nvPicPr>
        <xdr:cNvPr id="3" name="Afbeelding 2" descr="Geen fotobeschrijving beschikbaar.">
          <a:extLst>
            <a:ext uri="{FF2B5EF4-FFF2-40B4-BE49-F238E27FC236}">
              <a16:creationId xmlns:a16="http://schemas.microsoft.com/office/drawing/2014/main" id="{A500B016-5F23-C865-069A-074CCD9B6DE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243" b="34005"/>
        <a:stretch>
          <a:fillRect/>
        </a:stretch>
      </xdr:blipFill>
      <xdr:spPr bwMode="auto">
        <a:xfrm>
          <a:off x="3288196" y="339587"/>
          <a:ext cx="2368825" cy="89232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71"/>
  <sheetViews>
    <sheetView showGridLines="0" zoomScaleNormal="100" zoomScaleSheetLayoutView="115" workbookViewId="0">
      <selection activeCell="G20" sqref="G20"/>
    </sheetView>
  </sheetViews>
  <sheetFormatPr defaultRowHeight="15" x14ac:dyDescent="0.25"/>
  <cols>
    <col min="1" max="1" width="35" style="4" bestFit="1" customWidth="1"/>
    <col min="2" max="2" width="24.5703125" style="4" customWidth="1"/>
    <col min="3" max="3" width="25.7109375" style="4" customWidth="1"/>
    <col min="4" max="4" width="24.5703125" style="4" customWidth="1"/>
    <col min="5" max="5" width="3.5703125" style="5" customWidth="1"/>
    <col min="6" max="6" width="22.85546875" style="4" customWidth="1"/>
    <col min="7" max="7" width="20.5703125" style="4" customWidth="1"/>
    <col min="8" max="16384" width="9.140625" style="4"/>
  </cols>
  <sheetData>
    <row r="1" spans="1:7" x14ac:dyDescent="0.25">
      <c r="A1" s="1" t="s">
        <v>5</v>
      </c>
      <c r="B1" s="2"/>
      <c r="C1" s="2"/>
      <c r="D1" s="2"/>
      <c r="E1" s="2"/>
      <c r="F1" s="2"/>
      <c r="G1" s="3"/>
    </row>
    <row r="2" spans="1:7" ht="82.5" customHeight="1" x14ac:dyDescent="0.25"/>
    <row r="3" spans="1:7" ht="28.5" customHeight="1" x14ac:dyDescent="0.25">
      <c r="A3" s="6" t="s">
        <v>75</v>
      </c>
      <c r="B3" s="7"/>
      <c r="C3" s="7"/>
      <c r="D3" s="7"/>
      <c r="E3" s="7"/>
      <c r="F3" s="7"/>
      <c r="G3" s="8"/>
    </row>
    <row r="4" spans="1:7" ht="12.75" customHeight="1" thickBot="1" x14ac:dyDescent="0.3"/>
    <row r="5" spans="1:7" ht="30" customHeight="1" thickBot="1" x14ac:dyDescent="0.3">
      <c r="A5" s="9" t="s">
        <v>76</v>
      </c>
      <c r="B5" s="10" t="s">
        <v>77</v>
      </c>
      <c r="C5" s="11"/>
      <c r="D5" s="12"/>
      <c r="E5" s="13"/>
      <c r="F5" s="14" t="s">
        <v>32</v>
      </c>
      <c r="G5" s="15"/>
    </row>
    <row r="6" spans="1:7" ht="60" x14ac:dyDescent="0.25">
      <c r="A6" s="16"/>
      <c r="B6" s="17" t="s">
        <v>1</v>
      </c>
      <c r="C6" s="18" t="s">
        <v>55</v>
      </c>
      <c r="D6" s="19" t="s">
        <v>14</v>
      </c>
      <c r="E6" s="20"/>
      <c r="F6" s="21" t="s">
        <v>33</v>
      </c>
      <c r="G6" s="19" t="s">
        <v>14</v>
      </c>
    </row>
    <row r="7" spans="1:7" x14ac:dyDescent="0.25">
      <c r="A7" s="22" t="s">
        <v>28</v>
      </c>
      <c r="B7" s="23">
        <v>10</v>
      </c>
      <c r="C7" s="38"/>
      <c r="D7" s="24">
        <f>B7*C7</f>
        <v>0</v>
      </c>
      <c r="E7" s="20"/>
      <c r="F7" s="25"/>
      <c r="G7" s="26"/>
    </row>
    <row r="8" spans="1:7" x14ac:dyDescent="0.25">
      <c r="A8" s="22" t="s">
        <v>54</v>
      </c>
      <c r="B8" s="23">
        <v>10</v>
      </c>
      <c r="C8" s="38"/>
      <c r="D8" s="24">
        <f>B8*C8</f>
        <v>0</v>
      </c>
      <c r="E8" s="20"/>
      <c r="F8" s="27">
        <f>C8</f>
        <v>0</v>
      </c>
      <c r="G8" s="28">
        <f>B8*F8</f>
        <v>0</v>
      </c>
    </row>
    <row r="9" spans="1:7" x14ac:dyDescent="0.25">
      <c r="A9" s="29" t="s">
        <v>88</v>
      </c>
      <c r="B9" s="30">
        <v>4</v>
      </c>
      <c r="C9" s="39"/>
      <c r="D9" s="24">
        <f>B9*C9</f>
        <v>0</v>
      </c>
      <c r="E9" s="20"/>
      <c r="F9" s="27"/>
      <c r="G9" s="28"/>
    </row>
    <row r="10" spans="1:7" ht="15.75" thickBot="1" x14ac:dyDescent="0.3">
      <c r="A10" s="31"/>
      <c r="B10" s="32" t="s">
        <v>7</v>
      </c>
      <c r="C10" s="33">
        <f>SUM(C7:C9)</f>
        <v>0</v>
      </c>
      <c r="D10" s="34">
        <f>SUM(D7:D9)</f>
        <v>0</v>
      </c>
      <c r="E10" s="35"/>
      <c r="F10" s="36" t="s">
        <v>7</v>
      </c>
      <c r="G10" s="37">
        <f>SUM(G8)</f>
        <v>0</v>
      </c>
    </row>
    <row r="71" spans="5:5" x14ac:dyDescent="0.25">
      <c r="E71" s="5" t="e">
        <f>VLOOKUP(C71,Artikeltype2aen3a,5,0)</f>
        <v>#N/A</v>
      </c>
    </row>
  </sheetData>
  <sheetProtection algorithmName="SHA-512" hashValue="ty1ZBll33jSY4OljkuPr7qnG1yKYZ/GkVbGjzvDaCGLSNHeaRBgEJ6t/zxoS4cMjXqYEvBu8GYtn2ApVoFTqdA==" saltValue="ECm4qzLkGc+zHWS2uop2FQ==" spinCount="100000" sheet="1" objects="1" scenarios="1"/>
  <mergeCells count="4">
    <mergeCell ref="A1:G1"/>
    <mergeCell ref="A3:G3"/>
    <mergeCell ref="F5:G5"/>
    <mergeCell ref="F7:G7"/>
  </mergeCells>
  <pageMargins left="0.70866141732283472" right="0.70866141732283472" top="0.74803149606299213" bottom="0.74803149606299213" header="0.31496062992125984" footer="0.31496062992125984"/>
  <pageSetup paperSize="9" scale="68" orientation="landscape" r:id="rId1"/>
  <headerFooter>
    <oddFooter>&amp;L&amp;F&amp;R&amp;A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4AFD62-6AF0-4E24-8CB0-7D94621D9A76}">
  <dimension ref="A1:H71"/>
  <sheetViews>
    <sheetView showGridLines="0" zoomScaleNormal="100" zoomScaleSheetLayoutView="100" workbookViewId="0">
      <selection activeCell="A41" sqref="A41"/>
    </sheetView>
  </sheetViews>
  <sheetFormatPr defaultRowHeight="15" x14ac:dyDescent="0.25"/>
  <cols>
    <col min="1" max="1" width="37.5703125" style="4" bestFit="1" customWidth="1"/>
    <col min="2" max="2" width="15.28515625" style="4" customWidth="1"/>
    <col min="3" max="3" width="37.28515625" style="4" bestFit="1" customWidth="1"/>
    <col min="4" max="4" width="18.140625" style="4" customWidth="1"/>
    <col min="5" max="5" width="15.140625" style="4" customWidth="1"/>
    <col min="6" max="6" width="15.7109375" style="4" customWidth="1"/>
    <col min="7" max="7" width="16.5703125" style="4" customWidth="1"/>
    <col min="8" max="8" width="69.85546875" style="4" customWidth="1"/>
    <col min="9" max="10" width="11.140625" style="4" customWidth="1"/>
    <col min="11" max="16384" width="9.140625" style="4"/>
  </cols>
  <sheetData>
    <row r="1" spans="1:8" ht="21" customHeight="1" thickBot="1" x14ac:dyDescent="0.3">
      <c r="A1" s="40" t="s">
        <v>5</v>
      </c>
      <c r="B1" s="41"/>
      <c r="C1" s="41"/>
      <c r="D1" s="41"/>
      <c r="E1" s="41"/>
      <c r="F1" s="41"/>
      <c r="G1" s="42"/>
    </row>
    <row r="2" spans="1:8" ht="93.75" customHeight="1" x14ac:dyDescent="0.25">
      <c r="B2" s="43"/>
    </row>
    <row r="3" spans="1:8" ht="19.899999999999999" customHeight="1" x14ac:dyDescent="0.25">
      <c r="A3" s="6" t="str">
        <f>Leaseprijs!A3</f>
        <v>Laborijn - Warme Drankenautomaten</v>
      </c>
      <c r="B3" s="7"/>
      <c r="C3" s="7"/>
      <c r="D3" s="7"/>
      <c r="E3" s="7"/>
      <c r="F3" s="7"/>
      <c r="G3" s="8"/>
    </row>
    <row r="4" spans="1:8" ht="18" customHeight="1" x14ac:dyDescent="0.25">
      <c r="B4" s="43"/>
    </row>
    <row r="5" spans="1:8" x14ac:dyDescent="0.25">
      <c r="A5" s="44" t="s">
        <v>57</v>
      </c>
      <c r="B5" s="45" t="s">
        <v>36</v>
      </c>
      <c r="C5" s="45"/>
      <c r="D5" s="45"/>
      <c r="E5" s="45"/>
      <c r="F5" s="46"/>
      <c r="G5" s="47"/>
      <c r="H5" s="48"/>
    </row>
    <row r="6" spans="1:8" x14ac:dyDescent="0.25">
      <c r="A6" s="49" t="s">
        <v>1</v>
      </c>
      <c r="B6" s="50" t="s">
        <v>18</v>
      </c>
      <c r="C6" s="51" t="s">
        <v>19</v>
      </c>
      <c r="D6" s="52" t="s">
        <v>20</v>
      </c>
      <c r="E6" s="52"/>
      <c r="F6" s="52" t="s">
        <v>21</v>
      </c>
      <c r="G6" s="53"/>
    </row>
    <row r="7" spans="1:8" x14ac:dyDescent="0.25">
      <c r="A7" s="54"/>
      <c r="B7" s="55">
        <f t="shared" ref="B7:B13" si="0">C22</f>
        <v>0.5</v>
      </c>
      <c r="C7" s="56" t="str">
        <f>A22</f>
        <v>Koffie - zwart</v>
      </c>
      <c r="D7" s="57">
        <f>VLOOKUP(C7,Grammagetype2aen3a,2,0)</f>
        <v>0</v>
      </c>
      <c r="E7" s="57">
        <f>D7*$B7</f>
        <v>0</v>
      </c>
      <c r="F7" s="57">
        <f>VLOOKUP(C7,Grammagetype2aen3a,3,0)</f>
        <v>0</v>
      </c>
      <c r="G7" s="57">
        <f>F7*$B7</f>
        <v>0</v>
      </c>
    </row>
    <row r="8" spans="1:8" x14ac:dyDescent="0.25">
      <c r="A8" s="54"/>
      <c r="B8" s="55">
        <f t="shared" si="0"/>
        <v>0.1</v>
      </c>
      <c r="C8" s="56" t="str">
        <f t="shared" ref="C8" si="1">A23</f>
        <v>Koffie - met melk</v>
      </c>
      <c r="D8" s="57">
        <f t="shared" ref="D8:D13" si="2">VLOOKUP(C8,Grammagetype2aen3a,2,0)</f>
        <v>0</v>
      </c>
      <c r="E8" s="57">
        <f t="shared" ref="E8:E13" si="3">D8*$B8</f>
        <v>0</v>
      </c>
      <c r="F8" s="57">
        <f t="shared" ref="F8:F13" si="4">VLOOKUP(C8,Grammagetype2aen3a,3,0)</f>
        <v>0</v>
      </c>
      <c r="G8" s="57">
        <f t="shared" ref="G7:G9" si="5">F8*$B8</f>
        <v>0</v>
      </c>
    </row>
    <row r="9" spans="1:8" x14ac:dyDescent="0.25">
      <c r="A9" s="54"/>
      <c r="B9" s="55">
        <f t="shared" si="0"/>
        <v>0.3</v>
      </c>
      <c r="C9" s="56" t="str">
        <f>A24</f>
        <v>Cappuccino</v>
      </c>
      <c r="D9" s="57">
        <f t="shared" si="2"/>
        <v>0</v>
      </c>
      <c r="E9" s="57">
        <f t="shared" si="3"/>
        <v>0</v>
      </c>
      <c r="F9" s="57">
        <f t="shared" si="4"/>
        <v>0</v>
      </c>
      <c r="G9" s="57">
        <f t="shared" si="5"/>
        <v>0</v>
      </c>
    </row>
    <row r="10" spans="1:8" x14ac:dyDescent="0.25">
      <c r="A10" s="54"/>
      <c r="B10" s="55">
        <f t="shared" si="0"/>
        <v>7.4999999999999997E-2</v>
      </c>
      <c r="C10" s="56" t="str">
        <f>A25</f>
        <v>Espresso</v>
      </c>
      <c r="D10" s="57">
        <f t="shared" si="2"/>
        <v>0</v>
      </c>
      <c r="E10" s="57">
        <f t="shared" si="3"/>
        <v>0</v>
      </c>
      <c r="F10" s="57">
        <f t="shared" si="4"/>
        <v>0</v>
      </c>
      <c r="G10" s="57">
        <f t="shared" ref="G10:G12" si="6">F10*$B10</f>
        <v>0</v>
      </c>
    </row>
    <row r="11" spans="1:8" x14ac:dyDescent="0.25">
      <c r="A11" s="54"/>
      <c r="B11" s="55">
        <f t="shared" si="0"/>
        <v>1E-3</v>
      </c>
      <c r="C11" s="56" t="str">
        <f>A26</f>
        <v>Espresso - met melk</v>
      </c>
      <c r="D11" s="57">
        <f t="shared" ref="D11:D12" si="7">VLOOKUP(C11,Grammagetype2aen3a,2,0)</f>
        <v>0</v>
      </c>
      <c r="E11" s="57">
        <f t="shared" si="3"/>
        <v>0</v>
      </c>
      <c r="F11" s="57">
        <f t="shared" si="4"/>
        <v>0</v>
      </c>
      <c r="G11" s="57">
        <f t="shared" si="6"/>
        <v>0</v>
      </c>
    </row>
    <row r="12" spans="1:8" x14ac:dyDescent="0.25">
      <c r="A12" s="54"/>
      <c r="B12" s="55">
        <f t="shared" si="0"/>
        <v>8.9999999999999993E-3</v>
      </c>
      <c r="C12" s="56" t="str">
        <f>A27</f>
        <v>Café au lait/koffie verkeerd</v>
      </c>
      <c r="D12" s="57">
        <f t="shared" si="7"/>
        <v>0</v>
      </c>
      <c r="E12" s="57">
        <f t="shared" si="3"/>
        <v>0</v>
      </c>
      <c r="F12" s="57">
        <f t="shared" si="4"/>
        <v>0</v>
      </c>
      <c r="G12" s="57">
        <f t="shared" si="6"/>
        <v>0</v>
      </c>
    </row>
    <row r="13" spans="1:8" x14ac:dyDescent="0.25">
      <c r="A13" s="54"/>
      <c r="B13" s="55">
        <f t="shared" si="0"/>
        <v>1.4999999999999999E-2</v>
      </c>
      <c r="C13" s="56" t="str">
        <f>A28</f>
        <v>Latte macchiato</v>
      </c>
      <c r="D13" s="57">
        <f t="shared" si="2"/>
        <v>0</v>
      </c>
      <c r="E13" s="57">
        <f t="shared" si="3"/>
        <v>0</v>
      </c>
      <c r="F13" s="57">
        <f t="shared" si="4"/>
        <v>0</v>
      </c>
      <c r="G13" s="57">
        <f>F13*$B13</f>
        <v>0</v>
      </c>
    </row>
    <row r="14" spans="1:8" x14ac:dyDescent="0.25">
      <c r="A14" s="54"/>
      <c r="B14" s="55"/>
      <c r="C14" s="54"/>
      <c r="D14" s="57"/>
      <c r="E14" s="57"/>
      <c r="F14" s="57"/>
      <c r="G14" s="57"/>
    </row>
    <row r="15" spans="1:8" x14ac:dyDescent="0.25">
      <c r="A15" s="58">
        <f>B29</f>
        <v>100000</v>
      </c>
      <c r="B15" s="55">
        <f>SUM(B7:B13)</f>
        <v>0.99999999999999989</v>
      </c>
      <c r="C15" s="54" t="s">
        <v>22</v>
      </c>
      <c r="D15" s="57">
        <f>SUM(D7:D13)</f>
        <v>0</v>
      </c>
      <c r="E15" s="57">
        <f>SUM(E7:E13)</f>
        <v>0</v>
      </c>
      <c r="F15" s="57">
        <f>SUM(F7:F13)</f>
        <v>0</v>
      </c>
      <c r="G15" s="57">
        <f>SUM(G7:G13)</f>
        <v>0</v>
      </c>
    </row>
    <row r="16" spans="1:8" x14ac:dyDescent="0.25">
      <c r="B16" s="59"/>
      <c r="D16" s="60"/>
      <c r="E16" s="60"/>
      <c r="F16" s="60"/>
      <c r="G16" s="60"/>
    </row>
    <row r="17" spans="1:7" x14ac:dyDescent="0.25">
      <c r="A17" s="61" t="s">
        <v>58</v>
      </c>
      <c r="B17" s="62"/>
      <c r="C17" s="62"/>
      <c r="D17" s="63"/>
      <c r="E17" s="64">
        <f>SUM(E15:E15)</f>
        <v>0</v>
      </c>
      <c r="F17" s="63"/>
      <c r="G17" s="64">
        <f>SUM(G15:G15)</f>
        <v>0</v>
      </c>
    </row>
    <row r="18" spans="1:7" x14ac:dyDescent="0.25">
      <c r="A18" s="65" t="s">
        <v>59</v>
      </c>
      <c r="B18" s="50"/>
      <c r="C18" s="51"/>
      <c r="D18" s="52"/>
      <c r="E18" s="52"/>
      <c r="F18" s="51"/>
      <c r="G18" s="66">
        <f>A15*G17</f>
        <v>0</v>
      </c>
    </row>
    <row r="19" spans="1:7" x14ac:dyDescent="0.25">
      <c r="B19" s="59"/>
      <c r="E19" s="67"/>
      <c r="G19" s="67"/>
    </row>
    <row r="20" spans="1:7" x14ac:dyDescent="0.25">
      <c r="A20" s="68" t="s">
        <v>89</v>
      </c>
      <c r="B20" s="68"/>
      <c r="C20" s="68"/>
    </row>
    <row r="21" spans="1:7" s="72" customFormat="1" ht="30" x14ac:dyDescent="0.25">
      <c r="A21" s="69"/>
      <c r="B21" s="70" t="s">
        <v>23</v>
      </c>
      <c r="C21" s="70" t="s">
        <v>24</v>
      </c>
      <c r="D21" s="71"/>
    </row>
    <row r="22" spans="1:7" x14ac:dyDescent="0.25">
      <c r="A22" s="73" t="s">
        <v>35</v>
      </c>
      <c r="B22" s="74">
        <v>50000</v>
      </c>
      <c r="C22" s="75">
        <f t="shared" ref="C22:C28" si="8">B22/$B$29</f>
        <v>0.5</v>
      </c>
      <c r="E22" s="59"/>
    </row>
    <row r="23" spans="1:7" x14ac:dyDescent="0.25">
      <c r="A23" s="73" t="s">
        <v>34</v>
      </c>
      <c r="B23" s="74">
        <v>10000</v>
      </c>
      <c r="C23" s="75">
        <f t="shared" si="8"/>
        <v>0.1</v>
      </c>
      <c r="E23" s="59"/>
    </row>
    <row r="24" spans="1:7" x14ac:dyDescent="0.25">
      <c r="A24" s="73" t="s">
        <v>6</v>
      </c>
      <c r="B24" s="74">
        <v>30000</v>
      </c>
      <c r="C24" s="75">
        <f t="shared" si="8"/>
        <v>0.3</v>
      </c>
      <c r="E24" s="59"/>
    </row>
    <row r="25" spans="1:7" ht="15" customHeight="1" x14ac:dyDescent="0.25">
      <c r="A25" s="73" t="s">
        <v>3</v>
      </c>
      <c r="B25" s="74">
        <v>7500</v>
      </c>
      <c r="C25" s="75">
        <f t="shared" si="8"/>
        <v>7.4999999999999997E-2</v>
      </c>
      <c r="E25" s="59"/>
      <c r="F25" s="76"/>
      <c r="G25" s="76"/>
    </row>
    <row r="26" spans="1:7" ht="15" customHeight="1" x14ac:dyDescent="0.25">
      <c r="A26" s="73" t="s">
        <v>66</v>
      </c>
      <c r="B26" s="74">
        <v>100</v>
      </c>
      <c r="C26" s="75">
        <f t="shared" si="8"/>
        <v>1E-3</v>
      </c>
      <c r="E26" s="59"/>
      <c r="F26" s="76"/>
      <c r="G26" s="76"/>
    </row>
    <row r="27" spans="1:7" ht="15" customHeight="1" x14ac:dyDescent="0.25">
      <c r="A27" s="77" t="s">
        <v>65</v>
      </c>
      <c r="B27" s="74">
        <v>900</v>
      </c>
      <c r="C27" s="75">
        <f t="shared" si="8"/>
        <v>8.9999999999999993E-3</v>
      </c>
      <c r="E27" s="59"/>
      <c r="F27" s="76"/>
      <c r="G27" s="76"/>
    </row>
    <row r="28" spans="1:7" x14ac:dyDescent="0.25">
      <c r="A28" s="73" t="s">
        <v>31</v>
      </c>
      <c r="B28" s="74">
        <v>1500</v>
      </c>
      <c r="C28" s="75">
        <f t="shared" si="8"/>
        <v>1.4999999999999999E-2</v>
      </c>
      <c r="E28" s="59"/>
      <c r="F28" s="76"/>
      <c r="G28" s="76"/>
    </row>
    <row r="29" spans="1:7" x14ac:dyDescent="0.25">
      <c r="A29" s="78" t="s">
        <v>25</v>
      </c>
      <c r="B29" s="79">
        <f>SUM(B22:B28)</f>
        <v>100000</v>
      </c>
      <c r="C29" s="80">
        <f>SUM(C22:C28)</f>
        <v>0.99999999999999989</v>
      </c>
      <c r="D29" s="81"/>
      <c r="E29" s="82"/>
      <c r="F29" s="83"/>
    </row>
    <row r="30" spans="1:7" x14ac:dyDescent="0.25">
      <c r="A30" s="84"/>
      <c r="B30" s="85"/>
      <c r="C30" s="81"/>
      <c r="D30" s="81"/>
      <c r="E30" s="86"/>
      <c r="F30" s="81"/>
    </row>
    <row r="31" spans="1:7" x14ac:dyDescent="0.25">
      <c r="A31" s="84"/>
      <c r="B31" s="85"/>
      <c r="C31" s="81"/>
      <c r="D31" s="81"/>
      <c r="E31" s="86"/>
      <c r="F31" s="81"/>
    </row>
    <row r="32" spans="1:7" x14ac:dyDescent="0.25">
      <c r="A32" s="87"/>
      <c r="B32" s="88"/>
      <c r="C32" s="88"/>
      <c r="D32" s="88"/>
      <c r="E32" s="88"/>
      <c r="F32" s="88"/>
      <c r="G32" s="89"/>
    </row>
    <row r="33" spans="1:7" ht="30" x14ac:dyDescent="0.25">
      <c r="A33" s="90" t="s">
        <v>60</v>
      </c>
      <c r="B33" s="91"/>
      <c r="C33" s="91" t="s">
        <v>9</v>
      </c>
      <c r="D33" s="92" t="s">
        <v>62</v>
      </c>
      <c r="E33" s="50" t="s">
        <v>26</v>
      </c>
      <c r="F33" s="50" t="s">
        <v>8</v>
      </c>
      <c r="G33" s="93" t="s">
        <v>27</v>
      </c>
    </row>
    <row r="34" spans="1:7" x14ac:dyDescent="0.25">
      <c r="A34" s="94">
        <v>1000</v>
      </c>
      <c r="B34" s="95" t="s">
        <v>2</v>
      </c>
      <c r="C34" s="96" t="s">
        <v>0</v>
      </c>
      <c r="D34" s="114"/>
      <c r="E34" s="115">
        <v>0</v>
      </c>
      <c r="F34" s="116">
        <v>0</v>
      </c>
      <c r="G34" s="57">
        <f t="shared" ref="G34:G35" si="9">E34*(1-$F34)</f>
        <v>0</v>
      </c>
    </row>
    <row r="35" spans="1:7" x14ac:dyDescent="0.25">
      <c r="A35" s="97">
        <v>1000</v>
      </c>
      <c r="B35" s="4" t="s">
        <v>2</v>
      </c>
      <c r="C35" s="98" t="s">
        <v>4</v>
      </c>
      <c r="D35" s="114"/>
      <c r="E35" s="115">
        <v>0</v>
      </c>
      <c r="F35" s="116">
        <v>0</v>
      </c>
      <c r="G35" s="57">
        <f t="shared" si="9"/>
        <v>0</v>
      </c>
    </row>
    <row r="36" spans="1:7" x14ac:dyDescent="0.25">
      <c r="A36" s="97">
        <v>1000</v>
      </c>
      <c r="B36" s="4" t="s">
        <v>2</v>
      </c>
      <c r="C36" s="98" t="s">
        <v>45</v>
      </c>
      <c r="D36" s="114"/>
      <c r="E36" s="115">
        <v>0</v>
      </c>
      <c r="F36" s="116">
        <v>0</v>
      </c>
      <c r="G36" s="57">
        <f t="shared" ref="G36" si="10">E36*(1-$F36)</f>
        <v>0</v>
      </c>
    </row>
    <row r="37" spans="1:7" x14ac:dyDescent="0.25">
      <c r="A37" s="97">
        <v>1000</v>
      </c>
      <c r="B37" s="4" t="s">
        <v>2</v>
      </c>
      <c r="C37" s="98" t="s">
        <v>67</v>
      </c>
      <c r="D37" s="114"/>
      <c r="E37" s="115">
        <v>0</v>
      </c>
      <c r="F37" s="116">
        <v>0</v>
      </c>
      <c r="G37" s="57">
        <f t="shared" ref="G37" si="11">E37*(1-$F37)</f>
        <v>0</v>
      </c>
    </row>
    <row r="38" spans="1:7" ht="15" customHeight="1" x14ac:dyDescent="0.25">
      <c r="B38" s="59"/>
    </row>
    <row r="39" spans="1:7" ht="10.5" customHeight="1" x14ac:dyDescent="0.25">
      <c r="A39" s="94"/>
      <c r="B39" s="99"/>
      <c r="C39" s="95"/>
      <c r="D39" s="95"/>
      <c r="E39" s="96"/>
    </row>
    <row r="40" spans="1:7" x14ac:dyDescent="0.25">
      <c r="A40" s="100" t="s">
        <v>61</v>
      </c>
      <c r="B40" s="101"/>
      <c r="C40" s="51" t="s">
        <v>9</v>
      </c>
      <c r="D40" s="50" t="s">
        <v>20</v>
      </c>
      <c r="E40" s="93" t="s">
        <v>21</v>
      </c>
    </row>
    <row r="41" spans="1:7" ht="15.75" thickBot="1" x14ac:dyDescent="0.3">
      <c r="A41" s="117"/>
      <c r="B41" s="4" t="s">
        <v>2</v>
      </c>
      <c r="C41" s="102" t="s">
        <v>4</v>
      </c>
      <c r="D41" s="103">
        <f>VLOOKUP(C41,Artikeltype2aen3a,3,0)/1000*A41</f>
        <v>0</v>
      </c>
      <c r="E41" s="104">
        <f>VLOOKUP(C41,Artikeltype2aen3a,5,0)/1000*A41</f>
        <v>0</v>
      </c>
    </row>
    <row r="42" spans="1:7" ht="15.75" thickTop="1" x14ac:dyDescent="0.25">
      <c r="A42" s="97"/>
      <c r="C42" s="48" t="s">
        <v>35</v>
      </c>
      <c r="D42" s="105">
        <f>SUM(D41)</f>
        <v>0</v>
      </c>
      <c r="E42" s="106">
        <f>SUM(E41)</f>
        <v>0</v>
      </c>
    </row>
    <row r="43" spans="1:7" x14ac:dyDescent="0.25">
      <c r="A43" s="97"/>
      <c r="C43" s="48"/>
      <c r="D43" s="105"/>
      <c r="E43" s="106"/>
    </row>
    <row r="44" spans="1:7" x14ac:dyDescent="0.25">
      <c r="A44" s="117"/>
      <c r="B44" s="4" t="s">
        <v>2</v>
      </c>
      <c r="C44" s="4" t="s">
        <v>4</v>
      </c>
      <c r="D44" s="107">
        <f>VLOOKUP(C44,Artikeltype2aen3a,3,0)/1000*A44</f>
        <v>0</v>
      </c>
      <c r="E44" s="104">
        <f>VLOOKUP(C44,Artikeltype2aen3a,5,0)/1000*A44</f>
        <v>0</v>
      </c>
    </row>
    <row r="45" spans="1:7" ht="15.75" thickBot="1" x14ac:dyDescent="0.3">
      <c r="A45" s="117"/>
      <c r="B45" s="4" t="s">
        <v>2</v>
      </c>
      <c r="C45" s="108" t="s">
        <v>67</v>
      </c>
      <c r="D45" s="103">
        <f>VLOOKUP(C45,Artikeltype2aen3a,3,0)/1000*A45</f>
        <v>0</v>
      </c>
      <c r="E45" s="109">
        <f>VLOOKUP(C45,Artikeltype2aen3a,5,0)/1000*A45</f>
        <v>0</v>
      </c>
    </row>
    <row r="46" spans="1:7" ht="15.75" thickTop="1" x14ac:dyDescent="0.25">
      <c r="A46" s="97"/>
      <c r="C46" s="48" t="s">
        <v>34</v>
      </c>
      <c r="D46" s="105">
        <f>SUM(D44:D45)</f>
        <v>0</v>
      </c>
      <c r="E46" s="106">
        <f>SUM(E44:E45)</f>
        <v>0</v>
      </c>
    </row>
    <row r="47" spans="1:7" x14ac:dyDescent="0.25">
      <c r="A47" s="97"/>
      <c r="E47" s="98"/>
    </row>
    <row r="48" spans="1:7" x14ac:dyDescent="0.25">
      <c r="A48" s="117"/>
      <c r="B48" s="4" t="s">
        <v>2</v>
      </c>
      <c r="C48" s="4" t="s">
        <v>4</v>
      </c>
      <c r="D48" s="107">
        <f>VLOOKUP(C48,Artikeltype2aen3a,3,0)/1000*A48</f>
        <v>0</v>
      </c>
      <c r="E48" s="104">
        <f>VLOOKUP(C48,Artikeltype2aen3a,5,0)/1000*A48</f>
        <v>0</v>
      </c>
    </row>
    <row r="49" spans="1:5" x14ac:dyDescent="0.25">
      <c r="A49" s="117"/>
      <c r="B49" s="4" t="s">
        <v>2</v>
      </c>
      <c r="C49" s="4" t="s">
        <v>45</v>
      </c>
      <c r="D49" s="107">
        <f>VLOOKUP(C49,Artikeltype2aen3a,3,0)/1000*A49</f>
        <v>0</v>
      </c>
      <c r="E49" s="104">
        <f>VLOOKUP(C49,Artikeltype2aen3a,5,0)/1000*A49</f>
        <v>0</v>
      </c>
    </row>
    <row r="50" spans="1:5" ht="15.75" thickBot="1" x14ac:dyDescent="0.3">
      <c r="A50" s="117"/>
      <c r="B50" s="4" t="s">
        <v>2</v>
      </c>
      <c r="C50" s="108" t="s">
        <v>67</v>
      </c>
      <c r="D50" s="103">
        <f>VLOOKUP(C50,Artikeltype2aen3a,3,0)/1000*A50</f>
        <v>0</v>
      </c>
      <c r="E50" s="109">
        <f>VLOOKUP(C50,Artikeltype2aen3a,5,0)/1000*A50</f>
        <v>0</v>
      </c>
    </row>
    <row r="51" spans="1:5" ht="15.75" thickTop="1" x14ac:dyDescent="0.25">
      <c r="A51" s="97"/>
      <c r="C51" s="48" t="s">
        <v>6</v>
      </c>
      <c r="D51" s="105">
        <f>SUM(D48:D50)</f>
        <v>0</v>
      </c>
      <c r="E51" s="106">
        <f>SUM(E48:E50)</f>
        <v>0</v>
      </c>
    </row>
    <row r="52" spans="1:5" x14ac:dyDescent="0.25">
      <c r="A52" s="97"/>
      <c r="C52" s="48"/>
      <c r="D52" s="105"/>
      <c r="E52" s="106"/>
    </row>
    <row r="53" spans="1:5" ht="15.75" thickBot="1" x14ac:dyDescent="0.3">
      <c r="A53" s="117"/>
      <c r="B53" s="4" t="s">
        <v>2</v>
      </c>
      <c r="C53" s="102" t="s">
        <v>4</v>
      </c>
      <c r="D53" s="103">
        <f>VLOOKUP(C53,Artikeltype2aen3a,3,0)/1000*A53</f>
        <v>0</v>
      </c>
      <c r="E53" s="109">
        <f>VLOOKUP(C53,Artikeltype2aen3a,5,0)/1000*A53</f>
        <v>0</v>
      </c>
    </row>
    <row r="54" spans="1:5" ht="15.75" thickTop="1" x14ac:dyDescent="0.25">
      <c r="A54" s="97"/>
      <c r="C54" s="48" t="s">
        <v>3</v>
      </c>
      <c r="D54" s="105">
        <f>SUM(D53)</f>
        <v>0</v>
      </c>
      <c r="E54" s="106">
        <f>SUM(E53)</f>
        <v>0</v>
      </c>
    </row>
    <row r="55" spans="1:5" x14ac:dyDescent="0.25">
      <c r="A55" s="97"/>
      <c r="C55" s="48"/>
      <c r="D55" s="105"/>
      <c r="E55" s="106"/>
    </row>
    <row r="56" spans="1:5" x14ac:dyDescent="0.25">
      <c r="A56" s="117"/>
      <c r="B56" s="4" t="s">
        <v>2</v>
      </c>
      <c r="C56" s="4" t="s">
        <v>4</v>
      </c>
      <c r="D56" s="107">
        <f>VLOOKUP(C56,Artikeltype2aen3a,3,0)/1000*A56</f>
        <v>0</v>
      </c>
      <c r="E56" s="104">
        <f>VLOOKUP(C56,Artikeltype2aen3a,5,0)/1000*A56</f>
        <v>0</v>
      </c>
    </row>
    <row r="57" spans="1:5" ht="15.75" thickBot="1" x14ac:dyDescent="0.3">
      <c r="A57" s="117"/>
      <c r="B57" s="4" t="s">
        <v>2</v>
      </c>
      <c r="C57" s="108" t="s">
        <v>67</v>
      </c>
      <c r="D57" s="103">
        <f>VLOOKUP(C57,Artikeltype2aen3a,3,0)/1000*A57</f>
        <v>0</v>
      </c>
      <c r="E57" s="109">
        <f>VLOOKUP(C57,Artikeltype2aen3a,5,0)/1000*A57</f>
        <v>0</v>
      </c>
    </row>
    <row r="58" spans="1:5" ht="15.75" thickTop="1" x14ac:dyDescent="0.25">
      <c r="A58" s="97"/>
      <c r="C58" s="48" t="s">
        <v>66</v>
      </c>
      <c r="D58" s="105">
        <f>SUM(D56:D57)</f>
        <v>0</v>
      </c>
      <c r="E58" s="106">
        <f>SUM(E56:E57)</f>
        <v>0</v>
      </c>
    </row>
    <row r="59" spans="1:5" x14ac:dyDescent="0.25">
      <c r="A59" s="97"/>
      <c r="E59" s="98"/>
    </row>
    <row r="60" spans="1:5" x14ac:dyDescent="0.25">
      <c r="A60" s="117"/>
      <c r="B60" s="4" t="s">
        <v>2</v>
      </c>
      <c r="C60" s="4" t="s">
        <v>4</v>
      </c>
      <c r="D60" s="107">
        <f>VLOOKUP(C60,Artikeltype2aen3a,3,0)/1000*A60</f>
        <v>0</v>
      </c>
      <c r="E60" s="104">
        <f>VLOOKUP(C60,Artikeltype2aen3a,5,0)/1000*A60</f>
        <v>0</v>
      </c>
    </row>
    <row r="61" spans="1:5" x14ac:dyDescent="0.25">
      <c r="A61" s="117"/>
      <c r="B61" s="4" t="s">
        <v>2</v>
      </c>
      <c r="C61" s="4" t="s">
        <v>45</v>
      </c>
      <c r="D61" s="107">
        <f>VLOOKUP(C61,Artikeltype2aen3a,3,0)/1000*A61</f>
        <v>0</v>
      </c>
      <c r="E61" s="104">
        <f>VLOOKUP(C61,Artikeltype2aen3a,5,0)/1000*A61</f>
        <v>0</v>
      </c>
    </row>
    <row r="62" spans="1:5" ht="15.75" thickBot="1" x14ac:dyDescent="0.3">
      <c r="A62" s="117"/>
      <c r="B62" s="4" t="s">
        <v>2</v>
      </c>
      <c r="C62" s="108" t="s">
        <v>67</v>
      </c>
      <c r="D62" s="103">
        <f>VLOOKUP(C62,Artikeltype2aen3a,3,0)/1000*A62</f>
        <v>0</v>
      </c>
      <c r="E62" s="109">
        <f>VLOOKUP(C62,Artikeltype2aen3a,5,0)/1000*A62</f>
        <v>0</v>
      </c>
    </row>
    <row r="63" spans="1:5" ht="15.75" thickTop="1" x14ac:dyDescent="0.25">
      <c r="A63" s="97"/>
      <c r="C63" s="48" t="s">
        <v>65</v>
      </c>
      <c r="D63" s="105">
        <f>SUM(D60:D62)</f>
        <v>0</v>
      </c>
      <c r="E63" s="106">
        <f>SUM(E60:E62)</f>
        <v>0</v>
      </c>
    </row>
    <row r="64" spans="1:5" x14ac:dyDescent="0.25">
      <c r="A64" s="97"/>
      <c r="C64" s="48"/>
      <c r="D64" s="105"/>
      <c r="E64" s="106"/>
    </row>
    <row r="65" spans="1:7" x14ac:dyDescent="0.25">
      <c r="A65" s="117"/>
      <c r="B65" s="4" t="s">
        <v>2</v>
      </c>
      <c r="C65" s="4" t="s">
        <v>4</v>
      </c>
      <c r="D65" s="107">
        <f>VLOOKUP(C65,Artikeltype2aen3a,3,0)/1000*A65</f>
        <v>0</v>
      </c>
      <c r="E65" s="104">
        <f>VLOOKUP(C65,Artikeltype2aen3a,5,0)/1000*A65</f>
        <v>0</v>
      </c>
    </row>
    <row r="66" spans="1:7" x14ac:dyDescent="0.25">
      <c r="A66" s="117"/>
      <c r="B66" s="4" t="s">
        <v>2</v>
      </c>
      <c r="C66" s="4" t="s">
        <v>45</v>
      </c>
      <c r="D66" s="107">
        <f>VLOOKUP(C66,Artikeltype2aen3a,3,0)/1000*A66</f>
        <v>0</v>
      </c>
      <c r="E66" s="104">
        <f>VLOOKUP(C66,Artikeltype2aen3a,5,0)/1000*A66</f>
        <v>0</v>
      </c>
    </row>
    <row r="67" spans="1:7" ht="15.75" thickBot="1" x14ac:dyDescent="0.3">
      <c r="A67" s="117"/>
      <c r="B67" s="4" t="s">
        <v>2</v>
      </c>
      <c r="C67" s="108" t="s">
        <v>67</v>
      </c>
      <c r="D67" s="103">
        <f>VLOOKUP(C67,Artikeltype2aen3a,3,0)/1000*A67</f>
        <v>0</v>
      </c>
      <c r="E67" s="109">
        <f>VLOOKUP(C67,Artikeltype2aen3a,5,0)/1000*A67</f>
        <v>0</v>
      </c>
    </row>
    <row r="68" spans="1:7" ht="15.75" thickTop="1" x14ac:dyDescent="0.25">
      <c r="A68" s="97"/>
      <c r="C68" s="48" t="s">
        <v>31</v>
      </c>
      <c r="D68" s="105">
        <f>SUM(D65:D67)</f>
        <v>0</v>
      </c>
      <c r="E68" s="106">
        <f>SUM(E65:E67)</f>
        <v>0</v>
      </c>
      <c r="G68" s="110"/>
    </row>
    <row r="69" spans="1:7" x14ac:dyDescent="0.25">
      <c r="A69" s="97"/>
      <c r="C69" s="48"/>
      <c r="D69" s="105"/>
      <c r="E69" s="106"/>
    </row>
    <row r="70" spans="1:7" x14ac:dyDescent="0.25">
      <c r="A70" s="111"/>
      <c r="B70" s="112"/>
      <c r="C70" s="112"/>
      <c r="D70" s="112"/>
      <c r="E70" s="113"/>
    </row>
    <row r="71" spans="1:7" x14ac:dyDescent="0.25">
      <c r="A71" s="111"/>
      <c r="B71" s="112"/>
      <c r="C71" s="112"/>
      <c r="D71" s="112"/>
      <c r="E71" s="113"/>
    </row>
  </sheetData>
  <sheetProtection algorithmName="SHA-512" hashValue="GyqROpKMtao6eH/74U7z+QPvMm+0Me+0mM9ipxr40SpP1nnx+Hpkt67Trn3JfrhPBpSN4tv09iFm7GqFBr6F3g==" saltValue="ooKiarduYzxvucjUBcHFBA==" spinCount="100000" sheet="1" objects="1" scenarios="1"/>
  <mergeCells count="7">
    <mergeCell ref="D18:E18"/>
    <mergeCell ref="A1:G1"/>
    <mergeCell ref="A3:G3"/>
    <mergeCell ref="F5:G5"/>
    <mergeCell ref="D6:E6"/>
    <mergeCell ref="F6:G6"/>
    <mergeCell ref="A17:C17"/>
  </mergeCells>
  <pageMargins left="0.7" right="0.7" top="0.75" bottom="0.75" header="0.3" footer="0.3"/>
  <pageSetup paperSize="9" scale="33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23"/>
  <sheetViews>
    <sheetView showGridLines="0" zoomScaleNormal="100" zoomScaleSheetLayoutView="100" workbookViewId="0">
      <selection sqref="A1:G1"/>
    </sheetView>
  </sheetViews>
  <sheetFormatPr defaultRowHeight="15" x14ac:dyDescent="0.25"/>
  <cols>
    <col min="1" max="1" width="43.7109375" style="4" customWidth="1"/>
    <col min="2" max="2" width="28.42578125" style="4" customWidth="1"/>
    <col min="3" max="3" width="24.5703125" style="4" customWidth="1"/>
    <col min="4" max="4" width="20.42578125" style="4" customWidth="1"/>
    <col min="5" max="5" width="18.140625" style="4" customWidth="1"/>
    <col min="6" max="6" width="20.5703125" style="4" customWidth="1"/>
    <col min="7" max="7" width="21.5703125" style="4" customWidth="1"/>
    <col min="8" max="16384" width="9.140625" style="4"/>
  </cols>
  <sheetData>
    <row r="1" spans="1:8" ht="21" customHeight="1" x14ac:dyDescent="0.25">
      <c r="A1" s="118" t="s">
        <v>5</v>
      </c>
      <c r="B1" s="119"/>
      <c r="C1" s="119"/>
      <c r="D1" s="120"/>
      <c r="E1" s="120"/>
      <c r="F1" s="120"/>
      <c r="G1" s="121"/>
    </row>
    <row r="2" spans="1:8" ht="93.75" customHeight="1" x14ac:dyDescent="0.25">
      <c r="B2" s="43"/>
    </row>
    <row r="3" spans="1:8" ht="19.899999999999999" customHeight="1" x14ac:dyDescent="0.25">
      <c r="A3" s="6" t="str">
        <f>Leaseprijs!A3</f>
        <v>Laborijn - Warme Drankenautomaten</v>
      </c>
      <c r="B3" s="7"/>
      <c r="C3" s="7"/>
      <c r="D3" s="120"/>
      <c r="E3" s="120"/>
      <c r="F3" s="120"/>
      <c r="G3" s="121"/>
    </row>
    <row r="4" spans="1:8" ht="18" customHeight="1" x14ac:dyDescent="0.25">
      <c r="A4" s="43"/>
      <c r="B4" s="43"/>
    </row>
    <row r="5" spans="1:8" ht="30" x14ac:dyDescent="0.25">
      <c r="A5" s="122" t="s">
        <v>46</v>
      </c>
      <c r="B5" s="92" t="s">
        <v>39</v>
      </c>
      <c r="C5" s="123" t="s">
        <v>40</v>
      </c>
      <c r="D5" s="92" t="s">
        <v>41</v>
      </c>
      <c r="E5" s="123" t="s">
        <v>8</v>
      </c>
      <c r="F5" s="92" t="s">
        <v>42</v>
      </c>
      <c r="G5" s="92" t="s">
        <v>43</v>
      </c>
      <c r="H5" s="124"/>
    </row>
    <row r="6" spans="1:8" s="128" customFormat="1" ht="18" customHeight="1" x14ac:dyDescent="0.25">
      <c r="A6" s="125" t="s">
        <v>68</v>
      </c>
      <c r="B6" s="126">
        <v>85</v>
      </c>
      <c r="C6" s="139"/>
      <c r="D6" s="140">
        <v>0</v>
      </c>
      <c r="E6" s="141"/>
      <c r="F6" s="127">
        <f t="shared" ref="F6:F12" si="0">D6*(1-$E6)</f>
        <v>0</v>
      </c>
      <c r="G6" s="127">
        <f t="shared" ref="G6:G12" si="1">B6*F6</f>
        <v>0</v>
      </c>
    </row>
    <row r="7" spans="1:8" s="128" customFormat="1" ht="18" customHeight="1" x14ac:dyDescent="0.25">
      <c r="A7" s="125" t="s">
        <v>86</v>
      </c>
      <c r="B7" s="126">
        <v>80</v>
      </c>
      <c r="C7" s="139"/>
      <c r="D7" s="140">
        <v>0</v>
      </c>
      <c r="E7" s="141">
        <v>0</v>
      </c>
      <c r="F7" s="127">
        <f t="shared" ref="F7" si="2">D7*(1-$E7)</f>
        <v>0</v>
      </c>
      <c r="G7" s="127">
        <f t="shared" ref="G7" si="3">B7*F7</f>
        <v>0</v>
      </c>
    </row>
    <row r="8" spans="1:8" s="128" customFormat="1" ht="18" customHeight="1" x14ac:dyDescent="0.25">
      <c r="A8" s="125" t="s">
        <v>85</v>
      </c>
      <c r="B8" s="126">
        <v>30</v>
      </c>
      <c r="C8" s="139"/>
      <c r="D8" s="140">
        <v>0</v>
      </c>
      <c r="E8" s="141">
        <v>0</v>
      </c>
      <c r="F8" s="127">
        <f t="shared" ref="F8" si="4">D8*(1-$E8)</f>
        <v>0</v>
      </c>
      <c r="G8" s="127">
        <f t="shared" ref="G8" si="5">B8*F8</f>
        <v>0</v>
      </c>
    </row>
    <row r="9" spans="1:8" s="128" customFormat="1" ht="18" customHeight="1" x14ac:dyDescent="0.25">
      <c r="A9" s="129"/>
      <c r="B9" s="130"/>
      <c r="C9" s="130"/>
      <c r="D9" s="131"/>
      <c r="E9" s="132"/>
      <c r="F9" s="133" t="s">
        <v>47</v>
      </c>
      <c r="G9" s="134">
        <f>SUM(G6:G8)</f>
        <v>0</v>
      </c>
    </row>
    <row r="10" spans="1:8" ht="18" customHeight="1" x14ac:dyDescent="0.25">
      <c r="B10" s="43"/>
    </row>
    <row r="11" spans="1:8" ht="30" x14ac:dyDescent="0.25">
      <c r="A11" s="122" t="s">
        <v>37</v>
      </c>
      <c r="B11" s="92" t="s">
        <v>83</v>
      </c>
      <c r="C11" s="123" t="s">
        <v>63</v>
      </c>
      <c r="D11" s="92" t="s">
        <v>64</v>
      </c>
      <c r="E11" s="123" t="s">
        <v>8</v>
      </c>
      <c r="F11" s="92" t="s">
        <v>44</v>
      </c>
      <c r="G11" s="92" t="s">
        <v>43</v>
      </c>
      <c r="H11" s="135"/>
    </row>
    <row r="12" spans="1:8" ht="18" customHeight="1" x14ac:dyDescent="0.25">
      <c r="A12" s="125" t="s">
        <v>69</v>
      </c>
      <c r="B12" s="126">
        <v>150</v>
      </c>
      <c r="C12" s="139"/>
      <c r="D12" s="140">
        <v>0</v>
      </c>
      <c r="E12" s="141">
        <v>0</v>
      </c>
      <c r="F12" s="127">
        <f t="shared" si="0"/>
        <v>0</v>
      </c>
      <c r="G12" s="127">
        <f t="shared" si="1"/>
        <v>0</v>
      </c>
    </row>
    <row r="13" spans="1:8" ht="18" customHeight="1" x14ac:dyDescent="0.25">
      <c r="A13" s="125" t="s">
        <v>70</v>
      </c>
      <c r="B13" s="126">
        <v>200</v>
      </c>
      <c r="C13" s="139"/>
      <c r="D13" s="140">
        <v>0</v>
      </c>
      <c r="E13" s="141">
        <v>0</v>
      </c>
      <c r="F13" s="127">
        <f t="shared" ref="F13:F17" si="6">D13*(1-$E13)</f>
        <v>0</v>
      </c>
      <c r="G13" s="127">
        <f t="shared" ref="G13:G17" si="7">B13*F13</f>
        <v>0</v>
      </c>
    </row>
    <row r="14" spans="1:8" ht="18" customHeight="1" x14ac:dyDescent="0.25">
      <c r="A14" s="125" t="s">
        <v>84</v>
      </c>
      <c r="B14" s="126">
        <v>350</v>
      </c>
      <c r="C14" s="139"/>
      <c r="D14" s="140">
        <v>0</v>
      </c>
      <c r="E14" s="141">
        <v>0</v>
      </c>
      <c r="F14" s="127">
        <f t="shared" si="6"/>
        <v>0</v>
      </c>
      <c r="G14" s="127">
        <f>B14*F14</f>
        <v>0</v>
      </c>
    </row>
    <row r="15" spans="1:8" ht="18" customHeight="1" x14ac:dyDescent="0.25">
      <c r="A15" s="125" t="s">
        <v>71</v>
      </c>
      <c r="B15" s="126">
        <v>220</v>
      </c>
      <c r="C15" s="139"/>
      <c r="D15" s="140">
        <v>0</v>
      </c>
      <c r="E15" s="141">
        <v>0</v>
      </c>
      <c r="F15" s="127">
        <f t="shared" si="6"/>
        <v>0</v>
      </c>
      <c r="G15" s="127">
        <f t="shared" si="7"/>
        <v>0</v>
      </c>
    </row>
    <row r="16" spans="1:8" ht="18" customHeight="1" x14ac:dyDescent="0.25">
      <c r="A16" s="125" t="s">
        <v>72</v>
      </c>
      <c r="B16" s="126">
        <v>200</v>
      </c>
      <c r="C16" s="139"/>
      <c r="D16" s="140">
        <v>0</v>
      </c>
      <c r="E16" s="141">
        <v>0</v>
      </c>
      <c r="F16" s="127">
        <f t="shared" si="6"/>
        <v>0</v>
      </c>
      <c r="G16" s="127">
        <f t="shared" si="7"/>
        <v>0</v>
      </c>
    </row>
    <row r="17" spans="1:7" ht="18" customHeight="1" x14ac:dyDescent="0.25">
      <c r="A17" s="125" t="s">
        <v>73</v>
      </c>
      <c r="B17" s="126">
        <v>150</v>
      </c>
      <c r="C17" s="139"/>
      <c r="D17" s="140">
        <v>0</v>
      </c>
      <c r="E17" s="141">
        <v>0</v>
      </c>
      <c r="F17" s="127">
        <f t="shared" si="6"/>
        <v>0</v>
      </c>
      <c r="G17" s="127">
        <f t="shared" si="7"/>
        <v>0</v>
      </c>
    </row>
    <row r="18" spans="1:7" ht="18" customHeight="1" x14ac:dyDescent="0.25">
      <c r="A18" s="129"/>
      <c r="B18" s="130"/>
      <c r="C18" s="130"/>
      <c r="D18" s="131"/>
      <c r="E18" s="132"/>
      <c r="F18" s="133" t="s">
        <v>74</v>
      </c>
      <c r="G18" s="134">
        <f>SUM(G12:G17)</f>
        <v>0</v>
      </c>
    </row>
    <row r="19" spans="1:7" ht="18" customHeight="1" x14ac:dyDescent="0.25">
      <c r="B19" s="43"/>
    </row>
    <row r="20" spans="1:7" ht="30" x14ac:dyDescent="0.25">
      <c r="A20" s="136" t="s">
        <v>79</v>
      </c>
      <c r="B20" s="137" t="s">
        <v>12</v>
      </c>
      <c r="C20" s="137" t="s">
        <v>13</v>
      </c>
    </row>
    <row r="21" spans="1:7" ht="31.5" customHeight="1" x14ac:dyDescent="0.25">
      <c r="A21" s="138" t="s">
        <v>80</v>
      </c>
      <c r="B21" s="142">
        <v>0</v>
      </c>
      <c r="C21" s="142">
        <v>0</v>
      </c>
    </row>
    <row r="22" spans="1:7" ht="31.5" customHeight="1" x14ac:dyDescent="0.25">
      <c r="A22" s="138" t="s">
        <v>81</v>
      </c>
      <c r="B22" s="142">
        <v>0</v>
      </c>
      <c r="C22" s="142">
        <v>0</v>
      </c>
    </row>
    <row r="23" spans="1:7" ht="31.5" customHeight="1" x14ac:dyDescent="0.25">
      <c r="A23" s="138" t="s">
        <v>82</v>
      </c>
      <c r="B23" s="142">
        <v>0</v>
      </c>
      <c r="C23" s="142">
        <v>0</v>
      </c>
    </row>
  </sheetData>
  <sheetProtection algorithmName="SHA-512" hashValue="NIC2X1zKxOf7XvdG5UANBWmtSKgnVV3z40X0QayhwB7OOy016Fz88NkLsFWbZ+o1VSJzwx5fn03leM8dtG41MA==" saltValue="C2X4jId8KugwZMHRAE2TYg==" spinCount="100000" sheet="1" objects="1" scenarios="1"/>
  <mergeCells count="2">
    <mergeCell ref="A3:G3"/>
    <mergeCell ref="A1:G1"/>
  </mergeCells>
  <pageMargins left="0.7" right="0.7" top="0.75" bottom="0.75" header="0.3" footer="0.3"/>
  <pageSetup paperSize="9" scale="7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F65"/>
  <sheetViews>
    <sheetView showGridLines="0" tabSelected="1" zoomScaleNormal="100" zoomScaleSheetLayoutView="100" workbookViewId="0">
      <selection activeCell="F26" sqref="F26"/>
    </sheetView>
  </sheetViews>
  <sheetFormatPr defaultRowHeight="15" x14ac:dyDescent="0.25"/>
  <cols>
    <col min="1" max="1" width="40.28515625" style="4" customWidth="1"/>
    <col min="2" max="2" width="27.85546875" style="4" customWidth="1"/>
    <col min="3" max="3" width="20.140625" style="4" customWidth="1"/>
    <col min="4" max="4" width="24.85546875" style="4" bestFit="1" customWidth="1"/>
    <col min="5" max="5" width="21.5703125" style="4" bestFit="1" customWidth="1"/>
    <col min="6" max="6" width="5.140625" style="4" customWidth="1"/>
    <col min="7" max="16384" width="9.140625" style="4"/>
  </cols>
  <sheetData>
    <row r="1" spans="1:6" x14ac:dyDescent="0.25">
      <c r="A1" s="143" t="s">
        <v>15</v>
      </c>
      <c r="B1" s="144"/>
      <c r="C1" s="144"/>
      <c r="D1" s="144"/>
      <c r="E1" s="145"/>
      <c r="F1" s="146"/>
    </row>
    <row r="2" spans="1:6" x14ac:dyDescent="0.25">
      <c r="A2" s="147"/>
      <c r="B2" s="148"/>
      <c r="C2" s="148"/>
      <c r="D2" s="148"/>
      <c r="E2" s="148"/>
      <c r="F2" s="146"/>
    </row>
    <row r="3" spans="1:6" x14ac:dyDescent="0.25">
      <c r="A3" s="118" t="s">
        <v>91</v>
      </c>
      <c r="B3" s="119"/>
      <c r="C3" s="119"/>
      <c r="D3" s="120"/>
      <c r="E3" s="121"/>
      <c r="F3" s="146"/>
    </row>
    <row r="4" spans="1:6" ht="93.75" customHeight="1" x14ac:dyDescent="0.25"/>
    <row r="5" spans="1:6" x14ac:dyDescent="0.25">
      <c r="A5" s="149" t="str">
        <f>Leaseprijs!A3</f>
        <v>Laborijn - Warme Drankenautomaten</v>
      </c>
      <c r="B5" s="52"/>
      <c r="C5" s="52"/>
      <c r="D5" s="52"/>
      <c r="E5" s="53"/>
      <c r="F5" s="150"/>
    </row>
    <row r="7" spans="1:6" x14ac:dyDescent="0.25">
      <c r="A7" s="151"/>
      <c r="B7" s="152"/>
      <c r="C7" s="153" t="s">
        <v>10</v>
      </c>
      <c r="D7" s="154"/>
      <c r="E7" s="154"/>
    </row>
    <row r="8" spans="1:6" ht="45" x14ac:dyDescent="0.25">
      <c r="A8" s="155" t="s">
        <v>48</v>
      </c>
      <c r="B8" s="156" t="s">
        <v>1</v>
      </c>
      <c r="C8" s="157" t="s">
        <v>16</v>
      </c>
      <c r="D8" s="158" t="s">
        <v>17</v>
      </c>
      <c r="E8" s="158" t="s">
        <v>30</v>
      </c>
    </row>
    <row r="9" spans="1:6" x14ac:dyDescent="0.25">
      <c r="A9" s="159" t="s">
        <v>38</v>
      </c>
      <c r="B9" s="160"/>
      <c r="C9" s="161"/>
      <c r="D9" s="162"/>
      <c r="E9" s="163"/>
    </row>
    <row r="10" spans="1:6" x14ac:dyDescent="0.25">
      <c r="A10" s="164" t="s">
        <v>87</v>
      </c>
      <c r="B10" s="165" t="str">
        <f>Leaseprijs!B10</f>
        <v>Totaal per maand</v>
      </c>
      <c r="C10" s="166">
        <f>Leaseprijs!D10</f>
        <v>0</v>
      </c>
      <c r="D10" s="167">
        <f>C10*12</f>
        <v>0</v>
      </c>
      <c r="E10" s="168">
        <f>D10*5</f>
        <v>0</v>
      </c>
    </row>
    <row r="11" spans="1:6" x14ac:dyDescent="0.25">
      <c r="A11" s="169"/>
      <c r="B11" s="170"/>
      <c r="C11" s="171"/>
      <c r="D11" s="172"/>
      <c r="E11" s="173"/>
    </row>
    <row r="12" spans="1:6" x14ac:dyDescent="0.25">
      <c r="A12" s="164" t="s">
        <v>56</v>
      </c>
      <c r="B12" s="174" t="str">
        <f>B10</f>
        <v>Totaal per maand</v>
      </c>
      <c r="C12" s="166">
        <f>Leaseprijs!G10</f>
        <v>0</v>
      </c>
      <c r="D12" s="167">
        <f>C12*12</f>
        <v>0</v>
      </c>
      <c r="E12" s="175">
        <f>D12*2</f>
        <v>0</v>
      </c>
    </row>
    <row r="13" spans="1:6" x14ac:dyDescent="0.25">
      <c r="A13" s="169"/>
      <c r="B13" s="170"/>
      <c r="C13" s="171"/>
      <c r="D13" s="172"/>
      <c r="E13" s="176"/>
    </row>
    <row r="14" spans="1:6" x14ac:dyDescent="0.25">
      <c r="A14" s="159"/>
      <c r="B14" s="170"/>
      <c r="C14" s="171"/>
      <c r="D14" s="172"/>
      <c r="E14" s="177"/>
    </row>
    <row r="15" spans="1:6" x14ac:dyDescent="0.25">
      <c r="A15" s="169" t="s">
        <v>90</v>
      </c>
      <c r="B15" s="170"/>
      <c r="C15" s="178"/>
      <c r="D15" s="179">
        <f>Ingrediënten!G18</f>
        <v>0</v>
      </c>
      <c r="E15" s="168">
        <f>D15*7</f>
        <v>0</v>
      </c>
    </row>
    <row r="16" spans="1:6" x14ac:dyDescent="0.25">
      <c r="A16" s="169"/>
      <c r="B16" s="180"/>
      <c r="C16" s="178"/>
      <c r="D16" s="181"/>
      <c r="E16" s="182"/>
    </row>
    <row r="17" spans="1:5" x14ac:dyDescent="0.25">
      <c r="A17" s="183" t="s">
        <v>53</v>
      </c>
      <c r="B17" s="184"/>
      <c r="C17" s="185"/>
      <c r="D17" s="186"/>
      <c r="E17" s="182"/>
    </row>
    <row r="18" spans="1:5" x14ac:dyDescent="0.25">
      <c r="A18" s="187" t="s">
        <v>46</v>
      </c>
      <c r="B18" s="180"/>
      <c r="C18" s="178"/>
      <c r="D18" s="181">
        <f>'Aanvullende kosten'!G9</f>
        <v>0</v>
      </c>
      <c r="E18" s="175">
        <f>D18*7</f>
        <v>0</v>
      </c>
    </row>
    <row r="19" spans="1:5" x14ac:dyDescent="0.25">
      <c r="A19" s="187" t="s">
        <v>37</v>
      </c>
      <c r="B19" s="180"/>
      <c r="C19" s="178"/>
      <c r="D19" s="181">
        <f>'Aanvullende kosten'!G18</f>
        <v>0</v>
      </c>
      <c r="E19" s="175">
        <f>D19*7</f>
        <v>0</v>
      </c>
    </row>
    <row r="20" spans="1:5" x14ac:dyDescent="0.25">
      <c r="A20" s="169"/>
      <c r="B20" s="188"/>
      <c r="C20" s="178"/>
      <c r="D20" s="189"/>
      <c r="E20" s="173"/>
    </row>
    <row r="21" spans="1:5" x14ac:dyDescent="0.25">
      <c r="A21" s="190" t="s">
        <v>78</v>
      </c>
      <c r="B21" s="188"/>
      <c r="C21" s="178"/>
      <c r="D21" s="191"/>
      <c r="E21" s="176"/>
    </row>
    <row r="22" spans="1:5" ht="21.75" customHeight="1" x14ac:dyDescent="0.25">
      <c r="A22" s="192" t="s">
        <v>29</v>
      </c>
      <c r="B22" s="193"/>
      <c r="C22" s="194"/>
      <c r="D22" s="182"/>
      <c r="E22" s="176">
        <f>SUM(E10:E20)</f>
        <v>0</v>
      </c>
    </row>
    <row r="23" spans="1:5" ht="15.75" x14ac:dyDescent="0.25">
      <c r="A23" s="195"/>
      <c r="B23" s="195"/>
      <c r="C23" s="195"/>
      <c r="D23" s="195"/>
      <c r="E23" s="195"/>
    </row>
    <row r="24" spans="1:5" ht="15.75" x14ac:dyDescent="0.25">
      <c r="A24" s="4" t="s">
        <v>11</v>
      </c>
      <c r="C24" s="195"/>
      <c r="D24" s="195"/>
      <c r="E24" s="196"/>
    </row>
    <row r="26" spans="1:5" ht="15.75" x14ac:dyDescent="0.25">
      <c r="A26" s="192" t="s">
        <v>49</v>
      </c>
      <c r="B26" s="197"/>
    </row>
    <row r="27" spans="1:5" ht="15.75" x14ac:dyDescent="0.25">
      <c r="A27" s="192" t="s">
        <v>50</v>
      </c>
      <c r="B27" s="197"/>
    </row>
    <row r="28" spans="1:5" ht="69" customHeight="1" x14ac:dyDescent="0.25">
      <c r="A28" s="192" t="s">
        <v>51</v>
      </c>
      <c r="B28" s="198"/>
    </row>
    <row r="29" spans="1:5" ht="15.75" x14ac:dyDescent="0.25">
      <c r="A29" s="192" t="s">
        <v>52</v>
      </c>
      <c r="B29" s="199"/>
    </row>
    <row r="65" spans="5:5" x14ac:dyDescent="0.25">
      <c r="E65" s="4" t="e">
        <f>VLOOKUP(C65,Artikeltype2aen3a,5,0)</f>
        <v>#N/A</v>
      </c>
    </row>
  </sheetData>
  <sheetProtection algorithmName="SHA-512" hashValue="NuGQFZ9zOy4eC+Im5rgvkq/UibG7+QpRRWPSR03WP+lNsIiUaCKGaMN9DgJmrVJDWz23ffn+6MQ/8g89BE68MQ==" saltValue="aHqasz8C+PthoNNVUVcEJA==" spinCount="100000" sheet="1" objects="1" scenarios="1"/>
  <mergeCells count="4">
    <mergeCell ref="C7:E7"/>
    <mergeCell ref="A5:E5"/>
    <mergeCell ref="A1:E1"/>
    <mergeCell ref="A3:E3"/>
  </mergeCells>
  <pageMargins left="0.70866141732283472" right="0.70866141732283472" top="0.74803149606299213" bottom="0.74803149606299213" header="0.31496062992125984" footer="0.31496062992125984"/>
  <pageSetup paperSize="9" scale="91" orientation="landscape" r:id="rId1"/>
  <headerFooter>
    <oddFooter>&amp;L&amp;F&amp;R&amp;A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490EC69F93ECE4994C9AC9B12F5FA97" ma:contentTypeVersion="20" ma:contentTypeDescription="Een nieuw document maken." ma:contentTypeScope="" ma:versionID="03d32aeb8d8f4994260c9cc975669829">
  <xsd:schema xmlns:xsd="http://www.w3.org/2001/XMLSchema" xmlns:xs="http://www.w3.org/2001/XMLSchema" xmlns:p="http://schemas.microsoft.com/office/2006/metadata/properties" xmlns:ns2="4f7a1ba3-2415-40f8-897f-cbc9e8918319" xmlns:ns3="e7fee12f-7364-4350-a58e-b9a3dabb10bc" targetNamespace="http://schemas.microsoft.com/office/2006/metadata/properties" ma:root="true" ma:fieldsID="4c492a6b26fed8df1f606b2e87903f26" ns2:_="" ns3:_="">
    <xsd:import namespace="4f7a1ba3-2415-40f8-897f-cbc9e8918319"/>
    <xsd:import namespace="e7fee12f-7364-4350-a58e-b9a3dabb10b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igrationWizId" minOccurs="0"/>
                <xsd:element ref="ns2:MigrationWizIdPermissions" minOccurs="0"/>
                <xsd:element ref="ns2:MigrationWizIdVersion" minOccurs="0"/>
                <xsd:element ref="ns2:lcf76f155ced4ddcb4097134ff3c332f0" minOccurs="0"/>
                <xsd:element ref="ns2:lcf76f155ced4ddcb4097134ff3c332f1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2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7a1ba3-2415-40f8-897f-cbc9e891831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igrationWizId" ma:index="12" nillable="true" ma:displayName="MigrationWizId" ma:internalName="MigrationWizId">
      <xsd:simpleType>
        <xsd:restriction base="dms:Text"/>
      </xsd:simpleType>
    </xsd:element>
    <xsd:element name="MigrationWizIdPermissions" ma:index="13" nillable="true" ma:displayName="MigrationWizIdPermissions" ma:internalName="MigrationWizIdPermissions">
      <xsd:simpleType>
        <xsd:restriction base="dms:Text"/>
      </xsd:simpleType>
    </xsd:element>
    <xsd:element name="MigrationWizIdVersion" ma:index="14" nillable="true" ma:displayName="MigrationWizIdVersion" ma:internalName="MigrationWizIdVersion">
      <xsd:simpleType>
        <xsd:restriction base="dms:Text"/>
      </xsd:simpleType>
    </xsd:element>
    <xsd:element name="lcf76f155ced4ddcb4097134ff3c332f0" ma:index="15" nillable="true" ma:displayName="Afbeeldingtags_0" ma:hidden="true" ma:internalName="lcf76f155ced4ddcb4097134ff3c332f0" ma:readOnly="false">
      <xsd:simpleType>
        <xsd:restriction base="dms:Note"/>
      </xsd:simpleType>
    </xsd:element>
    <xsd:element name="lcf76f155ced4ddcb4097134ff3c332f1" ma:index="16" nillable="true" ma:displayName="Afbeeldingtags_0" ma:hidden="true" ma:internalName="lcf76f155ced4ddcb4097134ff3c332f1" ma:readOnly="false">
      <xsd:simpleType>
        <xsd:restriction base="dms:Note"/>
      </xsd:simpleType>
    </xsd:element>
    <xsd:element name="MediaServiceDateTaken" ma:index="17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2" ma:index="21" nillable="true" ma:displayName="Afbeeldingtags_0" ma:hidden="true" ma:internalName="lcf76f155ced4ddcb4097134ff3c332f2" ma:readOnly="false">
      <xsd:simpleType>
        <xsd:restriction base="dms:Note"/>
      </xsd:simpleType>
    </xsd:element>
    <xsd:element name="lcf76f155ced4ddcb4097134ff3c332f" ma:index="23" nillable="true" ma:taxonomy="true" ma:internalName="lcf76f155ced4ddcb4097134ff3c332f" ma:taxonomyFieldName="MediaServiceImageTags" ma:displayName="Afbeeldingtags" ma:readOnly="false" ma:fieldId="{5cf76f15-5ced-4ddc-b409-7134ff3c332f}" ma:taxonomyMulti="true" ma:sspId="6080fff8-f720-4d8e-b8e9-5103ecbc167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5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2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fee12f-7364-4350-a58e-b9a3dabb10bc" elementFormDefault="qualified">
    <xsd:import namespace="http://schemas.microsoft.com/office/2006/documentManagement/types"/>
    <xsd:import namespace="http://schemas.microsoft.com/office/infopath/2007/PartnerControls"/>
    <xsd:element name="TaxCatchAll" ma:index="24" nillable="true" ma:displayName="Taxonomy Catch All Column" ma:hidden="true" ma:list="{1c8a3936-de87-4495-acca-4e4b958b46ac}" ma:internalName="TaxCatchAll" ma:showField="CatchAllData" ma:web="e7fee12f-7364-4350-a58e-b9a3dabb10b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f7a1ba3-2415-40f8-897f-cbc9e8918319">
      <Terms xmlns="http://schemas.microsoft.com/office/infopath/2007/PartnerControls"/>
    </lcf76f155ced4ddcb4097134ff3c332f>
    <TaxCatchAll xmlns="e7fee12f-7364-4350-a58e-b9a3dabb10bc" xsi:nil="true"/>
    <MigrationWizIdPermissions xmlns="4f7a1ba3-2415-40f8-897f-cbc9e8918319" xsi:nil="true"/>
    <lcf76f155ced4ddcb4097134ff3c332f1 xmlns="4f7a1ba3-2415-40f8-897f-cbc9e8918319" xsi:nil="true"/>
    <MigrationWizIdVersion xmlns="4f7a1ba3-2415-40f8-897f-cbc9e8918319" xsi:nil="true"/>
    <lcf76f155ced4ddcb4097134ff3c332f0 xmlns="4f7a1ba3-2415-40f8-897f-cbc9e8918319" xsi:nil="true"/>
    <lcf76f155ced4ddcb4097134ff3c332f2 xmlns="4f7a1ba3-2415-40f8-897f-cbc9e8918319" xsi:nil="true"/>
    <MigrationWizId xmlns="4f7a1ba3-2415-40f8-897f-cbc9e8918319">8dd39f0a-ed8e-4ce5-851e-72506fb1590b</MigrationWizId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311C8BC-81D1-432C-88FF-388A0FF3476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f7a1ba3-2415-40f8-897f-cbc9e8918319"/>
    <ds:schemaRef ds:uri="e7fee12f-7364-4350-a58e-b9a3dabb10b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A3D3ED7-A620-4085-B8A8-8FA5E552829F}">
  <ds:schemaRefs>
    <ds:schemaRef ds:uri="http://purl.org/dc/elements/1.1/"/>
    <ds:schemaRef ds:uri="http://schemas.microsoft.com/office/2006/metadata/properties"/>
    <ds:schemaRef ds:uri="46c995e6-7f53-48aa-a5ad-a9d38912b46a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5d807127-6dfe-4777-9fc9-8a2ccfc388c3"/>
    <ds:schemaRef ds:uri="http://www.w3.org/XML/1998/namespace"/>
    <ds:schemaRef ds:uri="http://purl.org/dc/dcmitype/"/>
    <ds:schemaRef ds:uri="4f7a1ba3-2415-40f8-897f-cbc9e8918319"/>
    <ds:schemaRef ds:uri="e7fee12f-7364-4350-a58e-b9a3dabb10bc"/>
  </ds:schemaRefs>
</ds:datastoreItem>
</file>

<file path=customXml/itemProps3.xml><?xml version="1.0" encoding="utf-8"?>
<ds:datastoreItem xmlns:ds="http://schemas.openxmlformats.org/officeDocument/2006/customXml" ds:itemID="{765C48EC-87EE-4B19-8172-EFAEBCB72DF9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259e134d-d03c-4611-9cd6-7146b693fd91}" enabled="1" method="Privileged" siteId="{607c2ac4-da16-4b70-87ea-0a2909c0dcfb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4</vt:i4>
      </vt:variant>
      <vt:variant>
        <vt:lpstr>Benoemde bereiken</vt:lpstr>
      </vt:variant>
      <vt:variant>
        <vt:i4>5</vt:i4>
      </vt:variant>
    </vt:vector>
  </HeadingPairs>
  <TitlesOfParts>
    <vt:vector size="9" baseType="lpstr">
      <vt:lpstr>Leaseprijs</vt:lpstr>
      <vt:lpstr>Ingrediënten</vt:lpstr>
      <vt:lpstr>Aanvullende kosten</vt:lpstr>
      <vt:lpstr>Totalisatie</vt:lpstr>
      <vt:lpstr>'Aanvullende kosten'!Afdrukbereik</vt:lpstr>
      <vt:lpstr>Leaseprijs!Afdrukbereik</vt:lpstr>
      <vt:lpstr>Totalisatie!Afdrukbereik</vt:lpstr>
      <vt:lpstr>Artikeltype2aen3a</vt:lpstr>
      <vt:lpstr>Grammagetype2aen3a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Bijlage 5 Prijzenblad Warme Drankenautomaten ArtEZ.xlsx</dc:title>
  <dc:creator>moniek</dc:creator>
  <cp:lastModifiedBy>Elke Ambergen - Kienhuis | Inkada Inkoop &amp; Advies</cp:lastModifiedBy>
  <cp:lastPrinted>2024-03-05T15:40:53Z</cp:lastPrinted>
  <dcterms:created xsi:type="dcterms:W3CDTF">2015-04-09T06:42:53Z</dcterms:created>
  <dcterms:modified xsi:type="dcterms:W3CDTF">2026-04-17T08:59:42Z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0x0101006490EC69F93ECE4994C9AC9B12F5FA97</vt:lpwstr>
  </property>
  <property fmtid="{D5CDD505-2E9C-101B-9397-08002B2CF9AE}" pid="3" name="MediaServiceImageTags">
    <vt:lpwstr/>
  </property>
  <property fmtid="{D5CDD505-2E9C-101B-9397-08002B2CF9AE}" pid="4" name="Order">
    <vt:r8>10800</vt:r8>
  </property>
</Properties>
</file>