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03 Onderhoud hoofdgemalen As50/3 aanbestedingsstukken/TenderNed/"/>
    </mc:Choice>
  </mc:AlternateContent>
  <xr:revisionPtr revIDLastSave="608" documentId="13_ncr:1_{C93D65EC-D1F7-4021-BD26-FA6C90732C82}" xr6:coauthVersionLast="47" xr6:coauthVersionMax="47" xr10:uidLastSave="{4FFDCF6E-FFA9-4570-A3AB-7475642B025E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1" l="1"/>
  <c r="Q82" i="1" s="1"/>
  <c r="O85" i="1"/>
  <c r="Q85" i="1" s="1"/>
  <c r="O84" i="1"/>
  <c r="Q84" i="1" s="1"/>
  <c r="O83" i="1"/>
  <c r="Q83" i="1" s="1"/>
  <c r="O81" i="1"/>
  <c r="Q81" i="1" s="1"/>
  <c r="H8" i="2"/>
  <c r="O69" i="1"/>
  <c r="O21" i="1" l="1"/>
  <c r="AK21" i="1" s="1"/>
  <c r="O33" i="1"/>
  <c r="BC33" i="1" s="1"/>
  <c r="N10" i="2"/>
  <c r="N11" i="2" s="1"/>
  <c r="N12" i="2" s="1"/>
  <c r="N13" i="2" s="1"/>
  <c r="N14" i="2" s="1"/>
  <c r="N15" i="2" s="1"/>
  <c r="N16" i="2" s="1"/>
  <c r="N9" i="2"/>
  <c r="AM33" i="1" l="1"/>
  <c r="AR33" i="1"/>
  <c r="AK33" i="1"/>
  <c r="AP33" i="1"/>
  <c r="AT33" i="1"/>
  <c r="AX33" i="1"/>
  <c r="BB33" i="1"/>
  <c r="AV33" i="1"/>
  <c r="AZ33" i="1"/>
  <c r="BD33" i="1"/>
  <c r="AN33" i="1"/>
  <c r="AO33" i="1"/>
  <c r="AS33" i="1"/>
  <c r="AW33" i="1"/>
  <c r="BA33" i="1"/>
  <c r="AL33" i="1"/>
  <c r="AQ33" i="1"/>
  <c r="AU33" i="1"/>
  <c r="AY33" i="1"/>
  <c r="AY21" i="1"/>
  <c r="AU21" i="1"/>
  <c r="BB21" i="1"/>
  <c r="BD21" i="1"/>
  <c r="AZ21" i="1"/>
  <c r="AV21" i="1"/>
  <c r="AR21" i="1"/>
  <c r="AN21" i="1"/>
  <c r="AM21" i="1"/>
  <c r="AL21" i="1"/>
  <c r="BC21" i="1"/>
  <c r="AQ21" i="1"/>
  <c r="AX21" i="1"/>
  <c r="AP21" i="1"/>
  <c r="BA21" i="1"/>
  <c r="AW21" i="1"/>
  <c r="AS21" i="1"/>
  <c r="AO21" i="1"/>
  <c r="P56" i="1" l="1"/>
  <c r="AF56" i="1" s="1"/>
  <c r="O31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2" i="1"/>
  <c r="R42" i="1" s="1"/>
  <c r="P26" i="1"/>
  <c r="R26" i="1" s="1"/>
  <c r="P14" i="1"/>
  <c r="R14" i="1" s="1"/>
  <c r="O63" i="1"/>
  <c r="AB63" i="1" s="1"/>
  <c r="O61" i="1"/>
  <c r="O58" i="1"/>
  <c r="O56" i="1"/>
  <c r="AB56" i="1" s="1"/>
  <c r="O49" i="1"/>
  <c r="AB49" i="1" s="1"/>
  <c r="O47" i="1"/>
  <c r="O44" i="1"/>
  <c r="O42" i="1"/>
  <c r="O28" i="1"/>
  <c r="O26" i="1"/>
  <c r="O19" i="1"/>
  <c r="U42" i="1" l="1"/>
  <c r="V42" i="1" s="1"/>
  <c r="AB42" i="1"/>
  <c r="AA42" i="1"/>
  <c r="Z42" i="1"/>
  <c r="Y42" i="1"/>
  <c r="X42" i="1"/>
  <c r="W42" i="1"/>
  <c r="AB26" i="1"/>
  <c r="AH9" i="3"/>
  <c r="BC63" i="1"/>
  <c r="AY63" i="1"/>
  <c r="AU63" i="1"/>
  <c r="AQ63" i="1"/>
  <c r="AM63" i="1"/>
  <c r="AV63" i="1"/>
  <c r="BB63" i="1"/>
  <c r="AX63" i="1"/>
  <c r="AT63" i="1"/>
  <c r="AP63" i="1"/>
  <c r="AL63" i="1"/>
  <c r="AZ63" i="1"/>
  <c r="AN63" i="1"/>
  <c r="BA63" i="1"/>
  <c r="AW63" i="1"/>
  <c r="AS63" i="1"/>
  <c r="AO63" i="1"/>
  <c r="AK63" i="1"/>
  <c r="BD63" i="1"/>
  <c r="AR63" i="1"/>
  <c r="U61" i="1"/>
  <c r="U63" i="1" s="1"/>
  <c r="BD61" i="1"/>
  <c r="AZ61" i="1"/>
  <c r="AV61" i="1"/>
  <c r="AR61" i="1"/>
  <c r="AN61" i="1"/>
  <c r="AJ61" i="1"/>
  <c r="BE61" i="1"/>
  <c r="AO61" i="1"/>
  <c r="BC61" i="1"/>
  <c r="AY61" i="1"/>
  <c r="AU61" i="1"/>
  <c r="AQ61" i="1"/>
  <c r="AM61" i="1"/>
  <c r="AW61" i="1"/>
  <c r="AK61" i="1"/>
  <c r="BB61" i="1"/>
  <c r="AX61" i="1"/>
  <c r="AT61" i="1"/>
  <c r="AP61" i="1"/>
  <c r="AL61" i="1"/>
  <c r="BA61" i="1"/>
  <c r="AS61" i="1"/>
  <c r="X9" i="3"/>
  <c r="BB49" i="1"/>
  <c r="AX49" i="1"/>
  <c r="AT49" i="1"/>
  <c r="AP49" i="1"/>
  <c r="AL49" i="1"/>
  <c r="BA49" i="1"/>
  <c r="AW49" i="1"/>
  <c r="AS49" i="1"/>
  <c r="AO49" i="1"/>
  <c r="AK49" i="1"/>
  <c r="BD49" i="1"/>
  <c r="AZ49" i="1"/>
  <c r="AV49" i="1"/>
  <c r="AR49" i="1"/>
  <c r="AN49" i="1"/>
  <c r="BC49" i="1"/>
  <c r="AY49" i="1"/>
  <c r="AU49" i="1"/>
  <c r="AQ49" i="1"/>
  <c r="AM49" i="1"/>
  <c r="X8" i="3"/>
  <c r="BC47" i="1"/>
  <c r="BB47" i="1"/>
  <c r="AX47" i="1"/>
  <c r="AT47" i="1"/>
  <c r="AP47" i="1"/>
  <c r="AL47" i="1"/>
  <c r="BE47" i="1"/>
  <c r="BA47" i="1"/>
  <c r="AW47" i="1"/>
  <c r="AS47" i="1"/>
  <c r="AO47" i="1"/>
  <c r="AK47" i="1"/>
  <c r="BD47" i="1"/>
  <c r="AZ47" i="1"/>
  <c r="AV47" i="1"/>
  <c r="AR47" i="1"/>
  <c r="AN47" i="1"/>
  <c r="AJ47" i="1"/>
  <c r="AY47" i="1"/>
  <c r="AU47" i="1"/>
  <c r="AQ47" i="1"/>
  <c r="AM47" i="1"/>
  <c r="U31" i="1"/>
  <c r="AB31" i="1" s="1"/>
  <c r="BE31" i="1"/>
  <c r="BA31" i="1"/>
  <c r="AW31" i="1"/>
  <c r="AS31" i="1"/>
  <c r="AO31" i="1"/>
  <c r="AK31" i="1"/>
  <c r="AU31" i="1"/>
  <c r="AM31" i="1"/>
  <c r="BD31" i="1"/>
  <c r="AZ31" i="1"/>
  <c r="AV31" i="1"/>
  <c r="AR31" i="1"/>
  <c r="AN31" i="1"/>
  <c r="AJ31" i="1"/>
  <c r="AY31" i="1"/>
  <c r="AQ31" i="1"/>
  <c r="BC31" i="1"/>
  <c r="BB31" i="1"/>
  <c r="AX31" i="1"/>
  <c r="AT31" i="1"/>
  <c r="AP31" i="1"/>
  <c r="AL31" i="1"/>
  <c r="AO19" i="1"/>
  <c r="AS19" i="1"/>
  <c r="AW19" i="1"/>
  <c r="BA19" i="1"/>
  <c r="BE19" i="1"/>
  <c r="AM19" i="1"/>
  <c r="AP19" i="1"/>
  <c r="AT19" i="1"/>
  <c r="AX19" i="1"/>
  <c r="BB19" i="1"/>
  <c r="AJ19" i="1"/>
  <c r="AN19" i="1"/>
  <c r="AQ19" i="1"/>
  <c r="AU19" i="1"/>
  <c r="AY19" i="1"/>
  <c r="BC19" i="1"/>
  <c r="AK19" i="1"/>
  <c r="AR19" i="1"/>
  <c r="AV19" i="1"/>
  <c r="AZ19" i="1"/>
  <c r="BD19" i="1"/>
  <c r="AL19" i="1"/>
  <c r="R56" i="1"/>
  <c r="AF14" i="1"/>
  <c r="AF42" i="1"/>
  <c r="AF26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6" i="1"/>
  <c r="U47" i="1"/>
  <c r="U26" i="1"/>
  <c r="V26" i="1" s="1"/>
  <c r="U19" i="1"/>
  <c r="AA26" i="1" l="1"/>
  <c r="W26" i="1"/>
  <c r="Y26" i="1"/>
  <c r="X26" i="1"/>
  <c r="Z26" i="1"/>
  <c r="U33" i="1"/>
  <c r="BG31" i="1"/>
  <c r="R31" i="1" s="1"/>
  <c r="AB61" i="1"/>
  <c r="BG61" i="1"/>
  <c r="BG47" i="1"/>
  <c r="BG19" i="1"/>
  <c r="R19" i="1" s="1"/>
  <c r="P21" i="1" s="1"/>
  <c r="BE21" i="1" s="1"/>
  <c r="U49" i="1"/>
  <c r="AB47" i="1"/>
  <c r="V56" i="1"/>
  <c r="U21" i="1"/>
  <c r="AM18" i="3"/>
  <c r="AN18" i="3" s="1"/>
  <c r="AM19" i="3"/>
  <c r="AN19" i="3" s="1"/>
  <c r="AC19" i="3"/>
  <c r="AD19" i="3" s="1"/>
  <c r="T19" i="3"/>
  <c r="S18" i="3"/>
  <c r="T18" i="3" s="1"/>
  <c r="AB19" i="1"/>
  <c r="Y56" i="1" l="1"/>
  <c r="Z56" i="1"/>
  <c r="W56" i="1"/>
  <c r="X56" i="1"/>
  <c r="AA56" i="1"/>
  <c r="AB33" i="1"/>
  <c r="AJ21" i="1"/>
  <c r="AT21" i="1"/>
  <c r="V31" i="1"/>
  <c r="AB21" i="1"/>
  <c r="V19" i="1"/>
  <c r="R61" i="1"/>
  <c r="R47" i="1"/>
  <c r="P33" i="1"/>
  <c r="AA31" i="1" l="1"/>
  <c r="Z31" i="1"/>
  <c r="Y31" i="1"/>
  <c r="AA19" i="1"/>
  <c r="Z19" i="1"/>
  <c r="X19" i="1"/>
  <c r="Y19" i="1"/>
  <c r="W19" i="1"/>
  <c r="X31" i="1"/>
  <c r="W31" i="1"/>
  <c r="AJ33" i="1"/>
  <c r="BE33" i="1"/>
  <c r="BG21" i="1"/>
  <c r="R21" i="1" s="1"/>
  <c r="V61" i="1"/>
  <c r="V47" i="1"/>
  <c r="P63" i="1"/>
  <c r="P49" i="1"/>
  <c r="AA47" i="1" l="1"/>
  <c r="Z47" i="1"/>
  <c r="Y47" i="1"/>
  <c r="AA61" i="1"/>
  <c r="Z61" i="1"/>
  <c r="Y61" i="1"/>
  <c r="W61" i="1"/>
  <c r="X61" i="1"/>
  <c r="X47" i="1"/>
  <c r="W47" i="1"/>
  <c r="BG33" i="1"/>
  <c r="R33" i="1" s="1"/>
  <c r="V33" i="1" s="1"/>
  <c r="AJ63" i="1"/>
  <c r="BE63" i="1"/>
  <c r="AJ49" i="1"/>
  <c r="BE49" i="1"/>
  <c r="BG49" i="1" s="1"/>
  <c r="V21" i="1"/>
  <c r="D2" i="3"/>
  <c r="B2" i="3"/>
  <c r="BG63" i="1" l="1"/>
  <c r="R63" i="1" s="1"/>
  <c r="Y33" i="1"/>
  <c r="AA33" i="1"/>
  <c r="Z33" i="1"/>
  <c r="Z21" i="1"/>
  <c r="AA21" i="1"/>
  <c r="Y21" i="1"/>
  <c r="X21" i="1"/>
  <c r="W21" i="1"/>
  <c r="R49" i="1"/>
  <c r="V49" i="1" s="1"/>
  <c r="O14" i="1"/>
  <c r="O16" i="1"/>
  <c r="Z63" i="1" l="1"/>
  <c r="Y63" i="1"/>
  <c r="W63" i="1"/>
  <c r="AA63" i="1"/>
  <c r="X63" i="1"/>
  <c r="V63" i="1"/>
  <c r="AA49" i="1"/>
  <c r="Z49" i="1"/>
  <c r="Y49" i="1"/>
  <c r="W49" i="1"/>
  <c r="X49" i="1"/>
  <c r="W33" i="1"/>
  <c r="X33" i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4" i="1"/>
  <c r="V14" i="1" s="1"/>
  <c r="I13" i="3"/>
  <c r="I16" i="3"/>
  <c r="I19" i="3" s="1"/>
  <c r="AB14" i="1" l="1"/>
  <c r="AC18" i="3"/>
  <c r="AD18" i="3" s="1"/>
  <c r="J19" i="3"/>
  <c r="AA14" i="1" l="1"/>
  <c r="AA66" i="1" s="1"/>
  <c r="X14" i="1"/>
  <c r="Y14" i="1"/>
  <c r="Y66" i="1" s="1"/>
  <c r="Z14" i="1"/>
  <c r="W14" i="1"/>
  <c r="W66" i="1"/>
  <c r="V66" i="1"/>
  <c r="X66" i="1"/>
  <c r="Z66" i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69" i="1" l="1"/>
  <c r="V71" i="1" l="1"/>
  <c r="R72" i="1" s="1"/>
  <c r="R74" i="1" l="1"/>
</calcChain>
</file>

<file path=xl/sharedStrings.xml><?xml version="1.0" encoding="utf-8"?>
<sst xmlns="http://schemas.openxmlformats.org/spreadsheetml/2006/main" count="254" uniqueCount="131">
  <si>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</si>
  <si>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</si>
  <si>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</si>
  <si>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</si>
  <si>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</si>
  <si>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</si>
  <si>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</si>
  <si>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</si>
  <si>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</si>
  <si>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</si>
  <si>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</si>
  <si>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</si>
  <si>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</si>
  <si>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</si>
  <si>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</si>
  <si>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</si>
  <si>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</si>
  <si>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</si>
  <si>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</si>
  <si>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</si>
  <si>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</si>
  <si>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</si>
  <si>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</si>
  <si>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</si>
  <si>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</si>
  <si>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</si>
  <si>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</si>
  <si>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</si>
  <si>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</si>
  <si>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</si>
  <si>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</si>
  <si>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</si>
  <si>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</si>
  <si>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</si>
  <si>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</si>
  <si>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</si>
  <si>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</si>
  <si>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</si>
  <si>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</si>
  <si>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</si>
  <si>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</si>
  <si>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</si>
  <si>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</si>
  <si>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</si>
  <si>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</si>
  <si>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</si>
  <si>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</si>
  <si>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</si>
  <si>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</si>
  <si>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</si>
  <si>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</si>
  <si>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</si>
  <si>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</si>
  <si>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</si>
  <si>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</si>
  <si>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</si>
  <si>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</si>
  <si>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</si>
  <si>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</si>
  <si>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</si>
  <si>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</si>
  <si>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</si>
  <si>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</si>
  <si>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</si>
  <si>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</si>
  <si>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</si>
  <si>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</si>
  <si>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</si>
  <si>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</si>
  <si>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</si>
  <si>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</si>
  <si>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</si>
  <si>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</si>
  <si>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</si>
  <si>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</si>
  <si>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</si>
  <si>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</si>
  <si>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</si>
  <si>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</si>
  <si>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</si>
  <si>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</si>
  <si>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</si>
  <si>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</si>
  <si>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</si>
  <si>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</si>
  <si>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</si>
  <si>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</si>
  <si>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</si>
  <si>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</si>
  <si>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</si>
  <si>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</si>
  <si>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</si>
  <si>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</si>
  <si>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</si>
  <si>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</si>
  <si>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</si>
  <si>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</si>
  <si>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</si>
  <si>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</si>
  <si>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</si>
  <si>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</si>
  <si>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</si>
  <si>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</si>
  <si>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</si>
  <si>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</si>
  <si>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</si>
  <si>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</si>
  <si>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</si>
  <si>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80-100</t>
  </si>
  <si>
    <t>Klasse 2 is de minimum gewenst en wordt derhalve niet gewaardeerd of bestraft</t>
  </si>
  <si>
    <t xml:space="preserve">afwijking lengteprofiel klinkers 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</si>
  <si>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</si>
  <si>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</si>
  <si>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</si>
  <si>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Bestek 2026-4003</t>
  </si>
  <si>
    <t>Onderhoud hoofdgemalen</t>
  </si>
  <si>
    <t xml:space="preserve">betreft perceel </t>
  </si>
  <si>
    <t>Perceel /gemeente</t>
  </si>
  <si>
    <t>1 Bernheze</t>
  </si>
  <si>
    <t>2 Boekel</t>
  </si>
  <si>
    <t>3 Maashorst</t>
  </si>
  <si>
    <t>4 Meierijstad</t>
  </si>
  <si>
    <t>5 Oss</t>
  </si>
  <si>
    <t>alle percelen</t>
  </si>
  <si>
    <t>EMVI-Bonus</t>
  </si>
  <si>
    <t>euro</t>
  </si>
  <si>
    <t>Behaalde EMVI-bonus op regel Bernheze</t>
  </si>
  <si>
    <t>Behaalde EMVI-bonus op regel Boekel</t>
  </si>
  <si>
    <t>Behaalde EMVI-bonus op regel Maashorst</t>
  </si>
  <si>
    <t>Behaalde EMVI-bonus op regel Meierijstad</t>
  </si>
  <si>
    <t>Behaalde EMVI-bonus op regel 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</si>
</sst>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8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65" fontId="2" fillId="0" borderId="0" xfId="2" applyNumberFormat="1" applyFont="1" applyFill="1" applyBorder="1" applyAlignment="1" applyProtection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0" fontId="3" fillId="0" borderId="7" xfId="0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44" fontId="3" fillId="0" borderId="30" xfId="1" applyFont="1" applyFill="1" applyBorder="1" applyAlignment="1" applyProtection="1">
      <alignment vertical="top"/>
    </xf>
    <xf numFmtId="167" fontId="2" fillId="0" borderId="7" xfId="2" applyNumberFormat="1" applyFont="1" applyBorder="1" applyAlignment="1">
      <alignment vertical="top"/>
    </xf>
    <xf numFmtId="44" fontId="2" fillId="0" borderId="8" xfId="0" applyNumberFormat="1" applyFont="1" applyBorder="1" applyAlignment="1">
      <alignment vertical="top"/>
    </xf>
    <xf numFmtId="168" fontId="0" fillId="0" borderId="0" xfId="0" applyNumberFormat="1"/>
    <xf numFmtId="9" fontId="2" fillId="0" borderId="0" xfId="3" applyFont="1" applyFill="1"/>
    <xf numFmtId="43" fontId="2" fillId="0" borderId="0" xfId="2" applyFont="1"/>
    <xf numFmtId="0" fontId="2" fillId="0" borderId="0" xfId="0" applyFont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19</xdr:row>
      <xdr:rowOff>78441</xdr:rowOff>
    </xdr:from>
    <xdr:to>
      <xdr:col>19</xdr:col>
      <xdr:colOff>806824</xdr:colOff>
      <xdr:row>20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31</xdr:row>
      <xdr:rowOff>44823</xdr:rowOff>
    </xdr:from>
    <xdr:to>
      <xdr:col>19</xdr:col>
      <xdr:colOff>840441</xdr:colOff>
      <xdr:row>32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47</xdr:row>
      <xdr:rowOff>44823</xdr:rowOff>
    </xdr:from>
    <xdr:to>
      <xdr:col>19</xdr:col>
      <xdr:colOff>806823</xdr:colOff>
      <xdr:row>48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61</xdr:row>
      <xdr:rowOff>56029</xdr:rowOff>
    </xdr:from>
    <xdr:to>
      <xdr:col>19</xdr:col>
      <xdr:colOff>795617</xdr:colOff>
      <xdr:row>62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92"/>
  <sheetViews>
    <sheetView tabSelected="1" zoomScale="85" zoomScaleNormal="85" workbookViewId="0">
      <selection activeCell="T93" sqref="T93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3.5703125" style="4" customWidth="1"/>
    <col min="7" max="7" width="3.140625" style="4" customWidth="1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7" width="11" style="4" customWidth="1"/>
    <col min="28" max="28" width="15.28515625" style="4" customWidth="1"/>
    <col min="29" max="29" width="7.42578125" style="4" customWidth="1"/>
    <col min="30" max="30" width="3.85546875" style="4" customWidth="1"/>
    <col min="31" max="31" width="2.42578125" style="4" bestFit="1" customWidth="1"/>
    <col min="32" max="32" width="15.7109375" style="4" customWidth="1"/>
    <col min="33" max="33" width="8.28515625" style="4" customWidth="1"/>
    <col min="34" max="35" width="7.28515625" style="4" customWidth="1"/>
    <col min="36" max="36" width="7" style="4" customWidth="1"/>
    <col min="37" max="46" width="6.5703125" style="4" bestFit="1" customWidth="1"/>
    <col min="47" max="47" width="6" style="4" customWidth="1"/>
    <col min="48" max="48" width="6.7109375" style="4" bestFit="1" customWidth="1"/>
    <col min="49" max="57" width="6" style="4" customWidth="1"/>
    <col min="58" max="58" width="3.28515625" style="4" customWidth="1"/>
    <col min="59" max="59" width="5.7109375" style="4" bestFit="1" customWidth="1"/>
    <col min="60" max="60" width="19.28515625" style="4" customWidth="1"/>
    <col min="61" max="61" width="2.85546875" style="4" bestFit="1" customWidth="1"/>
    <col min="62" max="63" width="5" style="4" customWidth="1"/>
    <col min="64" max="16384" width="9.140625" style="4"/>
  </cols>
  <sheetData>
    <row r="2" spans="2:63" x14ac:dyDescent="0.2">
      <c r="B2" s="4" t="s">
        <v>57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2:63" x14ac:dyDescent="0.2">
      <c r="B3" t="s">
        <v>114</v>
      </c>
      <c r="C3"/>
      <c r="E3" t="s">
        <v>115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2:63" x14ac:dyDescent="0.2">
      <c r="F4" s="4" t="s">
        <v>116</v>
      </c>
      <c r="G4" s="4" t="s">
        <v>0</v>
      </c>
      <c r="H4" s="100" t="s">
        <v>123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2:63" x14ac:dyDescent="0.2">
      <c r="E5" s="111"/>
      <c r="F5" s="111"/>
      <c r="G5" s="111"/>
      <c r="H5" s="11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2:63" x14ac:dyDescent="0.2">
      <c r="E6" s="111"/>
      <c r="F6" s="111"/>
      <c r="G6" s="111"/>
      <c r="H6" s="1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2:63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2:63" ht="53.25" customHeight="1" thickBot="1" x14ac:dyDescent="0.25">
      <c r="B8" s="50" t="s">
        <v>2</v>
      </c>
      <c r="C8" s="51"/>
      <c r="D8" s="51"/>
      <c r="E8" s="51" t="s">
        <v>20</v>
      </c>
      <c r="F8" s="51"/>
      <c r="G8" s="51"/>
      <c r="H8" s="51"/>
      <c r="I8" s="52" t="s">
        <v>19</v>
      </c>
      <c r="J8" s="51"/>
      <c r="K8" s="51"/>
      <c r="L8" s="53"/>
      <c r="M8" s="50"/>
      <c r="N8" s="51"/>
      <c r="O8" s="54" t="s">
        <v>31</v>
      </c>
      <c r="P8" s="54" t="s">
        <v>28</v>
      </c>
      <c r="Q8" s="54" t="s">
        <v>15</v>
      </c>
      <c r="R8" s="55" t="s">
        <v>17</v>
      </c>
      <c r="S8" s="54" t="s">
        <v>16</v>
      </c>
      <c r="T8" s="56" t="s">
        <v>13</v>
      </c>
      <c r="U8" s="54"/>
      <c r="V8" s="54" t="s">
        <v>104</v>
      </c>
      <c r="W8" s="91" t="s">
        <v>126</v>
      </c>
      <c r="X8" s="91" t="s">
        <v>127</v>
      </c>
      <c r="Y8" s="91" t="s">
        <v>128</v>
      </c>
      <c r="Z8" s="91" t="s">
        <v>129</v>
      </c>
      <c r="AA8" s="91" t="s">
        <v>130</v>
      </c>
      <c r="AB8" s="57" t="s">
        <v>14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2:63" x14ac:dyDescent="0.2">
      <c r="B9" s="58"/>
      <c r="C9" s="59"/>
      <c r="D9" s="118"/>
      <c r="E9" s="118"/>
      <c r="F9" s="118"/>
      <c r="G9" s="118"/>
      <c r="H9" s="118"/>
      <c r="I9" s="60"/>
      <c r="J9" s="44"/>
      <c r="K9" s="44"/>
      <c r="L9" s="44"/>
      <c r="M9" s="61"/>
      <c r="N9" s="44"/>
      <c r="O9" s="44"/>
      <c r="P9" s="44"/>
      <c r="Q9" s="43"/>
      <c r="R9" s="62"/>
      <c r="S9" s="43"/>
      <c r="T9" s="63"/>
      <c r="U9" s="43"/>
      <c r="V9" s="43"/>
      <c r="W9" s="43"/>
      <c r="X9" s="43"/>
      <c r="Y9" s="43"/>
      <c r="Z9" s="43"/>
      <c r="AA9" s="92"/>
      <c r="AB9" s="6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K9" s="4" t="s">
        <v>7</v>
      </c>
    </row>
    <row r="10" spans="2:63" x14ac:dyDescent="0.2">
      <c r="B10" s="3"/>
      <c r="E10" s="111"/>
      <c r="F10" s="111"/>
      <c r="G10" s="111"/>
      <c r="H10" s="111"/>
      <c r="I10" s="5"/>
      <c r="J10" s="65"/>
      <c r="K10" s="96"/>
      <c r="L10" s="2"/>
      <c r="M10" s="45"/>
      <c r="N10" s="2"/>
      <c r="P10" s="14"/>
      <c r="Q10" s="6"/>
      <c r="R10" s="7"/>
      <c r="S10" s="8"/>
      <c r="T10" s="5"/>
      <c r="U10" s="2"/>
      <c r="V10" s="14"/>
      <c r="W10" s="14"/>
      <c r="X10" s="14"/>
      <c r="Y10" s="14"/>
      <c r="Z10" s="14"/>
      <c r="AA10" s="14"/>
      <c r="AB10" s="9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2:63" x14ac:dyDescent="0.2">
      <c r="B11" s="3" t="s">
        <v>77</v>
      </c>
      <c r="E11" s="97"/>
      <c r="F11" s="98"/>
      <c r="G11" s="98"/>
      <c r="H11" s="98"/>
      <c r="I11" s="5"/>
      <c r="J11" s="6"/>
      <c r="K11" s="2"/>
      <c r="L11" s="6"/>
      <c r="M11" s="45"/>
      <c r="N11" s="2"/>
      <c r="P11" s="14"/>
      <c r="Q11" s="6"/>
      <c r="R11" s="7"/>
      <c r="S11" s="7"/>
      <c r="T11" s="8"/>
      <c r="U11" s="2"/>
      <c r="V11" s="14"/>
      <c r="W11" s="14"/>
      <c r="X11" s="14"/>
      <c r="Y11" s="14"/>
      <c r="Z11" s="14"/>
      <c r="AA11" s="14"/>
      <c r="AB11" s="9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G11" s="12"/>
      <c r="BH11" s="12"/>
      <c r="BI11" s="12"/>
      <c r="BJ11" s="12"/>
      <c r="BK11" s="12"/>
    </row>
    <row r="12" spans="2:63" x14ac:dyDescent="0.2">
      <c r="B12" s="3"/>
      <c r="D12" s="4" t="s">
        <v>26</v>
      </c>
      <c r="E12" s="97"/>
      <c r="F12" s="98"/>
      <c r="G12" s="98"/>
      <c r="H12" s="98"/>
      <c r="I12" s="5"/>
      <c r="J12" s="6"/>
      <c r="K12" s="2"/>
      <c r="L12" s="6"/>
      <c r="M12" s="45"/>
      <c r="N12" s="2"/>
      <c r="P12" s="14"/>
      <c r="Q12" s="6"/>
      <c r="R12" s="14"/>
      <c r="S12" s="66"/>
      <c r="T12" s="8"/>
      <c r="U12" s="2"/>
      <c r="V12" s="14"/>
      <c r="W12" s="14"/>
      <c r="X12" s="14"/>
      <c r="Y12" s="14"/>
      <c r="Z12" s="14"/>
      <c r="AA12" s="14"/>
      <c r="AB12" s="9"/>
      <c r="AE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G12" s="12"/>
      <c r="BH12" s="12"/>
      <c r="BI12" s="12"/>
      <c r="BJ12" s="12"/>
      <c r="BK12" s="12"/>
    </row>
    <row r="13" spans="2:63" x14ac:dyDescent="0.2">
      <c r="B13" s="3"/>
      <c r="E13" s="97"/>
      <c r="F13" s="98"/>
      <c r="G13" s="98"/>
      <c r="H13" s="98"/>
      <c r="I13" s="5"/>
      <c r="J13" s="6"/>
      <c r="K13" s="2"/>
      <c r="L13" s="6"/>
      <c r="M13" s="45"/>
      <c r="N13" s="2"/>
      <c r="P13" s="14"/>
      <c r="Q13" s="6"/>
      <c r="R13" s="14"/>
      <c r="S13" s="66"/>
      <c r="T13" s="8"/>
      <c r="U13" s="2"/>
      <c r="V13" s="14"/>
      <c r="W13" s="14"/>
      <c r="X13" s="14"/>
      <c r="Y13" s="14"/>
      <c r="Z13" s="14"/>
      <c r="AA13" s="14"/>
      <c r="AB13" s="9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G13" s="12"/>
      <c r="BH13" s="12"/>
      <c r="BI13" s="12"/>
      <c r="BJ13" s="12"/>
      <c r="BK13" s="12"/>
    </row>
    <row r="14" spans="2:63" x14ac:dyDescent="0.2">
      <c r="B14" s="3"/>
      <c r="E14" s="99" t="s">
        <v>71</v>
      </c>
      <c r="F14" s="98"/>
      <c r="G14" s="98"/>
      <c r="H14" s="98"/>
      <c r="I14" s="5" t="s">
        <v>3</v>
      </c>
      <c r="J14" s="2"/>
      <c r="K14" s="2"/>
      <c r="L14" s="2"/>
      <c r="M14" s="45"/>
      <c r="N14" s="100"/>
      <c r="O14" s="4">
        <f>+N14</f>
        <v>0</v>
      </c>
      <c r="P14" s="95">
        <f>-Q19/2</f>
        <v>-175</v>
      </c>
      <c r="Q14" s="6">
        <v>0</v>
      </c>
      <c r="R14" s="14">
        <f>IF(N14= "",+P14,IF(N14= "ja", P14, SUM(BG14:BK14)))</f>
        <v>-175</v>
      </c>
      <c r="S14" s="41">
        <v>500</v>
      </c>
      <c r="T14" s="101">
        <v>1</v>
      </c>
      <c r="U14" s="2">
        <f>IF(O14="ja",1,T14)</f>
        <v>1</v>
      </c>
      <c r="V14" s="14">
        <f>+U14*P14-R14</f>
        <v>0</v>
      </c>
      <c r="W14" s="14">
        <f>($V14+$R14)*5</f>
        <v>-875</v>
      </c>
      <c r="X14" s="14">
        <f t="shared" ref="X14" si="0">($V14+$R14)*5</f>
        <v>-875</v>
      </c>
      <c r="Y14" s="14">
        <f>($V14+$R14)*11</f>
        <v>-1925</v>
      </c>
      <c r="Z14" s="14">
        <f>($V14+$R14)*11</f>
        <v>-1925</v>
      </c>
      <c r="AA14" s="14">
        <f>($V14+$R14)*11</f>
        <v>-1925</v>
      </c>
      <c r="AB14" s="9">
        <f>IF(N14="",0,IF(O14="ja",0,+U14*S14))</f>
        <v>0</v>
      </c>
      <c r="AE14" s="2"/>
      <c r="AF14" s="10" t="str">
        <f xml:space="preserve"> "Ja = vermindering met " &amp; ABS(P14) &amp;" punten, nee = 0 punten"</f>
        <v>Ja = vermindering met 175 punten, nee = 0 punten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G14" s="12"/>
      <c r="BH14" s="12"/>
      <c r="BI14" s="12"/>
      <c r="BJ14" s="12"/>
      <c r="BK14" s="12"/>
    </row>
    <row r="15" spans="2:63" x14ac:dyDescent="0.2">
      <c r="B15" s="3"/>
      <c r="E15" s="97"/>
      <c r="F15" s="98"/>
      <c r="G15" s="98"/>
      <c r="H15" s="98"/>
      <c r="I15" s="5"/>
      <c r="J15" s="2"/>
      <c r="K15" s="2"/>
      <c r="L15" s="2"/>
      <c r="M15" s="45"/>
      <c r="N15" s="2"/>
      <c r="P15" s="14"/>
      <c r="Q15" s="6"/>
      <c r="R15" s="14"/>
      <c r="S15" s="66"/>
      <c r="T15" s="8"/>
      <c r="U15" s="2"/>
      <c r="V15" s="14"/>
      <c r="W15" s="14"/>
      <c r="X15" s="14"/>
      <c r="Y15" s="14"/>
      <c r="Z15" s="14"/>
      <c r="AA15" s="14"/>
      <c r="AB15" s="9"/>
      <c r="AE15" s="2"/>
      <c r="BG15" s="12"/>
      <c r="BH15" s="12"/>
      <c r="BI15" s="12"/>
      <c r="BJ15" s="12"/>
      <c r="BK15" s="12"/>
    </row>
    <row r="16" spans="2:63" x14ac:dyDescent="0.2">
      <c r="B16" s="3"/>
      <c r="E16" s="99" t="s">
        <v>58</v>
      </c>
      <c r="F16" s="98"/>
      <c r="G16" s="98"/>
      <c r="H16" s="98"/>
      <c r="I16" s="5" t="s">
        <v>3</v>
      </c>
      <c r="J16" s="2"/>
      <c r="K16" s="2"/>
      <c r="L16" s="2"/>
      <c r="M16" s="45"/>
      <c r="N16" s="100"/>
      <c r="O16" s="4">
        <f>+N16</f>
        <v>0</v>
      </c>
      <c r="P16" s="95">
        <v>0</v>
      </c>
      <c r="Q16" s="102">
        <v>0</v>
      </c>
      <c r="R16" s="14"/>
      <c r="S16" s="66"/>
      <c r="T16" s="8"/>
      <c r="U16" s="2"/>
      <c r="V16" s="14"/>
      <c r="W16" s="14"/>
      <c r="X16" s="14"/>
      <c r="Y16" s="14"/>
      <c r="Z16" s="14"/>
      <c r="AA16" s="14"/>
      <c r="AB16" s="9"/>
      <c r="AE16" s="2"/>
      <c r="AF16" s="10" t="s">
        <v>60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G16" s="12"/>
      <c r="BH16" s="12"/>
      <c r="BI16" s="12"/>
      <c r="BJ16" s="12"/>
      <c r="BK16" s="12"/>
    </row>
    <row r="17" spans="2:63" x14ac:dyDescent="0.2">
      <c r="B17" s="3"/>
      <c r="E17" s="99"/>
      <c r="F17" s="98"/>
      <c r="G17" s="98"/>
      <c r="H17" s="98"/>
      <c r="I17" s="5"/>
      <c r="J17" s="2"/>
      <c r="K17" s="2"/>
      <c r="L17" s="2"/>
      <c r="M17" s="45"/>
      <c r="N17" s="6"/>
      <c r="P17" s="95"/>
      <c r="Q17" s="102"/>
      <c r="R17" s="14"/>
      <c r="S17" s="66"/>
      <c r="T17" s="8"/>
      <c r="U17" s="2"/>
      <c r="V17" s="14"/>
      <c r="W17" s="14"/>
      <c r="X17" s="14"/>
      <c r="Y17" s="14"/>
      <c r="Z17" s="14"/>
      <c r="AA17" s="14"/>
      <c r="AB17" s="9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G17" s="12"/>
      <c r="BH17" s="12"/>
      <c r="BI17" s="12"/>
      <c r="BJ17" s="12"/>
      <c r="BK17" s="12"/>
    </row>
    <row r="18" spans="2:63" x14ac:dyDescent="0.2">
      <c r="B18" s="3"/>
      <c r="E18" s="99" t="s">
        <v>59</v>
      </c>
      <c r="F18" s="98"/>
      <c r="G18" s="98"/>
      <c r="H18" s="98"/>
      <c r="I18" s="5" t="s">
        <v>21</v>
      </c>
      <c r="J18" s="6">
        <v>0</v>
      </c>
      <c r="K18" s="2" t="s">
        <v>8</v>
      </c>
      <c r="L18" s="6">
        <v>100</v>
      </c>
      <c r="M18" s="45"/>
      <c r="N18" s="100"/>
      <c r="P18" s="83"/>
      <c r="R18" s="83"/>
      <c r="S18" s="66"/>
      <c r="T18" s="8"/>
      <c r="U18" s="2"/>
      <c r="V18" s="14"/>
      <c r="W18" s="14"/>
      <c r="X18" s="14"/>
      <c r="Y18" s="14"/>
      <c r="Z18" s="14"/>
      <c r="AA18" s="14"/>
      <c r="AB18" s="9"/>
      <c r="AJ18" s="4">
        <v>0</v>
      </c>
      <c r="AK18" s="4">
        <v>5</v>
      </c>
      <c r="AL18" s="4">
        <v>10</v>
      </c>
      <c r="AM18" s="4">
        <v>15</v>
      </c>
      <c r="AN18" s="4">
        <v>20</v>
      </c>
      <c r="AO18" s="4">
        <v>25</v>
      </c>
      <c r="AP18" s="4">
        <v>30</v>
      </c>
      <c r="AQ18" s="4">
        <v>35</v>
      </c>
      <c r="AR18" s="4">
        <v>40</v>
      </c>
      <c r="AS18" s="4">
        <v>45</v>
      </c>
      <c r="AT18" s="4">
        <v>50</v>
      </c>
      <c r="AU18" s="4">
        <v>55</v>
      </c>
      <c r="AV18" s="4">
        <v>60</v>
      </c>
      <c r="AW18" s="4">
        <v>65</v>
      </c>
      <c r="AX18" s="4">
        <v>70</v>
      </c>
      <c r="AY18" s="4">
        <v>75</v>
      </c>
      <c r="AZ18" s="4">
        <v>80</v>
      </c>
      <c r="BA18" s="4">
        <v>85</v>
      </c>
      <c r="BB18" s="4">
        <v>90</v>
      </c>
      <c r="BC18" s="4">
        <v>95</v>
      </c>
      <c r="BD18" s="4">
        <v>95</v>
      </c>
      <c r="BE18" s="4">
        <v>100</v>
      </c>
    </row>
    <row r="19" spans="2:63" x14ac:dyDescent="0.2">
      <c r="B19" s="3"/>
      <c r="E19" s="99"/>
      <c r="F19" s="98"/>
      <c r="G19" s="98"/>
      <c r="H19" s="98"/>
      <c r="I19" s="5" t="s">
        <v>22</v>
      </c>
      <c r="J19" s="6">
        <v>5</v>
      </c>
      <c r="K19" s="2"/>
      <c r="L19" s="6"/>
      <c r="M19" s="45"/>
      <c r="O19" s="2">
        <f>IF(OR(N16="ja",N16=""),IF(N18&gt;75,75,N18),IF(OR(N14="ja",N14=""),IF(N18&gt;75,75,N18),+N18))</f>
        <v>0</v>
      </c>
      <c r="P19" s="83">
        <v>0</v>
      </c>
      <c r="Q19" s="4">
        <v>350</v>
      </c>
      <c r="R19" s="83">
        <f>+BG19</f>
        <v>0</v>
      </c>
      <c r="S19" s="41">
        <v>500</v>
      </c>
      <c r="T19" s="101">
        <v>1</v>
      </c>
      <c r="U19" s="2">
        <f>IF(O19="ja",1,T19)</f>
        <v>1</v>
      </c>
      <c r="V19" s="14">
        <f>+U19*R19-R19</f>
        <v>0</v>
      </c>
      <c r="W19" s="14">
        <f>($V19+$R19)*5</f>
        <v>0</v>
      </c>
      <c r="X19" s="14">
        <f>($V19+$R19)*3</f>
        <v>0</v>
      </c>
      <c r="Y19" s="14">
        <f>($V19+$R19)*11</f>
        <v>0</v>
      </c>
      <c r="Z19" s="14">
        <f>($V19+$R19)*11</f>
        <v>0</v>
      </c>
      <c r="AA19" s="14">
        <f>($V19+$R19)*11</f>
        <v>0</v>
      </c>
      <c r="AB19" s="9">
        <f>IF(O19=0,0,+U19*S19)</f>
        <v>0</v>
      </c>
      <c r="AJ19" s="83">
        <f t="shared" ref="AJ19:AN19" si="1">IF(AJ18=$O19,(AJ18/100)^2*$Q19,0)</f>
        <v>0</v>
      </c>
      <c r="AK19" s="83">
        <f t="shared" si="1"/>
        <v>0</v>
      </c>
      <c r="AL19" s="83">
        <f t="shared" si="1"/>
        <v>0</v>
      </c>
      <c r="AM19" s="83">
        <f t="shared" si="1"/>
        <v>0</v>
      </c>
      <c r="AN19" s="83">
        <f t="shared" si="1"/>
        <v>0</v>
      </c>
      <c r="AO19" s="83">
        <f>IF(AO18=$O19,(AO18/100)^2*$Q19,0)</f>
        <v>0</v>
      </c>
      <c r="AP19" s="83">
        <f t="shared" ref="AP19" si="2">IF(AP18=$O19,(AP18/100)^2*$Q19,0)</f>
        <v>0</v>
      </c>
      <c r="AQ19" s="83">
        <f t="shared" ref="AQ19" si="3">IF(AQ18=$O19,(AQ18/100)^2*$Q19,0)</f>
        <v>0</v>
      </c>
      <c r="AR19" s="83">
        <f t="shared" ref="AR19" si="4">IF(AR18=$O19,(AR18/100)^2*$Q19,0)</f>
        <v>0</v>
      </c>
      <c r="AS19" s="83">
        <f t="shared" ref="AS19" si="5">IF(AS18=$O19,(AS18/100)^2*$Q19,0)</f>
        <v>0</v>
      </c>
      <c r="AT19" s="83">
        <f t="shared" ref="AT19:AU19" si="6">IF(AT18=$O19,(AT18/100)^2*$Q19,0)</f>
        <v>0</v>
      </c>
      <c r="AU19" s="83">
        <f t="shared" si="6"/>
        <v>0</v>
      </c>
      <c r="AV19" s="83">
        <f t="shared" ref="AV19" si="7">IF(AV18=$O19,(AV18/100)^2*$Q19,0)</f>
        <v>0</v>
      </c>
      <c r="AW19" s="83">
        <f t="shared" ref="AW19" si="8">IF(AW18=$O19,(AW18/100)^2*$Q19,0)</f>
        <v>0</v>
      </c>
      <c r="AX19" s="83">
        <f t="shared" ref="AX19" si="9">IF(AX18=$O19,(AX18/100)^2*$Q19,0)</f>
        <v>0</v>
      </c>
      <c r="AY19" s="83">
        <f t="shared" ref="AY19" si="10">IF(AY18=$O19,(AY18/100)^2*$Q19,0)</f>
        <v>0</v>
      </c>
      <c r="AZ19" s="83">
        <f t="shared" ref="AZ19:BA19" si="11">IF(AZ18=$O19,(AZ18/100)^2*$Q19,0)</f>
        <v>0</v>
      </c>
      <c r="BA19" s="83">
        <f t="shared" si="11"/>
        <v>0</v>
      </c>
      <c r="BB19" s="83">
        <f t="shared" ref="BB19" si="12">IF(BB18=$O19,(BB18/100)^2*$Q19,0)</f>
        <v>0</v>
      </c>
      <c r="BC19" s="83">
        <f t="shared" ref="BC19" si="13">IF(BC18=$O19,(BC18/100)^2*$Q19,0)</f>
        <v>0</v>
      </c>
      <c r="BD19" s="83">
        <f t="shared" ref="BD19" si="14">IF(BD18=$O19,(BD18/100)^2*$Q19,0)</f>
        <v>0</v>
      </c>
      <c r="BE19" s="83">
        <f t="shared" ref="BE19" si="15">IF(BE18=$O19,(BE18/100)^2*$Q19,0)</f>
        <v>0</v>
      </c>
      <c r="BG19" s="83">
        <f>SUM(AJ19:BE19)</f>
        <v>0</v>
      </c>
      <c r="BH19" s="4" t="s">
        <v>63</v>
      </c>
    </row>
    <row r="20" spans="2:63" x14ac:dyDescent="0.2">
      <c r="B20" s="3"/>
      <c r="E20" s="99" t="s">
        <v>61</v>
      </c>
      <c r="F20" s="98"/>
      <c r="G20" s="98"/>
      <c r="H20" s="98"/>
      <c r="I20" s="5" t="s">
        <v>21</v>
      </c>
      <c r="J20" s="6">
        <v>0</v>
      </c>
      <c r="K20" s="2" t="s">
        <v>8</v>
      </c>
      <c r="L20" s="6">
        <v>100</v>
      </c>
      <c r="M20" s="45"/>
      <c r="N20" s="100"/>
      <c r="P20" s="83"/>
      <c r="R20" s="83"/>
      <c r="S20" s="66"/>
      <c r="T20" s="8"/>
      <c r="U20" s="2"/>
      <c r="V20" s="14"/>
      <c r="W20" s="14"/>
      <c r="X20" s="14"/>
      <c r="Y20" s="14"/>
      <c r="Z20" s="14"/>
      <c r="AA20" s="14"/>
      <c r="AB20" s="9"/>
    </row>
    <row r="21" spans="2:63" x14ac:dyDescent="0.2">
      <c r="B21" s="3"/>
      <c r="E21" s="99"/>
      <c r="F21" s="98"/>
      <c r="G21" s="98"/>
      <c r="H21" s="98"/>
      <c r="I21" s="5" t="s">
        <v>22</v>
      </c>
      <c r="J21" s="6">
        <v>5</v>
      </c>
      <c r="K21" s="2"/>
      <c r="L21" s="6"/>
      <c r="M21" s="45"/>
      <c r="O21" s="4">
        <f>IF(N18&gt;0,N20,0)</f>
        <v>0</v>
      </c>
      <c r="P21" s="83">
        <f>-R19*2/3</f>
        <v>0</v>
      </c>
      <c r="Q21" s="4">
        <v>0</v>
      </c>
      <c r="R21" s="83">
        <f>+BG21</f>
        <v>0</v>
      </c>
      <c r="S21" s="41">
        <v>500</v>
      </c>
      <c r="T21" s="8" t="s">
        <v>106</v>
      </c>
      <c r="U21" s="2">
        <f>+U19</f>
        <v>1</v>
      </c>
      <c r="V21" s="14">
        <f>+U21*R21-R21</f>
        <v>0</v>
      </c>
      <c r="W21" s="14">
        <f>($V21+$R21)*5</f>
        <v>0</v>
      </c>
      <c r="X21" s="14">
        <f>($V21+$R21)*3</f>
        <v>0</v>
      </c>
      <c r="Y21" s="14">
        <f>($V21+$R21)*11</f>
        <v>0</v>
      </c>
      <c r="Z21" s="14">
        <f>($V21+$R21)*11</f>
        <v>0</v>
      </c>
      <c r="AA21" s="14">
        <f>($V21+$R21)*11</f>
        <v>0</v>
      </c>
      <c r="AB21" s="9">
        <f>IF(O21=0,0,+U21*S21)</f>
        <v>0</v>
      </c>
      <c r="AF21" s="4" t="s">
        <v>62</v>
      </c>
      <c r="AJ21" s="89">
        <f>IF(AJ18=$O21,$P21*(100-AJ18)/100,0)</f>
        <v>0</v>
      </c>
      <c r="AK21" s="89">
        <f t="shared" ref="AK21:BE21" si="16">IF(AK18=$O21,$P21*(100-AK18)/100,0)</f>
        <v>0</v>
      </c>
      <c r="AL21" s="89">
        <f t="shared" si="16"/>
        <v>0</v>
      </c>
      <c r="AM21" s="89">
        <f t="shared" si="16"/>
        <v>0</v>
      </c>
      <c r="AN21" s="89">
        <f t="shared" si="16"/>
        <v>0</v>
      </c>
      <c r="AO21" s="89">
        <f t="shared" si="16"/>
        <v>0</v>
      </c>
      <c r="AP21" s="89">
        <f t="shared" si="16"/>
        <v>0</v>
      </c>
      <c r="AQ21" s="89">
        <f t="shared" si="16"/>
        <v>0</v>
      </c>
      <c r="AR21" s="89">
        <f t="shared" si="16"/>
        <v>0</v>
      </c>
      <c r="AS21" s="89">
        <f t="shared" si="16"/>
        <v>0</v>
      </c>
      <c r="AT21" s="89">
        <f t="shared" si="16"/>
        <v>0</v>
      </c>
      <c r="AU21" s="89">
        <f t="shared" si="16"/>
        <v>0</v>
      </c>
      <c r="AV21" s="89">
        <f t="shared" si="16"/>
        <v>0</v>
      </c>
      <c r="AW21" s="89">
        <f t="shared" si="16"/>
        <v>0</v>
      </c>
      <c r="AX21" s="89">
        <f t="shared" si="16"/>
        <v>0</v>
      </c>
      <c r="AY21" s="89">
        <f t="shared" si="16"/>
        <v>0</v>
      </c>
      <c r="AZ21" s="89">
        <f t="shared" si="16"/>
        <v>0</v>
      </c>
      <c r="BA21" s="89">
        <f t="shared" si="16"/>
        <v>0</v>
      </c>
      <c r="BB21" s="89">
        <f t="shared" si="16"/>
        <v>0</v>
      </c>
      <c r="BC21" s="89">
        <f t="shared" si="16"/>
        <v>0</v>
      </c>
      <c r="BD21" s="89">
        <f t="shared" si="16"/>
        <v>0</v>
      </c>
      <c r="BE21" s="89">
        <f t="shared" si="16"/>
        <v>0</v>
      </c>
      <c r="BG21" s="83">
        <f>SUM(AJ21:BE21)</f>
        <v>0</v>
      </c>
      <c r="BH21" s="4" t="s">
        <v>63</v>
      </c>
    </row>
    <row r="22" spans="2:63" x14ac:dyDescent="0.2">
      <c r="B22" s="3"/>
      <c r="E22" s="99"/>
      <c r="F22" s="98"/>
      <c r="G22" s="98"/>
      <c r="H22" s="98"/>
      <c r="I22" s="5"/>
      <c r="J22" s="6"/>
      <c r="K22" s="2"/>
      <c r="L22" s="6"/>
      <c r="M22" s="45"/>
      <c r="P22" s="83"/>
      <c r="R22" s="83"/>
      <c r="S22" s="66"/>
      <c r="T22" s="8"/>
      <c r="U22" s="2"/>
      <c r="V22" s="14"/>
      <c r="W22" s="14"/>
      <c r="X22" s="14"/>
      <c r="Y22" s="14"/>
      <c r="Z22" s="14"/>
      <c r="AA22" s="14"/>
      <c r="AB22" s="9"/>
    </row>
    <row r="23" spans="2:63" x14ac:dyDescent="0.2">
      <c r="B23" s="3" t="s">
        <v>78</v>
      </c>
      <c r="E23" s="97"/>
      <c r="F23" s="98"/>
      <c r="G23" s="98"/>
      <c r="H23" s="98"/>
      <c r="I23" s="5"/>
      <c r="J23" s="6"/>
      <c r="K23" s="2"/>
      <c r="L23" s="6"/>
      <c r="M23" s="45"/>
      <c r="N23" s="2"/>
      <c r="P23" s="14"/>
      <c r="Q23" s="6"/>
      <c r="R23" s="14"/>
      <c r="S23" s="66"/>
      <c r="T23" s="8"/>
      <c r="U23" s="2"/>
      <c r="V23" s="14"/>
      <c r="W23" s="14"/>
      <c r="X23" s="14"/>
      <c r="Y23" s="14"/>
      <c r="Z23" s="14"/>
      <c r="AA23" s="14"/>
      <c r="AB23" s="9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G23" s="12"/>
      <c r="BH23" s="12"/>
      <c r="BI23" s="12"/>
      <c r="BJ23" s="12"/>
      <c r="BK23" s="12"/>
    </row>
    <row r="24" spans="2:63" x14ac:dyDescent="0.2">
      <c r="B24" s="3"/>
      <c r="D24" s="4" t="s">
        <v>26</v>
      </c>
      <c r="E24" s="97"/>
      <c r="F24" s="98"/>
      <c r="G24" s="98"/>
      <c r="H24" s="98"/>
      <c r="I24" s="5"/>
      <c r="J24" s="6"/>
      <c r="K24" s="2"/>
      <c r="L24" s="6"/>
      <c r="M24" s="45"/>
      <c r="N24" s="2"/>
      <c r="P24" s="14"/>
      <c r="Q24" s="6"/>
      <c r="R24" s="14"/>
      <c r="S24" s="66"/>
      <c r="T24" s="8"/>
      <c r="U24" s="2"/>
      <c r="V24" s="14"/>
      <c r="W24" s="14"/>
      <c r="X24" s="14"/>
      <c r="Y24" s="14"/>
      <c r="Z24" s="14"/>
      <c r="AA24" s="14"/>
      <c r="AB24" s="9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G24" s="12"/>
      <c r="BH24" s="12"/>
      <c r="BI24" s="12"/>
      <c r="BJ24" s="12"/>
      <c r="BK24" s="12"/>
    </row>
    <row r="25" spans="2:63" x14ac:dyDescent="0.2">
      <c r="B25" s="3"/>
      <c r="E25" s="97"/>
      <c r="F25" s="98"/>
      <c r="G25" s="98"/>
      <c r="H25" s="98"/>
      <c r="I25" s="5"/>
      <c r="J25" s="6"/>
      <c r="K25" s="2"/>
      <c r="L25" s="6"/>
      <c r="M25" s="45"/>
      <c r="N25" s="2"/>
      <c r="P25" s="14"/>
      <c r="Q25" s="6"/>
      <c r="R25" s="14"/>
      <c r="S25" s="66"/>
      <c r="T25" s="8"/>
      <c r="U25" s="2"/>
      <c r="V25" s="14"/>
      <c r="W25" s="14"/>
      <c r="X25" s="14"/>
      <c r="Y25" s="14"/>
      <c r="Z25" s="14"/>
      <c r="AA25" s="14"/>
      <c r="AB25" s="9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G25" s="12"/>
      <c r="BH25" s="12"/>
      <c r="BI25" s="12"/>
      <c r="BJ25" s="12"/>
      <c r="BK25" s="12"/>
    </row>
    <row r="26" spans="2:63" x14ac:dyDescent="0.2">
      <c r="B26" s="3"/>
      <c r="E26" s="99" t="s">
        <v>71</v>
      </c>
      <c r="F26" s="98"/>
      <c r="G26" s="98"/>
      <c r="H26" s="98"/>
      <c r="I26" s="5" t="s">
        <v>3</v>
      </c>
      <c r="J26" s="2"/>
      <c r="K26" s="2"/>
      <c r="L26" s="2"/>
      <c r="M26" s="45"/>
      <c r="N26" s="100"/>
      <c r="O26" s="4">
        <f>+N26</f>
        <v>0</v>
      </c>
      <c r="P26" s="95">
        <f>-Q31/2</f>
        <v>-75</v>
      </c>
      <c r="Q26" s="6">
        <v>0</v>
      </c>
      <c r="R26" s="14">
        <f>IF(N26= "",+P26,IF(N26= "ja", P26, SUM(BG26:BK26)))</f>
        <v>-75</v>
      </c>
      <c r="S26" s="41">
        <v>500</v>
      </c>
      <c r="T26" s="101">
        <v>1</v>
      </c>
      <c r="U26" s="2">
        <f>IF(O26="ja",1,T26)</f>
        <v>1</v>
      </c>
      <c r="V26" s="14">
        <f>+U26*R26-R26</f>
        <v>0</v>
      </c>
      <c r="W26" s="14">
        <f>($V26+$R26)*5</f>
        <v>-375</v>
      </c>
      <c r="X26" s="14">
        <f t="shared" ref="X26" si="17">($V26+$R26)*5</f>
        <v>-375</v>
      </c>
      <c r="Y26" s="14">
        <f>($V26+$R26)*11</f>
        <v>-825</v>
      </c>
      <c r="Z26" s="14">
        <f>($V26+$R26)*11</f>
        <v>-825</v>
      </c>
      <c r="AA26" s="14">
        <f>($V26+$R26)*11</f>
        <v>-825</v>
      </c>
      <c r="AB26" s="9">
        <f>IF(N26="",0,IF(O26="ja",0,+U26*S26))</f>
        <v>0</v>
      </c>
      <c r="AE26" s="2"/>
      <c r="AF26" s="10" t="str">
        <f xml:space="preserve"> "Ja = vermindering met " &amp; ABS(P26) &amp;" punten, nee = 0 punten"</f>
        <v>Ja = vermindering met 75 punten, nee = 0 punten</v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G26" s="12"/>
      <c r="BH26" s="12"/>
      <c r="BI26" s="12"/>
      <c r="BJ26" s="12"/>
      <c r="BK26" s="12"/>
    </row>
    <row r="27" spans="2:63" x14ac:dyDescent="0.2">
      <c r="B27" s="3"/>
      <c r="E27" s="97"/>
      <c r="F27" s="98"/>
      <c r="G27" s="98"/>
      <c r="H27" s="98"/>
      <c r="I27" s="5"/>
      <c r="J27" s="2"/>
      <c r="K27" s="2"/>
      <c r="L27" s="2"/>
      <c r="M27" s="45"/>
      <c r="N27" s="2"/>
      <c r="P27" s="14"/>
      <c r="Q27" s="6"/>
      <c r="R27" s="14"/>
      <c r="S27" s="66"/>
      <c r="T27" s="8"/>
      <c r="U27" s="2"/>
      <c r="V27" s="14"/>
      <c r="W27" s="14"/>
      <c r="X27" s="14"/>
      <c r="Y27" s="14"/>
      <c r="Z27" s="14"/>
      <c r="AA27" s="14"/>
      <c r="AB27" s="9"/>
      <c r="AE27" s="2"/>
      <c r="BG27" s="12"/>
      <c r="BH27" s="12"/>
      <c r="BI27" s="12"/>
      <c r="BJ27" s="12"/>
      <c r="BK27" s="12"/>
    </row>
    <row r="28" spans="2:63" x14ac:dyDescent="0.2">
      <c r="B28" s="3"/>
      <c r="E28" s="99" t="s">
        <v>58</v>
      </c>
      <c r="F28" s="98"/>
      <c r="G28" s="98"/>
      <c r="H28" s="98"/>
      <c r="I28" s="5" t="s">
        <v>3</v>
      </c>
      <c r="J28" s="2"/>
      <c r="K28" s="2"/>
      <c r="L28" s="2"/>
      <c r="M28" s="45"/>
      <c r="N28" s="100"/>
      <c r="O28" s="4">
        <f>+N28</f>
        <v>0</v>
      </c>
      <c r="P28" s="95">
        <v>0</v>
      </c>
      <c r="Q28" s="102">
        <v>0</v>
      </c>
      <c r="R28" s="14"/>
      <c r="S28" s="66"/>
      <c r="T28" s="8"/>
      <c r="U28" s="2"/>
      <c r="V28" s="14"/>
      <c r="W28" s="14"/>
      <c r="X28" s="14"/>
      <c r="Y28" s="14"/>
      <c r="Z28" s="14"/>
      <c r="AA28" s="14"/>
      <c r="AB28" s="9"/>
      <c r="AE28" s="2"/>
      <c r="AF28" s="10" t="s">
        <v>60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G28" s="12"/>
      <c r="BH28" s="12"/>
      <c r="BI28" s="12"/>
      <c r="BJ28" s="12"/>
      <c r="BK28" s="12"/>
    </row>
    <row r="29" spans="2:63" x14ac:dyDescent="0.2">
      <c r="B29" s="3"/>
      <c r="E29" s="99"/>
      <c r="F29" s="98"/>
      <c r="G29" s="98"/>
      <c r="H29" s="98"/>
      <c r="I29" s="5"/>
      <c r="J29" s="2"/>
      <c r="K29" s="2"/>
      <c r="L29" s="2"/>
      <c r="M29" s="45"/>
      <c r="N29" s="6"/>
      <c r="P29" s="95"/>
      <c r="Q29" s="102"/>
      <c r="R29" s="14"/>
      <c r="S29" s="66"/>
      <c r="T29" s="8"/>
      <c r="U29" s="2"/>
      <c r="V29" s="14"/>
      <c r="W29" s="14"/>
      <c r="X29" s="14"/>
      <c r="Y29" s="14"/>
      <c r="Z29" s="14"/>
      <c r="AA29" s="14"/>
      <c r="AB29" s="9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G29" s="12"/>
      <c r="BH29" s="12"/>
      <c r="BI29" s="12"/>
      <c r="BJ29" s="12"/>
      <c r="BK29" s="12"/>
    </row>
    <row r="30" spans="2:63" x14ac:dyDescent="0.2">
      <c r="B30" s="3"/>
      <c r="E30" s="99" t="s">
        <v>59</v>
      </c>
      <c r="F30" s="98"/>
      <c r="G30" s="98"/>
      <c r="H30" s="98"/>
      <c r="I30" s="5" t="s">
        <v>21</v>
      </c>
      <c r="J30" s="6">
        <v>0</v>
      </c>
      <c r="K30" s="2" t="s">
        <v>8</v>
      </c>
      <c r="L30" s="6">
        <v>100</v>
      </c>
      <c r="M30" s="45"/>
      <c r="N30" s="100"/>
      <c r="P30" s="83"/>
      <c r="R30" s="83"/>
      <c r="S30" s="66"/>
      <c r="T30" s="8"/>
      <c r="U30" s="2"/>
      <c r="V30" s="14"/>
      <c r="W30" s="14"/>
      <c r="X30" s="14"/>
      <c r="Y30" s="14"/>
      <c r="Z30" s="14"/>
      <c r="AA30" s="14"/>
      <c r="AB30" s="9"/>
      <c r="AJ30" s="4">
        <v>0</v>
      </c>
      <c r="AK30" s="4">
        <v>5</v>
      </c>
      <c r="AL30" s="4">
        <v>10</v>
      </c>
      <c r="AM30" s="4">
        <v>15</v>
      </c>
      <c r="AN30" s="4">
        <v>20</v>
      </c>
      <c r="AO30" s="4">
        <v>25</v>
      </c>
      <c r="AP30" s="4">
        <v>30</v>
      </c>
      <c r="AQ30" s="4">
        <v>35</v>
      </c>
      <c r="AR30" s="4">
        <v>40</v>
      </c>
      <c r="AS30" s="4">
        <v>45</v>
      </c>
      <c r="AT30" s="4">
        <v>50</v>
      </c>
      <c r="AU30" s="4">
        <v>55</v>
      </c>
      <c r="AV30" s="4">
        <v>60</v>
      </c>
      <c r="AW30" s="4">
        <v>65</v>
      </c>
      <c r="AX30" s="4">
        <v>70</v>
      </c>
      <c r="AY30" s="4">
        <v>75</v>
      </c>
      <c r="AZ30" s="4">
        <v>80</v>
      </c>
      <c r="BA30" s="4">
        <v>85</v>
      </c>
      <c r="BB30" s="4">
        <v>90</v>
      </c>
      <c r="BC30" s="4">
        <v>95</v>
      </c>
      <c r="BD30" s="4">
        <v>95</v>
      </c>
      <c r="BE30" s="4">
        <v>100</v>
      </c>
    </row>
    <row r="31" spans="2:63" x14ac:dyDescent="0.2">
      <c r="B31" s="3"/>
      <c r="E31" s="99"/>
      <c r="F31" s="98"/>
      <c r="G31" s="98"/>
      <c r="H31" s="98"/>
      <c r="I31" s="5" t="s">
        <v>22</v>
      </c>
      <c r="J31" s="6">
        <v>5</v>
      </c>
      <c r="K31" s="2"/>
      <c r="L31" s="6"/>
      <c r="M31" s="45"/>
      <c r="O31" s="2">
        <f>IF(OR(N28="ja",N28=""),IF(N30&gt;75,75,N30),IF(OR(N26="ja",N26=""),IF(N30&gt;75,75,N30),+N30))</f>
        <v>0</v>
      </c>
      <c r="P31" s="83">
        <v>0</v>
      </c>
      <c r="Q31" s="4">
        <v>150</v>
      </c>
      <c r="R31" s="83">
        <f>+BG31</f>
        <v>0</v>
      </c>
      <c r="S31" s="41">
        <v>500</v>
      </c>
      <c r="T31" s="101">
        <v>1</v>
      </c>
      <c r="U31" s="2">
        <f>IF(O31="ja",1,T31)</f>
        <v>1</v>
      </c>
      <c r="V31" s="14">
        <f>+U31*R31-R31</f>
        <v>0</v>
      </c>
      <c r="W31" s="14">
        <f>($V31+$R31)*5</f>
        <v>0</v>
      </c>
      <c r="X31" s="14">
        <f t="shared" ref="X31" si="18">($V31+$R31)*5</f>
        <v>0</v>
      </c>
      <c r="Y31" s="14">
        <f>($V31+$R31)*11</f>
        <v>0</v>
      </c>
      <c r="Z31" s="14">
        <f>($V31+$R31)*11</f>
        <v>0</v>
      </c>
      <c r="AA31" s="14">
        <f>($V31+$R31)*11</f>
        <v>0</v>
      </c>
      <c r="AB31" s="9">
        <f>IF(O31=0,0,+U31*S31)</f>
        <v>0</v>
      </c>
      <c r="AJ31" s="83">
        <f t="shared" ref="AJ31" si="19">IF(AJ30=$O31,(AJ30/100)^2*$Q31,0)</f>
        <v>0</v>
      </c>
      <c r="AK31" s="83">
        <f t="shared" ref="AK31" si="20">IF(AK30=$O31,(AK30/100)^2*$Q31,0)</f>
        <v>0</v>
      </c>
      <c r="AL31" s="83">
        <f t="shared" ref="AL31" si="21">IF(AL30=$O31,(AL30/100)^2*$Q31,0)</f>
        <v>0</v>
      </c>
      <c r="AM31" s="83">
        <f t="shared" ref="AM31" si="22">IF(AM30=$O31,(AM30/100)^2*$Q31,0)</f>
        <v>0</v>
      </c>
      <c r="AN31" s="83">
        <f t="shared" ref="AN31" si="23">IF(AN30=$O31,(AN30/100)^2*$Q31,0)</f>
        <v>0</v>
      </c>
      <c r="AO31" s="83">
        <f>IF(AO30=$O31,(AO30/100)^2*$Q31,0)</f>
        <v>0</v>
      </c>
      <c r="AP31" s="83">
        <f t="shared" ref="AP31" si="24">IF(AP30=$O31,(AP30/100)^2*$Q31,0)</f>
        <v>0</v>
      </c>
      <c r="AQ31" s="83">
        <f t="shared" ref="AQ31" si="25">IF(AQ30=$O31,(AQ30/100)^2*$Q31,0)</f>
        <v>0</v>
      </c>
      <c r="AR31" s="83">
        <f t="shared" ref="AR31" si="26">IF(AR30=$O31,(AR30/100)^2*$Q31,0)</f>
        <v>0</v>
      </c>
      <c r="AS31" s="83">
        <f t="shared" ref="AS31" si="27">IF(AS30=$O31,(AS30/100)^2*$Q31,0)</f>
        <v>0</v>
      </c>
      <c r="AT31" s="83">
        <f t="shared" ref="AT31" si="28">IF(AT30=$O31,(AT30/100)^2*$Q31,0)</f>
        <v>0</v>
      </c>
      <c r="AU31" s="83">
        <f t="shared" ref="AU31" si="29">IF(AU30=$O31,(AU30/100)^2*$Q31,0)</f>
        <v>0</v>
      </c>
      <c r="AV31" s="83">
        <f t="shared" ref="AV31" si="30">IF(AV30=$O31,(AV30/100)^2*$Q31,0)</f>
        <v>0</v>
      </c>
      <c r="AW31" s="83">
        <f t="shared" ref="AW31" si="31">IF(AW30=$O31,(AW30/100)^2*$Q31,0)</f>
        <v>0</v>
      </c>
      <c r="AX31" s="83">
        <f t="shared" ref="AX31" si="32">IF(AX30=$O31,(AX30/100)^2*$Q31,0)</f>
        <v>0</v>
      </c>
      <c r="AY31" s="83">
        <f t="shared" ref="AY31" si="33">IF(AY30=$O31,(AY30/100)^2*$Q31,0)</f>
        <v>0</v>
      </c>
      <c r="AZ31" s="83">
        <f t="shared" ref="AZ31" si="34">IF(AZ30=$O31,(AZ30/100)^2*$Q31,0)</f>
        <v>0</v>
      </c>
      <c r="BA31" s="83">
        <f t="shared" ref="BA31" si="35">IF(BA30=$O31,(BA30/100)^2*$Q31,0)</f>
        <v>0</v>
      </c>
      <c r="BB31" s="83">
        <f t="shared" ref="BB31" si="36">IF(BB30=$O31,(BB30/100)^2*$Q31,0)</f>
        <v>0</v>
      </c>
      <c r="BC31" s="83">
        <f t="shared" ref="BC31" si="37">IF(BC30=$O31,(BC30/100)^2*$Q31,0)</f>
        <v>0</v>
      </c>
      <c r="BD31" s="83">
        <f t="shared" ref="BD31" si="38">IF(BD30=$O31,(BD30/100)^2*$Q31,0)</f>
        <v>0</v>
      </c>
      <c r="BE31" s="83">
        <f t="shared" ref="BE31" si="39">IF(BE30=$O31,(BE30/100)^2*$Q31,0)</f>
        <v>0</v>
      </c>
      <c r="BG31" s="83">
        <f>SUM(AJ31:BE31)</f>
        <v>0</v>
      </c>
      <c r="BH31" s="4" t="s">
        <v>63</v>
      </c>
    </row>
    <row r="32" spans="2:63" x14ac:dyDescent="0.2">
      <c r="B32" s="3"/>
      <c r="E32" s="99" t="s">
        <v>61</v>
      </c>
      <c r="F32" s="98"/>
      <c r="G32" s="98"/>
      <c r="H32" s="98"/>
      <c r="I32" s="5" t="s">
        <v>21</v>
      </c>
      <c r="J32" s="6">
        <v>0</v>
      </c>
      <c r="K32" s="2" t="s">
        <v>8</v>
      </c>
      <c r="L32" s="6">
        <v>100</v>
      </c>
      <c r="M32" s="45"/>
      <c r="N32" s="100"/>
      <c r="P32" s="83"/>
      <c r="R32" s="83"/>
      <c r="S32" s="66"/>
      <c r="T32" s="8"/>
      <c r="U32" s="2"/>
      <c r="V32" s="14"/>
      <c r="W32" s="14"/>
      <c r="X32" s="14"/>
      <c r="Y32" s="14"/>
      <c r="Z32" s="14"/>
      <c r="AA32" s="14"/>
      <c r="AB32" s="9"/>
    </row>
    <row r="33" spans="2:63" x14ac:dyDescent="0.2">
      <c r="B33" s="3"/>
      <c r="E33" s="99"/>
      <c r="F33" s="98"/>
      <c r="G33" s="98"/>
      <c r="H33" s="98"/>
      <c r="I33" s="5" t="s">
        <v>22</v>
      </c>
      <c r="J33" s="6">
        <v>5</v>
      </c>
      <c r="K33" s="2"/>
      <c r="L33" s="6"/>
      <c r="M33" s="45"/>
      <c r="O33" s="4">
        <f>IF(N30&gt;0,N32,0)</f>
        <v>0</v>
      </c>
      <c r="P33" s="83">
        <f>-R31*2/3</f>
        <v>0</v>
      </c>
      <c r="Q33" s="4">
        <v>0</v>
      </c>
      <c r="R33" s="83">
        <f>+BG33</f>
        <v>0</v>
      </c>
      <c r="S33" s="41">
        <v>500</v>
      </c>
      <c r="T33" s="8" t="s">
        <v>107</v>
      </c>
      <c r="U33" s="2">
        <f>+U31</f>
        <v>1</v>
      </c>
      <c r="V33" s="14">
        <f>+U33*R33-R33</f>
        <v>0</v>
      </c>
      <c r="W33" s="14">
        <f>($V33+$R33)*5</f>
        <v>0</v>
      </c>
      <c r="X33" s="14">
        <f t="shared" ref="X33" si="40">($V33+$R33)*5</f>
        <v>0</v>
      </c>
      <c r="Y33" s="14">
        <f>($V33+$R33)*11</f>
        <v>0</v>
      </c>
      <c r="Z33" s="14">
        <f>($V33+$R33)*11</f>
        <v>0</v>
      </c>
      <c r="AA33" s="14">
        <f>($V33+$R33)*11</f>
        <v>0</v>
      </c>
      <c r="AB33" s="9">
        <f>IF(O33=0,0,+U33*S33)</f>
        <v>0</v>
      </c>
      <c r="AF33" s="4" t="s">
        <v>62</v>
      </c>
      <c r="AJ33" s="89">
        <f>IF(AJ30=$O33,$P33*(100-AJ30)/100,0)</f>
        <v>0</v>
      </c>
      <c r="AK33" s="89">
        <f t="shared" ref="AK33:BE33" si="41">IF(AK30=$O33,$P33*(100-AK30)/100,0)</f>
        <v>0</v>
      </c>
      <c r="AL33" s="89">
        <f t="shared" si="41"/>
        <v>0</v>
      </c>
      <c r="AM33" s="89">
        <f t="shared" si="41"/>
        <v>0</v>
      </c>
      <c r="AN33" s="89">
        <f t="shared" si="41"/>
        <v>0</v>
      </c>
      <c r="AO33" s="89">
        <f t="shared" si="41"/>
        <v>0</v>
      </c>
      <c r="AP33" s="89">
        <f t="shared" si="41"/>
        <v>0</v>
      </c>
      <c r="AQ33" s="89">
        <f t="shared" si="41"/>
        <v>0</v>
      </c>
      <c r="AR33" s="89">
        <f t="shared" si="41"/>
        <v>0</v>
      </c>
      <c r="AS33" s="89">
        <f t="shared" si="41"/>
        <v>0</v>
      </c>
      <c r="AT33" s="89">
        <f t="shared" si="41"/>
        <v>0</v>
      </c>
      <c r="AU33" s="89">
        <f t="shared" si="41"/>
        <v>0</v>
      </c>
      <c r="AV33" s="89">
        <f t="shared" si="41"/>
        <v>0</v>
      </c>
      <c r="AW33" s="89">
        <f t="shared" si="41"/>
        <v>0</v>
      </c>
      <c r="AX33" s="89">
        <f t="shared" si="41"/>
        <v>0</v>
      </c>
      <c r="AY33" s="89">
        <f t="shared" si="41"/>
        <v>0</v>
      </c>
      <c r="AZ33" s="89">
        <f t="shared" si="41"/>
        <v>0</v>
      </c>
      <c r="BA33" s="89">
        <f t="shared" si="41"/>
        <v>0</v>
      </c>
      <c r="BB33" s="89">
        <f t="shared" si="41"/>
        <v>0</v>
      </c>
      <c r="BC33" s="89">
        <f t="shared" si="41"/>
        <v>0</v>
      </c>
      <c r="BD33" s="89">
        <f t="shared" si="41"/>
        <v>0</v>
      </c>
      <c r="BE33" s="89">
        <f t="shared" si="41"/>
        <v>0</v>
      </c>
      <c r="BG33" s="83">
        <f>SUM(AJ33:BE33)</f>
        <v>0</v>
      </c>
      <c r="BH33" s="4" t="s">
        <v>63</v>
      </c>
    </row>
    <row r="34" spans="2:63" x14ac:dyDescent="0.2">
      <c r="B34" s="3"/>
      <c r="E34" s="99"/>
      <c r="F34" s="98"/>
      <c r="G34" s="98"/>
      <c r="H34" s="98"/>
      <c r="I34" s="5"/>
      <c r="J34" s="6"/>
      <c r="K34" s="2"/>
      <c r="L34" s="6"/>
      <c r="M34" s="45"/>
      <c r="P34" s="83"/>
      <c r="R34" s="83"/>
      <c r="S34" s="66"/>
      <c r="T34" s="8"/>
      <c r="U34" s="2"/>
      <c r="V34" s="14"/>
      <c r="W34" s="14"/>
      <c r="X34" s="14"/>
      <c r="Y34" s="14"/>
      <c r="Z34" s="14"/>
      <c r="AA34" s="14"/>
      <c r="AB34" s="9"/>
    </row>
    <row r="35" spans="2:63" x14ac:dyDescent="0.2">
      <c r="B35" s="3" t="s">
        <v>76</v>
      </c>
      <c r="E35" s="99"/>
      <c r="F35" s="98"/>
      <c r="G35" s="98"/>
      <c r="H35" s="98"/>
      <c r="I35" s="5"/>
      <c r="J35" s="6"/>
      <c r="K35" s="2"/>
      <c r="L35" s="6"/>
      <c r="M35" s="45"/>
      <c r="P35" s="83"/>
      <c r="R35" s="83"/>
      <c r="S35" s="66"/>
      <c r="T35" s="8"/>
      <c r="U35" s="2"/>
      <c r="V35" s="14"/>
      <c r="W35" s="14"/>
      <c r="X35" s="14"/>
      <c r="Y35" s="14"/>
      <c r="Z35" s="14"/>
      <c r="AA35" s="14"/>
      <c r="AB35" s="9"/>
    </row>
    <row r="36" spans="2:63" x14ac:dyDescent="0.2">
      <c r="B36" s="3"/>
      <c r="E36" s="99" t="s">
        <v>64</v>
      </c>
      <c r="F36" s="98" t="s">
        <v>65</v>
      </c>
      <c r="G36" s="98"/>
      <c r="H36" s="98"/>
      <c r="I36" s="5"/>
      <c r="J36" s="6"/>
      <c r="K36" s="2"/>
      <c r="L36" s="6"/>
      <c r="M36" s="45"/>
      <c r="P36" s="83"/>
      <c r="R36" s="83"/>
      <c r="S36" s="66"/>
      <c r="T36" s="8"/>
      <c r="U36" s="2"/>
      <c r="V36" s="14"/>
      <c r="W36" s="14"/>
      <c r="X36" s="14"/>
      <c r="Y36" s="14"/>
      <c r="Z36" s="14"/>
      <c r="AA36" s="14"/>
      <c r="AB36" s="9"/>
    </row>
    <row r="37" spans="2:63" x14ac:dyDescent="0.2">
      <c r="B37" s="3"/>
      <c r="E37" s="99" t="s">
        <v>66</v>
      </c>
      <c r="F37" s="98" t="s">
        <v>67</v>
      </c>
      <c r="G37" s="98"/>
      <c r="H37" s="98"/>
      <c r="I37" s="5"/>
      <c r="J37" s="6"/>
      <c r="K37" s="2"/>
      <c r="L37" s="6"/>
      <c r="M37" s="45"/>
      <c r="P37" s="83"/>
      <c r="R37" s="83"/>
      <c r="S37" s="66"/>
      <c r="T37" s="8"/>
      <c r="U37" s="2"/>
      <c r="V37" s="14"/>
      <c r="W37" s="14"/>
      <c r="X37" s="14"/>
      <c r="Y37" s="14"/>
      <c r="Z37" s="14"/>
      <c r="AA37" s="14"/>
      <c r="AB37" s="9"/>
    </row>
    <row r="38" spans="2:63" x14ac:dyDescent="0.2">
      <c r="B38" s="3"/>
      <c r="E38" s="99" t="s">
        <v>68</v>
      </c>
      <c r="F38" s="98" t="s">
        <v>69</v>
      </c>
      <c r="G38" s="98"/>
      <c r="H38" s="98"/>
      <c r="I38" s="5"/>
      <c r="J38" s="6"/>
      <c r="K38" s="2"/>
      <c r="L38" s="6"/>
      <c r="M38" s="45"/>
      <c r="P38" s="83"/>
      <c r="R38" s="83"/>
      <c r="S38" s="66"/>
      <c r="T38" s="8"/>
      <c r="U38" s="2"/>
      <c r="V38" s="14"/>
      <c r="W38" s="14"/>
      <c r="X38" s="14"/>
      <c r="Y38" s="14"/>
      <c r="Z38" s="14"/>
      <c r="AA38" s="14"/>
      <c r="AB38" s="9"/>
    </row>
    <row r="39" spans="2:63" x14ac:dyDescent="0.2">
      <c r="B39" s="3"/>
      <c r="H39" s="98"/>
      <c r="I39" s="5"/>
      <c r="J39" s="6"/>
      <c r="K39" s="2"/>
      <c r="L39" s="6"/>
      <c r="M39" s="45"/>
      <c r="P39" s="83"/>
      <c r="R39" s="83"/>
      <c r="S39" s="66"/>
      <c r="T39" s="8"/>
      <c r="U39" s="2"/>
      <c r="V39" s="14"/>
      <c r="W39" s="14"/>
      <c r="X39" s="14"/>
      <c r="Y39" s="14"/>
      <c r="Z39" s="14"/>
      <c r="AA39" s="14"/>
      <c r="AB39" s="9"/>
    </row>
    <row r="40" spans="2:63" x14ac:dyDescent="0.2">
      <c r="B40" s="3" t="s">
        <v>70</v>
      </c>
      <c r="E40" s="99"/>
      <c r="F40" s="98"/>
      <c r="G40" s="98"/>
      <c r="H40" s="98"/>
      <c r="I40" s="5"/>
      <c r="J40" s="6"/>
      <c r="K40" s="2"/>
      <c r="L40" s="6"/>
      <c r="M40" s="45"/>
      <c r="P40" s="83"/>
      <c r="R40" s="83"/>
      <c r="S40" s="66"/>
      <c r="T40" s="8"/>
      <c r="U40" s="2"/>
      <c r="V40" s="14"/>
      <c r="W40" s="14"/>
      <c r="X40" s="14"/>
      <c r="Y40" s="14"/>
      <c r="Z40" s="14"/>
      <c r="AA40" s="14"/>
      <c r="AB40" s="9"/>
    </row>
    <row r="41" spans="2:63" x14ac:dyDescent="0.2">
      <c r="B41" s="3"/>
      <c r="E41" s="99"/>
      <c r="F41" s="98"/>
      <c r="G41" s="98"/>
      <c r="H41" s="98"/>
      <c r="I41" s="5"/>
      <c r="J41" s="6"/>
      <c r="K41" s="2"/>
      <c r="L41" s="6"/>
      <c r="M41" s="45"/>
      <c r="P41" s="83"/>
      <c r="R41" s="83"/>
      <c r="S41" s="66"/>
      <c r="T41" s="8"/>
      <c r="U41" s="2"/>
      <c r="V41" s="14"/>
      <c r="W41" s="14"/>
      <c r="X41" s="14"/>
      <c r="Y41" s="14"/>
      <c r="Z41" s="14"/>
      <c r="AA41" s="14"/>
      <c r="AB41" s="9"/>
    </row>
    <row r="42" spans="2:63" x14ac:dyDescent="0.2">
      <c r="B42" s="3"/>
      <c r="E42" s="99" t="s">
        <v>72</v>
      </c>
      <c r="F42" s="98"/>
      <c r="G42" s="98"/>
      <c r="H42" s="98"/>
      <c r="I42" s="5" t="s">
        <v>3</v>
      </c>
      <c r="J42" s="2"/>
      <c r="K42" s="2"/>
      <c r="L42" s="2"/>
      <c r="M42" s="45"/>
      <c r="N42" s="100"/>
      <c r="O42" s="4">
        <f>+N42</f>
        <v>0</v>
      </c>
      <c r="P42" s="95">
        <f>-Q47/2</f>
        <v>-125</v>
      </c>
      <c r="Q42" s="6">
        <v>0</v>
      </c>
      <c r="R42" s="14">
        <f>IF(N42= "",+P42,IF(N42= "ja", P42, SUM(BG42:BK42)))</f>
        <v>-125</v>
      </c>
      <c r="S42" s="41">
        <v>500</v>
      </c>
      <c r="T42" s="101">
        <v>1</v>
      </c>
      <c r="U42" s="2">
        <f>IF(O42="ja",1,T42)</f>
        <v>1</v>
      </c>
      <c r="V42" s="14">
        <f>+U42*R42-R42</f>
        <v>0</v>
      </c>
      <c r="W42" s="14">
        <f>($V42+$R42)*5</f>
        <v>-625</v>
      </c>
      <c r="X42" s="14">
        <f t="shared" ref="X42" si="42">($V42+$R42)*5</f>
        <v>-625</v>
      </c>
      <c r="Y42" s="14">
        <f>($V42+$R42)*11</f>
        <v>-1375</v>
      </c>
      <c r="Z42" s="14">
        <f>($V42+$R42)*11</f>
        <v>-1375</v>
      </c>
      <c r="AA42" s="14">
        <f>($V42+$R42)*11</f>
        <v>-1375</v>
      </c>
      <c r="AB42" s="9">
        <f>IF(N42="",0,IF(O42="ja",0,+U42*S42))</f>
        <v>0</v>
      </c>
      <c r="AE42" s="2"/>
      <c r="AF42" s="10" t="str">
        <f xml:space="preserve"> "Ja = vermindering met " &amp; ABS(P42) &amp;" punten, nee = 0 punten"</f>
        <v>Ja = vermindering met 125 punten, nee = 0 punten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G42" s="12"/>
      <c r="BH42" s="12"/>
      <c r="BI42" s="12"/>
      <c r="BJ42" s="12"/>
      <c r="BK42" s="12"/>
    </row>
    <row r="43" spans="2:63" x14ac:dyDescent="0.2">
      <c r="B43" s="3"/>
      <c r="E43" s="97"/>
      <c r="F43" s="98"/>
      <c r="G43" s="98"/>
      <c r="H43" s="98"/>
      <c r="I43" s="5"/>
      <c r="J43" s="2"/>
      <c r="K43" s="2"/>
      <c r="L43" s="2"/>
      <c r="M43" s="45"/>
      <c r="N43" s="2"/>
      <c r="P43" s="14"/>
      <c r="Q43" s="6"/>
      <c r="R43" s="14"/>
      <c r="S43" s="66"/>
      <c r="T43" s="8"/>
      <c r="U43" s="2"/>
      <c r="V43" s="14"/>
      <c r="W43" s="14"/>
      <c r="X43" s="14"/>
      <c r="Y43" s="14"/>
      <c r="Z43" s="14"/>
      <c r="AA43" s="14"/>
      <c r="AB43" s="9"/>
      <c r="AE43" s="2"/>
      <c r="BG43" s="12"/>
      <c r="BH43" s="12"/>
      <c r="BI43" s="12"/>
      <c r="BJ43" s="12"/>
      <c r="BK43" s="12"/>
    </row>
    <row r="44" spans="2:63" x14ac:dyDescent="0.2">
      <c r="B44" s="3"/>
      <c r="E44" s="99" t="s">
        <v>73</v>
      </c>
      <c r="F44" s="98"/>
      <c r="G44" s="98"/>
      <c r="H44" s="98"/>
      <c r="I44" s="5" t="s">
        <v>3</v>
      </c>
      <c r="J44" s="2"/>
      <c r="K44" s="2"/>
      <c r="L44" s="2"/>
      <c r="M44" s="45"/>
      <c r="N44" s="100"/>
      <c r="O44" s="4">
        <f>+N44</f>
        <v>0</v>
      </c>
      <c r="P44" s="95">
        <v>0</v>
      </c>
      <c r="Q44" s="102">
        <v>0</v>
      </c>
      <c r="R44" s="14"/>
      <c r="S44" s="66"/>
      <c r="T44" s="8"/>
      <c r="U44" s="2"/>
      <c r="V44" s="14"/>
      <c r="W44" s="14"/>
      <c r="X44" s="14"/>
      <c r="Y44" s="14"/>
      <c r="Z44" s="14"/>
      <c r="AA44" s="14"/>
      <c r="AB44" s="9"/>
      <c r="AE44" s="2"/>
      <c r="AF44" s="10" t="s">
        <v>109</v>
      </c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G44" s="12"/>
      <c r="BH44" s="12"/>
      <c r="BI44" s="12"/>
      <c r="BJ44" s="12"/>
      <c r="BK44" s="12"/>
    </row>
    <row r="45" spans="2:63" x14ac:dyDescent="0.2">
      <c r="B45" s="3"/>
      <c r="E45" s="99"/>
      <c r="F45" s="98"/>
      <c r="G45" s="98"/>
      <c r="H45" s="98"/>
      <c r="I45" s="5"/>
      <c r="J45" s="2"/>
      <c r="K45" s="2"/>
      <c r="L45" s="2"/>
      <c r="M45" s="45"/>
      <c r="N45" s="6"/>
      <c r="P45" s="95"/>
      <c r="Q45" s="102"/>
      <c r="R45" s="14"/>
      <c r="S45" s="66"/>
      <c r="T45" s="8"/>
      <c r="U45" s="2"/>
      <c r="V45" s="14"/>
      <c r="W45" s="14"/>
      <c r="X45" s="14"/>
      <c r="Y45" s="14"/>
      <c r="Z45" s="14"/>
      <c r="AA45" s="14"/>
      <c r="AB45" s="9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G45" s="12"/>
      <c r="BH45" s="12"/>
      <c r="BI45" s="12"/>
      <c r="BJ45" s="12"/>
      <c r="BK45" s="12"/>
    </row>
    <row r="46" spans="2:63" x14ac:dyDescent="0.2">
      <c r="B46" s="3"/>
      <c r="E46" s="99" t="s">
        <v>74</v>
      </c>
      <c r="F46" s="98"/>
      <c r="G46" s="98"/>
      <c r="H46" s="98"/>
      <c r="I46" s="5" t="s">
        <v>21</v>
      </c>
      <c r="J46" s="6">
        <v>0</v>
      </c>
      <c r="K46" s="2" t="s">
        <v>8</v>
      </c>
      <c r="L46" s="6">
        <v>100</v>
      </c>
      <c r="M46" s="45"/>
      <c r="N46" s="100"/>
      <c r="P46" s="83"/>
      <c r="R46" s="83"/>
      <c r="S46" s="66"/>
      <c r="T46" s="8"/>
      <c r="U46" s="2"/>
      <c r="V46" s="14"/>
      <c r="W46" s="14"/>
      <c r="X46" s="14"/>
      <c r="Y46" s="14"/>
      <c r="Z46" s="14"/>
      <c r="AA46" s="14"/>
      <c r="AB46" s="9"/>
      <c r="AJ46" s="4">
        <v>0</v>
      </c>
      <c r="AK46" s="4">
        <v>5</v>
      </c>
      <c r="AL46" s="4">
        <v>10</v>
      </c>
      <c r="AM46" s="4">
        <v>15</v>
      </c>
      <c r="AN46" s="4">
        <v>20</v>
      </c>
      <c r="AO46" s="4">
        <v>25</v>
      </c>
      <c r="AP46" s="4">
        <v>30</v>
      </c>
      <c r="AQ46" s="4">
        <v>35</v>
      </c>
      <c r="AR46" s="4">
        <v>40</v>
      </c>
      <c r="AS46" s="4">
        <v>45</v>
      </c>
      <c r="AT46" s="4">
        <v>50</v>
      </c>
      <c r="AU46" s="4">
        <v>55</v>
      </c>
      <c r="AV46" s="4">
        <v>60</v>
      </c>
      <c r="AW46" s="4">
        <v>65</v>
      </c>
      <c r="AX46" s="4">
        <v>70</v>
      </c>
      <c r="AY46" s="4">
        <v>75</v>
      </c>
      <c r="AZ46" s="4">
        <v>80</v>
      </c>
      <c r="BA46" s="4">
        <v>85</v>
      </c>
      <c r="BB46" s="4">
        <v>90</v>
      </c>
      <c r="BC46" s="4">
        <v>95</v>
      </c>
      <c r="BD46" s="4">
        <v>95</v>
      </c>
      <c r="BE46" s="4">
        <v>100</v>
      </c>
    </row>
    <row r="47" spans="2:63" x14ac:dyDescent="0.2">
      <c r="B47" s="3"/>
      <c r="E47" s="99"/>
      <c r="F47" s="98"/>
      <c r="G47" s="98"/>
      <c r="H47" s="98"/>
      <c r="I47" s="5" t="s">
        <v>22</v>
      </c>
      <c r="J47" s="6">
        <v>5</v>
      </c>
      <c r="K47" s="2"/>
      <c r="L47" s="6"/>
      <c r="M47" s="45"/>
      <c r="O47" s="2">
        <f>IF(OR(N44="ja",N44=""),IF(N46&gt;75,75,N46),IF(OR(N42="ja",N42=""),IF(N46&gt;75,75,N46),+N46))</f>
        <v>0</v>
      </c>
      <c r="P47" s="83">
        <v>0</v>
      </c>
      <c r="Q47" s="4">
        <v>250</v>
      </c>
      <c r="R47" s="83">
        <f>+BG47</f>
        <v>0</v>
      </c>
      <c r="S47" s="41">
        <v>500</v>
      </c>
      <c r="T47" s="101">
        <v>1</v>
      </c>
      <c r="U47" s="2">
        <f>IF(O47="ja",1,T47)</f>
        <v>1</v>
      </c>
      <c r="V47" s="14">
        <f>+U47*R47-R47</f>
        <v>0</v>
      </c>
      <c r="W47" s="14">
        <f>($V47+$R47)*5</f>
        <v>0</v>
      </c>
      <c r="X47" s="14">
        <f t="shared" ref="X47" si="43">($V47+$R47)*5</f>
        <v>0</v>
      </c>
      <c r="Y47" s="14">
        <f>($V47+$R47)*11</f>
        <v>0</v>
      </c>
      <c r="Z47" s="14">
        <f>($V47+$R47)*11</f>
        <v>0</v>
      </c>
      <c r="AA47" s="14">
        <f>($V47+$R47)*11</f>
        <v>0</v>
      </c>
      <c r="AB47" s="9">
        <f>IF(O47=0,0,+U47*S47)</f>
        <v>0</v>
      </c>
      <c r="AJ47" s="83">
        <f t="shared" ref="AJ47" si="44">IF(AJ46=$O47,(AJ46/100)^2*$Q47,0)</f>
        <v>0</v>
      </c>
      <c r="AK47" s="83">
        <f t="shared" ref="AK47" si="45">IF(AK46=$O47,(AK46/100)^2*$Q47,0)</f>
        <v>0</v>
      </c>
      <c r="AL47" s="83">
        <f t="shared" ref="AL47" si="46">IF(AL46=$O47,(AL46/100)^2*$Q47,0)</f>
        <v>0</v>
      </c>
      <c r="AM47" s="83">
        <f t="shared" ref="AM47" si="47">IF(AM46=$O47,(AM46/100)^2*$Q47,0)</f>
        <v>0</v>
      </c>
      <c r="AN47" s="83">
        <f t="shared" ref="AN47" si="48">IF(AN46=$O47,(AN46/100)^2*$Q47,0)</f>
        <v>0</v>
      </c>
      <c r="AO47" s="83">
        <f>IF(AO46=$O47,(AO46/100)^2*$Q47,0)</f>
        <v>0</v>
      </c>
      <c r="AP47" s="83">
        <f t="shared" ref="AP47" si="49">IF(AP46=$O47,(AP46/100)^2*$Q47,0)</f>
        <v>0</v>
      </c>
      <c r="AQ47" s="83">
        <f t="shared" ref="AQ47" si="50">IF(AQ46=$O47,(AQ46/100)^2*$Q47,0)</f>
        <v>0</v>
      </c>
      <c r="AR47" s="83">
        <f t="shared" ref="AR47" si="51">IF(AR46=$O47,(AR46/100)^2*$Q47,0)</f>
        <v>0</v>
      </c>
      <c r="AS47" s="83">
        <f t="shared" ref="AS47" si="52">IF(AS46=$O47,(AS46/100)^2*$Q47,0)</f>
        <v>0</v>
      </c>
      <c r="AT47" s="83">
        <f t="shared" ref="AT47" si="53">IF(AT46=$O47,(AT46/100)^2*$Q47,0)</f>
        <v>0</v>
      </c>
      <c r="AU47" s="83">
        <f t="shared" ref="AU47" si="54">IF(AU46=$O47,(AU46/100)^2*$Q47,0)</f>
        <v>0</v>
      </c>
      <c r="AV47" s="83">
        <f t="shared" ref="AV47" si="55">IF(AV46=$O47,(AV46/100)^2*$Q47,0)</f>
        <v>0</v>
      </c>
      <c r="AW47" s="83">
        <f t="shared" ref="AW47" si="56">IF(AW46=$O47,(AW46/100)^2*$Q47,0)</f>
        <v>0</v>
      </c>
      <c r="AX47" s="83">
        <f t="shared" ref="AX47" si="57">IF(AX46=$O47,(AX46/100)^2*$Q47,0)</f>
        <v>0</v>
      </c>
      <c r="AY47" s="83">
        <f t="shared" ref="AY47" si="58">IF(AY46=$O47,(AY46/100)^2*$Q47,0)</f>
        <v>0</v>
      </c>
      <c r="AZ47" s="83">
        <f t="shared" ref="AZ47" si="59">IF(AZ46=$O47,(AZ46/100)^2*$Q47,0)</f>
        <v>0</v>
      </c>
      <c r="BA47" s="83">
        <f t="shared" ref="BA47" si="60">IF(BA46=$O47,(BA46/100)^2*$Q47,0)</f>
        <v>0</v>
      </c>
      <c r="BB47" s="83">
        <f t="shared" ref="BB47" si="61">IF(BB46=$O47,(BB46/100)^2*$Q47,0)</f>
        <v>0</v>
      </c>
      <c r="BC47" s="83">
        <f t="shared" ref="BC47" si="62">IF(BC46=$O47,(BC46/100)^2*$Q47,0)</f>
        <v>0</v>
      </c>
      <c r="BD47" s="83">
        <f t="shared" ref="BD47" si="63">IF(BD46=$O47,(BD46/100)^2*$Q47,0)</f>
        <v>0</v>
      </c>
      <c r="BE47" s="83">
        <f t="shared" ref="BE47" si="64">IF(BE46=$O47,(BE46/100)^2*$Q47,0)</f>
        <v>0</v>
      </c>
      <c r="BG47" s="83">
        <f>SUM(AJ47:BE47)</f>
        <v>0</v>
      </c>
      <c r="BH47" s="4" t="s">
        <v>63</v>
      </c>
    </row>
    <row r="48" spans="2:63" x14ac:dyDescent="0.2">
      <c r="B48" s="3"/>
      <c r="E48" s="99" t="s">
        <v>61</v>
      </c>
      <c r="F48" s="98"/>
      <c r="G48" s="98"/>
      <c r="H48" s="98"/>
      <c r="I48" s="5" t="s">
        <v>21</v>
      </c>
      <c r="J48" s="6">
        <v>0</v>
      </c>
      <c r="K48" s="2" t="s">
        <v>8</v>
      </c>
      <c r="L48" s="6">
        <v>100</v>
      </c>
      <c r="M48" s="45"/>
      <c r="N48" s="100"/>
      <c r="P48" s="83"/>
      <c r="R48" s="83"/>
      <c r="S48" s="66"/>
      <c r="T48" s="8"/>
      <c r="U48" s="2"/>
      <c r="V48" s="14"/>
      <c r="W48" s="14"/>
      <c r="X48" s="14"/>
      <c r="Y48" s="14"/>
      <c r="Z48" s="14"/>
      <c r="AA48" s="14"/>
      <c r="AB48" s="9"/>
    </row>
    <row r="49" spans="2:63" x14ac:dyDescent="0.2">
      <c r="B49" s="3"/>
      <c r="E49" s="99"/>
      <c r="F49" s="98"/>
      <c r="G49" s="98"/>
      <c r="H49" s="98"/>
      <c r="I49" s="5" t="s">
        <v>22</v>
      </c>
      <c r="J49" s="6">
        <v>5</v>
      </c>
      <c r="K49" s="2"/>
      <c r="L49" s="6"/>
      <c r="M49" s="45"/>
      <c r="O49" s="4">
        <f>IF(N46&gt;0,N48,0)</f>
        <v>0</v>
      </c>
      <c r="P49" s="83">
        <f>-R47*2/3</f>
        <v>0</v>
      </c>
      <c r="Q49" s="4">
        <v>0</v>
      </c>
      <c r="R49" s="83">
        <f>+BG49</f>
        <v>0</v>
      </c>
      <c r="S49" s="66"/>
      <c r="T49" s="8" t="s">
        <v>107</v>
      </c>
      <c r="U49" s="2">
        <f>+U47</f>
        <v>1</v>
      </c>
      <c r="V49" s="14">
        <f>+U49*R49-R49</f>
        <v>0</v>
      </c>
      <c r="W49" s="14">
        <f>($V48+$R49)*5</f>
        <v>0</v>
      </c>
      <c r="X49" s="14">
        <f>($V48+$R49)*5</f>
        <v>0</v>
      </c>
      <c r="Y49" s="14">
        <f>($V49+$R49)*11</f>
        <v>0</v>
      </c>
      <c r="Z49" s="14">
        <f>($V49+$R49)*11</f>
        <v>0</v>
      </c>
      <c r="AA49" s="14">
        <f>($V49+$R49)*11</f>
        <v>0</v>
      </c>
      <c r="AB49" s="9">
        <f>IF(O49=0,0,+U49*S49)</f>
        <v>0</v>
      </c>
      <c r="AF49" s="4" t="s">
        <v>62</v>
      </c>
      <c r="AJ49" s="89">
        <f>IF(AJ46=$O49,$P49*(100-AJ46)/100,0)</f>
        <v>0</v>
      </c>
      <c r="AK49" s="89">
        <f t="shared" ref="AK49:BE49" si="65">IF(AK46=$O49,$P49*(100-AK46)/100,0)</f>
        <v>0</v>
      </c>
      <c r="AL49" s="89">
        <f t="shared" si="65"/>
        <v>0</v>
      </c>
      <c r="AM49" s="89">
        <f t="shared" si="65"/>
        <v>0</v>
      </c>
      <c r="AN49" s="89">
        <f t="shared" si="65"/>
        <v>0</v>
      </c>
      <c r="AO49" s="89">
        <f t="shared" si="65"/>
        <v>0</v>
      </c>
      <c r="AP49" s="89">
        <f t="shared" si="65"/>
        <v>0</v>
      </c>
      <c r="AQ49" s="89">
        <f t="shared" si="65"/>
        <v>0</v>
      </c>
      <c r="AR49" s="89">
        <f t="shared" si="65"/>
        <v>0</v>
      </c>
      <c r="AS49" s="89">
        <f t="shared" si="65"/>
        <v>0</v>
      </c>
      <c r="AT49" s="89">
        <f t="shared" si="65"/>
        <v>0</v>
      </c>
      <c r="AU49" s="89">
        <f t="shared" si="65"/>
        <v>0</v>
      </c>
      <c r="AV49" s="89">
        <f t="shared" si="65"/>
        <v>0</v>
      </c>
      <c r="AW49" s="89">
        <f t="shared" si="65"/>
        <v>0</v>
      </c>
      <c r="AX49" s="89">
        <f t="shared" si="65"/>
        <v>0</v>
      </c>
      <c r="AY49" s="89">
        <f t="shared" si="65"/>
        <v>0</v>
      </c>
      <c r="AZ49" s="89">
        <f t="shared" si="65"/>
        <v>0</v>
      </c>
      <c r="BA49" s="89">
        <f t="shared" si="65"/>
        <v>0</v>
      </c>
      <c r="BB49" s="89">
        <f t="shared" si="65"/>
        <v>0</v>
      </c>
      <c r="BC49" s="89">
        <f t="shared" si="65"/>
        <v>0</v>
      </c>
      <c r="BD49" s="89">
        <f t="shared" si="65"/>
        <v>0</v>
      </c>
      <c r="BE49" s="89">
        <f t="shared" si="65"/>
        <v>0</v>
      </c>
      <c r="BG49" s="83">
        <f>SUM(AJ49:BE49)</f>
        <v>0</v>
      </c>
      <c r="BH49" s="4" t="s">
        <v>63</v>
      </c>
    </row>
    <row r="50" spans="2:63" x14ac:dyDescent="0.2">
      <c r="B50" s="3"/>
      <c r="E50" s="99"/>
      <c r="F50" s="98"/>
      <c r="G50" s="98"/>
      <c r="H50" s="98"/>
      <c r="I50" s="5"/>
      <c r="J50" s="6"/>
      <c r="K50" s="2"/>
      <c r="L50" s="6"/>
      <c r="M50" s="45"/>
      <c r="P50" s="83"/>
      <c r="R50" s="83"/>
      <c r="S50" s="66"/>
      <c r="T50" s="8"/>
      <c r="U50" s="2"/>
      <c r="V50" s="14"/>
      <c r="W50" s="14"/>
      <c r="X50" s="14"/>
      <c r="Y50" s="14"/>
      <c r="Z50" s="14"/>
      <c r="AA50" s="14"/>
      <c r="AB50" s="9"/>
    </row>
    <row r="51" spans="2:63" x14ac:dyDescent="0.2">
      <c r="B51" s="3"/>
      <c r="E51" s="99"/>
      <c r="F51" s="98"/>
      <c r="G51" s="98"/>
      <c r="H51" s="98"/>
      <c r="I51" s="5"/>
      <c r="J51" s="6"/>
      <c r="K51" s="2"/>
      <c r="L51" s="6"/>
      <c r="M51" s="45"/>
      <c r="P51" s="83"/>
      <c r="R51" s="83"/>
      <c r="S51" s="66"/>
      <c r="T51" s="8"/>
      <c r="U51" s="2"/>
      <c r="V51" s="14"/>
      <c r="W51" s="14"/>
      <c r="X51" s="14"/>
      <c r="Y51" s="14"/>
      <c r="Z51" s="14"/>
      <c r="AA51" s="14"/>
      <c r="AB51" s="9"/>
    </row>
    <row r="52" spans="2:63" x14ac:dyDescent="0.2">
      <c r="B52" s="3"/>
      <c r="E52" s="99"/>
      <c r="F52" s="98"/>
      <c r="G52" s="98"/>
      <c r="H52" s="98"/>
      <c r="I52" s="5"/>
      <c r="J52" s="6"/>
      <c r="K52" s="2"/>
      <c r="L52" s="6"/>
      <c r="M52" s="45"/>
      <c r="P52" s="83"/>
      <c r="R52" s="83"/>
      <c r="S52" s="66"/>
      <c r="T52" s="8"/>
      <c r="U52" s="2"/>
      <c r="V52" s="14"/>
      <c r="W52" s="14"/>
      <c r="X52" s="14"/>
      <c r="Y52" s="14"/>
      <c r="Z52" s="14"/>
      <c r="AA52" s="14"/>
      <c r="AB52" s="9"/>
    </row>
    <row r="53" spans="2:63" customFormat="1" x14ac:dyDescent="0.2">
      <c r="B53" s="3" t="s">
        <v>75</v>
      </c>
      <c r="C53" s="4"/>
      <c r="D53" s="4"/>
      <c r="E53" s="97"/>
      <c r="F53" s="98"/>
      <c r="G53" s="98"/>
      <c r="H53" s="98"/>
      <c r="I53" s="5"/>
      <c r="J53" s="6"/>
      <c r="K53" s="2"/>
      <c r="L53" s="6"/>
      <c r="M53" s="45"/>
      <c r="N53" s="2"/>
      <c r="O53" s="2"/>
      <c r="P53" s="14"/>
      <c r="Q53" s="6"/>
      <c r="R53" s="14"/>
      <c r="S53" s="41"/>
      <c r="T53" s="2"/>
      <c r="U53" s="2"/>
      <c r="V53" s="14"/>
      <c r="W53" s="14"/>
      <c r="X53" s="14"/>
      <c r="Y53" s="14"/>
      <c r="Z53" s="14"/>
      <c r="AA53" s="14"/>
      <c r="AB53" s="9"/>
      <c r="AC53" s="4"/>
      <c r="AD53" s="4"/>
      <c r="AE53" s="2"/>
      <c r="AF53" s="10"/>
      <c r="AG53" s="10"/>
      <c r="AH53" s="10"/>
      <c r="AI53" s="10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4"/>
      <c r="BG53" s="12"/>
      <c r="BH53" s="12"/>
      <c r="BI53" s="12"/>
      <c r="BJ53" s="12"/>
      <c r="BK53" s="12"/>
    </row>
    <row r="54" spans="2:63" customFormat="1" x14ac:dyDescent="0.2">
      <c r="B54" s="3"/>
      <c r="C54" s="4"/>
      <c r="D54" s="4" t="s">
        <v>27</v>
      </c>
      <c r="E54" s="98"/>
      <c r="F54" s="4"/>
      <c r="G54" s="4"/>
      <c r="H54" s="4"/>
      <c r="I54" s="5"/>
      <c r="J54" s="2"/>
      <c r="K54" s="2"/>
      <c r="L54" s="2"/>
      <c r="M54" s="45"/>
      <c r="N54" s="2"/>
      <c r="O54" s="2"/>
      <c r="P54" s="14"/>
      <c r="Q54" s="2"/>
      <c r="R54" s="14"/>
      <c r="S54" s="42"/>
      <c r="T54" s="2"/>
      <c r="U54" s="2"/>
      <c r="V54" s="14"/>
      <c r="W54" s="14"/>
      <c r="X54" s="14"/>
      <c r="Y54" s="14"/>
      <c r="Z54" s="14"/>
      <c r="AA54" s="14"/>
      <c r="AB54" s="13"/>
      <c r="AC54" s="4"/>
      <c r="AD54" s="4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4"/>
      <c r="BG54" s="4"/>
      <c r="BH54" s="4"/>
      <c r="BI54" s="4"/>
      <c r="BJ54" s="4"/>
      <c r="BK54" s="4"/>
    </row>
    <row r="55" spans="2:63" customFormat="1" x14ac:dyDescent="0.2">
      <c r="B55" s="3"/>
      <c r="C55" s="4"/>
      <c r="D55" s="4"/>
      <c r="E55" s="98"/>
      <c r="F55" s="4"/>
      <c r="G55" s="4"/>
      <c r="H55" s="4"/>
      <c r="I55" s="5"/>
      <c r="J55" s="2"/>
      <c r="K55" s="2"/>
      <c r="L55" s="2"/>
      <c r="M55" s="45"/>
      <c r="N55" s="2"/>
      <c r="O55" s="2"/>
      <c r="P55" s="14"/>
      <c r="Q55" s="2"/>
      <c r="R55" s="14"/>
      <c r="S55" s="42"/>
      <c r="T55" s="2"/>
      <c r="U55" s="2"/>
      <c r="V55" s="14"/>
      <c r="W55" s="14"/>
      <c r="X55" s="14"/>
      <c r="Y55" s="14"/>
      <c r="Z55" s="14"/>
      <c r="AA55" s="14"/>
      <c r="AB55" s="13"/>
      <c r="AC55" s="4"/>
      <c r="AD55" s="4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4"/>
      <c r="BG55" s="4"/>
      <c r="BH55" s="4"/>
      <c r="BI55" s="4"/>
      <c r="BJ55" s="4"/>
      <c r="BK55" s="4"/>
    </row>
    <row r="56" spans="2:63" x14ac:dyDescent="0.2">
      <c r="B56" s="3"/>
      <c r="E56" s="99" t="s">
        <v>72</v>
      </c>
      <c r="F56" s="98"/>
      <c r="G56" s="98"/>
      <c r="H56" s="98"/>
      <c r="I56" s="5" t="s">
        <v>3</v>
      </c>
      <c r="J56" s="2"/>
      <c r="K56" s="2"/>
      <c r="L56" s="2"/>
      <c r="M56" s="45"/>
      <c r="N56" s="100"/>
      <c r="O56" s="4">
        <f>+N56</f>
        <v>0</v>
      </c>
      <c r="P56" s="95">
        <f>-Q61/2</f>
        <v>-125</v>
      </c>
      <c r="Q56" s="6">
        <v>0</v>
      </c>
      <c r="R56" s="14">
        <f>IF(N56= "",+P56,IF(N56= "ja", P56, SUM(BG56:BK56)))</f>
        <v>-125</v>
      </c>
      <c r="S56" s="41">
        <v>500</v>
      </c>
      <c r="T56" s="101">
        <v>1</v>
      </c>
      <c r="U56" s="2">
        <f>IF(O56="ja",1,T56)</f>
        <v>1</v>
      </c>
      <c r="V56" s="14">
        <f>+U56*R56-R56</f>
        <v>0</v>
      </c>
      <c r="W56" s="14">
        <f>($V56+$R56)*5</f>
        <v>-625</v>
      </c>
      <c r="X56" s="14">
        <f t="shared" ref="X56" si="66">($V56+$R56)*5</f>
        <v>-625</v>
      </c>
      <c r="Y56" s="14">
        <f>($V56+$R56)*11</f>
        <v>-1375</v>
      </c>
      <c r="Z56" s="14">
        <f>($V56+$R56)*11</f>
        <v>-1375</v>
      </c>
      <c r="AA56" s="14">
        <f>($V56+$R56)*11</f>
        <v>-1375</v>
      </c>
      <c r="AB56" s="9">
        <f>IF(N56="",0,IF(O56="ja",0,+U56*S56))</f>
        <v>0</v>
      </c>
      <c r="AE56" s="2"/>
      <c r="AF56" s="10" t="str">
        <f xml:space="preserve"> "Ja = vermindering met " &amp; ABS(P56) &amp;" punten, nee = 0 punten"</f>
        <v>Ja = vermindering met 125 punten, nee = 0 punten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G56" s="12"/>
      <c r="BH56" s="12"/>
      <c r="BI56" s="12"/>
      <c r="BJ56" s="12"/>
      <c r="BK56" s="12"/>
    </row>
    <row r="57" spans="2:63" x14ac:dyDescent="0.2">
      <c r="B57" s="3"/>
      <c r="E57" s="97"/>
      <c r="F57" s="98"/>
      <c r="G57" s="98"/>
      <c r="H57" s="98"/>
      <c r="I57" s="5"/>
      <c r="J57" s="2"/>
      <c r="K57" s="2"/>
      <c r="L57" s="2"/>
      <c r="M57" s="45"/>
      <c r="N57" s="2"/>
      <c r="P57" s="14"/>
      <c r="Q57" s="6"/>
      <c r="R57" s="14"/>
      <c r="S57" s="66"/>
      <c r="T57" s="8"/>
      <c r="U57" s="2"/>
      <c r="V57" s="14"/>
      <c r="W57" s="14"/>
      <c r="X57" s="14"/>
      <c r="Y57" s="14"/>
      <c r="Z57" s="14"/>
      <c r="AA57" s="14"/>
      <c r="AB57" s="9"/>
      <c r="AE57" s="2"/>
      <c r="BG57" s="12"/>
      <c r="BH57" s="12"/>
      <c r="BI57" s="12"/>
      <c r="BJ57" s="12"/>
      <c r="BK57" s="12"/>
    </row>
    <row r="58" spans="2:63" x14ac:dyDescent="0.2">
      <c r="B58" s="3"/>
      <c r="E58" s="99" t="s">
        <v>73</v>
      </c>
      <c r="F58" s="98"/>
      <c r="G58" s="98"/>
      <c r="H58" s="98"/>
      <c r="I58" s="5" t="s">
        <v>3</v>
      </c>
      <c r="J58" s="2"/>
      <c r="K58" s="2"/>
      <c r="L58" s="2"/>
      <c r="M58" s="45"/>
      <c r="N58" s="100"/>
      <c r="O58" s="4">
        <f>+N58</f>
        <v>0</v>
      </c>
      <c r="P58" s="95">
        <v>0</v>
      </c>
      <c r="Q58" s="102">
        <v>0</v>
      </c>
      <c r="R58" s="14"/>
      <c r="S58" s="66"/>
      <c r="T58" s="8"/>
      <c r="U58" s="2"/>
      <c r="V58" s="14"/>
      <c r="W58" s="14"/>
      <c r="X58" s="14"/>
      <c r="Y58" s="14"/>
      <c r="Z58" s="14"/>
      <c r="AA58" s="14"/>
      <c r="AB58" s="9"/>
      <c r="AE58" s="2"/>
      <c r="AF58" s="10" t="s">
        <v>109</v>
      </c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G58" s="12"/>
      <c r="BH58" s="12"/>
      <c r="BI58" s="12"/>
      <c r="BJ58" s="12"/>
      <c r="BK58" s="12"/>
    </row>
    <row r="59" spans="2:63" x14ac:dyDescent="0.2">
      <c r="B59" s="3"/>
      <c r="E59" s="99"/>
      <c r="F59" s="98"/>
      <c r="G59" s="98"/>
      <c r="H59" s="98"/>
      <c r="I59" s="5"/>
      <c r="J59" s="2"/>
      <c r="K59" s="2"/>
      <c r="L59" s="2"/>
      <c r="M59" s="45"/>
      <c r="N59" s="6"/>
      <c r="P59" s="95"/>
      <c r="Q59" s="102"/>
      <c r="R59" s="14"/>
      <c r="S59" s="66"/>
      <c r="T59" s="8"/>
      <c r="U59" s="2"/>
      <c r="V59" s="14"/>
      <c r="W59" s="14"/>
      <c r="X59" s="14"/>
      <c r="Y59" s="14"/>
      <c r="Z59" s="14"/>
      <c r="AA59" s="14"/>
      <c r="AB59" s="9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G59" s="12"/>
      <c r="BH59" s="12"/>
      <c r="BI59" s="12"/>
      <c r="BJ59" s="12"/>
      <c r="BK59" s="12"/>
    </row>
    <row r="60" spans="2:63" x14ac:dyDescent="0.2">
      <c r="B60" s="3"/>
      <c r="E60" s="99" t="s">
        <v>74</v>
      </c>
      <c r="F60" s="98"/>
      <c r="G60" s="98"/>
      <c r="H60" s="98"/>
      <c r="I60" s="5" t="s">
        <v>21</v>
      </c>
      <c r="J60" s="6">
        <v>0</v>
      </c>
      <c r="K60" s="2" t="s">
        <v>8</v>
      </c>
      <c r="L60" s="6">
        <v>100</v>
      </c>
      <c r="M60" s="45"/>
      <c r="N60" s="100"/>
      <c r="P60" s="83"/>
      <c r="R60" s="83"/>
      <c r="S60" s="66"/>
      <c r="T60" s="8"/>
      <c r="U60" s="2"/>
      <c r="V60" s="14"/>
      <c r="W60" s="14"/>
      <c r="X60" s="14"/>
      <c r="Y60" s="14"/>
      <c r="Z60" s="14"/>
      <c r="AA60" s="14"/>
      <c r="AB60" s="9"/>
      <c r="AJ60" s="4">
        <v>0</v>
      </c>
      <c r="AK60" s="4">
        <v>5</v>
      </c>
      <c r="AL60" s="4">
        <v>10</v>
      </c>
      <c r="AM60" s="4">
        <v>15</v>
      </c>
      <c r="AN60" s="4">
        <v>20</v>
      </c>
      <c r="AO60" s="4">
        <v>25</v>
      </c>
      <c r="AP60" s="4">
        <v>30</v>
      </c>
      <c r="AQ60" s="4">
        <v>35</v>
      </c>
      <c r="AR60" s="4">
        <v>40</v>
      </c>
      <c r="AS60" s="4">
        <v>45</v>
      </c>
      <c r="AT60" s="4">
        <v>50</v>
      </c>
      <c r="AU60" s="4">
        <v>55</v>
      </c>
      <c r="AV60" s="4">
        <v>60</v>
      </c>
      <c r="AW60" s="4">
        <v>65</v>
      </c>
      <c r="AX60" s="4">
        <v>70</v>
      </c>
      <c r="AY60" s="4">
        <v>75</v>
      </c>
      <c r="AZ60" s="4">
        <v>80</v>
      </c>
      <c r="BA60" s="4">
        <v>85</v>
      </c>
      <c r="BB60" s="4">
        <v>90</v>
      </c>
      <c r="BC60" s="4">
        <v>95</v>
      </c>
      <c r="BD60" s="4">
        <v>95</v>
      </c>
      <c r="BE60" s="4">
        <v>100</v>
      </c>
    </row>
    <row r="61" spans="2:63" x14ac:dyDescent="0.2">
      <c r="B61" s="3"/>
      <c r="E61" s="99"/>
      <c r="F61" s="98"/>
      <c r="G61" s="98"/>
      <c r="H61" s="98"/>
      <c r="I61" s="5" t="s">
        <v>22</v>
      </c>
      <c r="J61" s="6">
        <v>5</v>
      </c>
      <c r="K61" s="2"/>
      <c r="L61" s="6"/>
      <c r="M61" s="45"/>
      <c r="O61" s="2">
        <f>IF(OR(N58="ja",N58=""),IF(N60&gt;75,75,N60),IF(OR(N56="ja",N56=""),IF(N60&gt;75,75,N60),+N60))</f>
        <v>0</v>
      </c>
      <c r="P61" s="83">
        <v>0</v>
      </c>
      <c r="Q61" s="4">
        <v>250</v>
      </c>
      <c r="R61" s="14">
        <f>IF(O61= "",+P61,IF(O61= "ja", P61, SUM(BG61:BK61)))</f>
        <v>0</v>
      </c>
      <c r="S61" s="41">
        <v>500</v>
      </c>
      <c r="T61" s="101">
        <v>1</v>
      </c>
      <c r="U61" s="2">
        <f>IF(O61="ja",1,T61)</f>
        <v>1</v>
      </c>
      <c r="V61" s="14">
        <f>+U61*R61-R61</f>
        <v>0</v>
      </c>
      <c r="W61" s="14">
        <f>($V61+$R61)*5</f>
        <v>0</v>
      </c>
      <c r="X61" s="14">
        <f t="shared" ref="X61" si="67">($V61+$R61)*5</f>
        <v>0</v>
      </c>
      <c r="Y61" s="14">
        <f>($V61+$R61)*11</f>
        <v>0</v>
      </c>
      <c r="Z61" s="14">
        <f>($V61+$R61)*11</f>
        <v>0</v>
      </c>
      <c r="AA61" s="14">
        <f>($V61+$R61)*11</f>
        <v>0</v>
      </c>
      <c r="AB61" s="9">
        <f>IF(O61=0,0,+U61*S61)</f>
        <v>0</v>
      </c>
      <c r="AJ61" s="83">
        <f t="shared" ref="AJ61" si="68">IF(AJ60=$O61,(AJ60/100)^2*$Q61,0)</f>
        <v>0</v>
      </c>
      <c r="AK61" s="83">
        <f t="shared" ref="AK61" si="69">IF(AK60=$O61,(AK60/100)^2*$Q61,0)</f>
        <v>0</v>
      </c>
      <c r="AL61" s="83">
        <f t="shared" ref="AL61" si="70">IF(AL60=$O61,(AL60/100)^2*$Q61,0)</f>
        <v>0</v>
      </c>
      <c r="AM61" s="83">
        <f t="shared" ref="AM61" si="71">IF(AM60=$O61,(AM60/100)^2*$Q61,0)</f>
        <v>0</v>
      </c>
      <c r="AN61" s="83">
        <f t="shared" ref="AN61" si="72">IF(AN60=$O61,(AN60/100)^2*$Q61,0)</f>
        <v>0</v>
      </c>
      <c r="AO61" s="83">
        <f>IF(AO60=$O61,(AO60/100)^2*$Q61,0)</f>
        <v>0</v>
      </c>
      <c r="AP61" s="83">
        <f t="shared" ref="AP61" si="73">IF(AP60=$O61,(AP60/100)^2*$Q61,0)</f>
        <v>0</v>
      </c>
      <c r="AQ61" s="83">
        <f t="shared" ref="AQ61" si="74">IF(AQ60=$O61,(AQ60/100)^2*$Q61,0)</f>
        <v>0</v>
      </c>
      <c r="AR61" s="83">
        <f t="shared" ref="AR61" si="75">IF(AR60=$O61,(AR60/100)^2*$Q61,0)</f>
        <v>0</v>
      </c>
      <c r="AS61" s="83">
        <f t="shared" ref="AS61" si="76">IF(AS60=$O61,(AS60/100)^2*$Q61,0)</f>
        <v>0</v>
      </c>
      <c r="AT61" s="83">
        <f t="shared" ref="AT61" si="77">IF(AT60=$O61,(AT60/100)^2*$Q61,0)</f>
        <v>0</v>
      </c>
      <c r="AU61" s="83">
        <f t="shared" ref="AU61" si="78">IF(AU60=$O61,(AU60/100)^2*$Q61,0)</f>
        <v>0</v>
      </c>
      <c r="AV61" s="83">
        <f t="shared" ref="AV61" si="79">IF(AV60=$O61,(AV60/100)^2*$Q61,0)</f>
        <v>0</v>
      </c>
      <c r="AW61" s="83">
        <f t="shared" ref="AW61" si="80">IF(AW60=$O61,(AW60/100)^2*$Q61,0)</f>
        <v>0</v>
      </c>
      <c r="AX61" s="83">
        <f t="shared" ref="AX61" si="81">IF(AX60=$O61,(AX60/100)^2*$Q61,0)</f>
        <v>0</v>
      </c>
      <c r="AY61" s="83">
        <f t="shared" ref="AY61" si="82">IF(AY60=$O61,(AY60/100)^2*$Q61,0)</f>
        <v>0</v>
      </c>
      <c r="AZ61" s="83">
        <f t="shared" ref="AZ61" si="83">IF(AZ60=$O61,(AZ60/100)^2*$Q61,0)</f>
        <v>0</v>
      </c>
      <c r="BA61" s="83">
        <f t="shared" ref="BA61" si="84">IF(BA60=$O61,(BA60/100)^2*$Q61,0)</f>
        <v>0</v>
      </c>
      <c r="BB61" s="83">
        <f t="shared" ref="BB61" si="85">IF(BB60=$O61,(BB60/100)^2*$Q61,0)</f>
        <v>0</v>
      </c>
      <c r="BC61" s="83">
        <f t="shared" ref="BC61" si="86">IF(BC60=$O61,(BC60/100)^2*$Q61,0)</f>
        <v>0</v>
      </c>
      <c r="BD61" s="83">
        <f t="shared" ref="BD61" si="87">IF(BD60=$O61,(BD60/100)^2*$Q61,0)</f>
        <v>0</v>
      </c>
      <c r="BE61" s="83">
        <f t="shared" ref="BE61" si="88">IF(BE60=$O61,(BE60/100)^2*$Q61,0)</f>
        <v>0</v>
      </c>
      <c r="BG61" s="83">
        <f>SUM(AJ61:BE61)</f>
        <v>0</v>
      </c>
      <c r="BH61" s="4" t="s">
        <v>63</v>
      </c>
    </row>
    <row r="62" spans="2:63" x14ac:dyDescent="0.2">
      <c r="B62" s="3"/>
      <c r="E62" s="99" t="s">
        <v>61</v>
      </c>
      <c r="F62" s="98"/>
      <c r="G62" s="98"/>
      <c r="H62" s="98"/>
      <c r="I62" s="5" t="s">
        <v>21</v>
      </c>
      <c r="J62" s="6">
        <v>0</v>
      </c>
      <c r="K62" s="2" t="s">
        <v>8</v>
      </c>
      <c r="L62" s="6">
        <v>100</v>
      </c>
      <c r="M62" s="45"/>
      <c r="N62" s="100"/>
      <c r="P62" s="83"/>
      <c r="R62" s="83"/>
      <c r="S62" s="66"/>
      <c r="T62" s="8"/>
      <c r="U62" s="2"/>
      <c r="V62" s="14"/>
      <c r="W62" s="14"/>
      <c r="X62" s="14"/>
      <c r="Y62" s="14"/>
      <c r="Z62" s="14"/>
      <c r="AA62" s="14"/>
      <c r="AB62" s="9"/>
    </row>
    <row r="63" spans="2:63" x14ac:dyDescent="0.2">
      <c r="B63" s="3"/>
      <c r="E63" s="99"/>
      <c r="F63" s="98"/>
      <c r="G63" s="98"/>
      <c r="H63" s="98"/>
      <c r="I63" s="5" t="s">
        <v>22</v>
      </c>
      <c r="J63" s="6">
        <v>5</v>
      </c>
      <c r="K63" s="2"/>
      <c r="L63" s="6"/>
      <c r="M63" s="45"/>
      <c r="O63" s="4">
        <f>IF(N60&gt;0,N62,0)</f>
        <v>0</v>
      </c>
      <c r="P63" s="83">
        <f>-R61*2/3</f>
        <v>0</v>
      </c>
      <c r="Q63" s="4">
        <v>0</v>
      </c>
      <c r="R63" s="83">
        <f>+BG63</f>
        <v>0</v>
      </c>
      <c r="S63" s="66"/>
      <c r="T63" s="8" t="s">
        <v>107</v>
      </c>
      <c r="U63" s="2">
        <f>+U61</f>
        <v>1</v>
      </c>
      <c r="V63" s="14">
        <f>+U63*R63-R63</f>
        <v>0</v>
      </c>
      <c r="W63" s="14">
        <f>($V62+$R63)*5</f>
        <v>0</v>
      </c>
      <c r="X63" s="14">
        <f>($V62+$R63)*5</f>
        <v>0</v>
      </c>
      <c r="Y63" s="14">
        <f>($V62+$R63)*5</f>
        <v>0</v>
      </c>
      <c r="Z63" s="14">
        <f>($V62+$R63)*5</f>
        <v>0</v>
      </c>
      <c r="AA63" s="14">
        <f>($V62+$R63)*5</f>
        <v>0</v>
      </c>
      <c r="AB63" s="9">
        <f>IF(O63=0,0,+U63*S63)</f>
        <v>0</v>
      </c>
      <c r="AF63" s="4" t="s">
        <v>62</v>
      </c>
      <c r="AJ63" s="89">
        <f>IF(AJ60=$O63,$P63*(100-AJ60)/100,0)</f>
        <v>0</v>
      </c>
      <c r="AK63" s="89">
        <f t="shared" ref="AK63:BE63" si="89">IF(AK60=$O63,$P63*(100-AK60)/100,0)</f>
        <v>0</v>
      </c>
      <c r="AL63" s="89">
        <f t="shared" si="89"/>
        <v>0</v>
      </c>
      <c r="AM63" s="89">
        <f t="shared" si="89"/>
        <v>0</v>
      </c>
      <c r="AN63" s="89">
        <f t="shared" si="89"/>
        <v>0</v>
      </c>
      <c r="AO63" s="89">
        <f t="shared" si="89"/>
        <v>0</v>
      </c>
      <c r="AP63" s="89">
        <f t="shared" si="89"/>
        <v>0</v>
      </c>
      <c r="AQ63" s="89">
        <f t="shared" si="89"/>
        <v>0</v>
      </c>
      <c r="AR63" s="89">
        <f t="shared" si="89"/>
        <v>0</v>
      </c>
      <c r="AS63" s="89">
        <f t="shared" si="89"/>
        <v>0</v>
      </c>
      <c r="AT63" s="89">
        <f t="shared" si="89"/>
        <v>0</v>
      </c>
      <c r="AU63" s="89">
        <f t="shared" si="89"/>
        <v>0</v>
      </c>
      <c r="AV63" s="89">
        <f t="shared" si="89"/>
        <v>0</v>
      </c>
      <c r="AW63" s="89">
        <f t="shared" si="89"/>
        <v>0</v>
      </c>
      <c r="AX63" s="89">
        <f t="shared" si="89"/>
        <v>0</v>
      </c>
      <c r="AY63" s="89">
        <f t="shared" si="89"/>
        <v>0</v>
      </c>
      <c r="AZ63" s="89">
        <f t="shared" si="89"/>
        <v>0</v>
      </c>
      <c r="BA63" s="89">
        <f t="shared" si="89"/>
        <v>0</v>
      </c>
      <c r="BB63" s="89">
        <f t="shared" si="89"/>
        <v>0</v>
      </c>
      <c r="BC63" s="89">
        <f t="shared" si="89"/>
        <v>0</v>
      </c>
      <c r="BD63" s="89">
        <f t="shared" si="89"/>
        <v>0</v>
      </c>
      <c r="BE63" s="89">
        <f t="shared" si="89"/>
        <v>0</v>
      </c>
      <c r="BG63" s="83">
        <f>SUM(AJ63:BE63)</f>
        <v>0</v>
      </c>
      <c r="BH63" s="4" t="s">
        <v>63</v>
      </c>
    </row>
    <row r="64" spans="2:63" x14ac:dyDescent="0.2">
      <c r="B64" s="3"/>
      <c r="E64" s="99"/>
      <c r="F64" s="98"/>
      <c r="G64" s="98"/>
      <c r="H64" s="98"/>
      <c r="I64" s="5"/>
      <c r="J64" s="6"/>
      <c r="K64" s="2"/>
      <c r="L64" s="6"/>
      <c r="M64" s="45"/>
      <c r="P64" s="83"/>
      <c r="R64" s="83"/>
      <c r="S64" s="66"/>
      <c r="T64" s="8"/>
      <c r="U64" s="2"/>
      <c r="V64" s="14"/>
      <c r="W64" s="14"/>
      <c r="X64" s="14"/>
      <c r="Y64" s="14"/>
      <c r="Z64" s="14"/>
      <c r="AA64" s="14"/>
      <c r="AB64" s="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</row>
    <row r="65" spans="2:57" ht="13.5" thickBot="1" x14ac:dyDescent="0.25">
      <c r="B65" s="46"/>
      <c r="C65" s="47"/>
      <c r="D65" s="47"/>
      <c r="E65" s="47"/>
      <c r="F65" s="47"/>
      <c r="G65" s="47"/>
      <c r="H65" s="47"/>
      <c r="I65" s="67"/>
      <c r="J65" s="103"/>
      <c r="K65" s="48"/>
      <c r="L65" s="103"/>
      <c r="M65" s="49"/>
      <c r="N65" s="48"/>
      <c r="O65" s="48"/>
      <c r="P65" s="48"/>
      <c r="Q65" s="103"/>
      <c r="R65" s="104"/>
      <c r="S65" s="105"/>
      <c r="T65" s="67"/>
      <c r="U65" s="48"/>
      <c r="V65" s="48"/>
      <c r="W65" s="48"/>
      <c r="X65" s="48"/>
      <c r="Y65" s="48"/>
      <c r="Z65" s="48"/>
      <c r="AA65" s="106"/>
      <c r="AB65" s="107"/>
      <c r="AE65" s="2"/>
      <c r="AJ65" s="109">
        <v>1</v>
      </c>
      <c r="AK65" s="109">
        <v>0.81</v>
      </c>
      <c r="AL65" s="109">
        <v>0.64</v>
      </c>
      <c r="AM65" s="109">
        <v>0.49</v>
      </c>
      <c r="AN65" s="109">
        <v>0.36</v>
      </c>
      <c r="AO65" s="109">
        <v>0.25</v>
      </c>
      <c r="AP65" s="109">
        <v>0.16</v>
      </c>
      <c r="AQ65" s="109">
        <v>0.09</v>
      </c>
      <c r="AR65" s="109">
        <v>0.04</v>
      </c>
      <c r="AS65" s="109">
        <v>0</v>
      </c>
      <c r="AT65" s="109">
        <v>0</v>
      </c>
      <c r="AV65" s="109"/>
      <c r="AW65" s="109"/>
      <c r="AX65" s="109"/>
      <c r="AY65" s="109"/>
      <c r="AZ65" s="109"/>
    </row>
    <row r="66" spans="2:57" x14ac:dyDescent="0.2">
      <c r="B66" s="3"/>
      <c r="I66" s="5"/>
      <c r="J66" s="6"/>
      <c r="K66" s="2"/>
      <c r="L66" s="6"/>
      <c r="M66" s="2"/>
      <c r="N66" s="2"/>
      <c r="O66" s="2"/>
      <c r="P66" s="2"/>
      <c r="Q66" s="6"/>
      <c r="R66" s="94"/>
      <c r="S66" s="8"/>
      <c r="T66" s="5"/>
      <c r="U66" s="2"/>
      <c r="V66" s="14">
        <f>SUM(V14:V61)</f>
        <v>0</v>
      </c>
      <c r="W66" s="14">
        <f t="shared" ref="W66:AA66" si="90">SUM(W14:W61)</f>
        <v>-2500</v>
      </c>
      <c r="X66" s="14">
        <f t="shared" si="90"/>
        <v>-2500</v>
      </c>
      <c r="Y66" s="14">
        <f t="shared" si="90"/>
        <v>-5500</v>
      </c>
      <c r="Z66" s="14">
        <f t="shared" si="90"/>
        <v>-5500</v>
      </c>
      <c r="AA66" s="14">
        <f t="shared" si="90"/>
        <v>-5500</v>
      </c>
      <c r="AB66" s="9"/>
      <c r="AE66" s="2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</row>
    <row r="67" spans="2:57" x14ac:dyDescent="0.2">
      <c r="B67" s="3"/>
      <c r="I67" s="5"/>
      <c r="J67" s="6"/>
      <c r="K67" s="2"/>
      <c r="L67" s="6"/>
      <c r="M67" s="2"/>
      <c r="N67" s="2"/>
      <c r="O67" s="2"/>
      <c r="P67" s="2"/>
      <c r="Q67" s="6"/>
      <c r="R67" s="94"/>
      <c r="S67" s="8"/>
      <c r="T67" s="5"/>
      <c r="U67" s="2"/>
      <c r="V67" s="2"/>
      <c r="W67" s="2"/>
      <c r="X67" s="2"/>
      <c r="Y67" s="2"/>
      <c r="Z67" s="2"/>
      <c r="AA67" s="93"/>
      <c r="AB67" s="9"/>
      <c r="AE67" s="2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</row>
    <row r="68" spans="2:57" x14ac:dyDescent="0.2">
      <c r="B68" s="3"/>
      <c r="I68" s="5"/>
      <c r="J68" s="6"/>
      <c r="K68" s="2"/>
      <c r="L68" s="6"/>
      <c r="M68" s="2"/>
      <c r="N68" s="2"/>
      <c r="O68" s="2"/>
      <c r="P68" s="2"/>
      <c r="Q68" s="6"/>
      <c r="R68" s="94"/>
      <c r="S68" s="8"/>
      <c r="T68" s="5"/>
      <c r="U68" s="2"/>
      <c r="V68" s="2"/>
      <c r="W68" s="2"/>
      <c r="X68" s="2"/>
      <c r="Y68" s="2"/>
      <c r="Z68" s="2"/>
      <c r="AA68" s="93"/>
      <c r="AB68" s="9"/>
      <c r="AE68" s="2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</row>
    <row r="69" spans="2:57" x14ac:dyDescent="0.2">
      <c r="B69" s="3"/>
      <c r="E69" s="111"/>
      <c r="F69" s="111"/>
      <c r="G69" s="111"/>
      <c r="H69" s="111"/>
      <c r="I69" s="5"/>
      <c r="J69" s="2" t="s">
        <v>10</v>
      </c>
      <c r="K69" s="2"/>
      <c r="L69" s="2"/>
      <c r="M69" s="2"/>
      <c r="N69" s="2"/>
      <c r="O69" s="2">
        <f>SUM(Q10:Q64)</f>
        <v>1000</v>
      </c>
      <c r="P69" s="2"/>
      <c r="R69" s="94">
        <f>ROUND(SUM(R10:R64),2)</f>
        <v>-500</v>
      </c>
      <c r="S69" s="2"/>
      <c r="T69" s="5"/>
      <c r="U69" s="2"/>
      <c r="V69" s="2"/>
      <c r="W69" s="2"/>
      <c r="X69" s="2"/>
      <c r="Y69" s="2"/>
      <c r="Z69" s="2"/>
      <c r="AA69" s="2"/>
      <c r="AB69" s="13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80"/>
    </row>
    <row r="70" spans="2:57" x14ac:dyDescent="0.2">
      <c r="B70" s="3"/>
      <c r="E70" s="111"/>
      <c r="F70" s="111"/>
      <c r="G70" s="111"/>
      <c r="H70" s="111"/>
      <c r="I70" s="5"/>
      <c r="J70" s="2" t="s">
        <v>18</v>
      </c>
      <c r="M70" s="2"/>
      <c r="N70" s="2"/>
      <c r="O70" s="2"/>
      <c r="P70" s="2"/>
      <c r="R70" s="14"/>
      <c r="S70" s="2"/>
      <c r="T70" s="5"/>
      <c r="U70" s="2"/>
      <c r="V70" s="2"/>
      <c r="W70" s="2"/>
      <c r="X70" s="2"/>
      <c r="Y70" s="2"/>
      <c r="Z70" s="2"/>
      <c r="AA70" s="2"/>
      <c r="AB70" s="13" t="s">
        <v>6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80"/>
    </row>
    <row r="71" spans="2:57" x14ac:dyDescent="0.2">
      <c r="B71" s="3"/>
      <c r="E71" s="111"/>
      <c r="F71" s="111"/>
      <c r="G71" s="111"/>
      <c r="H71" s="111"/>
      <c r="I71" s="5"/>
      <c r="J71" s="2"/>
      <c r="K71" s="2"/>
      <c r="L71" s="2"/>
      <c r="M71" s="2"/>
      <c r="N71" s="2"/>
      <c r="O71" s="2"/>
      <c r="P71" s="2"/>
      <c r="Q71" s="2"/>
      <c r="R71" s="14"/>
      <c r="S71" s="2"/>
      <c r="T71" s="5"/>
      <c r="U71" s="2"/>
      <c r="V71" s="14">
        <f>SUM(V9:V65)</f>
        <v>0</v>
      </c>
      <c r="W71" s="14"/>
      <c r="X71" s="14"/>
      <c r="Y71" s="14"/>
      <c r="Z71" s="14"/>
      <c r="AA71" s="14"/>
      <c r="AB71" s="13" t="s">
        <v>103</v>
      </c>
      <c r="AE71" s="2"/>
      <c r="AF71" s="117"/>
      <c r="AG71" s="117"/>
      <c r="AH71" s="117"/>
      <c r="AI71" s="117"/>
      <c r="AJ71" s="117"/>
      <c r="AK71" s="117"/>
      <c r="AL71" s="117"/>
      <c r="AM71" s="117"/>
      <c r="AN71" s="117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</row>
    <row r="72" spans="2:57" ht="25.5" x14ac:dyDescent="0.2">
      <c r="B72" s="68"/>
      <c r="C72" s="69"/>
      <c r="D72" s="69"/>
      <c r="E72" s="115"/>
      <c r="F72" s="115"/>
      <c r="G72" s="115"/>
      <c r="H72" s="115"/>
      <c r="I72" s="70"/>
      <c r="J72" s="71"/>
      <c r="K72" s="71"/>
      <c r="L72" s="71"/>
      <c r="M72" s="71"/>
      <c r="N72" s="71"/>
      <c r="O72" s="71"/>
      <c r="P72" s="71"/>
      <c r="Q72" s="71"/>
      <c r="R72" s="72">
        <f>+V71</f>
        <v>0</v>
      </c>
      <c r="S72" s="73" t="s">
        <v>11</v>
      </c>
      <c r="T72" s="74"/>
      <c r="U72" s="75"/>
      <c r="V72" s="75"/>
      <c r="W72" s="75"/>
      <c r="X72" s="75"/>
      <c r="Y72" s="75"/>
      <c r="Z72" s="75"/>
      <c r="AA72" s="75"/>
      <c r="AB72" s="76" t="s">
        <v>30</v>
      </c>
      <c r="AE72" s="2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</row>
    <row r="73" spans="2:57" x14ac:dyDescent="0.2">
      <c r="B73" s="3"/>
      <c r="E73" s="111"/>
      <c r="F73" s="111"/>
      <c r="G73" s="111"/>
      <c r="H73" s="111"/>
      <c r="I73" s="5"/>
      <c r="J73" s="2"/>
      <c r="K73" s="2"/>
      <c r="L73" s="2"/>
      <c r="M73" s="2"/>
      <c r="N73" s="2"/>
      <c r="O73" s="2"/>
      <c r="P73" s="2"/>
      <c r="Q73" s="2"/>
      <c r="R73" s="14"/>
      <c r="S73" s="2"/>
      <c r="T73" s="2"/>
      <c r="U73" s="2"/>
      <c r="V73" s="2"/>
      <c r="W73" s="2"/>
      <c r="X73" s="2"/>
      <c r="Y73" s="2"/>
      <c r="Z73" s="2"/>
      <c r="AA73" s="2"/>
      <c r="AB73" s="13"/>
      <c r="AE73" s="2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2"/>
    </row>
    <row r="74" spans="2:57" ht="13.5" thickBot="1" x14ac:dyDescent="0.25">
      <c r="B74" s="46"/>
      <c r="C74" s="47"/>
      <c r="D74" s="47"/>
      <c r="E74" s="116"/>
      <c r="F74" s="116"/>
      <c r="G74" s="116"/>
      <c r="H74" s="116"/>
      <c r="I74" s="67"/>
      <c r="J74" s="48"/>
      <c r="K74" s="48"/>
      <c r="L74" s="48"/>
      <c r="M74" s="48"/>
      <c r="N74" s="48"/>
      <c r="O74" s="48" t="s">
        <v>29</v>
      </c>
      <c r="P74" s="48"/>
      <c r="Q74" s="48"/>
      <c r="R74" s="90">
        <f>SUM(R69:R72)</f>
        <v>-500</v>
      </c>
      <c r="S74" s="48" t="s">
        <v>9</v>
      </c>
      <c r="T74" s="48"/>
      <c r="U74" s="48"/>
      <c r="V74" s="48"/>
      <c r="W74" s="48"/>
      <c r="X74" s="48"/>
      <c r="Y74" s="48"/>
      <c r="Z74" s="48"/>
      <c r="AA74" s="48"/>
      <c r="AB74" s="77"/>
      <c r="AE74" s="2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2"/>
    </row>
    <row r="75" spans="2:57" x14ac:dyDescent="0.2">
      <c r="E75" s="81"/>
      <c r="F75" s="81"/>
      <c r="G75" s="81"/>
      <c r="H75" s="81"/>
      <c r="I75" s="2"/>
      <c r="J75" s="2"/>
      <c r="K75" s="2"/>
      <c r="L75" s="2"/>
      <c r="M75" s="2"/>
      <c r="N75" s="2"/>
      <c r="O75" s="2"/>
      <c r="P75" s="2"/>
      <c r="Q75" s="2"/>
      <c r="R75" s="14"/>
      <c r="S75" s="2"/>
      <c r="T75" s="2"/>
      <c r="U75" s="2"/>
      <c r="V75" s="2"/>
      <c r="W75" s="2"/>
      <c r="X75" s="2"/>
      <c r="Y75" s="2"/>
      <c r="Z75" s="2"/>
      <c r="AA75" s="2"/>
      <c r="AE75" s="2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2"/>
    </row>
    <row r="76" spans="2:57" x14ac:dyDescent="0.2">
      <c r="E76" s="81"/>
      <c r="F76" s="81"/>
      <c r="G76" s="81"/>
      <c r="H76" s="81"/>
      <c r="I76" s="2"/>
      <c r="J76" s="2"/>
      <c r="K76" s="2"/>
      <c r="L76" s="2"/>
      <c r="M76" s="2"/>
      <c r="N76" s="2"/>
      <c r="O76" s="2"/>
      <c r="Q76" s="78"/>
      <c r="R76" s="14"/>
      <c r="S76" s="2" t="s">
        <v>112</v>
      </c>
      <c r="T76" s="2"/>
      <c r="U76" s="2"/>
      <c r="V76" s="2"/>
      <c r="W76" s="2"/>
      <c r="X76" s="2"/>
      <c r="Y76" s="2"/>
      <c r="Z76" s="2"/>
      <c r="AA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2:57" x14ac:dyDescent="0.2">
      <c r="E77" s="81"/>
      <c r="F77" s="81"/>
      <c r="G77" s="81"/>
      <c r="H77" s="81"/>
      <c r="I77" s="2"/>
      <c r="J77" s="2"/>
      <c r="K77" s="2"/>
      <c r="L77" s="2"/>
      <c r="M77" s="2"/>
      <c r="N77" s="2"/>
      <c r="O77" s="2"/>
      <c r="P77" s="2"/>
      <c r="Q77" s="78"/>
      <c r="R77" s="14"/>
      <c r="S77" s="2" t="s">
        <v>105</v>
      </c>
      <c r="T77" s="2"/>
      <c r="U77" s="2"/>
      <c r="V77" s="2"/>
      <c r="W77" s="2"/>
      <c r="X77" s="2"/>
      <c r="Y77" s="2"/>
      <c r="Z77" s="2"/>
      <c r="AA77" s="2"/>
      <c r="AE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2:57" x14ac:dyDescent="0.2">
      <c r="E78" s="111"/>
      <c r="F78" s="111"/>
      <c r="G78" s="111"/>
      <c r="H78" s="111"/>
      <c r="S78" s="4" t="s">
        <v>113</v>
      </c>
      <c r="AE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2:57" x14ac:dyDescent="0.2">
      <c r="E79" s="111"/>
      <c r="F79" s="111"/>
      <c r="G79" s="111"/>
      <c r="H79" s="111"/>
      <c r="AE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2:57" x14ac:dyDescent="0.2">
      <c r="B80" t="s">
        <v>53</v>
      </c>
      <c r="C80" t="s">
        <v>0</v>
      </c>
      <c r="D80"/>
      <c r="E80" s="114"/>
      <c r="F80" s="114"/>
      <c r="G80" s="114"/>
      <c r="H80" s="114"/>
      <c r="O80" s="4" t="s">
        <v>124</v>
      </c>
      <c r="AE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2:18" x14ac:dyDescent="0.2">
      <c r="B81"/>
      <c r="C81"/>
      <c r="D81"/>
      <c r="E81" s="113"/>
      <c r="F81" s="113"/>
      <c r="G81" s="113"/>
      <c r="H81" s="113"/>
      <c r="O81" t="str">
        <f>IF(OR($H$4="1 Bernheze",$H$4="alle percelen"),"Bernheze","")</f>
        <v>Bernheze</v>
      </c>
      <c r="Q81" s="110">
        <f>IF(O81= "Bernheze", +W66,"")</f>
        <v>-2500</v>
      </c>
      <c r="R81" s="4" t="s">
        <v>125</v>
      </c>
    </row>
    <row r="82" spans="2:18" x14ac:dyDescent="0.2">
      <c r="B82" t="s">
        <v>54</v>
      </c>
      <c r="C82" t="s">
        <v>0</v>
      </c>
      <c r="D82"/>
      <c r="E82" s="114"/>
      <c r="F82" s="114"/>
      <c r="G82" s="114"/>
      <c r="H82" s="114"/>
      <c r="O82" t="str">
        <f>IF(OR($H$4="2 Boekel",$H$4="alle percelen"),"Boekel","")</f>
        <v>Boekel</v>
      </c>
      <c r="Q82" s="110">
        <f>IF(O82= "Boekel", +X66,"")</f>
        <v>-2500</v>
      </c>
      <c r="R82" s="4" t="s">
        <v>125</v>
      </c>
    </row>
    <row r="83" spans="2:18" x14ac:dyDescent="0.2">
      <c r="B83" t="s">
        <v>55</v>
      </c>
      <c r="C83" t="s">
        <v>0</v>
      </c>
      <c r="D83"/>
      <c r="E83" s="114"/>
      <c r="F83" s="114"/>
      <c r="G83" s="114"/>
      <c r="H83" s="114"/>
      <c r="O83" t="str">
        <f>IF(OR($H$4="3 Maashorst",$H$4="alle percelen"),"Maashorst","")</f>
        <v>Maashorst</v>
      </c>
      <c r="Q83" s="110">
        <f>IF(O83= "Maashorst", ++Y66,"")</f>
        <v>-5500</v>
      </c>
      <c r="R83" s="4" t="s">
        <v>125</v>
      </c>
    </row>
    <row r="84" spans="2:18" x14ac:dyDescent="0.2">
      <c r="B84"/>
      <c r="C84"/>
      <c r="D84"/>
      <c r="E84" s="113"/>
      <c r="F84" s="113"/>
      <c r="G84" s="113"/>
      <c r="H84" s="113"/>
      <c r="O84" t="str">
        <f>IF(OR($H$4="4 Meierijstad",$H$4="alle percelen"),"Meierijstad","")</f>
        <v>Meierijstad</v>
      </c>
      <c r="Q84" s="110">
        <f>IF(O84= "Meierijstad", ++Z66,"")</f>
        <v>-5500</v>
      </c>
      <c r="R84" s="4" t="s">
        <v>125</v>
      </c>
    </row>
    <row r="85" spans="2:18" x14ac:dyDescent="0.2">
      <c r="B85" t="s">
        <v>56</v>
      </c>
      <c r="C85" t="s">
        <v>0</v>
      </c>
      <c r="D85"/>
      <c r="E85" s="112"/>
      <c r="F85" s="112"/>
      <c r="G85" s="112"/>
      <c r="H85" s="112"/>
      <c r="O85" t="str">
        <f>IF(OR($H$4="5 Oss",$H$4="alle percelen"),"Oss","")</f>
        <v>Oss</v>
      </c>
      <c r="Q85" s="110">
        <f>IF(O85= "Oss", ++AA66,"")</f>
        <v>-5500</v>
      </c>
      <c r="R85" s="4" t="s">
        <v>125</v>
      </c>
    </row>
    <row r="86" spans="2:18" x14ac:dyDescent="0.2">
      <c r="B86"/>
      <c r="C86"/>
      <c r="D86"/>
      <c r="E86" s="112"/>
      <c r="F86" s="112"/>
      <c r="G86" s="112"/>
      <c r="H86" s="112"/>
    </row>
    <row r="87" spans="2:18" x14ac:dyDescent="0.2">
      <c r="B87"/>
      <c r="C87"/>
      <c r="D87"/>
      <c r="E87" s="112"/>
      <c r="F87" s="112"/>
      <c r="G87" s="112"/>
      <c r="H87" s="112"/>
    </row>
    <row r="88" spans="2:18" x14ac:dyDescent="0.2">
      <c r="B88"/>
      <c r="C88"/>
      <c r="D88"/>
      <c r="E88" s="112"/>
      <c r="F88" s="112"/>
      <c r="G88" s="112"/>
      <c r="H88" s="112"/>
    </row>
    <row r="89" spans="2:18" x14ac:dyDescent="0.2">
      <c r="B89"/>
      <c r="C89"/>
      <c r="D89"/>
      <c r="E89" s="112"/>
      <c r="F89" s="112"/>
      <c r="G89" s="112"/>
      <c r="H89" s="112"/>
    </row>
    <row r="90" spans="2:18" x14ac:dyDescent="0.2">
      <c r="E90" s="111"/>
      <c r="F90" s="111"/>
      <c r="G90" s="111"/>
      <c r="H90" s="111"/>
    </row>
    <row r="91" spans="2:18" x14ac:dyDescent="0.2">
      <c r="E91" s="111"/>
      <c r="F91" s="111"/>
      <c r="G91" s="111"/>
      <c r="H91" s="111"/>
    </row>
    <row r="92" spans="2:18" x14ac:dyDescent="0.2">
      <c r="E92" s="111"/>
      <c r="F92" s="111"/>
      <c r="G92" s="111"/>
      <c r="H92" s="111"/>
    </row>
  </sheetData>
  <sheetProtection algorithmName="SHA-512" hashValue="oO64px/ZK42JqM3XGdObbmk+Tka1Tf65nIKsLoBUb2/gYRiuM46qapC2j3eVbgFZYTfNIdoCNS1zPQpDriLCxw==" saltValue="z7ixTnFHqCE3PCw4mIiscA==" spinCount="100000" sheet="1" objects="1" scenarios="1"/>
  <mergeCells count="22">
    <mergeCell ref="AF71:AN71"/>
    <mergeCell ref="E5:H5"/>
    <mergeCell ref="D9:H9"/>
    <mergeCell ref="E10:H10"/>
    <mergeCell ref="E6:H6"/>
    <mergeCell ref="E83:H83"/>
    <mergeCell ref="E70:H70"/>
    <mergeCell ref="E71:H71"/>
    <mergeCell ref="E72:H72"/>
    <mergeCell ref="E69:H69"/>
    <mergeCell ref="E73:H73"/>
    <mergeCell ref="E74:H74"/>
    <mergeCell ref="E78:H78"/>
    <mergeCell ref="E79:H79"/>
    <mergeCell ref="E80:H80"/>
    <mergeCell ref="E81:H81"/>
    <mergeCell ref="E82:H82"/>
    <mergeCell ref="E91:H91"/>
    <mergeCell ref="E92:H92"/>
    <mergeCell ref="E90:H90"/>
    <mergeCell ref="E85:H89"/>
    <mergeCell ref="E84:H84"/>
  </mergeCells>
  <dataValidations disablePrompts="1" xWindow="800" yWindow="747" count="2">
    <dataValidation type="whole" allowBlank="1" showInputMessage="1" showErrorMessage="1" sqref="N15 N10:N13 N23:N25 N43 N27 N57" xr:uid="{00000000-0002-0000-0000-000000000000}">
      <formula1>J10</formula1>
      <formula2>L10</formula2>
    </dataValidation>
    <dataValidation type="list" allowBlank="1" showInputMessage="1" showErrorMessage="1" sqref="T10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800" yWindow="747" count="4">
        <x14:dataValidation type="list" allowBlank="1" showInputMessage="1" showErrorMessage="1" xr:uid="{00000000-0002-0000-0000-000003000000}">
          <x14:formula1>
            <xm:f>Invulwaarden!$B$8:$B$9</xm:f>
          </x14:formula1>
          <xm:sqref>N26 N14 N16 N28 N42 N44 N56 N58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T14 T42 T47 T19 T26 T31 T56 T61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N32 N30 N20 N18 N48 N46 N62 N60</xm:sqref>
        </x14:dataValidation>
        <x14:dataValidation type="list" allowBlank="1" showInputMessage="1" showErrorMessage="1" xr:uid="{9DF3DDC2-39DD-4904-8A57-F77A10151384}">
          <x14:formula1>
            <xm:f>Invulwaarden!$L$7:$L$12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2026-4003</v>
      </c>
      <c r="D2" t="str">
        <f>+'EMVI-vragenlijst'!E3</f>
        <v>Onderhoud hoofdgemalen</v>
      </c>
    </row>
    <row r="3" spans="2:39" x14ac:dyDescent="0.2">
      <c r="B3" t="s">
        <v>49</v>
      </c>
    </row>
    <row r="5" spans="2:39" x14ac:dyDescent="0.2">
      <c r="B5" t="s">
        <v>32</v>
      </c>
      <c r="C5" s="15" t="s">
        <v>33</v>
      </c>
      <c r="D5" s="120"/>
      <c r="E5" s="120"/>
      <c r="F5" s="120"/>
      <c r="G5" s="120"/>
    </row>
    <row r="6" spans="2:39" x14ac:dyDescent="0.2">
      <c r="B6" t="s">
        <v>34</v>
      </c>
      <c r="C6" s="15" t="s">
        <v>33</v>
      </c>
      <c r="D6" t="s">
        <v>35</v>
      </c>
      <c r="E6" s="79"/>
      <c r="F6" t="s">
        <v>36</v>
      </c>
      <c r="G6" s="79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85</v>
      </c>
      <c r="E8" s="17">
        <f>+'EMVI-vragenlijst'!O19/100</f>
        <v>0</v>
      </c>
      <c r="L8" t="s">
        <v>85</v>
      </c>
      <c r="O8" s="17">
        <f>+'EMVI-vragenlijst'!O31/100</f>
        <v>0</v>
      </c>
      <c r="V8" t="s">
        <v>101</v>
      </c>
      <c r="X8" s="17">
        <f>+'EMVI-vragenlijst'!O47/100</f>
        <v>0</v>
      </c>
      <c r="AF8" t="s">
        <v>101</v>
      </c>
      <c r="AH8" s="17">
        <f>+'EMVI-vragenlijst'!O61/100</f>
        <v>0</v>
      </c>
    </row>
    <row r="9" spans="2:39" x14ac:dyDescent="0.2">
      <c r="B9" t="s">
        <v>93</v>
      </c>
      <c r="E9" s="17">
        <f>+'EMVI-vragenlijst'!O21/100</f>
        <v>0</v>
      </c>
      <c r="L9" t="s">
        <v>93</v>
      </c>
      <c r="O9" s="17">
        <f>+'EMVI-vragenlijst'!O33/100</f>
        <v>0</v>
      </c>
      <c r="V9" t="s">
        <v>93</v>
      </c>
      <c r="X9" s="17">
        <f>+'EMVI-vragenlijst'!O49/100</f>
        <v>0</v>
      </c>
      <c r="AF9" t="s">
        <v>93</v>
      </c>
      <c r="AH9" s="17">
        <f>+'EMVI-vragenlijst'!O63/100</f>
        <v>0</v>
      </c>
    </row>
    <row r="10" spans="2:39" x14ac:dyDescent="0.2">
      <c r="B10" t="s">
        <v>94</v>
      </c>
    </row>
    <row r="11" spans="2:39" ht="13.5" thickBot="1" x14ac:dyDescent="0.25">
      <c r="B11" t="s">
        <v>91</v>
      </c>
      <c r="L11" t="s">
        <v>92</v>
      </c>
      <c r="V11" t="s">
        <v>97</v>
      </c>
      <c r="AF11" t="s">
        <v>102</v>
      </c>
    </row>
    <row r="12" spans="2:39" ht="13.5" thickBot="1" x14ac:dyDescent="0.25">
      <c r="B12" s="18"/>
      <c r="C12" s="19" t="s">
        <v>35</v>
      </c>
      <c r="D12" s="19" t="s">
        <v>37</v>
      </c>
      <c r="E12" s="19" t="s">
        <v>38</v>
      </c>
      <c r="F12" s="19" t="s">
        <v>39</v>
      </c>
      <c r="G12" s="20" t="s">
        <v>40</v>
      </c>
      <c r="I12" s="21" t="s">
        <v>41</v>
      </c>
      <c r="L12" s="18"/>
      <c r="M12" s="19" t="s">
        <v>35</v>
      </c>
      <c r="N12" s="19" t="s">
        <v>37</v>
      </c>
      <c r="O12" s="19" t="s">
        <v>38</v>
      </c>
      <c r="P12" s="19" t="s">
        <v>39</v>
      </c>
      <c r="Q12" s="20" t="s">
        <v>40</v>
      </c>
      <c r="S12" s="21" t="s">
        <v>41</v>
      </c>
      <c r="V12" s="18"/>
      <c r="W12" s="19" t="s">
        <v>35</v>
      </c>
      <c r="X12" s="19" t="s">
        <v>37</v>
      </c>
      <c r="Y12" s="19" t="s">
        <v>38</v>
      </c>
      <c r="Z12" s="19" t="s">
        <v>39</v>
      </c>
      <c r="AA12" s="20" t="s">
        <v>40</v>
      </c>
      <c r="AC12" s="21" t="s">
        <v>41</v>
      </c>
      <c r="AF12" s="18"/>
      <c r="AG12" s="19" t="s">
        <v>35</v>
      </c>
      <c r="AH12" s="19" t="s">
        <v>37</v>
      </c>
      <c r="AI12" s="19" t="s">
        <v>38</v>
      </c>
      <c r="AJ12" s="19" t="s">
        <v>39</v>
      </c>
      <c r="AK12" s="20" t="s">
        <v>40</v>
      </c>
      <c r="AM12" s="21" t="s">
        <v>41</v>
      </c>
    </row>
    <row r="13" spans="2:39" x14ac:dyDescent="0.2">
      <c r="B13" s="22" t="s">
        <v>42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42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95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95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43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43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66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66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4" t="s">
        <v>87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4" t="str">
        <f t="shared" si="4"/>
        <v>-</v>
      </c>
      <c r="I15" s="84">
        <f t="shared" si="0"/>
        <v>0</v>
      </c>
      <c r="L15" s="84" t="s">
        <v>87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4" t="str">
        <f t="shared" si="5"/>
        <v>-</v>
      </c>
      <c r="S15" s="84">
        <f t="shared" si="1"/>
        <v>0</v>
      </c>
      <c r="V15" s="24" t="s">
        <v>68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4" t="str">
        <f t="shared" si="6"/>
        <v>-</v>
      </c>
      <c r="AC15" s="84">
        <f t="shared" si="2"/>
        <v>0</v>
      </c>
      <c r="AF15" s="24" t="s">
        <v>68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4" t="str">
        <f t="shared" si="7"/>
        <v>-</v>
      </c>
      <c r="AM15" s="84">
        <f t="shared" si="3"/>
        <v>8</v>
      </c>
    </row>
    <row r="16" spans="2:39" ht="13.5" thickBot="1" x14ac:dyDescent="0.25">
      <c r="B16" s="27" t="s">
        <v>86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86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96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96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88</v>
      </c>
      <c r="C18" s="87">
        <f>IF(C15="-",0,IF(SUM(C13:C15)=0,"-",+C15/SUM(C13:C15)))</f>
        <v>0</v>
      </c>
      <c r="D18" s="85">
        <f t="shared" ref="D18:G18" si="12">IF(D15="-",0,IF(SUM(D13:D15)=0,"-",+D15/SUM(D13:D15)))</f>
        <v>0</v>
      </c>
      <c r="E18" s="85">
        <f t="shared" si="12"/>
        <v>0</v>
      </c>
      <c r="F18" s="85">
        <f t="shared" si="12"/>
        <v>0</v>
      </c>
      <c r="G18" s="86">
        <f t="shared" si="12"/>
        <v>0</v>
      </c>
      <c r="I18" s="88" t="str">
        <f>IF(SUM(I12:I15)=0,"-",+I15/SUM(I12:I15))</f>
        <v>-</v>
      </c>
      <c r="J18" t="str">
        <f>IF(I18&lt;E8,"voldoet niet","voldoet")</f>
        <v>voldoet</v>
      </c>
      <c r="L18" s="30" t="s">
        <v>88</v>
      </c>
      <c r="M18" s="87">
        <f>IF(M15="-",0,IF(SUM(M13:M15)=0,"-",+M15/SUM(M13:M15)))</f>
        <v>0</v>
      </c>
      <c r="N18" s="85">
        <f t="shared" ref="N18:Q18" si="13">IF(N15="-",0,IF(SUM(N13:N15)=0,"-",+N15/SUM(N13:N15)))</f>
        <v>0</v>
      </c>
      <c r="O18" s="85">
        <f t="shared" si="13"/>
        <v>0</v>
      </c>
      <c r="P18" s="85">
        <f t="shared" si="13"/>
        <v>0</v>
      </c>
      <c r="Q18" s="86">
        <f t="shared" si="13"/>
        <v>0</v>
      </c>
      <c r="S18" s="88" t="str">
        <f>IF(SUM(S12:S15)=0,"-",+S15/SUM(S12:S15))</f>
        <v>-</v>
      </c>
      <c r="T18" t="str">
        <f>IF(S18&lt;O8,"voldoet niet","voldoet")</f>
        <v>voldoet</v>
      </c>
      <c r="V18" s="30" t="s">
        <v>68</v>
      </c>
      <c r="W18" s="87">
        <f>IF(W15="-",0,IF(SUM(W13:W15)=0,"-",+W15/SUM(W13:W15)))</f>
        <v>0</v>
      </c>
      <c r="X18" s="85">
        <f t="shared" ref="X18:AA18" si="14">IF(X15="-",0,IF(SUM(X13:X15)=0,"-",+X15/SUM(X13:X15)))</f>
        <v>0</v>
      </c>
      <c r="Y18" s="85">
        <f t="shared" si="14"/>
        <v>0</v>
      </c>
      <c r="Z18" s="85">
        <f t="shared" si="14"/>
        <v>0</v>
      </c>
      <c r="AA18" s="86">
        <f t="shared" si="14"/>
        <v>0</v>
      </c>
      <c r="AC18" s="88" t="str">
        <f>IF(SUM(AC12:AC15)=0,"-",+AC15/SUM(AC12:AC15))</f>
        <v>-</v>
      </c>
      <c r="AD18" t="str">
        <f>IF(AC18&lt;X8,"voldoet niet","voldoet")</f>
        <v>voldoet</v>
      </c>
      <c r="AF18" s="30" t="s">
        <v>68</v>
      </c>
      <c r="AG18" s="87">
        <f>IF(AG15="-",0,IF(SUM(AG13:AG15)=0,"-",+AG15/SUM(AG13:AG15)))</f>
        <v>0.8</v>
      </c>
      <c r="AH18" s="85">
        <f t="shared" ref="AH18:AK18" si="15">IF(AH15="-",0,IF(SUM(AH13:AH15)=0,"-",+AH15/SUM(AH13:AH15)))</f>
        <v>0</v>
      </c>
      <c r="AI18" s="85">
        <f t="shared" si="15"/>
        <v>0</v>
      </c>
      <c r="AJ18" s="85">
        <f t="shared" si="15"/>
        <v>0</v>
      </c>
      <c r="AK18" s="86">
        <f t="shared" si="15"/>
        <v>0</v>
      </c>
      <c r="AM18" s="88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100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100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100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100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44</v>
      </c>
      <c r="M22" t="s">
        <v>44</v>
      </c>
      <c r="W22" t="s">
        <v>45</v>
      </c>
      <c r="AG22" t="s">
        <v>45</v>
      </c>
    </row>
    <row r="23" spans="1:43" x14ac:dyDescent="0.2">
      <c r="A23" t="s">
        <v>47</v>
      </c>
      <c r="B23" t="s">
        <v>89</v>
      </c>
      <c r="C23" s="40"/>
      <c r="D23" s="40"/>
      <c r="E23" s="40"/>
      <c r="F23" s="40"/>
      <c r="G23" s="40"/>
      <c r="K23" t="s">
        <v>47</v>
      </c>
      <c r="L23" t="s">
        <v>89</v>
      </c>
      <c r="M23" s="40"/>
      <c r="N23" s="40"/>
      <c r="O23" s="40"/>
      <c r="P23" s="40"/>
      <c r="Q23" s="40"/>
      <c r="V23" t="s">
        <v>95</v>
      </c>
      <c r="W23" s="40"/>
      <c r="X23" s="40"/>
      <c r="Y23" s="40"/>
      <c r="Z23" s="40"/>
      <c r="AA23" s="40"/>
      <c r="AF23" t="s">
        <v>81</v>
      </c>
      <c r="AG23" s="40">
        <v>1</v>
      </c>
      <c r="AH23" s="40"/>
      <c r="AI23" s="40"/>
      <c r="AJ23" s="40"/>
      <c r="AK23" s="40"/>
      <c r="AN23" s="119" t="s">
        <v>50</v>
      </c>
      <c r="AO23" s="119"/>
      <c r="AP23" s="119"/>
      <c r="AQ23" s="119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19"/>
      <c r="AO24" s="119"/>
      <c r="AP24" s="119"/>
      <c r="AQ24" s="119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19"/>
      <c r="AO25" s="119"/>
      <c r="AP25" s="119"/>
      <c r="AQ25" s="119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19"/>
      <c r="AO26" s="119"/>
      <c r="AP26" s="119"/>
      <c r="AQ26" s="119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19"/>
      <c r="AO27" s="119"/>
      <c r="AP27" s="119"/>
      <c r="AQ27" s="119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19"/>
      <c r="AO28" s="119"/>
      <c r="AP28" s="119"/>
      <c r="AQ28" s="119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19"/>
      <c r="AO29" s="119"/>
      <c r="AP29" s="119"/>
      <c r="AQ29" s="119"/>
    </row>
    <row r="30" spans="1:43" x14ac:dyDescent="0.2">
      <c r="A30" t="s">
        <v>46</v>
      </c>
      <c r="C30" s="40"/>
      <c r="D30" s="40"/>
      <c r="E30" s="40"/>
      <c r="F30" s="40"/>
      <c r="G30" s="40"/>
      <c r="K30" t="s">
        <v>46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48</v>
      </c>
    </row>
    <row r="32" spans="1:43" x14ac:dyDescent="0.2">
      <c r="A32" t="s">
        <v>79</v>
      </c>
      <c r="C32" s="40"/>
      <c r="D32" s="40"/>
      <c r="E32" s="40"/>
      <c r="F32" s="40"/>
      <c r="G32" s="40"/>
      <c r="K32" t="s">
        <v>79</v>
      </c>
      <c r="M32" s="40"/>
      <c r="N32" s="40"/>
      <c r="O32" s="40"/>
      <c r="P32" s="40"/>
      <c r="Q32" s="40"/>
      <c r="V32" t="s">
        <v>66</v>
      </c>
      <c r="W32" s="40"/>
      <c r="X32" s="40"/>
      <c r="Y32" s="40"/>
      <c r="Z32" s="40"/>
      <c r="AA32" s="40"/>
      <c r="AF32" t="s">
        <v>82</v>
      </c>
      <c r="AG32" s="40">
        <v>1</v>
      </c>
      <c r="AH32" s="40"/>
      <c r="AI32" s="40"/>
      <c r="AJ32" s="40"/>
      <c r="AK32" s="40"/>
      <c r="AN32" s="119" t="s">
        <v>51</v>
      </c>
      <c r="AO32" s="119"/>
      <c r="AP32" s="119"/>
      <c r="AQ32" s="119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19"/>
      <c r="AO33" s="119"/>
      <c r="AP33" s="119"/>
      <c r="AQ33" s="119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19"/>
      <c r="AO34" s="119"/>
      <c r="AP34" s="119"/>
      <c r="AQ34" s="119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19"/>
      <c r="AO35" s="119"/>
      <c r="AP35" s="119"/>
      <c r="AQ35" s="119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19"/>
      <c r="AO36" s="119"/>
      <c r="AP36" s="119"/>
      <c r="AQ36" s="119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19"/>
      <c r="AO37" s="119"/>
      <c r="AP37" s="119"/>
      <c r="AQ37" s="119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19"/>
      <c r="AO38" s="119"/>
      <c r="AP38" s="119"/>
      <c r="AQ38" s="119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46</v>
      </c>
      <c r="C43" s="40"/>
      <c r="D43" s="40"/>
      <c r="E43" s="40"/>
      <c r="F43" s="40"/>
      <c r="G43" s="40"/>
      <c r="K43" t="s">
        <v>46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48</v>
      </c>
    </row>
    <row r="45" spans="1:43" x14ac:dyDescent="0.2">
      <c r="A45" t="s">
        <v>80</v>
      </c>
      <c r="C45" s="40"/>
      <c r="D45" s="40"/>
      <c r="E45" s="40"/>
      <c r="F45" s="40"/>
      <c r="G45" s="40"/>
      <c r="K45" t="s">
        <v>80</v>
      </c>
      <c r="M45" s="40"/>
      <c r="N45" s="40"/>
      <c r="O45" s="40"/>
      <c r="P45" s="40"/>
      <c r="Q45" s="40"/>
      <c r="V45" t="s">
        <v>68</v>
      </c>
      <c r="W45" s="40"/>
      <c r="X45" s="40"/>
      <c r="Y45" s="40"/>
      <c r="Z45" s="40"/>
      <c r="AA45" s="40"/>
      <c r="AF45" t="s">
        <v>83</v>
      </c>
      <c r="AG45" s="40">
        <v>1</v>
      </c>
      <c r="AH45" s="40"/>
      <c r="AI45" s="40"/>
      <c r="AJ45" s="40"/>
      <c r="AK45" s="40"/>
      <c r="AN45" s="119" t="s">
        <v>52</v>
      </c>
      <c r="AO45" s="119"/>
      <c r="AP45" s="119"/>
      <c r="AQ45" s="119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19"/>
      <c r="AO46" s="119"/>
      <c r="AP46" s="119"/>
      <c r="AQ46" s="119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19"/>
      <c r="AO47" s="119"/>
      <c r="AP47" s="119"/>
      <c r="AQ47" s="119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19"/>
      <c r="AO48" s="119"/>
      <c r="AP48" s="119"/>
      <c r="AQ48" s="119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19"/>
      <c r="AO49" s="119"/>
      <c r="AP49" s="119"/>
      <c r="AQ49" s="119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19"/>
      <c r="AO50" s="119"/>
      <c r="AP50" s="119"/>
      <c r="AQ50" s="119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19"/>
      <c r="AO51" s="119"/>
      <c r="AP51" s="119"/>
      <c r="AQ51" s="119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46</v>
      </c>
      <c r="C69" s="40"/>
      <c r="D69" s="40"/>
      <c r="E69" s="40"/>
      <c r="F69" s="40"/>
      <c r="G69" s="40"/>
      <c r="K69" t="s">
        <v>46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48</v>
      </c>
    </row>
    <row r="72" spans="1:40" x14ac:dyDescent="0.2">
      <c r="A72" t="s">
        <v>90</v>
      </c>
      <c r="C72" s="40"/>
      <c r="D72" s="40"/>
      <c r="E72" s="40"/>
      <c r="F72" s="40"/>
      <c r="G72" s="40"/>
      <c r="K72" t="s">
        <v>90</v>
      </c>
      <c r="M72" s="40"/>
      <c r="N72" s="40"/>
      <c r="O72" s="40"/>
      <c r="P72" s="40"/>
      <c r="Q72" s="40"/>
      <c r="V72" t="s">
        <v>98</v>
      </c>
      <c r="W72" s="40"/>
      <c r="X72" s="40"/>
      <c r="Y72" s="40"/>
      <c r="Z72" s="40"/>
      <c r="AA72" s="40"/>
      <c r="AF72" t="s">
        <v>84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46</v>
      </c>
      <c r="C96" s="40"/>
      <c r="D96" s="40"/>
      <c r="E96" s="40"/>
      <c r="F96" s="40"/>
      <c r="G96" s="40"/>
      <c r="K96" t="s">
        <v>46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48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L7" sqref="L7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99</v>
      </c>
      <c r="H2" t="s">
        <v>110</v>
      </c>
      <c r="L2" t="s">
        <v>117</v>
      </c>
      <c r="N2" t="s">
        <v>108</v>
      </c>
    </row>
    <row r="3" spans="2:14" ht="13.5" customHeight="1" x14ac:dyDescent="0.2">
      <c r="H3" t="s">
        <v>111</v>
      </c>
    </row>
    <row r="4" spans="2:14" ht="13.5" customHeight="1" x14ac:dyDescent="0.2">
      <c r="E4" t="s">
        <v>23</v>
      </c>
      <c r="F4">
        <f>+'EMVI-vragenlijst'!J18</f>
        <v>0</v>
      </c>
      <c r="H4">
        <v>0</v>
      </c>
      <c r="L4" s="108"/>
    </row>
    <row r="5" spans="2:14" ht="13.5" customHeight="1" x14ac:dyDescent="0.2">
      <c r="E5" t="s">
        <v>24</v>
      </c>
      <c r="F5">
        <v>100</v>
      </c>
      <c r="H5">
        <v>3</v>
      </c>
      <c r="L5" s="108"/>
    </row>
    <row r="6" spans="2:14" ht="13.5" customHeight="1" x14ac:dyDescent="0.2">
      <c r="E6" t="s">
        <v>25</v>
      </c>
      <c r="F6">
        <v>5</v>
      </c>
      <c r="H6">
        <v>1</v>
      </c>
      <c r="J6" s="82"/>
    </row>
    <row r="7" spans="2:14" ht="13.5" customHeight="1" x14ac:dyDescent="0.2">
      <c r="L7" t="s">
        <v>123</v>
      </c>
    </row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08" t="s">
        <v>118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08" t="s">
        <v>119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08" t="s">
        <v>120</v>
      </c>
      <c r="N10" s="1">
        <f t="shared" ref="N10:N16" si="1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08" t="s">
        <v>121</v>
      </c>
      <c r="N11" s="1">
        <f t="shared" si="1"/>
        <v>87.5</v>
      </c>
    </row>
    <row r="12" spans="2:14" x14ac:dyDescent="0.2">
      <c r="D12" s="1">
        <v>1.8</v>
      </c>
      <c r="F12">
        <f t="shared" si="0"/>
        <v>20</v>
      </c>
      <c r="L12" s="108" t="s">
        <v>122</v>
      </c>
      <c r="N12" s="1">
        <f t="shared" si="1"/>
        <v>90</v>
      </c>
    </row>
    <row r="13" spans="2:14" x14ac:dyDescent="0.2">
      <c r="D13" s="1">
        <v>2</v>
      </c>
      <c r="F13">
        <f t="shared" si="0"/>
        <v>25</v>
      </c>
      <c r="L13" s="108"/>
      <c r="N13" s="1">
        <f t="shared" si="1"/>
        <v>92.5</v>
      </c>
    </row>
    <row r="14" spans="2:14" x14ac:dyDescent="0.2">
      <c r="D14" s="1">
        <v>2.2000000000000002</v>
      </c>
      <c r="F14">
        <f t="shared" si="0"/>
        <v>30</v>
      </c>
      <c r="L14" s="108"/>
      <c r="N14" s="1">
        <f t="shared" si="1"/>
        <v>95</v>
      </c>
    </row>
    <row r="15" spans="2:14" x14ac:dyDescent="0.2">
      <c r="D15" s="1">
        <v>2.4</v>
      </c>
      <c r="F15">
        <f t="shared" si="0"/>
        <v>35</v>
      </c>
      <c r="L15" s="108"/>
      <c r="N15" s="1">
        <f t="shared" si="1"/>
        <v>97.5</v>
      </c>
    </row>
    <row r="16" spans="2:14" x14ac:dyDescent="0.2">
      <c r="D16" s="1">
        <v>2.6</v>
      </c>
      <c r="F16">
        <f t="shared" si="0"/>
        <v>40</v>
      </c>
      <c r="L16" s="108"/>
      <c r="N16" s="1">
        <f t="shared" si="1"/>
        <v>100</v>
      </c>
    </row>
    <row r="17" spans="4:12" x14ac:dyDescent="0.2">
      <c r="D17" s="1">
        <v>2.8</v>
      </c>
      <c r="F17">
        <f t="shared" si="0"/>
        <v>45</v>
      </c>
      <c r="L17" s="108"/>
    </row>
    <row r="18" spans="4:12" x14ac:dyDescent="0.2">
      <c r="D18" s="1">
        <v>3</v>
      </c>
      <c r="F18">
        <f t="shared" si="0"/>
        <v>50</v>
      </c>
      <c r="L18" s="108"/>
    </row>
    <row r="19" spans="4:12" x14ac:dyDescent="0.2">
      <c r="D19" s="1">
        <v>3</v>
      </c>
      <c r="F19">
        <f t="shared" si="0"/>
        <v>55</v>
      </c>
      <c r="L19" s="108"/>
    </row>
    <row r="20" spans="4:12" x14ac:dyDescent="0.2">
      <c r="D20" s="1">
        <v>3</v>
      </c>
      <c r="F20">
        <f t="shared" si="0"/>
        <v>60</v>
      </c>
      <c r="L20" s="108"/>
    </row>
    <row r="21" spans="4:12" x14ac:dyDescent="0.2">
      <c r="D21" s="1">
        <v>3</v>
      </c>
      <c r="F21">
        <f t="shared" si="0"/>
        <v>65</v>
      </c>
      <c r="L21" s="108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F9879-0B94-45BA-82C2-606EEBD03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2026-04-17T07:02:48Z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